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41EDE408-5197-4632-8083-323250348C03}" xr6:coauthVersionLast="47" xr6:coauthVersionMax="47" xr10:uidLastSave="{00000000-0000-0000-0000-000000000000}"/>
  <bookViews>
    <workbookView xWindow="-120" yWindow="-120" windowWidth="29040" windowHeight="15840" tabRatio="732" xr2:uid="{00000000-000D-0000-FFFF-FFFF00000000}"/>
  </bookViews>
  <sheets>
    <sheet name="Active 1" sheetId="6" r:id="rId1"/>
    <sheet name="Graphs 1" sheetId="19" r:id="rId2"/>
    <sheet name="D" sheetId="5" r:id="rId3"/>
    <sheet name="Q_fit (4)" sheetId="12" r:id="rId4"/>
    <sheet name="C" sheetId="13" r:id="rId5"/>
    <sheet name="D (1)" sheetId="11" r:id="rId6"/>
    <sheet name="Q_fit (1)" sheetId="10" r:id="rId7"/>
    <sheet name="BAV" sheetId="17" r:id="rId8"/>
    <sheet name="Q_fit (2)" sheetId="3" r:id="rId9"/>
    <sheet name="D (4)" sheetId="9" r:id="rId10"/>
    <sheet name="Q_fit (3)" sheetId="14" r:id="rId11"/>
    <sheet name="D (3)" sheetId="15" r:id="rId12"/>
    <sheet name="D (5)" sheetId="16" r:id="rId13"/>
    <sheet name="Sheet1" sheetId="18" r:id="rId14"/>
  </sheets>
  <definedNames>
    <definedName name="solver_adj" localSheetId="0" hidden="1">'Active 1'!$E$11:$E$13</definedName>
    <definedName name="solver_adj" localSheetId="2" hidden="1">D!$E$11:$E$13</definedName>
    <definedName name="solver_adj" localSheetId="5" hidden="1">'D (1)'!$E$11:$E$13</definedName>
    <definedName name="solver_adj" localSheetId="11" hidden="1">'D (3)'!$T$11:$T$13</definedName>
    <definedName name="solver_adj" localSheetId="9" hidden="1">'D (4)'!$F$11:$F$13</definedName>
    <definedName name="solver_adj" localSheetId="12" hidden="1">'D (5)'!$AC$3:$AC$10</definedName>
    <definedName name="solver_cvg" localSheetId="0" hidden="1">0.001</definedName>
    <definedName name="solver_cvg" localSheetId="2" hidden="1">0.001</definedName>
    <definedName name="solver_cvg" localSheetId="5" hidden="1">0.001</definedName>
    <definedName name="solver_cvg" localSheetId="11" hidden="1">0.001</definedName>
    <definedName name="solver_cvg" localSheetId="9" hidden="1">0.001</definedName>
    <definedName name="solver_cvg" localSheetId="12" hidden="1">0.001</definedName>
    <definedName name="solver_drv" localSheetId="0" hidden="1">1</definedName>
    <definedName name="solver_drv" localSheetId="2" hidden="1">1</definedName>
    <definedName name="solver_drv" localSheetId="5" hidden="1">1</definedName>
    <definedName name="solver_drv" localSheetId="11" hidden="1">1</definedName>
    <definedName name="solver_drv" localSheetId="9" hidden="1">1</definedName>
    <definedName name="solver_drv" localSheetId="12" hidden="1">1</definedName>
    <definedName name="solver_est" localSheetId="0" hidden="1">1</definedName>
    <definedName name="solver_est" localSheetId="2" hidden="1">1</definedName>
    <definedName name="solver_est" localSheetId="5" hidden="1">1</definedName>
    <definedName name="solver_est" localSheetId="11" hidden="1">1</definedName>
    <definedName name="solver_est" localSheetId="9" hidden="1">1</definedName>
    <definedName name="solver_est" localSheetId="12" hidden="1">1</definedName>
    <definedName name="solver_itr" localSheetId="0" hidden="1">100</definedName>
    <definedName name="solver_itr" localSheetId="2" hidden="1">100</definedName>
    <definedName name="solver_itr" localSheetId="5" hidden="1">100</definedName>
    <definedName name="solver_itr" localSheetId="11" hidden="1">100</definedName>
    <definedName name="solver_itr" localSheetId="9" hidden="1">100</definedName>
    <definedName name="solver_itr" localSheetId="12" hidden="1">100</definedName>
    <definedName name="solver_lin" localSheetId="0" hidden="1">2</definedName>
    <definedName name="solver_lin" localSheetId="2" hidden="1">2</definedName>
    <definedName name="solver_lin" localSheetId="5" hidden="1">2</definedName>
    <definedName name="solver_lin" localSheetId="11" hidden="1">2</definedName>
    <definedName name="solver_lin" localSheetId="9" hidden="1">2</definedName>
    <definedName name="solver_lin" localSheetId="12" hidden="1">2</definedName>
    <definedName name="solver_neg" localSheetId="0" hidden="1">2</definedName>
    <definedName name="solver_neg" localSheetId="2" hidden="1">2</definedName>
    <definedName name="solver_neg" localSheetId="5" hidden="1">2</definedName>
    <definedName name="solver_neg" localSheetId="11" hidden="1">2</definedName>
    <definedName name="solver_neg" localSheetId="9" hidden="1">2</definedName>
    <definedName name="solver_neg" localSheetId="12" hidden="1">2</definedName>
    <definedName name="solver_num" localSheetId="0" hidden="1">0</definedName>
    <definedName name="solver_num" localSheetId="2" hidden="1">0</definedName>
    <definedName name="solver_num" localSheetId="5" hidden="1">0</definedName>
    <definedName name="solver_num" localSheetId="11" hidden="1">0</definedName>
    <definedName name="solver_num" localSheetId="9" hidden="1">0</definedName>
    <definedName name="solver_num" localSheetId="12" hidden="1">0</definedName>
    <definedName name="solver_nwt" localSheetId="0" hidden="1">1</definedName>
    <definedName name="solver_nwt" localSheetId="2" hidden="1">1</definedName>
    <definedName name="solver_nwt" localSheetId="5" hidden="1">1</definedName>
    <definedName name="solver_nwt" localSheetId="11" hidden="1">1</definedName>
    <definedName name="solver_nwt" localSheetId="9" hidden="1">1</definedName>
    <definedName name="solver_nwt" localSheetId="12" hidden="1">1</definedName>
    <definedName name="solver_opt" localSheetId="0" hidden="1">'Active 1'!$E$14</definedName>
    <definedName name="solver_opt" localSheetId="2" hidden="1">D!$E$14</definedName>
    <definedName name="solver_opt" localSheetId="5" hidden="1">'D (1)'!$E$14</definedName>
    <definedName name="solver_opt" localSheetId="11" hidden="1">'D (3)'!$E$14</definedName>
    <definedName name="solver_opt" localSheetId="9" hidden="1">'D (4)'!$F$14</definedName>
    <definedName name="solver_opt" localSheetId="12" hidden="1">'D (5)'!$AC$11</definedName>
    <definedName name="solver_pre" localSheetId="0" hidden="1">0.000001</definedName>
    <definedName name="solver_pre" localSheetId="2" hidden="1">0.000001</definedName>
    <definedName name="solver_pre" localSheetId="5" hidden="1">0.000001</definedName>
    <definedName name="solver_pre" localSheetId="11" hidden="1">0.000001</definedName>
    <definedName name="solver_pre" localSheetId="9" hidden="1">0.000001</definedName>
    <definedName name="solver_pre" localSheetId="12" hidden="1">0.000001</definedName>
    <definedName name="solver_scl" localSheetId="0" hidden="1">2</definedName>
    <definedName name="solver_scl" localSheetId="2" hidden="1">2</definedName>
    <definedName name="solver_scl" localSheetId="5" hidden="1">2</definedName>
    <definedName name="solver_scl" localSheetId="11" hidden="1">2</definedName>
    <definedName name="solver_scl" localSheetId="9" hidden="1">2</definedName>
    <definedName name="solver_scl" localSheetId="12" hidden="1">2</definedName>
    <definedName name="solver_sho" localSheetId="0" hidden="1">2</definedName>
    <definedName name="solver_sho" localSheetId="2" hidden="1">2</definedName>
    <definedName name="solver_sho" localSheetId="5" hidden="1">2</definedName>
    <definedName name="solver_sho" localSheetId="11" hidden="1">2</definedName>
    <definedName name="solver_sho" localSheetId="9" hidden="1">2</definedName>
    <definedName name="solver_sho" localSheetId="12" hidden="1">2</definedName>
    <definedName name="solver_tim" localSheetId="0" hidden="1">100</definedName>
    <definedName name="solver_tim" localSheetId="2" hidden="1">100</definedName>
    <definedName name="solver_tim" localSheetId="5" hidden="1">100</definedName>
    <definedName name="solver_tim" localSheetId="11" hidden="1">100</definedName>
    <definedName name="solver_tim" localSheetId="9" hidden="1">100</definedName>
    <definedName name="solver_tim" localSheetId="12" hidden="1">100</definedName>
    <definedName name="solver_tol" localSheetId="0" hidden="1">0.01</definedName>
    <definedName name="solver_tol" localSheetId="2" hidden="1">0.05</definedName>
    <definedName name="solver_tol" localSheetId="5" hidden="1">0.05</definedName>
    <definedName name="solver_tol" localSheetId="11" hidden="1">0.01</definedName>
    <definedName name="solver_tol" localSheetId="9" hidden="1">0.05</definedName>
    <definedName name="solver_tol" localSheetId="12" hidden="1">0.01</definedName>
    <definedName name="solver_typ" localSheetId="0" hidden="1">2</definedName>
    <definedName name="solver_typ" localSheetId="2" hidden="1">2</definedName>
    <definedName name="solver_typ" localSheetId="5" hidden="1">2</definedName>
    <definedName name="solver_typ" localSheetId="11" hidden="1">2</definedName>
    <definedName name="solver_typ" localSheetId="9" hidden="1">2</definedName>
    <definedName name="solver_typ" localSheetId="12" hidden="1">2</definedName>
    <definedName name="solver_val" localSheetId="0" hidden="1">0</definedName>
    <definedName name="solver_val" localSheetId="2" hidden="1">0</definedName>
    <definedName name="solver_val" localSheetId="5" hidden="1">0</definedName>
    <definedName name="solver_val" localSheetId="11" hidden="1">0</definedName>
    <definedName name="solver_val" localSheetId="9" hidden="1">0</definedName>
    <definedName name="solver_val" localSheetId="12" hidden="1">0</definedName>
  </definedNames>
  <calcPr calcId="181029"/>
</workbook>
</file>

<file path=xl/calcChain.xml><?xml version="1.0" encoding="utf-8"?>
<calcChain xmlns="http://schemas.openxmlformats.org/spreadsheetml/2006/main">
  <c r="E294" i="6" l="1"/>
  <c r="F294" i="6" s="1"/>
  <c r="P294" i="6"/>
  <c r="E295" i="6"/>
  <c r="F295" i="6" s="1"/>
  <c r="P295" i="6"/>
  <c r="E290" i="6"/>
  <c r="F290" i="6" s="1"/>
  <c r="P290" i="6"/>
  <c r="E291" i="6"/>
  <c r="F291" i="6" s="1"/>
  <c r="P291" i="6"/>
  <c r="E292" i="6"/>
  <c r="F292" i="6"/>
  <c r="G292" i="6" s="1"/>
  <c r="K292" i="6" s="1"/>
  <c r="P292" i="6"/>
  <c r="E293" i="6"/>
  <c r="F293" i="6" s="1"/>
  <c r="P293" i="6"/>
  <c r="G3" i="6"/>
  <c r="G4" i="6" s="1"/>
  <c r="E262" i="6"/>
  <c r="F262" i="6"/>
  <c r="E270" i="6"/>
  <c r="F270" i="6"/>
  <c r="E278" i="6"/>
  <c r="F278" i="6"/>
  <c r="P283" i="6"/>
  <c r="P284" i="6"/>
  <c r="P285" i="6"/>
  <c r="P286" i="6"/>
  <c r="P287" i="6"/>
  <c r="P288" i="6"/>
  <c r="P289" i="6"/>
  <c r="P282" i="6"/>
  <c r="E249" i="6"/>
  <c r="F249" i="6"/>
  <c r="D11" i="6"/>
  <c r="D12" i="6"/>
  <c r="O97" i="6" s="1"/>
  <c r="R97" i="6" s="1"/>
  <c r="T97" i="6" s="1"/>
  <c r="P260" i="6"/>
  <c r="P261" i="6"/>
  <c r="P262" i="6"/>
  <c r="P263" i="6"/>
  <c r="P264" i="6"/>
  <c r="P265" i="6"/>
  <c r="P266" i="6"/>
  <c r="P272" i="6"/>
  <c r="P273" i="6"/>
  <c r="P274" i="6"/>
  <c r="P275" i="6"/>
  <c r="P276" i="6"/>
  <c r="P277" i="6"/>
  <c r="P278" i="6"/>
  <c r="P279" i="6"/>
  <c r="P280" i="6"/>
  <c r="P281" i="6"/>
  <c r="E219" i="6"/>
  <c r="F219" i="6"/>
  <c r="E227" i="6"/>
  <c r="F227" i="6"/>
  <c r="E235" i="6"/>
  <c r="F235" i="6"/>
  <c r="E245" i="6"/>
  <c r="F245" i="6"/>
  <c r="E212" i="6"/>
  <c r="F212" i="6"/>
  <c r="P254" i="6"/>
  <c r="P256" i="6"/>
  <c r="P257" i="6"/>
  <c r="P258" i="6"/>
  <c r="P259" i="6"/>
  <c r="P267" i="6"/>
  <c r="P268" i="6"/>
  <c r="P269" i="6"/>
  <c r="P270" i="6"/>
  <c r="P271" i="6"/>
  <c r="C7" i="6"/>
  <c r="E283" i="6"/>
  <c r="F283" i="6"/>
  <c r="D13" i="6"/>
  <c r="E9" i="6"/>
  <c r="D9" i="6"/>
  <c r="E135" i="6"/>
  <c r="F135" i="6"/>
  <c r="E137" i="6"/>
  <c r="F137" i="6"/>
  <c r="G137" i="6"/>
  <c r="E138" i="6"/>
  <c r="F138" i="6"/>
  <c r="E142" i="6"/>
  <c r="F142" i="6"/>
  <c r="G142" i="6"/>
  <c r="E143" i="6"/>
  <c r="F143" i="6"/>
  <c r="G143" i="6"/>
  <c r="E144" i="6"/>
  <c r="F144" i="6"/>
  <c r="G144" i="6"/>
  <c r="E145" i="6"/>
  <c r="F145" i="6"/>
  <c r="G145" i="6"/>
  <c r="E146" i="6"/>
  <c r="F146" i="6"/>
  <c r="G146" i="6"/>
  <c r="E147" i="6"/>
  <c r="F147" i="6"/>
  <c r="G147" i="6"/>
  <c r="E148" i="6"/>
  <c r="F148" i="6"/>
  <c r="G148" i="6"/>
  <c r="E149" i="6"/>
  <c r="F149" i="6"/>
  <c r="G149" i="6"/>
  <c r="E150" i="6"/>
  <c r="F150" i="6"/>
  <c r="G150" i="6"/>
  <c r="E151" i="6"/>
  <c r="F151" i="6"/>
  <c r="G151" i="6"/>
  <c r="E152" i="6"/>
  <c r="F152" i="6"/>
  <c r="G152" i="6"/>
  <c r="E153" i="6"/>
  <c r="F153" i="6"/>
  <c r="G153" i="6"/>
  <c r="E154" i="6"/>
  <c r="F154" i="6"/>
  <c r="G154" i="6"/>
  <c r="E156" i="6"/>
  <c r="F156" i="6"/>
  <c r="G156" i="6"/>
  <c r="E157" i="6"/>
  <c r="F157" i="6"/>
  <c r="G157" i="6"/>
  <c r="E158" i="6"/>
  <c r="F158" i="6"/>
  <c r="G158" i="6"/>
  <c r="E159" i="6"/>
  <c r="F159" i="6"/>
  <c r="G159" i="6"/>
  <c r="E160" i="6"/>
  <c r="F160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E165" i="6"/>
  <c r="F165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E174" i="6"/>
  <c r="F174" i="6"/>
  <c r="G174" i="6"/>
  <c r="E175" i="6"/>
  <c r="F175" i="6"/>
  <c r="G175" i="6"/>
  <c r="E176" i="6"/>
  <c r="F176" i="6"/>
  <c r="G176" i="6"/>
  <c r="E177" i="6"/>
  <c r="F177" i="6"/>
  <c r="G177" i="6"/>
  <c r="E178" i="6"/>
  <c r="F178" i="6"/>
  <c r="G178" i="6"/>
  <c r="E179" i="6"/>
  <c r="F179" i="6"/>
  <c r="G179" i="6"/>
  <c r="E180" i="6"/>
  <c r="F180" i="6"/>
  <c r="G180" i="6"/>
  <c r="E182" i="6"/>
  <c r="F182" i="6"/>
  <c r="G182" i="6"/>
  <c r="E183" i="6"/>
  <c r="F183" i="6"/>
  <c r="G183" i="6"/>
  <c r="E184" i="6"/>
  <c r="F184" i="6"/>
  <c r="G184" i="6"/>
  <c r="E185" i="6"/>
  <c r="F185" i="6"/>
  <c r="G185" i="6"/>
  <c r="E186" i="6"/>
  <c r="F186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E196" i="6"/>
  <c r="F196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5" i="6"/>
  <c r="F205" i="6"/>
  <c r="G205" i="6"/>
  <c r="E206" i="6"/>
  <c r="F206" i="6"/>
  <c r="G206" i="6"/>
  <c r="E207" i="6"/>
  <c r="F207" i="6"/>
  <c r="G207" i="6"/>
  <c r="E208" i="6"/>
  <c r="F208" i="6"/>
  <c r="G208" i="6"/>
  <c r="E140" i="6"/>
  <c r="F140" i="6"/>
  <c r="E155" i="6"/>
  <c r="F155" i="6"/>
  <c r="E173" i="6"/>
  <c r="F173" i="6"/>
  <c r="E181" i="6"/>
  <c r="F181" i="6"/>
  <c r="E204" i="6"/>
  <c r="F204" i="6"/>
  <c r="E209" i="6"/>
  <c r="F209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G149" i="17"/>
  <c r="C149" i="17"/>
  <c r="G148" i="17"/>
  <c r="C148" i="17"/>
  <c r="G147" i="17"/>
  <c r="C147" i="17"/>
  <c r="G146" i="17"/>
  <c r="C146" i="17"/>
  <c r="E146" i="17"/>
  <c r="G145" i="17"/>
  <c r="C145" i="17"/>
  <c r="G144" i="17"/>
  <c r="C144" i="17"/>
  <c r="G143" i="17"/>
  <c r="C143" i="17"/>
  <c r="E143" i="17"/>
  <c r="G142" i="17"/>
  <c r="C142" i="17"/>
  <c r="G141" i="17"/>
  <c r="C141" i="17"/>
  <c r="G140" i="17"/>
  <c r="C140" i="17"/>
  <c r="G139" i="17"/>
  <c r="C139" i="17"/>
  <c r="G138" i="17"/>
  <c r="C138" i="17"/>
  <c r="G137" i="17"/>
  <c r="C137" i="17"/>
  <c r="G136" i="17"/>
  <c r="C136" i="17"/>
  <c r="G135" i="17"/>
  <c r="C135" i="17"/>
  <c r="G134" i="17"/>
  <c r="C134" i="17"/>
  <c r="G133" i="17"/>
  <c r="C133" i="17"/>
  <c r="E133" i="17"/>
  <c r="G132" i="17"/>
  <c r="C132" i="17"/>
  <c r="G131" i="17"/>
  <c r="C131" i="17"/>
  <c r="G130" i="17"/>
  <c r="C130" i="17"/>
  <c r="G129" i="17"/>
  <c r="C129" i="17"/>
  <c r="G128" i="17"/>
  <c r="C128" i="17"/>
  <c r="G127" i="17"/>
  <c r="C127" i="17"/>
  <c r="G126" i="17"/>
  <c r="C126" i="17"/>
  <c r="G125" i="17"/>
  <c r="C125" i="17"/>
  <c r="G124" i="17"/>
  <c r="C124" i="17"/>
  <c r="G123" i="17"/>
  <c r="C123" i="17"/>
  <c r="G122" i="17"/>
  <c r="C122" i="17"/>
  <c r="G121" i="17"/>
  <c r="C121" i="17"/>
  <c r="G120" i="17"/>
  <c r="C120" i="17"/>
  <c r="G119" i="17"/>
  <c r="C119" i="17"/>
  <c r="G118" i="17"/>
  <c r="C118" i="17"/>
  <c r="E118" i="17"/>
  <c r="G117" i="17"/>
  <c r="C117" i="17"/>
  <c r="G116" i="17"/>
  <c r="C116" i="17"/>
  <c r="E116" i="17"/>
  <c r="G115" i="17"/>
  <c r="C115" i="17"/>
  <c r="E115" i="17"/>
  <c r="G114" i="17"/>
  <c r="C114" i="17"/>
  <c r="E114" i="17"/>
  <c r="G162" i="17"/>
  <c r="C162" i="17"/>
  <c r="E162" i="17"/>
  <c r="G161" i="17"/>
  <c r="C161" i="17"/>
  <c r="E161" i="17"/>
  <c r="G113" i="17"/>
  <c r="C113" i="17"/>
  <c r="E113" i="17"/>
  <c r="G112" i="17"/>
  <c r="C112" i="17"/>
  <c r="E112" i="17"/>
  <c r="G111" i="17"/>
  <c r="C111" i="17"/>
  <c r="E111" i="17"/>
  <c r="G110" i="17"/>
  <c r="C110" i="17"/>
  <c r="E110" i="17"/>
  <c r="G109" i="17"/>
  <c r="C109" i="17"/>
  <c r="E109" i="17"/>
  <c r="G160" i="17"/>
  <c r="C160" i="17"/>
  <c r="E160" i="17"/>
  <c r="G108" i="17"/>
  <c r="C108" i="17"/>
  <c r="E108" i="17"/>
  <c r="G107" i="17"/>
  <c r="C107" i="17"/>
  <c r="E107" i="17"/>
  <c r="G106" i="17"/>
  <c r="C106" i="17"/>
  <c r="E106" i="17"/>
  <c r="G105" i="17"/>
  <c r="C105" i="17"/>
  <c r="E105" i="17"/>
  <c r="G104" i="17"/>
  <c r="C104" i="17"/>
  <c r="E104" i="17"/>
  <c r="G103" i="17"/>
  <c r="C103" i="17"/>
  <c r="E103" i="17"/>
  <c r="G102" i="17"/>
  <c r="C102" i="17"/>
  <c r="E102" i="17"/>
  <c r="G101" i="17"/>
  <c r="C101" i="17"/>
  <c r="E101" i="17"/>
  <c r="G100" i="17"/>
  <c r="C100" i="17"/>
  <c r="E100" i="17"/>
  <c r="G99" i="17"/>
  <c r="C99" i="17"/>
  <c r="E99" i="17"/>
  <c r="G98" i="17"/>
  <c r="C98" i="17"/>
  <c r="E98" i="17"/>
  <c r="G97" i="17"/>
  <c r="C97" i="17"/>
  <c r="E97" i="17"/>
  <c r="G96" i="17"/>
  <c r="C96" i="17"/>
  <c r="E96" i="17"/>
  <c r="G95" i="17"/>
  <c r="C95" i="17"/>
  <c r="E95" i="17"/>
  <c r="G94" i="17"/>
  <c r="C94" i="17"/>
  <c r="E94" i="17"/>
  <c r="G93" i="17"/>
  <c r="C93" i="17"/>
  <c r="E93" i="17"/>
  <c r="G92" i="17"/>
  <c r="C92" i="17"/>
  <c r="E92" i="17"/>
  <c r="G91" i="17"/>
  <c r="C91" i="17"/>
  <c r="E91" i="17"/>
  <c r="G159" i="17"/>
  <c r="C159" i="17"/>
  <c r="E159" i="17"/>
  <c r="G90" i="17"/>
  <c r="C90" i="17"/>
  <c r="E90" i="17"/>
  <c r="G89" i="17"/>
  <c r="C89" i="17"/>
  <c r="E89" i="17"/>
  <c r="G88" i="17"/>
  <c r="C88" i="17"/>
  <c r="E88" i="17"/>
  <c r="G87" i="17"/>
  <c r="C87" i="17"/>
  <c r="E87" i="17"/>
  <c r="G86" i="17"/>
  <c r="C86" i="17"/>
  <c r="E86" i="17"/>
  <c r="G85" i="17"/>
  <c r="C85" i="17"/>
  <c r="E85" i="17"/>
  <c r="G158" i="17"/>
  <c r="C158" i="17"/>
  <c r="E158" i="17"/>
  <c r="G84" i="17"/>
  <c r="C84" i="17"/>
  <c r="E84" i="17"/>
  <c r="G83" i="17"/>
  <c r="C83" i="17"/>
  <c r="E83" i="17"/>
  <c r="G157" i="17"/>
  <c r="C157" i="17"/>
  <c r="E157" i="17"/>
  <c r="G156" i="17"/>
  <c r="C156" i="17"/>
  <c r="E156" i="17"/>
  <c r="G155" i="17"/>
  <c r="C155" i="17"/>
  <c r="E155" i="17"/>
  <c r="G82" i="17"/>
  <c r="C82" i="17"/>
  <c r="E82" i="17"/>
  <c r="E121" i="6"/>
  <c r="G81" i="17"/>
  <c r="C81" i="17"/>
  <c r="E119" i="6"/>
  <c r="E81" i="17"/>
  <c r="G80" i="17"/>
  <c r="C80" i="17"/>
  <c r="E80" i="17"/>
  <c r="E115" i="6"/>
  <c r="G79" i="17"/>
  <c r="C79" i="17"/>
  <c r="E112" i="6"/>
  <c r="E79" i="17"/>
  <c r="G78" i="17"/>
  <c r="C78" i="17"/>
  <c r="E78" i="17"/>
  <c r="E110" i="6"/>
  <c r="G77" i="17"/>
  <c r="C77" i="17"/>
  <c r="E109" i="6"/>
  <c r="E77" i="17"/>
  <c r="G76" i="17"/>
  <c r="C76" i="17"/>
  <c r="E76" i="17"/>
  <c r="E108" i="6"/>
  <c r="G75" i="17"/>
  <c r="C75" i="17"/>
  <c r="E107" i="6"/>
  <c r="E75" i="17"/>
  <c r="G74" i="17"/>
  <c r="C74" i="17"/>
  <c r="E74" i="17"/>
  <c r="E106" i="6"/>
  <c r="G154" i="17"/>
  <c r="C154" i="17"/>
  <c r="E154" i="17"/>
  <c r="G153" i="17"/>
  <c r="C153" i="17"/>
  <c r="E153" i="17"/>
  <c r="G73" i="17"/>
  <c r="C73" i="17"/>
  <c r="E103" i="6"/>
  <c r="E73" i="17"/>
  <c r="G152" i="17"/>
  <c r="C152" i="17"/>
  <c r="E152" i="17"/>
  <c r="G151" i="17"/>
  <c r="C151" i="17"/>
  <c r="E151" i="17"/>
  <c r="G72" i="17"/>
  <c r="C72" i="17"/>
  <c r="E91" i="6"/>
  <c r="E72" i="17"/>
  <c r="G71" i="17"/>
  <c r="C71" i="17"/>
  <c r="E71" i="17"/>
  <c r="E89" i="6"/>
  <c r="G70" i="17"/>
  <c r="C70" i="17"/>
  <c r="E88" i="6"/>
  <c r="E70" i="17"/>
  <c r="G69" i="17"/>
  <c r="C69" i="17"/>
  <c r="E69" i="17"/>
  <c r="E87" i="6"/>
  <c r="G68" i="17"/>
  <c r="C68" i="17"/>
  <c r="E86" i="6"/>
  <c r="E68" i="17"/>
  <c r="G67" i="17"/>
  <c r="C67" i="17"/>
  <c r="E67" i="17"/>
  <c r="E85" i="6"/>
  <c r="G66" i="17"/>
  <c r="C66" i="17"/>
  <c r="E84" i="6"/>
  <c r="E66" i="17"/>
  <c r="G65" i="17"/>
  <c r="C65" i="17"/>
  <c r="E65" i="17"/>
  <c r="E83" i="6"/>
  <c r="G64" i="17"/>
  <c r="C64" i="17"/>
  <c r="E82" i="6"/>
  <c r="E64" i="17"/>
  <c r="G63" i="17"/>
  <c r="C63" i="17"/>
  <c r="E63" i="17"/>
  <c r="E81" i="6"/>
  <c r="G62" i="17"/>
  <c r="C62" i="17"/>
  <c r="E80" i="6"/>
  <c r="E62" i="17"/>
  <c r="G61" i="17"/>
  <c r="C61" i="17"/>
  <c r="E61" i="17"/>
  <c r="E77" i="6"/>
  <c r="G60" i="17"/>
  <c r="C60" i="17"/>
  <c r="E75" i="6"/>
  <c r="E60" i="17"/>
  <c r="G59" i="17"/>
  <c r="C59" i="17"/>
  <c r="E59" i="17"/>
  <c r="E74" i="6"/>
  <c r="G58" i="17"/>
  <c r="C58" i="17"/>
  <c r="E73" i="6"/>
  <c r="E58" i="17"/>
  <c r="G57" i="17"/>
  <c r="C57" i="17"/>
  <c r="E57" i="17"/>
  <c r="E72" i="6"/>
  <c r="G56" i="17"/>
  <c r="C56" i="17"/>
  <c r="E71" i="6"/>
  <c r="E56" i="17"/>
  <c r="G55" i="17"/>
  <c r="C55" i="17"/>
  <c r="E55" i="17"/>
  <c r="E70" i="6"/>
  <c r="G54" i="17"/>
  <c r="C54" i="17"/>
  <c r="E69" i="6"/>
  <c r="E54" i="17"/>
  <c r="G53" i="17"/>
  <c r="C53" i="17"/>
  <c r="E53" i="17"/>
  <c r="E67" i="6"/>
  <c r="G52" i="17"/>
  <c r="C52" i="17"/>
  <c r="E66" i="6"/>
  <c r="E52" i="17"/>
  <c r="G51" i="17"/>
  <c r="C51" i="17"/>
  <c r="E51" i="17"/>
  <c r="E65" i="6"/>
  <c r="G50" i="17"/>
  <c r="C50" i="17"/>
  <c r="E63" i="6"/>
  <c r="E50" i="17"/>
  <c r="G49" i="17"/>
  <c r="C49" i="17"/>
  <c r="E49" i="17"/>
  <c r="E62" i="6"/>
  <c r="G48" i="17"/>
  <c r="C48" i="17"/>
  <c r="E61" i="6"/>
  <c r="E48" i="17"/>
  <c r="G47" i="17"/>
  <c r="C47" i="17"/>
  <c r="E47" i="17"/>
  <c r="E60" i="6"/>
  <c r="G46" i="17"/>
  <c r="C46" i="17"/>
  <c r="E59" i="6"/>
  <c r="E46" i="17"/>
  <c r="G45" i="17"/>
  <c r="C45" i="17"/>
  <c r="E45" i="17"/>
  <c r="E58" i="6"/>
  <c r="G44" i="17"/>
  <c r="C44" i="17"/>
  <c r="E57" i="6"/>
  <c r="E44" i="17"/>
  <c r="G43" i="17"/>
  <c r="C43" i="17"/>
  <c r="E43" i="17"/>
  <c r="E56" i="6"/>
  <c r="G42" i="17"/>
  <c r="C42" i="17"/>
  <c r="E55" i="6"/>
  <c r="E42" i="17"/>
  <c r="G41" i="17"/>
  <c r="C41" i="17"/>
  <c r="E41" i="17"/>
  <c r="E54" i="6"/>
  <c r="G40" i="17"/>
  <c r="C40" i="17"/>
  <c r="E53" i="6"/>
  <c r="E40" i="17"/>
  <c r="G39" i="17"/>
  <c r="C39" i="17"/>
  <c r="E39" i="17"/>
  <c r="E52" i="6"/>
  <c r="G38" i="17"/>
  <c r="C38" i="17"/>
  <c r="E51" i="6"/>
  <c r="E38" i="17"/>
  <c r="G37" i="17"/>
  <c r="C37" i="17"/>
  <c r="E37" i="17"/>
  <c r="E50" i="6"/>
  <c r="G36" i="17"/>
  <c r="C36" i="17"/>
  <c r="E49" i="6"/>
  <c r="E36" i="17"/>
  <c r="G35" i="17"/>
  <c r="C35" i="17"/>
  <c r="E35" i="17"/>
  <c r="E48" i="6"/>
  <c r="G34" i="17"/>
  <c r="C34" i="17"/>
  <c r="E47" i="6"/>
  <c r="E34" i="17"/>
  <c r="G33" i="17"/>
  <c r="C33" i="17"/>
  <c r="E33" i="17"/>
  <c r="E46" i="6"/>
  <c r="G32" i="17"/>
  <c r="C32" i="17"/>
  <c r="E45" i="6"/>
  <c r="E32" i="17"/>
  <c r="G31" i="17"/>
  <c r="C31" i="17"/>
  <c r="E31" i="17"/>
  <c r="E44" i="6"/>
  <c r="G30" i="17"/>
  <c r="C30" i="17"/>
  <c r="E43" i="6"/>
  <c r="E30" i="17"/>
  <c r="G29" i="17"/>
  <c r="C29" i="17"/>
  <c r="E29" i="17"/>
  <c r="E42" i="6"/>
  <c r="G28" i="17"/>
  <c r="C28" i="17"/>
  <c r="E41" i="6"/>
  <c r="E28" i="17"/>
  <c r="G27" i="17"/>
  <c r="C27" i="17"/>
  <c r="E27" i="17"/>
  <c r="E40" i="6"/>
  <c r="G26" i="17"/>
  <c r="C26" i="17"/>
  <c r="E39" i="6"/>
  <c r="E26" i="17"/>
  <c r="G25" i="17"/>
  <c r="C25" i="17"/>
  <c r="E25" i="17"/>
  <c r="E38" i="6"/>
  <c r="G24" i="17"/>
  <c r="C24" i="17"/>
  <c r="E37" i="6"/>
  <c r="E24" i="17"/>
  <c r="G23" i="17"/>
  <c r="C23" i="17"/>
  <c r="E23" i="17"/>
  <c r="E36" i="6"/>
  <c r="G22" i="17"/>
  <c r="C22" i="17"/>
  <c r="E35" i="6"/>
  <c r="E22" i="17"/>
  <c r="G21" i="17"/>
  <c r="C21" i="17"/>
  <c r="E21" i="17"/>
  <c r="E34" i="6"/>
  <c r="G20" i="17"/>
  <c r="C20" i="17"/>
  <c r="E33" i="6"/>
  <c r="E20" i="17"/>
  <c r="G19" i="17"/>
  <c r="C19" i="17"/>
  <c r="E19" i="17"/>
  <c r="E32" i="6"/>
  <c r="G18" i="17"/>
  <c r="C18" i="17"/>
  <c r="E31" i="6"/>
  <c r="E18" i="17"/>
  <c r="G150" i="17"/>
  <c r="C150" i="17"/>
  <c r="E150" i="17"/>
  <c r="G17" i="17"/>
  <c r="C17" i="17"/>
  <c r="E17" i="17"/>
  <c r="E27" i="6"/>
  <c r="G16" i="17"/>
  <c r="C16" i="17"/>
  <c r="E16" i="17"/>
  <c r="E26" i="6"/>
  <c r="G15" i="17"/>
  <c r="C15" i="17"/>
  <c r="E15" i="17"/>
  <c r="E25" i="6"/>
  <c r="G14" i="17"/>
  <c r="C14" i="17"/>
  <c r="E14" i="17"/>
  <c r="E24" i="6"/>
  <c r="G13" i="17"/>
  <c r="C13" i="17"/>
  <c r="E13" i="17"/>
  <c r="E23" i="6"/>
  <c r="G12" i="17"/>
  <c r="C12" i="17"/>
  <c r="E12" i="17"/>
  <c r="E22" i="6"/>
  <c r="G11" i="17"/>
  <c r="C11" i="17"/>
  <c r="E11" i="17"/>
  <c r="E21" i="6"/>
  <c r="H149" i="17"/>
  <c r="B149" i="17"/>
  <c r="D149" i="17"/>
  <c r="A149" i="17"/>
  <c r="H148" i="17"/>
  <c r="D148" i="17"/>
  <c r="B148" i="17"/>
  <c r="A148" i="17"/>
  <c r="H147" i="17"/>
  <c r="B147" i="17"/>
  <c r="D147" i="17"/>
  <c r="A147" i="17"/>
  <c r="H146" i="17"/>
  <c r="D146" i="17"/>
  <c r="B146" i="17"/>
  <c r="A146" i="17"/>
  <c r="H145" i="17"/>
  <c r="B145" i="17"/>
  <c r="D145" i="17"/>
  <c r="A145" i="17"/>
  <c r="H144" i="17"/>
  <c r="D144" i="17"/>
  <c r="B144" i="17"/>
  <c r="A144" i="17"/>
  <c r="H143" i="17"/>
  <c r="B143" i="17"/>
  <c r="D143" i="17"/>
  <c r="A143" i="17"/>
  <c r="H142" i="17"/>
  <c r="D142" i="17"/>
  <c r="B142" i="17"/>
  <c r="A142" i="17"/>
  <c r="H141" i="17"/>
  <c r="B141" i="17"/>
  <c r="D141" i="17"/>
  <c r="A141" i="17"/>
  <c r="H140" i="17"/>
  <c r="D140" i="17"/>
  <c r="B140" i="17"/>
  <c r="A140" i="17"/>
  <c r="H139" i="17"/>
  <c r="B139" i="17"/>
  <c r="D139" i="17"/>
  <c r="A139" i="17"/>
  <c r="H138" i="17"/>
  <c r="D138" i="17"/>
  <c r="B138" i="17"/>
  <c r="A138" i="17"/>
  <c r="H137" i="17"/>
  <c r="B137" i="17"/>
  <c r="D137" i="17"/>
  <c r="A137" i="17"/>
  <c r="H136" i="17"/>
  <c r="D136" i="17"/>
  <c r="B136" i="17"/>
  <c r="A136" i="17"/>
  <c r="H135" i="17"/>
  <c r="B135" i="17"/>
  <c r="D135" i="17"/>
  <c r="A135" i="17"/>
  <c r="H134" i="17"/>
  <c r="D134" i="17"/>
  <c r="B134" i="17"/>
  <c r="A134" i="17"/>
  <c r="H133" i="17"/>
  <c r="B133" i="17"/>
  <c r="D133" i="17"/>
  <c r="A133" i="17"/>
  <c r="H132" i="17"/>
  <c r="D132" i="17"/>
  <c r="B132" i="17"/>
  <c r="A132" i="17"/>
  <c r="H131" i="17"/>
  <c r="D131" i="17"/>
  <c r="B131" i="17"/>
  <c r="A131" i="17"/>
  <c r="H130" i="17"/>
  <c r="D130" i="17"/>
  <c r="B130" i="17"/>
  <c r="A130" i="17"/>
  <c r="H129" i="17"/>
  <c r="D129" i="17"/>
  <c r="B129" i="17"/>
  <c r="A129" i="17"/>
  <c r="H128" i="17"/>
  <c r="D128" i="17"/>
  <c r="B128" i="17"/>
  <c r="A128" i="17"/>
  <c r="H127" i="17"/>
  <c r="D127" i="17"/>
  <c r="B127" i="17"/>
  <c r="A127" i="17"/>
  <c r="H126" i="17"/>
  <c r="D126" i="17"/>
  <c r="B126" i="17"/>
  <c r="A126" i="17"/>
  <c r="H125" i="17"/>
  <c r="D125" i="17"/>
  <c r="B125" i="17"/>
  <c r="A125" i="17"/>
  <c r="H124" i="17"/>
  <c r="D124" i="17"/>
  <c r="B124" i="17"/>
  <c r="A124" i="17"/>
  <c r="H123" i="17"/>
  <c r="D123" i="17"/>
  <c r="B123" i="17"/>
  <c r="A123" i="17"/>
  <c r="H122" i="17"/>
  <c r="D122" i="17"/>
  <c r="B122" i="17"/>
  <c r="A122" i="17"/>
  <c r="H121" i="17"/>
  <c r="D121" i="17"/>
  <c r="B121" i="17"/>
  <c r="A121" i="17"/>
  <c r="H120" i="17"/>
  <c r="D120" i="17"/>
  <c r="B120" i="17"/>
  <c r="A120" i="17"/>
  <c r="H119" i="17"/>
  <c r="D119" i="17"/>
  <c r="B119" i="17"/>
  <c r="A119" i="17"/>
  <c r="H118" i="17"/>
  <c r="D118" i="17"/>
  <c r="B118" i="17"/>
  <c r="A118" i="17"/>
  <c r="H117" i="17"/>
  <c r="D117" i="17"/>
  <c r="B117" i="17"/>
  <c r="A117" i="17"/>
  <c r="H116" i="17"/>
  <c r="D116" i="17"/>
  <c r="B116" i="17"/>
  <c r="A116" i="17"/>
  <c r="H115" i="17"/>
  <c r="D115" i="17"/>
  <c r="B115" i="17"/>
  <c r="A115" i="17"/>
  <c r="H114" i="17"/>
  <c r="D114" i="17"/>
  <c r="B114" i="17"/>
  <c r="A114" i="17"/>
  <c r="H162" i="17"/>
  <c r="D162" i="17"/>
  <c r="B162" i="17"/>
  <c r="A162" i="17"/>
  <c r="H161" i="17"/>
  <c r="D161" i="17"/>
  <c r="B161" i="17"/>
  <c r="A161" i="17"/>
  <c r="H113" i="17"/>
  <c r="D113" i="17"/>
  <c r="B113" i="17"/>
  <c r="A113" i="17"/>
  <c r="H112" i="17"/>
  <c r="D112" i="17"/>
  <c r="B112" i="17"/>
  <c r="A112" i="17"/>
  <c r="H111" i="17"/>
  <c r="D111" i="17"/>
  <c r="B111" i="17"/>
  <c r="A111" i="17"/>
  <c r="H110" i="17"/>
  <c r="D110" i="17"/>
  <c r="B110" i="17"/>
  <c r="A110" i="17"/>
  <c r="H109" i="17"/>
  <c r="D109" i="17"/>
  <c r="B109" i="17"/>
  <c r="A109" i="17"/>
  <c r="H160" i="17"/>
  <c r="D160" i="17"/>
  <c r="B160" i="17"/>
  <c r="A160" i="17"/>
  <c r="H108" i="17"/>
  <c r="D108" i="17"/>
  <c r="B108" i="17"/>
  <c r="A108" i="17"/>
  <c r="H107" i="17"/>
  <c r="D107" i="17"/>
  <c r="B107" i="17"/>
  <c r="A107" i="17"/>
  <c r="H106" i="17"/>
  <c r="D106" i="17"/>
  <c r="B106" i="17"/>
  <c r="A106" i="17"/>
  <c r="H105" i="17"/>
  <c r="D105" i="17"/>
  <c r="B105" i="17"/>
  <c r="A105" i="17"/>
  <c r="H104" i="17"/>
  <c r="D104" i="17"/>
  <c r="B104" i="17"/>
  <c r="A104" i="17"/>
  <c r="H103" i="17"/>
  <c r="D103" i="17"/>
  <c r="B103" i="17"/>
  <c r="A103" i="17"/>
  <c r="H102" i="17"/>
  <c r="D102" i="17"/>
  <c r="B102" i="17"/>
  <c r="A102" i="17"/>
  <c r="H101" i="17"/>
  <c r="D101" i="17"/>
  <c r="B101" i="17"/>
  <c r="A101" i="17"/>
  <c r="H100" i="17"/>
  <c r="D100" i="17"/>
  <c r="B100" i="17"/>
  <c r="A100" i="17"/>
  <c r="H99" i="17"/>
  <c r="D99" i="17"/>
  <c r="B99" i="17"/>
  <c r="A99" i="17"/>
  <c r="H98" i="17"/>
  <c r="D98" i="17"/>
  <c r="B98" i="17"/>
  <c r="A98" i="17"/>
  <c r="H97" i="17"/>
  <c r="D97" i="17"/>
  <c r="B97" i="17"/>
  <c r="A97" i="17"/>
  <c r="H96" i="17"/>
  <c r="D96" i="17"/>
  <c r="B96" i="17"/>
  <c r="A96" i="17"/>
  <c r="H95" i="17"/>
  <c r="D95" i="17"/>
  <c r="B95" i="17"/>
  <c r="A95" i="17"/>
  <c r="H94" i="17"/>
  <c r="D94" i="17"/>
  <c r="B94" i="17"/>
  <c r="A94" i="17"/>
  <c r="H93" i="17"/>
  <c r="D93" i="17"/>
  <c r="B93" i="17"/>
  <c r="A93" i="17"/>
  <c r="H92" i="17"/>
  <c r="D92" i="17"/>
  <c r="B92" i="17"/>
  <c r="A92" i="17"/>
  <c r="H91" i="17"/>
  <c r="D91" i="17"/>
  <c r="B91" i="17"/>
  <c r="A91" i="17"/>
  <c r="H159" i="17"/>
  <c r="D159" i="17"/>
  <c r="B159" i="17"/>
  <c r="A159" i="17"/>
  <c r="H90" i="17"/>
  <c r="D90" i="17"/>
  <c r="B90" i="17"/>
  <c r="A90" i="17"/>
  <c r="H89" i="17"/>
  <c r="D89" i="17"/>
  <c r="B89" i="17"/>
  <c r="A89" i="17"/>
  <c r="H88" i="17"/>
  <c r="D88" i="17"/>
  <c r="B88" i="17"/>
  <c r="A88" i="17"/>
  <c r="H87" i="17"/>
  <c r="D87" i="17"/>
  <c r="B87" i="17"/>
  <c r="A87" i="17"/>
  <c r="H86" i="17"/>
  <c r="D86" i="17"/>
  <c r="B86" i="17"/>
  <c r="A86" i="17"/>
  <c r="H85" i="17"/>
  <c r="D85" i="17"/>
  <c r="B85" i="17"/>
  <c r="A85" i="17"/>
  <c r="H158" i="17"/>
  <c r="D158" i="17"/>
  <c r="B158" i="17"/>
  <c r="A158" i="17"/>
  <c r="H84" i="17"/>
  <c r="D84" i="17"/>
  <c r="B84" i="17"/>
  <c r="A84" i="17"/>
  <c r="H83" i="17"/>
  <c r="D83" i="17"/>
  <c r="B83" i="17"/>
  <c r="A83" i="17"/>
  <c r="H157" i="17"/>
  <c r="D157" i="17"/>
  <c r="B157" i="17"/>
  <c r="A157" i="17"/>
  <c r="H156" i="17"/>
  <c r="D156" i="17"/>
  <c r="B156" i="17"/>
  <c r="A156" i="17"/>
  <c r="H155" i="17"/>
  <c r="D155" i="17"/>
  <c r="B155" i="17"/>
  <c r="A155" i="17"/>
  <c r="H82" i="17"/>
  <c r="D82" i="17"/>
  <c r="B82" i="17"/>
  <c r="A82" i="17"/>
  <c r="H81" i="17"/>
  <c r="D81" i="17"/>
  <c r="B81" i="17"/>
  <c r="A81" i="17"/>
  <c r="H80" i="17"/>
  <c r="D80" i="17"/>
  <c r="B80" i="17"/>
  <c r="A80" i="17"/>
  <c r="H79" i="17"/>
  <c r="D79" i="17"/>
  <c r="B79" i="17"/>
  <c r="A79" i="17"/>
  <c r="H78" i="17"/>
  <c r="D78" i="17"/>
  <c r="B78" i="17"/>
  <c r="A78" i="17"/>
  <c r="H77" i="17"/>
  <c r="B77" i="17"/>
  <c r="F77" i="17"/>
  <c r="D77" i="17"/>
  <c r="A77" i="17"/>
  <c r="H76" i="17"/>
  <c r="B76" i="17"/>
  <c r="F76" i="17"/>
  <c r="D76" i="17"/>
  <c r="A76" i="17"/>
  <c r="H75" i="17"/>
  <c r="F75" i="17"/>
  <c r="D75" i="17"/>
  <c r="B75" i="17"/>
  <c r="A75" i="17"/>
  <c r="H74" i="17"/>
  <c r="F74" i="17"/>
  <c r="D74" i="17"/>
  <c r="B74" i="17"/>
  <c r="A74" i="17"/>
  <c r="H154" i="17"/>
  <c r="B154" i="17"/>
  <c r="F154" i="17"/>
  <c r="D154" i="17"/>
  <c r="A154" i="17"/>
  <c r="H153" i="17"/>
  <c r="B153" i="17"/>
  <c r="D153" i="17"/>
  <c r="A153" i="17"/>
  <c r="H73" i="17"/>
  <c r="B73" i="17"/>
  <c r="D73" i="17"/>
  <c r="A73" i="17"/>
  <c r="H152" i="17"/>
  <c r="B152" i="17"/>
  <c r="D152" i="17"/>
  <c r="A152" i="17"/>
  <c r="H151" i="17"/>
  <c r="B151" i="17"/>
  <c r="D151" i="17"/>
  <c r="A151" i="17"/>
  <c r="H72" i="17"/>
  <c r="B72" i="17"/>
  <c r="D72" i="17"/>
  <c r="A72" i="17"/>
  <c r="H71" i="17"/>
  <c r="B71" i="17"/>
  <c r="D71" i="17"/>
  <c r="A71" i="17"/>
  <c r="H70" i="17"/>
  <c r="B70" i="17"/>
  <c r="D70" i="17"/>
  <c r="A70" i="17"/>
  <c r="H69" i="17"/>
  <c r="B69" i="17"/>
  <c r="D69" i="17"/>
  <c r="A69" i="17"/>
  <c r="H68" i="17"/>
  <c r="B68" i="17"/>
  <c r="D68" i="17"/>
  <c r="A68" i="17"/>
  <c r="H67" i="17"/>
  <c r="B67" i="17"/>
  <c r="D67" i="17"/>
  <c r="A67" i="17"/>
  <c r="H66" i="17"/>
  <c r="B66" i="17"/>
  <c r="D66" i="17"/>
  <c r="A66" i="17"/>
  <c r="H65" i="17"/>
  <c r="B65" i="17"/>
  <c r="D65" i="17"/>
  <c r="A65" i="17"/>
  <c r="H64" i="17"/>
  <c r="B64" i="17"/>
  <c r="D64" i="17"/>
  <c r="A64" i="17"/>
  <c r="H63" i="17"/>
  <c r="B63" i="17"/>
  <c r="D63" i="17"/>
  <c r="A63" i="17"/>
  <c r="H62" i="17"/>
  <c r="B62" i="17"/>
  <c r="D62" i="17"/>
  <c r="A62" i="17"/>
  <c r="H61" i="17"/>
  <c r="B61" i="17"/>
  <c r="D61" i="17"/>
  <c r="A61" i="17"/>
  <c r="H60" i="17"/>
  <c r="B60" i="17"/>
  <c r="D60" i="17"/>
  <c r="A60" i="17"/>
  <c r="H59" i="17"/>
  <c r="B59" i="17"/>
  <c r="D59" i="17"/>
  <c r="A59" i="17"/>
  <c r="H58" i="17"/>
  <c r="B58" i="17"/>
  <c r="D58" i="17"/>
  <c r="A58" i="17"/>
  <c r="H57" i="17"/>
  <c r="B57" i="17"/>
  <c r="D57" i="17"/>
  <c r="A57" i="17"/>
  <c r="H56" i="17"/>
  <c r="B56" i="17"/>
  <c r="D56" i="17"/>
  <c r="A56" i="17"/>
  <c r="H55" i="17"/>
  <c r="B55" i="17"/>
  <c r="D55" i="17"/>
  <c r="A55" i="17"/>
  <c r="H54" i="17"/>
  <c r="B54" i="17"/>
  <c r="D54" i="17"/>
  <c r="A54" i="17"/>
  <c r="H53" i="17"/>
  <c r="B53" i="17"/>
  <c r="D53" i="17"/>
  <c r="A53" i="17"/>
  <c r="H52" i="17"/>
  <c r="B52" i="17"/>
  <c r="D52" i="17"/>
  <c r="A52" i="17"/>
  <c r="H51" i="17"/>
  <c r="B51" i="17"/>
  <c r="D51" i="17"/>
  <c r="A51" i="17"/>
  <c r="H50" i="17"/>
  <c r="B50" i="17"/>
  <c r="D50" i="17"/>
  <c r="A50" i="17"/>
  <c r="H49" i="17"/>
  <c r="B49" i="17"/>
  <c r="D49" i="17"/>
  <c r="A49" i="17"/>
  <c r="H48" i="17"/>
  <c r="B48" i="17"/>
  <c r="D48" i="17"/>
  <c r="A48" i="17"/>
  <c r="H47" i="17"/>
  <c r="B47" i="17"/>
  <c r="D47" i="17"/>
  <c r="A47" i="17"/>
  <c r="H46" i="17"/>
  <c r="B46" i="17"/>
  <c r="D46" i="17"/>
  <c r="A46" i="17"/>
  <c r="H45" i="17"/>
  <c r="B45" i="17"/>
  <c r="D45" i="17"/>
  <c r="A45" i="17"/>
  <c r="H44" i="17"/>
  <c r="B44" i="17"/>
  <c r="D44" i="17"/>
  <c r="A44" i="17"/>
  <c r="H43" i="17"/>
  <c r="B43" i="17"/>
  <c r="D43" i="17"/>
  <c r="A43" i="17"/>
  <c r="H42" i="17"/>
  <c r="B42" i="17"/>
  <c r="D42" i="17"/>
  <c r="A42" i="17"/>
  <c r="H41" i="17"/>
  <c r="B41" i="17"/>
  <c r="D41" i="17"/>
  <c r="A41" i="17"/>
  <c r="H40" i="17"/>
  <c r="B40" i="17"/>
  <c r="D40" i="17"/>
  <c r="A40" i="17"/>
  <c r="H39" i="17"/>
  <c r="B39" i="17"/>
  <c r="D39" i="17"/>
  <c r="A39" i="17"/>
  <c r="H38" i="17"/>
  <c r="B38" i="17"/>
  <c r="D38" i="17"/>
  <c r="A38" i="17"/>
  <c r="H37" i="17"/>
  <c r="B37" i="17"/>
  <c r="D37" i="17"/>
  <c r="A37" i="17"/>
  <c r="H36" i="17"/>
  <c r="B36" i="17"/>
  <c r="D36" i="17"/>
  <c r="A36" i="17"/>
  <c r="H35" i="17"/>
  <c r="B35" i="17"/>
  <c r="D35" i="17"/>
  <c r="A35" i="17"/>
  <c r="H34" i="17"/>
  <c r="B34" i="17"/>
  <c r="D34" i="17"/>
  <c r="A34" i="17"/>
  <c r="H33" i="17"/>
  <c r="B33" i="17"/>
  <c r="D33" i="17"/>
  <c r="A33" i="17"/>
  <c r="H32" i="17"/>
  <c r="B32" i="17"/>
  <c r="D32" i="17"/>
  <c r="A32" i="17"/>
  <c r="H31" i="17"/>
  <c r="B31" i="17"/>
  <c r="D31" i="17"/>
  <c r="A31" i="17"/>
  <c r="H30" i="17"/>
  <c r="B30" i="17"/>
  <c r="D30" i="17"/>
  <c r="A30" i="17"/>
  <c r="H29" i="17"/>
  <c r="B29" i="17"/>
  <c r="D29" i="17"/>
  <c r="A29" i="17"/>
  <c r="H28" i="17"/>
  <c r="B28" i="17"/>
  <c r="D28" i="17"/>
  <c r="A28" i="17"/>
  <c r="H27" i="17"/>
  <c r="B27" i="17"/>
  <c r="D27" i="17"/>
  <c r="A27" i="17"/>
  <c r="H26" i="17"/>
  <c r="B26" i="17"/>
  <c r="D26" i="17"/>
  <c r="A26" i="17"/>
  <c r="H25" i="17"/>
  <c r="B25" i="17"/>
  <c r="D25" i="17"/>
  <c r="A25" i="17"/>
  <c r="H24" i="17"/>
  <c r="B24" i="17"/>
  <c r="D24" i="17"/>
  <c r="A24" i="17"/>
  <c r="H23" i="17"/>
  <c r="B23" i="17"/>
  <c r="D23" i="17"/>
  <c r="A23" i="17"/>
  <c r="H22" i="17"/>
  <c r="B22" i="17"/>
  <c r="D22" i="17"/>
  <c r="A22" i="17"/>
  <c r="H21" i="17"/>
  <c r="B21" i="17"/>
  <c r="D21" i="17"/>
  <c r="A21" i="17"/>
  <c r="H20" i="17"/>
  <c r="B20" i="17"/>
  <c r="D20" i="17"/>
  <c r="A20" i="17"/>
  <c r="H19" i="17"/>
  <c r="B19" i="17"/>
  <c r="D19" i="17"/>
  <c r="A19" i="17"/>
  <c r="H18" i="17"/>
  <c r="B18" i="17"/>
  <c r="D18" i="17"/>
  <c r="A18" i="17"/>
  <c r="H150" i="17"/>
  <c r="B150" i="17"/>
  <c r="D150" i="17"/>
  <c r="A150" i="17"/>
  <c r="H17" i="17"/>
  <c r="B17" i="17"/>
  <c r="D17" i="17"/>
  <c r="A17" i="17"/>
  <c r="H16" i="17"/>
  <c r="B16" i="17"/>
  <c r="D16" i="17"/>
  <c r="A16" i="17"/>
  <c r="H15" i="17"/>
  <c r="B15" i="17"/>
  <c r="D15" i="17"/>
  <c r="A15" i="17"/>
  <c r="H14" i="17"/>
  <c r="B14" i="17"/>
  <c r="D14" i="17"/>
  <c r="A14" i="17"/>
  <c r="H13" i="17"/>
  <c r="B13" i="17"/>
  <c r="D13" i="17"/>
  <c r="A13" i="17"/>
  <c r="H12" i="17"/>
  <c r="B12" i="17"/>
  <c r="D12" i="17"/>
  <c r="A12" i="17"/>
  <c r="H11" i="17"/>
  <c r="B11" i="17"/>
  <c r="D11" i="17"/>
  <c r="A11" i="17"/>
  <c r="P247" i="6"/>
  <c r="P251" i="6"/>
  <c r="P252" i="6"/>
  <c r="P227" i="6"/>
  <c r="D12" i="16"/>
  <c r="P225" i="16"/>
  <c r="P229" i="16"/>
  <c r="P230" i="16"/>
  <c r="P205" i="16"/>
  <c r="P219" i="16"/>
  <c r="P220" i="16"/>
  <c r="P221" i="16"/>
  <c r="P222" i="16"/>
  <c r="P223" i="16"/>
  <c r="P224" i="16"/>
  <c r="P226" i="16"/>
  <c r="P227" i="16"/>
  <c r="P228" i="16"/>
  <c r="P231" i="16"/>
  <c r="P232" i="16"/>
  <c r="P194" i="16"/>
  <c r="P195" i="16"/>
  <c r="P196" i="16"/>
  <c r="P197" i="16"/>
  <c r="P198" i="16"/>
  <c r="P199" i="16"/>
  <c r="P200" i="16"/>
  <c r="P201" i="16"/>
  <c r="P202" i="16"/>
  <c r="P203" i="16"/>
  <c r="P204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AB10" i="16"/>
  <c r="AB4" i="16"/>
  <c r="AB5" i="16"/>
  <c r="AB14" i="16"/>
  <c r="D13" i="16"/>
  <c r="AB3" i="16"/>
  <c r="AB8" i="16"/>
  <c r="AB16" i="16"/>
  <c r="AB9" i="16"/>
  <c r="AB7" i="16"/>
  <c r="AB6" i="16"/>
  <c r="AY128" i="16"/>
  <c r="AY129" i="16"/>
  <c r="AY130" i="16"/>
  <c r="AY131" i="16"/>
  <c r="AY135" i="16"/>
  <c r="AY136" i="16"/>
  <c r="AD2" i="16"/>
  <c r="AY127" i="16"/>
  <c r="AY126" i="16"/>
  <c r="AY125" i="16"/>
  <c r="AY124" i="16"/>
  <c r="AY123" i="16"/>
  <c r="AY122" i="16"/>
  <c r="AY121" i="16"/>
  <c r="AY120" i="16"/>
  <c r="AY119" i="16"/>
  <c r="AY118" i="16"/>
  <c r="AY117" i="16"/>
  <c r="AY116" i="16"/>
  <c r="AY115" i="16"/>
  <c r="AY114" i="16"/>
  <c r="AY113" i="16"/>
  <c r="AY112" i="16"/>
  <c r="AY111" i="16"/>
  <c r="AY110" i="16"/>
  <c r="AY109" i="16"/>
  <c r="AY108" i="16"/>
  <c r="AY107" i="16"/>
  <c r="AY106" i="16"/>
  <c r="AY105" i="16"/>
  <c r="AY104" i="16"/>
  <c r="AY103" i="16"/>
  <c r="AY102" i="16"/>
  <c r="AY101" i="16"/>
  <c r="AY100" i="16"/>
  <c r="AY99" i="16"/>
  <c r="AY98" i="16"/>
  <c r="AY97" i="16"/>
  <c r="AY96" i="16"/>
  <c r="AY95" i="16"/>
  <c r="AY94" i="16"/>
  <c r="AY93" i="16"/>
  <c r="AY92" i="16"/>
  <c r="AY91" i="16"/>
  <c r="AY90" i="16"/>
  <c r="AY89" i="16"/>
  <c r="AY88" i="16"/>
  <c r="AY87" i="16"/>
  <c r="AY86" i="16"/>
  <c r="AY85" i="16"/>
  <c r="AY84" i="16"/>
  <c r="AY83" i="16"/>
  <c r="AY82" i="16"/>
  <c r="AY81" i="16"/>
  <c r="AY80" i="16"/>
  <c r="AY79" i="16"/>
  <c r="AY78" i="16"/>
  <c r="AY77" i="16"/>
  <c r="AY76" i="16"/>
  <c r="AY75" i="16"/>
  <c r="AY74" i="16"/>
  <c r="AY73" i="16"/>
  <c r="AY72" i="16"/>
  <c r="AY71" i="16"/>
  <c r="AY70" i="16"/>
  <c r="AY69" i="16"/>
  <c r="AY68" i="16"/>
  <c r="AY67" i="16"/>
  <c r="AY66" i="16"/>
  <c r="AY65" i="16"/>
  <c r="AY64" i="16"/>
  <c r="AY63" i="16"/>
  <c r="AY62" i="16"/>
  <c r="AY61" i="16"/>
  <c r="AY60" i="16"/>
  <c r="AY59" i="16"/>
  <c r="AY58" i="16"/>
  <c r="AY57" i="16"/>
  <c r="AY56" i="16"/>
  <c r="AY55" i="16"/>
  <c r="AY54" i="16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8" i="16"/>
  <c r="AY17" i="16"/>
  <c r="AY16" i="16"/>
  <c r="AY15" i="16"/>
  <c r="AY14" i="16"/>
  <c r="AY13" i="16"/>
  <c r="AY12" i="16"/>
  <c r="AY11" i="16"/>
  <c r="AY10" i="16"/>
  <c r="AY9" i="16"/>
  <c r="AY8" i="16"/>
  <c r="AY7" i="16"/>
  <c r="AY6" i="16"/>
  <c r="AY5" i="16"/>
  <c r="AY4" i="16"/>
  <c r="AY3" i="16"/>
  <c r="AY2" i="16"/>
  <c r="C7" i="16"/>
  <c r="D9" i="16"/>
  <c r="E9" i="16"/>
  <c r="E156" i="16"/>
  <c r="F156" i="16"/>
  <c r="E157" i="16"/>
  <c r="F157" i="16"/>
  <c r="Z157" i="16"/>
  <c r="E160" i="16"/>
  <c r="F160" i="16"/>
  <c r="Z160" i="16"/>
  <c r="E162" i="16"/>
  <c r="F162" i="16"/>
  <c r="Z162" i="16"/>
  <c r="E163" i="16"/>
  <c r="F163" i="16"/>
  <c r="Z163" i="16"/>
  <c r="E164" i="16"/>
  <c r="F164" i="16"/>
  <c r="E165" i="16"/>
  <c r="F165" i="16"/>
  <c r="E168" i="16"/>
  <c r="F168" i="16"/>
  <c r="Z168" i="16"/>
  <c r="E170" i="16"/>
  <c r="F170" i="16"/>
  <c r="Z170" i="16"/>
  <c r="E171" i="16"/>
  <c r="F171" i="16"/>
  <c r="Z171" i="16"/>
  <c r="E172" i="16"/>
  <c r="F172" i="16"/>
  <c r="E173" i="16"/>
  <c r="F173" i="16"/>
  <c r="E174" i="16"/>
  <c r="F174" i="16"/>
  <c r="E176" i="16"/>
  <c r="F176" i="16"/>
  <c r="E177" i="16"/>
  <c r="F177" i="16"/>
  <c r="Z177" i="16"/>
  <c r="E178" i="16"/>
  <c r="F178" i="16"/>
  <c r="Z178" i="16"/>
  <c r="E179" i="16"/>
  <c r="F179" i="16"/>
  <c r="E180" i="16"/>
  <c r="F180" i="16"/>
  <c r="E181" i="16"/>
  <c r="F181" i="16"/>
  <c r="E182" i="16"/>
  <c r="F182" i="16"/>
  <c r="E185" i="16"/>
  <c r="F185" i="16"/>
  <c r="E186" i="16"/>
  <c r="F186" i="16"/>
  <c r="Z186" i="16"/>
  <c r="E187" i="16"/>
  <c r="F187" i="16"/>
  <c r="E188" i="16"/>
  <c r="F188" i="16"/>
  <c r="E189" i="16"/>
  <c r="F189" i="16"/>
  <c r="E190" i="16"/>
  <c r="F190" i="16"/>
  <c r="E191" i="16"/>
  <c r="F191" i="16"/>
  <c r="Z191" i="16"/>
  <c r="E192" i="16"/>
  <c r="F192" i="16"/>
  <c r="Z192" i="16"/>
  <c r="G192" i="16"/>
  <c r="E193" i="16"/>
  <c r="F193" i="16"/>
  <c r="E83" i="16"/>
  <c r="F83" i="16"/>
  <c r="E86" i="16"/>
  <c r="F86" i="16"/>
  <c r="E88" i="16"/>
  <c r="F88" i="16"/>
  <c r="D14" i="16"/>
  <c r="E81" i="16"/>
  <c r="F81" i="16"/>
  <c r="E82" i="16"/>
  <c r="F82" i="16"/>
  <c r="Z82" i="16"/>
  <c r="G82" i="16"/>
  <c r="E85" i="16"/>
  <c r="F85" i="16"/>
  <c r="E87" i="16"/>
  <c r="F87" i="16"/>
  <c r="E89" i="16"/>
  <c r="F89" i="16"/>
  <c r="E90" i="16"/>
  <c r="F90" i="16"/>
  <c r="Z90" i="16"/>
  <c r="E92" i="16"/>
  <c r="F92" i="16"/>
  <c r="Z92" i="16"/>
  <c r="G92" i="16"/>
  <c r="E93" i="16"/>
  <c r="F93" i="16"/>
  <c r="Z93" i="16"/>
  <c r="E94" i="16"/>
  <c r="F94" i="16"/>
  <c r="E95" i="16"/>
  <c r="F95" i="16"/>
  <c r="Z95" i="16"/>
  <c r="E96" i="16"/>
  <c r="F96" i="16"/>
  <c r="Z96" i="16"/>
  <c r="G96" i="16"/>
  <c r="E97" i="16"/>
  <c r="F97" i="16"/>
  <c r="Z97" i="16"/>
  <c r="E98" i="16"/>
  <c r="F98" i="16"/>
  <c r="E99" i="16"/>
  <c r="F99" i="16"/>
  <c r="Z99" i="16"/>
  <c r="C17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K82" i="16"/>
  <c r="P82" i="16"/>
  <c r="P83" i="16"/>
  <c r="P84" i="16"/>
  <c r="P85" i="16"/>
  <c r="P86" i="16"/>
  <c r="P87" i="16"/>
  <c r="P88" i="16"/>
  <c r="P89" i="16"/>
  <c r="P90" i="16"/>
  <c r="P91" i="16"/>
  <c r="K92" i="16"/>
  <c r="P92" i="16"/>
  <c r="P93" i="16"/>
  <c r="P94" i="16"/>
  <c r="P95" i="16"/>
  <c r="K96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K192" i="16"/>
  <c r="P192" i="16"/>
  <c r="P193" i="16"/>
  <c r="E76" i="13"/>
  <c r="E84" i="13"/>
  <c r="E92" i="13"/>
  <c r="E100" i="13"/>
  <c r="E108" i="13"/>
  <c r="E116" i="13"/>
  <c r="E124" i="13"/>
  <c r="E140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G11" i="15"/>
  <c r="T6" i="15"/>
  <c r="G12" i="15"/>
  <c r="T4" i="15"/>
  <c r="T5" i="15"/>
  <c r="D9" i="15"/>
  <c r="E9" i="15"/>
  <c r="T10" i="15"/>
  <c r="D11" i="15"/>
  <c r="O126" i="15" s="1"/>
  <c r="D12" i="15"/>
  <c r="D13" i="15"/>
  <c r="G16" i="15"/>
  <c r="H18" i="15"/>
  <c r="C17" i="15"/>
  <c r="G18" i="15"/>
  <c r="E21" i="15"/>
  <c r="F21" i="15"/>
  <c r="P21" i="15"/>
  <c r="E22" i="15"/>
  <c r="F22" i="15"/>
  <c r="G22" i="15"/>
  <c r="M22" i="15"/>
  <c r="P22" i="15"/>
  <c r="E23" i="15"/>
  <c r="F23" i="15"/>
  <c r="G23" i="15"/>
  <c r="M23" i="15"/>
  <c r="P23" i="15"/>
  <c r="E24" i="15"/>
  <c r="F24" i="15"/>
  <c r="G24" i="15"/>
  <c r="M24" i="15"/>
  <c r="P24" i="15"/>
  <c r="E25" i="15"/>
  <c r="F25" i="15"/>
  <c r="P25" i="15"/>
  <c r="E26" i="15"/>
  <c r="F26" i="15"/>
  <c r="P26" i="15"/>
  <c r="E27" i="15"/>
  <c r="F27" i="15"/>
  <c r="P27" i="15"/>
  <c r="E28" i="15"/>
  <c r="F28" i="15"/>
  <c r="P28" i="15"/>
  <c r="E29" i="15"/>
  <c r="F29" i="15"/>
  <c r="P29" i="15"/>
  <c r="E30" i="15"/>
  <c r="F30" i="15"/>
  <c r="G30" i="15"/>
  <c r="M30" i="15"/>
  <c r="P30" i="15"/>
  <c r="E31" i="15"/>
  <c r="F31" i="15"/>
  <c r="G31" i="15"/>
  <c r="M31" i="15"/>
  <c r="P31" i="15"/>
  <c r="E32" i="15"/>
  <c r="F32" i="15"/>
  <c r="G32" i="15"/>
  <c r="M32" i="15"/>
  <c r="P32" i="15"/>
  <c r="E33" i="15"/>
  <c r="F33" i="15"/>
  <c r="G33" i="15"/>
  <c r="H33" i="15"/>
  <c r="P33" i="15"/>
  <c r="E34" i="15"/>
  <c r="E77" i="13"/>
  <c r="F34" i="15"/>
  <c r="G34" i="15"/>
  <c r="I34" i="15"/>
  <c r="P34" i="15"/>
  <c r="E35" i="15"/>
  <c r="E78" i="13"/>
  <c r="F35" i="15"/>
  <c r="G35" i="15"/>
  <c r="I35" i="15"/>
  <c r="P35" i="15"/>
  <c r="E36" i="15"/>
  <c r="E79" i="13"/>
  <c r="F36" i="15"/>
  <c r="G36" i="15"/>
  <c r="I36" i="15"/>
  <c r="P36" i="15"/>
  <c r="E37" i="15"/>
  <c r="P37" i="15"/>
  <c r="E38" i="15"/>
  <c r="P38" i="15"/>
  <c r="E39" i="15"/>
  <c r="F39" i="15"/>
  <c r="G39" i="15"/>
  <c r="L39" i="15"/>
  <c r="P39" i="15"/>
  <c r="E40" i="15"/>
  <c r="F40" i="15"/>
  <c r="G40" i="15"/>
  <c r="I40" i="15"/>
  <c r="P40" i="15"/>
  <c r="E41" i="15"/>
  <c r="F41" i="15"/>
  <c r="P41" i="15"/>
  <c r="E42" i="15"/>
  <c r="F42" i="15"/>
  <c r="P42" i="15"/>
  <c r="E43" i="15"/>
  <c r="P43" i="15"/>
  <c r="E44" i="15"/>
  <c r="F44" i="15"/>
  <c r="G44" i="15"/>
  <c r="P44" i="15"/>
  <c r="E45" i="15"/>
  <c r="P45" i="15"/>
  <c r="E46" i="15"/>
  <c r="E86" i="13"/>
  <c r="F46" i="15"/>
  <c r="G46" i="15"/>
  <c r="P46" i="15"/>
  <c r="E47" i="15"/>
  <c r="P47" i="15"/>
  <c r="E48" i="15"/>
  <c r="E88" i="13"/>
  <c r="F48" i="15"/>
  <c r="G48" i="15"/>
  <c r="P48" i="15"/>
  <c r="E49" i="15"/>
  <c r="P49" i="15"/>
  <c r="E50" i="15"/>
  <c r="E90" i="13"/>
  <c r="P50" i="15"/>
  <c r="E51" i="15"/>
  <c r="P51" i="15"/>
  <c r="E52" i="15"/>
  <c r="F52" i="15"/>
  <c r="G52" i="15"/>
  <c r="M52" i="15"/>
  <c r="P52" i="15"/>
  <c r="E53" i="15"/>
  <c r="E93" i="13"/>
  <c r="F53" i="15"/>
  <c r="G53" i="15"/>
  <c r="L53" i="15"/>
  <c r="P53" i="15"/>
  <c r="E54" i="15"/>
  <c r="P54" i="15"/>
  <c r="E55" i="15"/>
  <c r="P55" i="15"/>
  <c r="E56" i="15"/>
  <c r="E96" i="13"/>
  <c r="F56" i="15"/>
  <c r="G56" i="15"/>
  <c r="L56" i="15"/>
  <c r="P56" i="15"/>
  <c r="E57" i="15"/>
  <c r="E97" i="13"/>
  <c r="F57" i="15"/>
  <c r="G57" i="15"/>
  <c r="L57" i="15"/>
  <c r="P57" i="15"/>
  <c r="E58" i="15"/>
  <c r="P58" i="15"/>
  <c r="E59" i="15"/>
  <c r="P59" i="15"/>
  <c r="E60" i="15"/>
  <c r="F60" i="15"/>
  <c r="G60" i="15"/>
  <c r="L60" i="15"/>
  <c r="P60" i="15"/>
  <c r="E61" i="15"/>
  <c r="E101" i="13"/>
  <c r="P61" i="15"/>
  <c r="E62" i="15"/>
  <c r="P62" i="15"/>
  <c r="E63" i="15"/>
  <c r="P63" i="15"/>
  <c r="E64" i="15"/>
  <c r="E104" i="13"/>
  <c r="F64" i="15"/>
  <c r="G64" i="15"/>
  <c r="L64" i="15"/>
  <c r="P64" i="15"/>
  <c r="E65" i="15"/>
  <c r="E105" i="13"/>
  <c r="F65" i="15"/>
  <c r="P65" i="15"/>
  <c r="E66" i="15"/>
  <c r="P66" i="15"/>
  <c r="E67" i="15"/>
  <c r="P67" i="15"/>
  <c r="E68" i="15"/>
  <c r="F68" i="15"/>
  <c r="G68" i="15"/>
  <c r="L68" i="15"/>
  <c r="P68" i="15"/>
  <c r="E69" i="15"/>
  <c r="E109" i="13"/>
  <c r="F69" i="15"/>
  <c r="G69" i="15"/>
  <c r="L69" i="15"/>
  <c r="P69" i="15"/>
  <c r="E70" i="15"/>
  <c r="P70" i="15"/>
  <c r="E71" i="15"/>
  <c r="P71" i="15"/>
  <c r="E72" i="15"/>
  <c r="E112" i="13"/>
  <c r="F72" i="15"/>
  <c r="G72" i="15"/>
  <c r="L72" i="15"/>
  <c r="P72" i="15"/>
  <c r="E73" i="15"/>
  <c r="E113" i="13"/>
  <c r="F73" i="15"/>
  <c r="G73" i="15"/>
  <c r="L73" i="15"/>
  <c r="P73" i="15"/>
  <c r="E74" i="15"/>
  <c r="P74" i="15"/>
  <c r="E75" i="15"/>
  <c r="E115" i="13"/>
  <c r="P75" i="15"/>
  <c r="E76" i="15"/>
  <c r="F76" i="15"/>
  <c r="P76" i="15"/>
  <c r="E77" i="15"/>
  <c r="F77" i="15"/>
  <c r="G77" i="15"/>
  <c r="L77" i="15"/>
  <c r="P77" i="15"/>
  <c r="E78" i="15"/>
  <c r="E117" i="13"/>
  <c r="F78" i="15"/>
  <c r="G78" i="15"/>
  <c r="L78" i="15"/>
  <c r="P78" i="15"/>
  <c r="E79" i="15"/>
  <c r="E118" i="13"/>
  <c r="P79" i="15"/>
  <c r="E80" i="15"/>
  <c r="F80" i="15"/>
  <c r="P80" i="15"/>
  <c r="E81" i="15"/>
  <c r="E119" i="13"/>
  <c r="F81" i="15"/>
  <c r="G81" i="15"/>
  <c r="L81" i="15"/>
  <c r="P81" i="15"/>
  <c r="E82" i="15"/>
  <c r="E120" i="13"/>
  <c r="F82" i="15"/>
  <c r="G82" i="15"/>
  <c r="L82" i="15"/>
  <c r="P82" i="15"/>
  <c r="E83" i="15"/>
  <c r="P83" i="15"/>
  <c r="E84" i="15"/>
  <c r="P84" i="15"/>
  <c r="E85" i="15"/>
  <c r="E123" i="13"/>
  <c r="F85" i="15"/>
  <c r="G85" i="15"/>
  <c r="P85" i="15"/>
  <c r="E86" i="15"/>
  <c r="F86" i="15"/>
  <c r="G86" i="15"/>
  <c r="L86" i="15"/>
  <c r="P86" i="15"/>
  <c r="E87" i="15"/>
  <c r="E125" i="13"/>
  <c r="F87" i="15"/>
  <c r="G87" i="15"/>
  <c r="J87" i="15"/>
  <c r="P87" i="15"/>
  <c r="E88" i="15"/>
  <c r="F88" i="15"/>
  <c r="G88" i="15"/>
  <c r="M88" i="15"/>
  <c r="P88" i="15"/>
  <c r="E89" i="15"/>
  <c r="P89" i="15"/>
  <c r="E90" i="15"/>
  <c r="F90" i="15"/>
  <c r="P90" i="15"/>
  <c r="E91" i="15"/>
  <c r="F91" i="15"/>
  <c r="P91" i="15"/>
  <c r="E92" i="15"/>
  <c r="E127" i="13"/>
  <c r="P92" i="15"/>
  <c r="E93" i="15"/>
  <c r="P93" i="15"/>
  <c r="E94" i="15"/>
  <c r="E129" i="13"/>
  <c r="F94" i="15"/>
  <c r="G94" i="15"/>
  <c r="L94" i="15"/>
  <c r="P94" i="15"/>
  <c r="E95" i="15"/>
  <c r="E130" i="13"/>
  <c r="F95" i="15"/>
  <c r="G95" i="15"/>
  <c r="L95" i="15"/>
  <c r="P95" i="15"/>
  <c r="E96" i="15"/>
  <c r="E131" i="13"/>
  <c r="F96" i="15"/>
  <c r="P96" i="15"/>
  <c r="E97" i="15"/>
  <c r="F97" i="15"/>
  <c r="G97" i="15"/>
  <c r="L97" i="15"/>
  <c r="P97" i="15"/>
  <c r="E98" i="15"/>
  <c r="E133" i="13"/>
  <c r="F98" i="15"/>
  <c r="P98" i="15"/>
  <c r="E99" i="15"/>
  <c r="E134" i="13"/>
  <c r="F99" i="15"/>
  <c r="G99" i="15"/>
  <c r="L99" i="15"/>
  <c r="P99" i="15"/>
  <c r="E100" i="15"/>
  <c r="E135" i="13"/>
  <c r="F100" i="15"/>
  <c r="P100" i="15"/>
  <c r="E101" i="15"/>
  <c r="P101" i="15"/>
  <c r="E102" i="15"/>
  <c r="E137" i="13"/>
  <c r="F102" i="15"/>
  <c r="G102" i="15"/>
  <c r="J102" i="15"/>
  <c r="P102" i="15"/>
  <c r="E104" i="15"/>
  <c r="F104" i="15"/>
  <c r="P104" i="15"/>
  <c r="E105" i="15"/>
  <c r="F105" i="15"/>
  <c r="G105" i="15"/>
  <c r="K105" i="15"/>
  <c r="P105" i="15"/>
  <c r="E107" i="15"/>
  <c r="F107" i="15"/>
  <c r="G107" i="15"/>
  <c r="M107" i="15"/>
  <c r="P107" i="15"/>
  <c r="E108" i="15"/>
  <c r="P108" i="15"/>
  <c r="E109" i="15"/>
  <c r="E139" i="13"/>
  <c r="F109" i="15"/>
  <c r="G109" i="15"/>
  <c r="M109" i="15"/>
  <c r="P109" i="15"/>
  <c r="E110" i="15"/>
  <c r="F110" i="15"/>
  <c r="P110" i="15"/>
  <c r="E111" i="15"/>
  <c r="F111" i="15"/>
  <c r="P111" i="15"/>
  <c r="E112" i="15"/>
  <c r="F112" i="15"/>
  <c r="P112" i="15"/>
  <c r="T112" i="15"/>
  <c r="E113" i="15"/>
  <c r="F113" i="15"/>
  <c r="P113" i="15"/>
  <c r="E114" i="15"/>
  <c r="E141" i="13"/>
  <c r="F114" i="15"/>
  <c r="P114" i="15"/>
  <c r="E115" i="15"/>
  <c r="E142" i="13"/>
  <c r="F115" i="15"/>
  <c r="P115" i="15"/>
  <c r="E116" i="15"/>
  <c r="P116" i="15"/>
  <c r="E117" i="15"/>
  <c r="F117" i="15"/>
  <c r="G117" i="15"/>
  <c r="K117" i="15"/>
  <c r="P117" i="15"/>
  <c r="E120" i="15"/>
  <c r="F120" i="15"/>
  <c r="G120" i="15"/>
  <c r="K120" i="15"/>
  <c r="P120" i="15"/>
  <c r="E121" i="15"/>
  <c r="E144" i="13"/>
  <c r="F121" i="15"/>
  <c r="P121" i="15"/>
  <c r="E122" i="15"/>
  <c r="E145" i="13"/>
  <c r="F122" i="15"/>
  <c r="P122" i="15"/>
  <c r="E123" i="15"/>
  <c r="E146" i="13"/>
  <c r="F123" i="15"/>
  <c r="G123" i="15"/>
  <c r="J123" i="15"/>
  <c r="P123" i="15"/>
  <c r="E124" i="15"/>
  <c r="E147" i="13"/>
  <c r="P124" i="15"/>
  <c r="E125" i="15"/>
  <c r="E148" i="13"/>
  <c r="F125" i="15"/>
  <c r="P125" i="15"/>
  <c r="E126" i="15"/>
  <c r="F126" i="15"/>
  <c r="P126" i="15"/>
  <c r="T126" i="15"/>
  <c r="E127" i="15"/>
  <c r="E149" i="13"/>
  <c r="P127" i="15"/>
  <c r="E128" i="15"/>
  <c r="F128" i="15"/>
  <c r="G128" i="15"/>
  <c r="M128" i="15"/>
  <c r="P128" i="15"/>
  <c r="E129" i="15"/>
  <c r="P129" i="15"/>
  <c r="E130" i="15"/>
  <c r="F130" i="15"/>
  <c r="P130" i="15"/>
  <c r="T130" i="15"/>
  <c r="E131" i="15"/>
  <c r="F131" i="15"/>
  <c r="P131" i="15"/>
  <c r="T131" i="15"/>
  <c r="E132" i="15"/>
  <c r="F132" i="15"/>
  <c r="P132" i="15"/>
  <c r="T132" i="15"/>
  <c r="E133" i="15"/>
  <c r="E151" i="13"/>
  <c r="F133" i="15"/>
  <c r="P133" i="15"/>
  <c r="E134" i="15"/>
  <c r="F134" i="15"/>
  <c r="P134" i="15"/>
  <c r="E135" i="15"/>
  <c r="E152" i="13"/>
  <c r="F135" i="15"/>
  <c r="P135" i="15"/>
  <c r="E137" i="15"/>
  <c r="F137" i="15"/>
  <c r="P137" i="15"/>
  <c r="E140" i="15"/>
  <c r="F140" i="15"/>
  <c r="P140" i="15"/>
  <c r="E141" i="15"/>
  <c r="F141" i="15"/>
  <c r="G141" i="15"/>
  <c r="J141" i="15"/>
  <c r="P141" i="15"/>
  <c r="E143" i="15"/>
  <c r="F143" i="15"/>
  <c r="G143" i="15"/>
  <c r="J143" i="15"/>
  <c r="P143" i="15"/>
  <c r="E144" i="15"/>
  <c r="F144" i="15"/>
  <c r="G144" i="15"/>
  <c r="J144" i="15"/>
  <c r="P144" i="15"/>
  <c r="E145" i="15"/>
  <c r="E153" i="13"/>
  <c r="P145" i="15"/>
  <c r="E146" i="15"/>
  <c r="F146" i="15"/>
  <c r="P146" i="15"/>
  <c r="E147" i="15"/>
  <c r="E154" i="13"/>
  <c r="F147" i="15"/>
  <c r="O147" i="15"/>
  <c r="R147" i="15" s="1"/>
  <c r="T147" i="15" s="1"/>
  <c r="G147" i="15"/>
  <c r="J147" i="15"/>
  <c r="P147" i="15"/>
  <c r="E148" i="15"/>
  <c r="F148" i="15"/>
  <c r="P148" i="15"/>
  <c r="E149" i="15"/>
  <c r="F149" i="15"/>
  <c r="G149" i="15"/>
  <c r="J149" i="15"/>
  <c r="P149" i="15"/>
  <c r="E150" i="15"/>
  <c r="F150" i="15"/>
  <c r="P150" i="15"/>
  <c r="E152" i="15"/>
  <c r="P152" i="15"/>
  <c r="E153" i="15"/>
  <c r="F153" i="15"/>
  <c r="G153" i="15"/>
  <c r="M153" i="15"/>
  <c r="P153" i="15"/>
  <c r="E154" i="15"/>
  <c r="F154" i="15"/>
  <c r="P154" i="15"/>
  <c r="E155" i="15"/>
  <c r="F155" i="15"/>
  <c r="P155" i="15"/>
  <c r="E157" i="15"/>
  <c r="F157" i="15"/>
  <c r="P157" i="15"/>
  <c r="E158" i="15"/>
  <c r="E157" i="13"/>
  <c r="F158" i="15"/>
  <c r="P158" i="15"/>
  <c r="E159" i="15"/>
  <c r="F159" i="15"/>
  <c r="P159" i="15"/>
  <c r="T159" i="15"/>
  <c r="E160" i="15"/>
  <c r="F160" i="15"/>
  <c r="P160" i="15"/>
  <c r="E161" i="15"/>
  <c r="E158" i="13"/>
  <c r="P161" i="15"/>
  <c r="E162" i="15"/>
  <c r="F162" i="15"/>
  <c r="G162" i="15"/>
  <c r="M162" i="15"/>
  <c r="P162" i="15"/>
  <c r="E163" i="15"/>
  <c r="F163" i="15"/>
  <c r="G163" i="15"/>
  <c r="M163" i="15"/>
  <c r="P163" i="15"/>
  <c r="E165" i="15"/>
  <c r="F165" i="15"/>
  <c r="P165" i="15"/>
  <c r="E166" i="15"/>
  <c r="F166" i="15"/>
  <c r="P166" i="15"/>
  <c r="E169" i="15"/>
  <c r="F169" i="15"/>
  <c r="P169" i="15"/>
  <c r="E170" i="15"/>
  <c r="F170" i="15"/>
  <c r="P170" i="15"/>
  <c r="E172" i="15"/>
  <c r="F172" i="15"/>
  <c r="P172" i="15"/>
  <c r="E173" i="15"/>
  <c r="F173" i="15"/>
  <c r="G173" i="15"/>
  <c r="M173" i="15"/>
  <c r="P173" i="15"/>
  <c r="E175" i="15"/>
  <c r="E159" i="13"/>
  <c r="F175" i="15"/>
  <c r="P175" i="15"/>
  <c r="E176" i="15"/>
  <c r="F176" i="15"/>
  <c r="G176" i="15"/>
  <c r="M176" i="15"/>
  <c r="P176" i="15"/>
  <c r="E179" i="15"/>
  <c r="F179" i="15"/>
  <c r="P179" i="15"/>
  <c r="E181" i="15"/>
  <c r="F181" i="15"/>
  <c r="P181" i="15"/>
  <c r="E182" i="15"/>
  <c r="F182" i="15"/>
  <c r="P182" i="15"/>
  <c r="T182" i="15"/>
  <c r="E186" i="15"/>
  <c r="F186" i="15"/>
  <c r="P186" i="15"/>
  <c r="E187" i="15"/>
  <c r="F187" i="15"/>
  <c r="G187" i="15"/>
  <c r="M187" i="15"/>
  <c r="P187" i="15"/>
  <c r="E188" i="15"/>
  <c r="F188" i="15"/>
  <c r="P188" i="15"/>
  <c r="E190" i="15"/>
  <c r="F190" i="15"/>
  <c r="P190" i="15"/>
  <c r="E191" i="15"/>
  <c r="F191" i="15"/>
  <c r="P191" i="15"/>
  <c r="E193" i="15"/>
  <c r="F193" i="15"/>
  <c r="G193" i="15"/>
  <c r="M193" i="15"/>
  <c r="P193" i="15"/>
  <c r="E194" i="15"/>
  <c r="F194" i="15"/>
  <c r="P194" i="15"/>
  <c r="E195" i="15"/>
  <c r="F195" i="15"/>
  <c r="P195" i="15"/>
  <c r="E199" i="15"/>
  <c r="P199" i="15"/>
  <c r="E200" i="15"/>
  <c r="E161" i="13"/>
  <c r="F200" i="15"/>
  <c r="G200" i="15"/>
  <c r="J200" i="15"/>
  <c r="P200" i="15"/>
  <c r="E201" i="15"/>
  <c r="E162" i="13"/>
  <c r="P201" i="15"/>
  <c r="E202" i="15"/>
  <c r="E163" i="13"/>
  <c r="P202" i="15"/>
  <c r="E203" i="15"/>
  <c r="P203" i="15"/>
  <c r="E204" i="15"/>
  <c r="E165" i="13"/>
  <c r="P204" i="15"/>
  <c r="E205" i="15"/>
  <c r="E166" i="13"/>
  <c r="P205" i="15"/>
  <c r="E206" i="15"/>
  <c r="F206" i="15"/>
  <c r="P206" i="15"/>
  <c r="E208" i="15"/>
  <c r="F208" i="15"/>
  <c r="P208" i="15"/>
  <c r="E210" i="15"/>
  <c r="F210" i="15"/>
  <c r="P210" i="15"/>
  <c r="T210" i="15"/>
  <c r="E211" i="15"/>
  <c r="E167" i="13"/>
  <c r="P211" i="15"/>
  <c r="E212" i="15"/>
  <c r="F212" i="15"/>
  <c r="P212" i="15"/>
  <c r="E213" i="15"/>
  <c r="P213" i="15"/>
  <c r="E214" i="15"/>
  <c r="F214" i="15"/>
  <c r="G214" i="15"/>
  <c r="J214" i="15"/>
  <c r="P214" i="15"/>
  <c r="E216" i="15"/>
  <c r="F216" i="15"/>
  <c r="G216" i="15"/>
  <c r="M216" i="15"/>
  <c r="P216" i="15"/>
  <c r="E218" i="15"/>
  <c r="F218" i="15"/>
  <c r="P218" i="15"/>
  <c r="E220" i="15"/>
  <c r="F220" i="15"/>
  <c r="P220" i="15"/>
  <c r="E222" i="15"/>
  <c r="F222" i="15"/>
  <c r="O222" i="15"/>
  <c r="P222" i="15"/>
  <c r="T222" i="15"/>
  <c r="E223" i="15"/>
  <c r="F223" i="15"/>
  <c r="P223" i="15"/>
  <c r="E225" i="15"/>
  <c r="F225" i="15"/>
  <c r="P225" i="15"/>
  <c r="E227" i="15"/>
  <c r="F227" i="15"/>
  <c r="P227" i="15"/>
  <c r="E228" i="15"/>
  <c r="F228" i="15"/>
  <c r="P228" i="15"/>
  <c r="E229" i="15"/>
  <c r="F229" i="15"/>
  <c r="P229" i="15"/>
  <c r="E230" i="15"/>
  <c r="F230" i="15"/>
  <c r="P230" i="15"/>
  <c r="E232" i="15"/>
  <c r="F232" i="15"/>
  <c r="P232" i="15"/>
  <c r="E233" i="15"/>
  <c r="F233" i="15"/>
  <c r="G233" i="15"/>
  <c r="M233" i="15"/>
  <c r="P233" i="15"/>
  <c r="E234" i="15"/>
  <c r="F234" i="15"/>
  <c r="P234" i="15"/>
  <c r="E236" i="15"/>
  <c r="F236" i="15"/>
  <c r="P236" i="15"/>
  <c r="E239" i="15"/>
  <c r="F239" i="15"/>
  <c r="P239" i="15"/>
  <c r="E240" i="15"/>
  <c r="F240" i="15"/>
  <c r="O240" i="15"/>
  <c r="R240" i="15" s="1"/>
  <c r="T240" i="15" s="1"/>
  <c r="G240" i="15"/>
  <c r="J240" i="15"/>
  <c r="P240" i="15"/>
  <c r="E242" i="15"/>
  <c r="F242" i="15"/>
  <c r="P242" i="15"/>
  <c r="E243" i="15"/>
  <c r="F243" i="15"/>
  <c r="P243" i="15"/>
  <c r="E244" i="15"/>
  <c r="F244" i="15"/>
  <c r="P244" i="15"/>
  <c r="E245" i="15"/>
  <c r="F245" i="15"/>
  <c r="P245" i="15"/>
  <c r="E248" i="15"/>
  <c r="F248" i="15"/>
  <c r="P248" i="15"/>
  <c r="E250" i="15"/>
  <c r="F250" i="15"/>
  <c r="P250" i="15"/>
  <c r="E251" i="15"/>
  <c r="F251" i="15"/>
  <c r="P251" i="15"/>
  <c r="E253" i="15"/>
  <c r="F253" i="15"/>
  <c r="P253" i="15"/>
  <c r="E256" i="15"/>
  <c r="F256" i="15"/>
  <c r="P256" i="15"/>
  <c r="E257" i="15"/>
  <c r="F257" i="15"/>
  <c r="P257" i="15"/>
  <c r="E259" i="15"/>
  <c r="F259" i="15"/>
  <c r="P259" i="15"/>
  <c r="T259" i="15"/>
  <c r="E260" i="15"/>
  <c r="F260" i="15"/>
  <c r="G260" i="15"/>
  <c r="J260" i="15"/>
  <c r="P260" i="15"/>
  <c r="E261" i="15"/>
  <c r="F261" i="15"/>
  <c r="P261" i="15"/>
  <c r="E262" i="15"/>
  <c r="F262" i="15"/>
  <c r="P262" i="15"/>
  <c r="E263" i="15"/>
  <c r="F263" i="15"/>
  <c r="P263" i="15"/>
  <c r="E264" i="15"/>
  <c r="F264" i="15"/>
  <c r="P264" i="15"/>
  <c r="T264" i="15"/>
  <c r="E265" i="15"/>
  <c r="F265" i="15"/>
  <c r="P265" i="15"/>
  <c r="E266" i="15"/>
  <c r="F266" i="15"/>
  <c r="P266" i="15"/>
  <c r="E269" i="15"/>
  <c r="F269" i="15"/>
  <c r="P269" i="15"/>
  <c r="E270" i="15"/>
  <c r="F270" i="15"/>
  <c r="P270" i="15"/>
  <c r="E272" i="15"/>
  <c r="F272" i="15"/>
  <c r="P272" i="15"/>
  <c r="E273" i="15"/>
  <c r="F273" i="15"/>
  <c r="P273" i="15"/>
  <c r="E275" i="15"/>
  <c r="F275" i="15"/>
  <c r="P275" i="15"/>
  <c r="E278" i="15"/>
  <c r="F278" i="15"/>
  <c r="G278" i="15"/>
  <c r="M278" i="15"/>
  <c r="P278" i="15"/>
  <c r="E279" i="15"/>
  <c r="F279" i="15"/>
  <c r="P279" i="15"/>
  <c r="E280" i="15"/>
  <c r="F280" i="15"/>
  <c r="P280" i="15"/>
  <c r="E281" i="15"/>
  <c r="F281" i="15"/>
  <c r="P281" i="15"/>
  <c r="E282" i="15"/>
  <c r="F282" i="15"/>
  <c r="G282" i="15"/>
  <c r="J282" i="15"/>
  <c r="P282" i="15"/>
  <c r="E283" i="15"/>
  <c r="F283" i="15"/>
  <c r="P283" i="15"/>
  <c r="E284" i="15"/>
  <c r="F284" i="15"/>
  <c r="P284" i="15"/>
  <c r="A9" i="14"/>
  <c r="C9" i="14" s="1"/>
  <c r="D21" i="14"/>
  <c r="H21" i="14" s="1"/>
  <c r="D22" i="14"/>
  <c r="H22" i="14" s="1"/>
  <c r="D23" i="14"/>
  <c r="D24" i="14"/>
  <c r="D25" i="14"/>
  <c r="D26" i="14"/>
  <c r="F26" i="14" s="1"/>
  <c r="D27" i="14"/>
  <c r="J27" i="14" s="1"/>
  <c r="H27" i="14"/>
  <c r="D28" i="14"/>
  <c r="H28" i="14" s="1"/>
  <c r="D29" i="14"/>
  <c r="D30" i="14"/>
  <c r="H30" i="14" s="1"/>
  <c r="D31" i="14"/>
  <c r="I31" i="14" s="1"/>
  <c r="D32" i="14"/>
  <c r="D33" i="14"/>
  <c r="H33" i="14" s="1"/>
  <c r="D34" i="14"/>
  <c r="F34" i="14" s="1"/>
  <c r="D35" i="14"/>
  <c r="L35" i="14" s="1"/>
  <c r="D36" i="14"/>
  <c r="D37" i="14"/>
  <c r="H37" i="14" s="1"/>
  <c r="D38" i="14"/>
  <c r="K38" i="14" s="1"/>
  <c r="H38" i="14"/>
  <c r="D39" i="14"/>
  <c r="D40" i="14"/>
  <c r="K40" i="14" s="1"/>
  <c r="D41" i="14"/>
  <c r="H41" i="14" s="1"/>
  <c r="D42" i="14"/>
  <c r="D43" i="14"/>
  <c r="H43" i="14" s="1"/>
  <c r="D44" i="14"/>
  <c r="H44" i="14" s="1"/>
  <c r="D45" i="14"/>
  <c r="H45" i="14" s="1"/>
  <c r="D46" i="14"/>
  <c r="D47" i="14"/>
  <c r="H47" i="14" s="1"/>
  <c r="D48" i="14"/>
  <c r="L48" i="14" s="1"/>
  <c r="D49" i="14"/>
  <c r="K49" i="14" s="1"/>
  <c r="H49" i="14"/>
  <c r="D50" i="14"/>
  <c r="D51" i="14"/>
  <c r="L51" i="14" s="1"/>
  <c r="D52" i="14"/>
  <c r="D53" i="14"/>
  <c r="H53" i="14" s="1"/>
  <c r="D54" i="14"/>
  <c r="K54" i="14" s="1"/>
  <c r="D55" i="14"/>
  <c r="J55" i="14" s="1"/>
  <c r="D56" i="14"/>
  <c r="J56" i="14" s="1"/>
  <c r="D57" i="14"/>
  <c r="J57" i="14" s="1"/>
  <c r="D58" i="14"/>
  <c r="D59" i="14"/>
  <c r="D60" i="14"/>
  <c r="J60" i="14" s="1"/>
  <c r="D61" i="14"/>
  <c r="I61" i="14" s="1"/>
  <c r="H61" i="14"/>
  <c r="D62" i="14"/>
  <c r="J62" i="14" s="1"/>
  <c r="H62" i="14"/>
  <c r="D63" i="14"/>
  <c r="H63" i="14" s="1"/>
  <c r="D64" i="14"/>
  <c r="D65" i="14"/>
  <c r="D66" i="14"/>
  <c r="H66" i="14" s="1"/>
  <c r="D67" i="14"/>
  <c r="H67" i="14" s="1"/>
  <c r="D68" i="14"/>
  <c r="H68" i="14" s="1"/>
  <c r="D69" i="14"/>
  <c r="D70" i="14"/>
  <c r="D71" i="14"/>
  <c r="H71" i="14" s="1"/>
  <c r="J22" i="14"/>
  <c r="J23" i="14"/>
  <c r="J28" i="14"/>
  <c r="J30" i="14"/>
  <c r="J36" i="14"/>
  <c r="J38" i="14"/>
  <c r="J43" i="14"/>
  <c r="J45" i="14"/>
  <c r="J47" i="14"/>
  <c r="J49" i="14"/>
  <c r="J53" i="14"/>
  <c r="J63" i="14"/>
  <c r="J66" i="14"/>
  <c r="J71" i="14"/>
  <c r="I21" i="14"/>
  <c r="I22" i="14"/>
  <c r="I28" i="14"/>
  <c r="I30" i="14"/>
  <c r="I32" i="14"/>
  <c r="I37" i="14"/>
  <c r="I41" i="14"/>
  <c r="I43" i="14"/>
  <c r="I45" i="14"/>
  <c r="I47" i="14"/>
  <c r="I50" i="14"/>
  <c r="I51" i="14"/>
  <c r="I53" i="14"/>
  <c r="I58" i="14"/>
  <c r="I63" i="14"/>
  <c r="I64" i="14"/>
  <c r="I66" i="14"/>
  <c r="I71" i="14"/>
  <c r="F22" i="14"/>
  <c r="F28" i="14"/>
  <c r="F30" i="14"/>
  <c r="F37" i="14"/>
  <c r="F39" i="14"/>
  <c r="F41" i="14"/>
  <c r="F43" i="14"/>
  <c r="F44" i="14"/>
  <c r="F47" i="14"/>
  <c r="F53" i="14"/>
  <c r="F57" i="14"/>
  <c r="F60" i="14"/>
  <c r="F61" i="14"/>
  <c r="F63" i="14"/>
  <c r="F64" i="14"/>
  <c r="F66" i="14"/>
  <c r="F71" i="14"/>
  <c r="E21" i="14"/>
  <c r="G21" i="14"/>
  <c r="E22" i="14"/>
  <c r="G22" i="14"/>
  <c r="E23" i="14"/>
  <c r="G23" i="14"/>
  <c r="E24" i="14"/>
  <c r="G24" i="14"/>
  <c r="E25" i="14"/>
  <c r="G25" i="14"/>
  <c r="E26" i="14"/>
  <c r="G26" i="14"/>
  <c r="E27" i="14"/>
  <c r="G27" i="14"/>
  <c r="E28" i="14"/>
  <c r="G28" i="14"/>
  <c r="E29" i="14"/>
  <c r="G29" i="14"/>
  <c r="E30" i="14"/>
  <c r="G30" i="14"/>
  <c r="E31" i="14"/>
  <c r="G31" i="14"/>
  <c r="E32" i="14"/>
  <c r="G32" i="14"/>
  <c r="E33" i="14"/>
  <c r="G33" i="14"/>
  <c r="E34" i="14"/>
  <c r="G34" i="14"/>
  <c r="E35" i="14"/>
  <c r="G35" i="14"/>
  <c r="E36" i="14"/>
  <c r="G36" i="14"/>
  <c r="E37" i="14"/>
  <c r="G37" i="14"/>
  <c r="E38" i="14"/>
  <c r="G38" i="14"/>
  <c r="E39" i="14"/>
  <c r="G39" i="14"/>
  <c r="E40" i="14"/>
  <c r="G40" i="14"/>
  <c r="E41" i="14"/>
  <c r="G41" i="14"/>
  <c r="E42" i="14"/>
  <c r="G42" i="14"/>
  <c r="E43" i="14"/>
  <c r="G43" i="14"/>
  <c r="E44" i="14"/>
  <c r="G44" i="14"/>
  <c r="E45" i="14"/>
  <c r="G45" i="14"/>
  <c r="E46" i="14"/>
  <c r="G46" i="14"/>
  <c r="E47" i="14"/>
  <c r="G47" i="14"/>
  <c r="E48" i="14"/>
  <c r="G48" i="14"/>
  <c r="E49" i="14"/>
  <c r="G49" i="14"/>
  <c r="E50" i="14"/>
  <c r="G50" i="14"/>
  <c r="E51" i="14"/>
  <c r="G51" i="14"/>
  <c r="E52" i="14"/>
  <c r="G52" i="14"/>
  <c r="E53" i="14"/>
  <c r="G53" i="14"/>
  <c r="E54" i="14"/>
  <c r="G54" i="14"/>
  <c r="E55" i="14"/>
  <c r="G55" i="14"/>
  <c r="E56" i="14"/>
  <c r="G56" i="14"/>
  <c r="E57" i="14"/>
  <c r="G57" i="14"/>
  <c r="E58" i="14"/>
  <c r="G58" i="14"/>
  <c r="E59" i="14"/>
  <c r="G59" i="14"/>
  <c r="E60" i="14"/>
  <c r="G60" i="14"/>
  <c r="E61" i="14"/>
  <c r="G61" i="14"/>
  <c r="E62" i="14"/>
  <c r="G62" i="14"/>
  <c r="E63" i="14"/>
  <c r="G63" i="14"/>
  <c r="E64" i="14"/>
  <c r="G64" i="14"/>
  <c r="E65" i="14"/>
  <c r="G65" i="14"/>
  <c r="E66" i="14"/>
  <c r="G66" i="14"/>
  <c r="E67" i="14"/>
  <c r="G67" i="14"/>
  <c r="E68" i="14"/>
  <c r="G68" i="14"/>
  <c r="E69" i="14"/>
  <c r="G69" i="14"/>
  <c r="E70" i="14"/>
  <c r="G70" i="14"/>
  <c r="E71" i="14"/>
  <c r="G71" i="14"/>
  <c r="K22" i="14"/>
  <c r="K27" i="14"/>
  <c r="K28" i="14"/>
  <c r="K30" i="14"/>
  <c r="K32" i="14"/>
  <c r="K37" i="14"/>
  <c r="K41" i="14"/>
  <c r="K43" i="14"/>
  <c r="K45" i="14"/>
  <c r="K47" i="14"/>
  <c r="K51" i="14"/>
  <c r="K53" i="14"/>
  <c r="K57" i="14"/>
  <c r="K60" i="14"/>
  <c r="K61" i="14"/>
  <c r="K66" i="14"/>
  <c r="K71" i="14"/>
  <c r="L22" i="14"/>
  <c r="L27" i="14"/>
  <c r="L28" i="14"/>
  <c r="L30" i="14"/>
  <c r="L32" i="14"/>
  <c r="L36" i="14"/>
  <c r="L38" i="14"/>
  <c r="L41" i="14"/>
  <c r="L43" i="14"/>
  <c r="L44" i="14"/>
  <c r="L45" i="14"/>
  <c r="L47" i="14"/>
  <c r="L52" i="14"/>
  <c r="L53" i="14"/>
  <c r="L57" i="14"/>
  <c r="L61" i="14"/>
  <c r="L66" i="14"/>
  <c r="L71" i="14"/>
  <c r="G4" i="14"/>
  <c r="G5" i="14"/>
  <c r="G6" i="14"/>
  <c r="G7" i="14"/>
  <c r="B10" i="14"/>
  <c r="D15" i="14"/>
  <c r="D12" i="14"/>
  <c r="L15" i="14"/>
  <c r="N15" i="14"/>
  <c r="C16" i="14"/>
  <c r="C15" i="14"/>
  <c r="D16" i="14"/>
  <c r="E16" i="14"/>
  <c r="E15" i="14"/>
  <c r="F16" i="14"/>
  <c r="F15" i="14"/>
  <c r="G16" i="14"/>
  <c r="G15" i="14"/>
  <c r="H16" i="14"/>
  <c r="H15" i="14"/>
  <c r="I16" i="14"/>
  <c r="I15" i="14"/>
  <c r="J16" i="14"/>
  <c r="J15" i="14"/>
  <c r="K16" i="14"/>
  <c r="K15" i="14"/>
  <c r="L16" i="14"/>
  <c r="M16" i="14"/>
  <c r="M15" i="14"/>
  <c r="N16" i="14"/>
  <c r="O16" i="14"/>
  <c r="O15" i="14"/>
  <c r="P16" i="14"/>
  <c r="P15" i="14"/>
  <c r="Q16" i="14"/>
  <c r="Q15" i="14"/>
  <c r="D72" i="14"/>
  <c r="E72" i="14"/>
  <c r="G72" i="14"/>
  <c r="D73" i="14"/>
  <c r="E73" i="14"/>
  <c r="G73" i="14"/>
  <c r="D74" i="14"/>
  <c r="E74" i="14"/>
  <c r="G74" i="14"/>
  <c r="D75" i="14"/>
  <c r="I75" i="14" s="1"/>
  <c r="E75" i="14"/>
  <c r="D76" i="14"/>
  <c r="E76" i="14"/>
  <c r="D77" i="14"/>
  <c r="J77" i="14" s="1"/>
  <c r="E77" i="14"/>
  <c r="G77" i="14"/>
  <c r="D78" i="14"/>
  <c r="E78" i="14"/>
  <c r="G78" i="14"/>
  <c r="D79" i="14"/>
  <c r="F79" i="14" s="1"/>
  <c r="E79" i="14"/>
  <c r="G79" i="14"/>
  <c r="D80" i="14"/>
  <c r="F80" i="14" s="1"/>
  <c r="E80" i="14"/>
  <c r="G80" i="14"/>
  <c r="D81" i="14"/>
  <c r="I81" i="14" s="1"/>
  <c r="E81" i="14"/>
  <c r="G81" i="14"/>
  <c r="K81" i="14"/>
  <c r="D82" i="14"/>
  <c r="J82" i="14" s="1"/>
  <c r="E82" i="14"/>
  <c r="G82" i="14"/>
  <c r="D83" i="14"/>
  <c r="I83" i="14" s="1"/>
  <c r="E83" i="14"/>
  <c r="D84" i="14"/>
  <c r="L84" i="14" s="1"/>
  <c r="F84" i="14"/>
  <c r="E84" i="14"/>
  <c r="D85" i="14"/>
  <c r="E85" i="14"/>
  <c r="F85" i="14"/>
  <c r="G85" i="14"/>
  <c r="H85" i="14"/>
  <c r="I85" i="14"/>
  <c r="J85" i="14"/>
  <c r="D86" i="14"/>
  <c r="F86" i="14"/>
  <c r="E86" i="14"/>
  <c r="G86" i="14"/>
  <c r="L86" i="14"/>
  <c r="D87" i="14"/>
  <c r="F87" i="14"/>
  <c r="E87" i="14"/>
  <c r="G87" i="14"/>
  <c r="H87" i="14"/>
  <c r="I87" i="14"/>
  <c r="D88" i="14"/>
  <c r="E88" i="14"/>
  <c r="G88" i="14"/>
  <c r="F88" i="14"/>
  <c r="H88" i="14"/>
  <c r="I88" i="14"/>
  <c r="J88" i="14"/>
  <c r="D89" i="14"/>
  <c r="H89" i="14"/>
  <c r="E89" i="14"/>
  <c r="F89" i="14"/>
  <c r="G89" i="14"/>
  <c r="I89" i="14"/>
  <c r="J89" i="14"/>
  <c r="K89" i="14"/>
  <c r="L89" i="14"/>
  <c r="D90" i="14"/>
  <c r="E90" i="14"/>
  <c r="G90" i="14"/>
  <c r="J90" i="14"/>
  <c r="L90" i="14"/>
  <c r="D91" i="14"/>
  <c r="I91" i="14"/>
  <c r="E91" i="14"/>
  <c r="K91" i="14"/>
  <c r="D92" i="14"/>
  <c r="E92" i="14"/>
  <c r="F92" i="14"/>
  <c r="L92" i="14"/>
  <c r="D93" i="14"/>
  <c r="E93" i="14"/>
  <c r="L93" i="14"/>
  <c r="F93" i="14"/>
  <c r="H93" i="14"/>
  <c r="I93" i="14"/>
  <c r="J93" i="14"/>
  <c r="D94" i="14"/>
  <c r="H94" i="14"/>
  <c r="E94" i="14"/>
  <c r="F94" i="14"/>
  <c r="G94" i="14"/>
  <c r="L94" i="14"/>
  <c r="D95" i="14"/>
  <c r="E95" i="14"/>
  <c r="G95" i="14"/>
  <c r="I95" i="14"/>
  <c r="D96" i="14"/>
  <c r="E96" i="14"/>
  <c r="F96" i="14"/>
  <c r="H96" i="14"/>
  <c r="I96" i="14"/>
  <c r="J96" i="14"/>
  <c r="K96" i="14"/>
  <c r="D97" i="14"/>
  <c r="H97" i="14"/>
  <c r="E97" i="14"/>
  <c r="F97" i="14"/>
  <c r="G97" i="14"/>
  <c r="K97" i="14"/>
  <c r="D98" i="14"/>
  <c r="I98" i="14"/>
  <c r="E98" i="14"/>
  <c r="G98" i="14"/>
  <c r="F98" i="14"/>
  <c r="H98" i="14"/>
  <c r="K98" i="14"/>
  <c r="D99" i="14"/>
  <c r="J99" i="14"/>
  <c r="E99" i="14"/>
  <c r="G99" i="14"/>
  <c r="F99" i="14"/>
  <c r="H99" i="14"/>
  <c r="I99" i="14"/>
  <c r="D100" i="14"/>
  <c r="L100" i="14"/>
  <c r="E100" i="14"/>
  <c r="G100" i="14"/>
  <c r="D101" i="14"/>
  <c r="E101" i="14"/>
  <c r="L101" i="14"/>
  <c r="F101" i="14"/>
  <c r="H101" i="14"/>
  <c r="I101" i="14"/>
  <c r="J101" i="14"/>
  <c r="D102" i="14"/>
  <c r="I102" i="14"/>
  <c r="E102" i="14"/>
  <c r="K102" i="14"/>
  <c r="G102" i="14"/>
  <c r="H102" i="14"/>
  <c r="L102" i="14"/>
  <c r="D103" i="14"/>
  <c r="E103" i="14"/>
  <c r="F103" i="14"/>
  <c r="H103" i="14"/>
  <c r="I103" i="14"/>
  <c r="J103" i="14"/>
  <c r="D104" i="14"/>
  <c r="I104" i="14"/>
  <c r="E104" i="14"/>
  <c r="F104" i="14"/>
  <c r="G104" i="14"/>
  <c r="J104" i="14"/>
  <c r="L104" i="14"/>
  <c r="D105" i="14"/>
  <c r="F105" i="14"/>
  <c r="E105" i="14"/>
  <c r="G105" i="14"/>
  <c r="I105" i="14"/>
  <c r="J105" i="14"/>
  <c r="K105" i="14"/>
  <c r="D106" i="14"/>
  <c r="K106" i="14"/>
  <c r="E106" i="14"/>
  <c r="G106" i="14"/>
  <c r="L106" i="14"/>
  <c r="D107" i="14"/>
  <c r="F107" i="14"/>
  <c r="E107" i="14"/>
  <c r="L107" i="14"/>
  <c r="I107" i="14"/>
  <c r="D108" i="14"/>
  <c r="I108" i="14"/>
  <c r="E108" i="14"/>
  <c r="G108" i="14"/>
  <c r="F108" i="14"/>
  <c r="H108" i="14"/>
  <c r="J108" i="14"/>
  <c r="D109" i="14"/>
  <c r="J109" i="14"/>
  <c r="E109" i="14"/>
  <c r="F109" i="14"/>
  <c r="G109" i="14"/>
  <c r="H109" i="14"/>
  <c r="I109" i="14"/>
  <c r="K109" i="14"/>
  <c r="D110" i="14"/>
  <c r="I110" i="14"/>
  <c r="E110" i="14"/>
  <c r="K110" i="14"/>
  <c r="G110" i="14"/>
  <c r="H110" i="14"/>
  <c r="L110" i="14"/>
  <c r="D111" i="14"/>
  <c r="E111" i="14"/>
  <c r="F111" i="14"/>
  <c r="H111" i="14"/>
  <c r="I111" i="14"/>
  <c r="J111" i="14"/>
  <c r="D112" i="14"/>
  <c r="I112" i="14"/>
  <c r="E112" i="14"/>
  <c r="F112" i="14"/>
  <c r="G112" i="14"/>
  <c r="J112" i="14"/>
  <c r="L112" i="14"/>
  <c r="D113" i="14"/>
  <c r="F113" i="14"/>
  <c r="E113" i="14"/>
  <c r="G113" i="14"/>
  <c r="I113" i="14"/>
  <c r="J113" i="14"/>
  <c r="K113" i="14"/>
  <c r="D114" i="14"/>
  <c r="K114" i="14"/>
  <c r="E114" i="14"/>
  <c r="G114" i="14"/>
  <c r="L114" i="14"/>
  <c r="D115" i="14"/>
  <c r="F115" i="14"/>
  <c r="E115" i="14"/>
  <c r="L115" i="14"/>
  <c r="I115" i="14"/>
  <c r="D116" i="14"/>
  <c r="I116" i="14"/>
  <c r="E116" i="14"/>
  <c r="G116" i="14"/>
  <c r="F116" i="14"/>
  <c r="H116" i="14"/>
  <c r="J116" i="14"/>
  <c r="D117" i="14"/>
  <c r="J117" i="14"/>
  <c r="E117" i="14"/>
  <c r="F117" i="14"/>
  <c r="G117" i="14"/>
  <c r="H117" i="14"/>
  <c r="I117" i="14"/>
  <c r="K117" i="14"/>
  <c r="D118" i="14"/>
  <c r="I118" i="14"/>
  <c r="E118" i="14"/>
  <c r="K118" i="14"/>
  <c r="G118" i="14"/>
  <c r="H118" i="14"/>
  <c r="L118" i="14"/>
  <c r="D119" i="14"/>
  <c r="E119" i="14"/>
  <c r="F119" i="14"/>
  <c r="H119" i="14"/>
  <c r="I119" i="14"/>
  <c r="J119" i="14"/>
  <c r="D120" i="14"/>
  <c r="I120" i="14"/>
  <c r="E120" i="14"/>
  <c r="F120" i="14"/>
  <c r="G120" i="14"/>
  <c r="J120" i="14"/>
  <c r="L120" i="14"/>
  <c r="D121" i="14"/>
  <c r="F121" i="14"/>
  <c r="E121" i="14"/>
  <c r="G121" i="14"/>
  <c r="J121" i="14"/>
  <c r="K121" i="14"/>
  <c r="D122" i="14"/>
  <c r="K122" i="14"/>
  <c r="E122" i="14"/>
  <c r="G122" i="14"/>
  <c r="L122" i="14"/>
  <c r="D123" i="14"/>
  <c r="F123" i="14"/>
  <c r="E123" i="14"/>
  <c r="L123" i="14"/>
  <c r="I123" i="14"/>
  <c r="D124" i="14"/>
  <c r="I124" i="14"/>
  <c r="E124" i="14"/>
  <c r="G124" i="14"/>
  <c r="F124" i="14"/>
  <c r="H124" i="14"/>
  <c r="J124" i="14"/>
  <c r="D125" i="14"/>
  <c r="J125" i="14"/>
  <c r="E125" i="14"/>
  <c r="F125" i="14"/>
  <c r="G125" i="14"/>
  <c r="H125" i="14"/>
  <c r="I125" i="14"/>
  <c r="K125" i="14"/>
  <c r="D126" i="14"/>
  <c r="I126" i="14"/>
  <c r="E126" i="14"/>
  <c r="K126" i="14"/>
  <c r="G126" i="14"/>
  <c r="H126" i="14"/>
  <c r="L126" i="14"/>
  <c r="D127" i="14"/>
  <c r="E127" i="14"/>
  <c r="F127" i="14"/>
  <c r="H127" i="14"/>
  <c r="I127" i="14"/>
  <c r="J127" i="14"/>
  <c r="D128" i="14"/>
  <c r="I128" i="14"/>
  <c r="E128" i="14"/>
  <c r="F128" i="14"/>
  <c r="G128" i="14"/>
  <c r="J128" i="14"/>
  <c r="L128" i="14"/>
  <c r="D129" i="14"/>
  <c r="F129" i="14"/>
  <c r="E129" i="14"/>
  <c r="G129" i="14"/>
  <c r="J129" i="14"/>
  <c r="K129" i="14"/>
  <c r="D130" i="14"/>
  <c r="K130" i="14"/>
  <c r="E130" i="14"/>
  <c r="G130" i="14"/>
  <c r="L130" i="14"/>
  <c r="D131" i="14"/>
  <c r="F131" i="14"/>
  <c r="E131" i="14"/>
  <c r="L131" i="14"/>
  <c r="I131" i="14"/>
  <c r="D132" i="14"/>
  <c r="I132" i="14"/>
  <c r="E132" i="14"/>
  <c r="G132" i="14"/>
  <c r="F132" i="14"/>
  <c r="H132" i="14"/>
  <c r="J132" i="14"/>
  <c r="D133" i="14"/>
  <c r="J133" i="14"/>
  <c r="E133" i="14"/>
  <c r="F133" i="14"/>
  <c r="G133" i="14"/>
  <c r="H133" i="14"/>
  <c r="I133" i="14"/>
  <c r="K133" i="14"/>
  <c r="D134" i="14"/>
  <c r="I134" i="14"/>
  <c r="E134" i="14"/>
  <c r="K134" i="14"/>
  <c r="G134" i="14"/>
  <c r="H134" i="14"/>
  <c r="L134" i="14"/>
  <c r="D135" i="14"/>
  <c r="E135" i="14"/>
  <c r="F135" i="14"/>
  <c r="H135" i="14"/>
  <c r="I135" i="14"/>
  <c r="J135" i="14"/>
  <c r="D136" i="14"/>
  <c r="I136" i="14"/>
  <c r="E136" i="14"/>
  <c r="F136" i="14"/>
  <c r="G136" i="14"/>
  <c r="J136" i="14"/>
  <c r="L136" i="14"/>
  <c r="D137" i="14"/>
  <c r="J137" i="14"/>
  <c r="E137" i="14"/>
  <c r="G137" i="14"/>
  <c r="K137" i="14"/>
  <c r="D138" i="14"/>
  <c r="F138" i="14"/>
  <c r="E138" i="14"/>
  <c r="K138" i="14"/>
  <c r="L138" i="14"/>
  <c r="D139" i="14"/>
  <c r="H139" i="14"/>
  <c r="E139" i="14"/>
  <c r="L139" i="14"/>
  <c r="F139" i="14"/>
  <c r="I139" i="14"/>
  <c r="D140" i="14"/>
  <c r="I140" i="14"/>
  <c r="E140" i="14"/>
  <c r="K140" i="14"/>
  <c r="F140" i="14"/>
  <c r="G140" i="14"/>
  <c r="H140" i="14"/>
  <c r="J140" i="14"/>
  <c r="D141" i="14"/>
  <c r="J141" i="14"/>
  <c r="E141" i="14"/>
  <c r="F141" i="14"/>
  <c r="G141" i="14"/>
  <c r="H141" i="14"/>
  <c r="I141" i="14"/>
  <c r="K141" i="14"/>
  <c r="D142" i="14"/>
  <c r="I142" i="14"/>
  <c r="E142" i="14"/>
  <c r="K142" i="14"/>
  <c r="G142" i="14"/>
  <c r="H142" i="14"/>
  <c r="L142" i="14"/>
  <c r="D143" i="14"/>
  <c r="E143" i="14"/>
  <c r="F143" i="14"/>
  <c r="H143" i="14"/>
  <c r="I143" i="14"/>
  <c r="J143" i="14"/>
  <c r="D144" i="14"/>
  <c r="I144" i="14"/>
  <c r="E144" i="14"/>
  <c r="F144" i="14"/>
  <c r="G144" i="14"/>
  <c r="J144" i="14"/>
  <c r="L144" i="14"/>
  <c r="D145" i="14"/>
  <c r="J145" i="14"/>
  <c r="E145" i="14"/>
  <c r="G145" i="14"/>
  <c r="K145" i="14"/>
  <c r="D146" i="14"/>
  <c r="F146" i="14"/>
  <c r="E146" i="14"/>
  <c r="K146" i="14"/>
  <c r="L146" i="14"/>
  <c r="D147" i="14"/>
  <c r="H147" i="14"/>
  <c r="E147" i="14"/>
  <c r="L147" i="14"/>
  <c r="F147" i="14"/>
  <c r="I147" i="14"/>
  <c r="D148" i="14"/>
  <c r="I148" i="14"/>
  <c r="E148" i="14"/>
  <c r="K148" i="14"/>
  <c r="F148" i="14"/>
  <c r="G148" i="14"/>
  <c r="H148" i="14"/>
  <c r="J148" i="14"/>
  <c r="D149" i="14"/>
  <c r="J149" i="14"/>
  <c r="E149" i="14"/>
  <c r="F149" i="14"/>
  <c r="G149" i="14"/>
  <c r="H149" i="14"/>
  <c r="I149" i="14"/>
  <c r="K149" i="14"/>
  <c r="D150" i="14"/>
  <c r="I150" i="14"/>
  <c r="E150" i="14"/>
  <c r="K150" i="14"/>
  <c r="G150" i="14"/>
  <c r="H150" i="14"/>
  <c r="L150" i="14"/>
  <c r="D151" i="14"/>
  <c r="E151" i="14"/>
  <c r="F151" i="14"/>
  <c r="H151" i="14"/>
  <c r="I151" i="14"/>
  <c r="J151" i="14"/>
  <c r="D152" i="14"/>
  <c r="I152" i="14"/>
  <c r="E152" i="14"/>
  <c r="F152" i="14"/>
  <c r="G152" i="14"/>
  <c r="J152" i="14"/>
  <c r="L152" i="14"/>
  <c r="D153" i="14"/>
  <c r="J153" i="14"/>
  <c r="E153" i="14"/>
  <c r="G153" i="14"/>
  <c r="K153" i="14"/>
  <c r="D154" i="14"/>
  <c r="F154" i="14"/>
  <c r="E154" i="14"/>
  <c r="K154" i="14"/>
  <c r="L154" i="14"/>
  <c r="D155" i="14"/>
  <c r="H155" i="14"/>
  <c r="E155" i="14"/>
  <c r="L155" i="14"/>
  <c r="F155" i="14"/>
  <c r="I155" i="14"/>
  <c r="D156" i="14"/>
  <c r="I156" i="14"/>
  <c r="E156" i="14"/>
  <c r="K156" i="14"/>
  <c r="F156" i="14"/>
  <c r="G156" i="14"/>
  <c r="H156" i="14"/>
  <c r="J156" i="14"/>
  <c r="D157" i="14"/>
  <c r="J157" i="14"/>
  <c r="E157" i="14"/>
  <c r="F157" i="14"/>
  <c r="G157" i="14"/>
  <c r="H157" i="14"/>
  <c r="I157" i="14"/>
  <c r="K157" i="14"/>
  <c r="D158" i="14"/>
  <c r="I158" i="14"/>
  <c r="E158" i="14"/>
  <c r="K158" i="14"/>
  <c r="G158" i="14"/>
  <c r="H158" i="14"/>
  <c r="L158" i="14"/>
  <c r="D159" i="14"/>
  <c r="E159" i="14"/>
  <c r="F159" i="14"/>
  <c r="H159" i="14"/>
  <c r="I159" i="14"/>
  <c r="J159" i="14"/>
  <c r="D160" i="14"/>
  <c r="I160" i="14"/>
  <c r="E160" i="14"/>
  <c r="F160" i="14"/>
  <c r="G160" i="14"/>
  <c r="J160" i="14"/>
  <c r="L160" i="14"/>
  <c r="D161" i="14"/>
  <c r="J161" i="14"/>
  <c r="E161" i="14"/>
  <c r="G161" i="14"/>
  <c r="K161" i="14"/>
  <c r="D162" i="14"/>
  <c r="E162" i="14"/>
  <c r="D163" i="14"/>
  <c r="H163" i="14"/>
  <c r="E163" i="14"/>
  <c r="F163" i="14"/>
  <c r="I163" i="14"/>
  <c r="D164" i="14"/>
  <c r="I164" i="14"/>
  <c r="E164" i="14"/>
  <c r="K164" i="14"/>
  <c r="F164" i="14"/>
  <c r="G164" i="14"/>
  <c r="H164" i="14"/>
  <c r="J164" i="14"/>
  <c r="D165" i="14"/>
  <c r="J165" i="14"/>
  <c r="E165" i="14"/>
  <c r="F165" i="14"/>
  <c r="G165" i="14"/>
  <c r="H165" i="14"/>
  <c r="I165" i="14"/>
  <c r="K165" i="14"/>
  <c r="D166" i="14"/>
  <c r="I166" i="14"/>
  <c r="E166" i="14"/>
  <c r="K166" i="14"/>
  <c r="G166" i="14"/>
  <c r="H166" i="14"/>
  <c r="L166" i="14"/>
  <c r="D167" i="14"/>
  <c r="E167" i="14"/>
  <c r="F167" i="14"/>
  <c r="H167" i="14"/>
  <c r="I167" i="14"/>
  <c r="J167" i="14"/>
  <c r="D168" i="14"/>
  <c r="I168" i="14"/>
  <c r="E168" i="14"/>
  <c r="F168" i="14"/>
  <c r="G168" i="14"/>
  <c r="J168" i="14"/>
  <c r="L168" i="14"/>
  <c r="D169" i="14"/>
  <c r="J169" i="14"/>
  <c r="E169" i="14"/>
  <c r="G169" i="14"/>
  <c r="K169" i="14"/>
  <c r="D170" i="14"/>
  <c r="E170" i="14"/>
  <c r="K170" i="14"/>
  <c r="L170" i="14"/>
  <c r="D171" i="14"/>
  <c r="H171" i="14"/>
  <c r="E171" i="14"/>
  <c r="F171" i="14"/>
  <c r="I171" i="14"/>
  <c r="D172" i="14"/>
  <c r="I172" i="14"/>
  <c r="E172" i="14"/>
  <c r="K172" i="14"/>
  <c r="F172" i="14"/>
  <c r="G172" i="14"/>
  <c r="H172" i="14"/>
  <c r="J172" i="14"/>
  <c r="D173" i="14"/>
  <c r="J173" i="14"/>
  <c r="E173" i="14"/>
  <c r="F173" i="14"/>
  <c r="G173" i="14"/>
  <c r="H173" i="14"/>
  <c r="I173" i="14"/>
  <c r="K173" i="14"/>
  <c r="D174" i="14"/>
  <c r="I174" i="14"/>
  <c r="E174" i="14"/>
  <c r="K174" i="14"/>
  <c r="G174" i="14"/>
  <c r="H174" i="14"/>
  <c r="L174" i="14"/>
  <c r="D175" i="14"/>
  <c r="E175" i="14"/>
  <c r="F175" i="14"/>
  <c r="H175" i="14"/>
  <c r="I175" i="14"/>
  <c r="J175" i="14"/>
  <c r="D176" i="14"/>
  <c r="I176" i="14"/>
  <c r="E176" i="14"/>
  <c r="F176" i="14"/>
  <c r="G176" i="14"/>
  <c r="J176" i="14"/>
  <c r="L176" i="14"/>
  <c r="D177" i="14"/>
  <c r="J177" i="14"/>
  <c r="E177" i="14"/>
  <c r="G177" i="14"/>
  <c r="K177" i="14"/>
  <c r="D178" i="14"/>
  <c r="E178" i="14"/>
  <c r="K178" i="14"/>
  <c r="L178" i="14"/>
  <c r="D179" i="14"/>
  <c r="H179" i="14"/>
  <c r="E179" i="14"/>
  <c r="F179" i="14"/>
  <c r="I179" i="14"/>
  <c r="D180" i="14"/>
  <c r="I180" i="14"/>
  <c r="E180" i="14"/>
  <c r="K180" i="14"/>
  <c r="F180" i="14"/>
  <c r="G180" i="14"/>
  <c r="H180" i="14"/>
  <c r="J180" i="14"/>
  <c r="D181" i="14"/>
  <c r="J181" i="14"/>
  <c r="E181" i="14"/>
  <c r="F181" i="14"/>
  <c r="G181" i="14"/>
  <c r="H181" i="14"/>
  <c r="I181" i="14"/>
  <c r="K181" i="14"/>
  <c r="D182" i="14"/>
  <c r="I182" i="14"/>
  <c r="E182" i="14"/>
  <c r="K182" i="14"/>
  <c r="G182" i="14"/>
  <c r="H182" i="14"/>
  <c r="L182" i="14"/>
  <c r="D183" i="14"/>
  <c r="E183" i="14"/>
  <c r="F183" i="14"/>
  <c r="H183" i="14"/>
  <c r="I183" i="14"/>
  <c r="J183" i="14"/>
  <c r="D184" i="14"/>
  <c r="I184" i="14"/>
  <c r="E184" i="14"/>
  <c r="F184" i="14"/>
  <c r="G184" i="14"/>
  <c r="J184" i="14"/>
  <c r="L184" i="14"/>
  <c r="D185" i="14"/>
  <c r="J185" i="14"/>
  <c r="E185" i="14"/>
  <c r="G185" i="14"/>
  <c r="D186" i="14"/>
  <c r="E186" i="14"/>
  <c r="D187" i="14"/>
  <c r="H187" i="14"/>
  <c r="E187" i="14"/>
  <c r="F187" i="14"/>
  <c r="I187" i="14"/>
  <c r="D188" i="14"/>
  <c r="I188" i="14"/>
  <c r="E188" i="14"/>
  <c r="K188" i="14"/>
  <c r="F188" i="14"/>
  <c r="G188" i="14"/>
  <c r="H188" i="14"/>
  <c r="J188" i="14"/>
  <c r="D189" i="14"/>
  <c r="J189" i="14"/>
  <c r="E189" i="14"/>
  <c r="F189" i="14"/>
  <c r="G189" i="14"/>
  <c r="H189" i="14"/>
  <c r="I189" i="14"/>
  <c r="K189" i="14"/>
  <c r="D190" i="14"/>
  <c r="J190" i="14"/>
  <c r="E190" i="14"/>
  <c r="K190" i="14"/>
  <c r="G190" i="14"/>
  <c r="H190" i="14"/>
  <c r="L190" i="14"/>
  <c r="D191" i="14"/>
  <c r="E191" i="14"/>
  <c r="F191" i="14"/>
  <c r="H191" i="14"/>
  <c r="I191" i="14"/>
  <c r="J191" i="14"/>
  <c r="K191" i="14"/>
  <c r="D192" i="14"/>
  <c r="J192" i="14"/>
  <c r="E192" i="14"/>
  <c r="F192" i="14"/>
  <c r="G192" i="14"/>
  <c r="L192" i="14"/>
  <c r="D193" i="14"/>
  <c r="J193" i="14"/>
  <c r="E193" i="14"/>
  <c r="G193" i="14"/>
  <c r="D194" i="14"/>
  <c r="E194" i="14"/>
  <c r="D195" i="14"/>
  <c r="H195" i="14"/>
  <c r="E195" i="14"/>
  <c r="F195" i="14"/>
  <c r="I195" i="14"/>
  <c r="D196" i="14"/>
  <c r="I196" i="14"/>
  <c r="E196" i="14"/>
  <c r="K196" i="14"/>
  <c r="F196" i="14"/>
  <c r="G196" i="14"/>
  <c r="H196" i="14"/>
  <c r="J196" i="14"/>
  <c r="D197" i="14"/>
  <c r="J197" i="14"/>
  <c r="E197" i="14"/>
  <c r="F197" i="14"/>
  <c r="G197" i="14"/>
  <c r="H197" i="14"/>
  <c r="I197" i="14"/>
  <c r="K197" i="14"/>
  <c r="D198" i="14"/>
  <c r="F198" i="14"/>
  <c r="E198" i="14"/>
  <c r="K198" i="14"/>
  <c r="G198" i="14"/>
  <c r="J198" i="14"/>
  <c r="L198" i="14"/>
  <c r="D199" i="14"/>
  <c r="E199" i="14"/>
  <c r="F199" i="14"/>
  <c r="H199" i="14"/>
  <c r="I199" i="14"/>
  <c r="J199" i="14"/>
  <c r="K199" i="14"/>
  <c r="D200" i="14"/>
  <c r="E200" i="14"/>
  <c r="F200" i="14"/>
  <c r="G200" i="14"/>
  <c r="J200" i="14"/>
  <c r="K200" i="14"/>
  <c r="L200" i="14"/>
  <c r="D201" i="14"/>
  <c r="E201" i="14"/>
  <c r="D202" i="14"/>
  <c r="E202" i="14"/>
  <c r="F202" i="14"/>
  <c r="D203" i="14"/>
  <c r="H203" i="14"/>
  <c r="E203" i="14"/>
  <c r="F203" i="14"/>
  <c r="I203" i="14"/>
  <c r="D204" i="14"/>
  <c r="I204" i="14"/>
  <c r="E204" i="14"/>
  <c r="K204" i="14"/>
  <c r="F204" i="14"/>
  <c r="G204" i="14"/>
  <c r="H204" i="14"/>
  <c r="J204" i="14"/>
  <c r="D205" i="14"/>
  <c r="J205" i="14"/>
  <c r="E205" i="14"/>
  <c r="F205" i="14"/>
  <c r="G205" i="14"/>
  <c r="H205" i="14"/>
  <c r="I205" i="14"/>
  <c r="K205" i="14"/>
  <c r="D206" i="14"/>
  <c r="F206" i="14"/>
  <c r="E206" i="14"/>
  <c r="G206" i="14"/>
  <c r="I206" i="14"/>
  <c r="J206" i="14"/>
  <c r="D207" i="14"/>
  <c r="E207" i="14"/>
  <c r="F207" i="14"/>
  <c r="H207" i="14"/>
  <c r="I207" i="14"/>
  <c r="J207" i="14"/>
  <c r="K207" i="14"/>
  <c r="D208" i="14"/>
  <c r="E208" i="14"/>
  <c r="G208" i="14"/>
  <c r="D209" i="14"/>
  <c r="E209" i="14"/>
  <c r="G209" i="14"/>
  <c r="D210" i="14"/>
  <c r="E210" i="14"/>
  <c r="D211" i="14"/>
  <c r="H211" i="14"/>
  <c r="E211" i="14"/>
  <c r="F211" i="14"/>
  <c r="I211" i="14"/>
  <c r="D212" i="14"/>
  <c r="I212" i="14"/>
  <c r="E212" i="14"/>
  <c r="K212" i="14"/>
  <c r="F212" i="14"/>
  <c r="G212" i="14"/>
  <c r="H212" i="14"/>
  <c r="J212" i="14"/>
  <c r="D213" i="14"/>
  <c r="J213" i="14"/>
  <c r="E213" i="14"/>
  <c r="F213" i="14"/>
  <c r="G213" i="14"/>
  <c r="H213" i="14"/>
  <c r="I213" i="14"/>
  <c r="K213" i="14"/>
  <c r="D214" i="14"/>
  <c r="F214" i="14"/>
  <c r="E214" i="14"/>
  <c r="G214" i="14"/>
  <c r="H214" i="14"/>
  <c r="I214" i="14"/>
  <c r="D215" i="14"/>
  <c r="E215" i="14"/>
  <c r="F215" i="14"/>
  <c r="H215" i="14"/>
  <c r="I215" i="14"/>
  <c r="J215" i="14"/>
  <c r="D216" i="14"/>
  <c r="H216" i="14"/>
  <c r="E216" i="14"/>
  <c r="G216" i="14"/>
  <c r="L216" i="14"/>
  <c r="D217" i="14"/>
  <c r="J217" i="14"/>
  <c r="E217" i="14"/>
  <c r="G217" i="14"/>
  <c r="K217" i="14"/>
  <c r="L217" i="14"/>
  <c r="D218" i="14"/>
  <c r="F218" i="14"/>
  <c r="E218" i="14"/>
  <c r="H218" i="14"/>
  <c r="K218" i="14"/>
  <c r="D219" i="14"/>
  <c r="E219" i="14"/>
  <c r="F219" i="14"/>
  <c r="G219" i="14"/>
  <c r="L219" i="14"/>
  <c r="D220" i="14"/>
  <c r="I220" i="14"/>
  <c r="E220" i="14"/>
  <c r="F220" i="14"/>
  <c r="H220" i="14"/>
  <c r="J220" i="14"/>
  <c r="D221" i="14"/>
  <c r="J221" i="14"/>
  <c r="E221" i="14"/>
  <c r="F221" i="14"/>
  <c r="G221" i="14"/>
  <c r="H221" i="14"/>
  <c r="I221" i="14"/>
  <c r="K221" i="14"/>
  <c r="L221" i="14"/>
  <c r="D222" i="14"/>
  <c r="F222" i="14"/>
  <c r="E222" i="14"/>
  <c r="K222" i="14"/>
  <c r="G222" i="14"/>
  <c r="I222" i="14"/>
  <c r="J222" i="14"/>
  <c r="L222" i="14"/>
  <c r="D223" i="14"/>
  <c r="E223" i="14"/>
  <c r="F223" i="14"/>
  <c r="H223" i="14"/>
  <c r="I223" i="14"/>
  <c r="J223" i="14"/>
  <c r="K223" i="14"/>
  <c r="D224" i="14"/>
  <c r="H224" i="14"/>
  <c r="E224" i="14"/>
  <c r="G224" i="14"/>
  <c r="I224" i="14"/>
  <c r="L224" i="14"/>
  <c r="D225" i="14"/>
  <c r="E225" i="14"/>
  <c r="G225" i="14"/>
  <c r="D226" i="14"/>
  <c r="E226" i="14"/>
  <c r="D227" i="14"/>
  <c r="E227" i="14"/>
  <c r="L227" i="14"/>
  <c r="F227" i="14"/>
  <c r="G227" i="14"/>
  <c r="I227" i="14"/>
  <c r="D228" i="14"/>
  <c r="I228" i="14"/>
  <c r="E228" i="14"/>
  <c r="F228" i="14"/>
  <c r="H228" i="14"/>
  <c r="J228" i="14"/>
  <c r="D229" i="14"/>
  <c r="J229" i="14"/>
  <c r="E229" i="14"/>
  <c r="F229" i="14"/>
  <c r="G229" i="14"/>
  <c r="H229" i="14"/>
  <c r="I229" i="14"/>
  <c r="K229" i="14"/>
  <c r="L229" i="14"/>
  <c r="D230" i="14"/>
  <c r="F230" i="14"/>
  <c r="E230" i="14"/>
  <c r="K230" i="14"/>
  <c r="J230" i="14"/>
  <c r="L230" i="14"/>
  <c r="D231" i="14"/>
  <c r="E231" i="14"/>
  <c r="F231" i="14"/>
  <c r="H231" i="14"/>
  <c r="I231" i="14"/>
  <c r="J231" i="14"/>
  <c r="D232" i="14"/>
  <c r="J232" i="14"/>
  <c r="E232" i="14"/>
  <c r="G232" i="14"/>
  <c r="H232" i="14"/>
  <c r="I232" i="14"/>
  <c r="L232" i="14"/>
  <c r="D233" i="14"/>
  <c r="F233" i="14"/>
  <c r="E233" i="14"/>
  <c r="G233" i="14"/>
  <c r="H233" i="14"/>
  <c r="I233" i="14"/>
  <c r="J233" i="14"/>
  <c r="K233" i="14"/>
  <c r="L233" i="14"/>
  <c r="D234" i="14"/>
  <c r="H234" i="14"/>
  <c r="E234" i="14"/>
  <c r="F234" i="14"/>
  <c r="I234" i="14"/>
  <c r="J234" i="14"/>
  <c r="D235" i="14"/>
  <c r="H235" i="14"/>
  <c r="E235" i="14"/>
  <c r="K235" i="14"/>
  <c r="I235" i="14"/>
  <c r="J235" i="14"/>
  <c r="D236" i="14"/>
  <c r="I236" i="14"/>
  <c r="E236" i="14"/>
  <c r="G236" i="14"/>
  <c r="L236" i="14"/>
  <c r="D237" i="14"/>
  <c r="J237" i="14"/>
  <c r="E237" i="14"/>
  <c r="F237" i="14"/>
  <c r="G237" i="14"/>
  <c r="I237" i="14"/>
  <c r="K237" i="14"/>
  <c r="L237" i="14"/>
  <c r="D238" i="14"/>
  <c r="H238" i="14"/>
  <c r="E238" i="14"/>
  <c r="K238" i="14"/>
  <c r="F238" i="14"/>
  <c r="I238" i="14"/>
  <c r="J238" i="14"/>
  <c r="D239" i="14"/>
  <c r="E239" i="14"/>
  <c r="L239" i="14"/>
  <c r="F239" i="14"/>
  <c r="G239" i="14"/>
  <c r="H239" i="14"/>
  <c r="I239" i="14"/>
  <c r="J239" i="14"/>
  <c r="K239" i="14"/>
  <c r="D240" i="14"/>
  <c r="K240" i="14"/>
  <c r="E240" i="14"/>
  <c r="F240" i="14"/>
  <c r="G240" i="14"/>
  <c r="H240" i="14"/>
  <c r="I240" i="14"/>
  <c r="J240" i="14"/>
  <c r="L240" i="14"/>
  <c r="D241" i="14"/>
  <c r="F241" i="14"/>
  <c r="E241" i="14"/>
  <c r="G241" i="14"/>
  <c r="H241" i="14"/>
  <c r="I241" i="14"/>
  <c r="L241" i="14"/>
  <c r="D242" i="14"/>
  <c r="E242" i="14"/>
  <c r="G242" i="14"/>
  <c r="F242" i="14"/>
  <c r="H242" i="14"/>
  <c r="I242" i="14"/>
  <c r="J242" i="14"/>
  <c r="K242" i="14"/>
  <c r="L242" i="14"/>
  <c r="D243" i="14"/>
  <c r="H243" i="14"/>
  <c r="E243" i="14"/>
  <c r="F243" i="14"/>
  <c r="I243" i="14"/>
  <c r="J243" i="14"/>
  <c r="D244" i="14"/>
  <c r="I244" i="14"/>
  <c r="E244" i="14"/>
  <c r="K244" i="14"/>
  <c r="H244" i="14"/>
  <c r="J244" i="14"/>
  <c r="D245" i="14"/>
  <c r="J245" i="14"/>
  <c r="E245" i="14"/>
  <c r="G245" i="14"/>
  <c r="L245" i="14"/>
  <c r="D246" i="14"/>
  <c r="H246" i="14"/>
  <c r="E246" i="14"/>
  <c r="K246" i="14"/>
  <c r="F246" i="14"/>
  <c r="G246" i="14"/>
  <c r="I246" i="14"/>
  <c r="J246" i="14"/>
  <c r="L246" i="14"/>
  <c r="D247" i="14"/>
  <c r="E247" i="14"/>
  <c r="L247" i="14"/>
  <c r="F247" i="14"/>
  <c r="H247" i="14"/>
  <c r="I247" i="14"/>
  <c r="J247" i="14"/>
  <c r="D248" i="14"/>
  <c r="E248" i="14"/>
  <c r="F248" i="14"/>
  <c r="G248" i="14"/>
  <c r="H248" i="14"/>
  <c r="I248" i="14"/>
  <c r="J248" i="14"/>
  <c r="K248" i="14"/>
  <c r="L248" i="14"/>
  <c r="D249" i="14"/>
  <c r="E249" i="14"/>
  <c r="G249" i="14"/>
  <c r="D250" i="14"/>
  <c r="J250" i="14"/>
  <c r="E250" i="14"/>
  <c r="G250" i="14"/>
  <c r="H250" i="14"/>
  <c r="I250" i="14"/>
  <c r="L250" i="14"/>
  <c r="D251" i="14"/>
  <c r="H251" i="14"/>
  <c r="E251" i="14"/>
  <c r="F251" i="14"/>
  <c r="G251" i="14"/>
  <c r="I251" i="14"/>
  <c r="J251" i="14"/>
  <c r="K251" i="14"/>
  <c r="L251" i="14"/>
  <c r="D252" i="14"/>
  <c r="I252" i="14"/>
  <c r="E252" i="14"/>
  <c r="F252" i="14"/>
  <c r="H252" i="14"/>
  <c r="J252" i="14"/>
  <c r="D253" i="14"/>
  <c r="J253" i="14"/>
  <c r="E253" i="14"/>
  <c r="G253" i="14"/>
  <c r="H253" i="14"/>
  <c r="I253" i="14"/>
  <c r="D254" i="14"/>
  <c r="F254" i="14"/>
  <c r="E254" i="14"/>
  <c r="G254" i="14"/>
  <c r="L254" i="14"/>
  <c r="D255" i="14"/>
  <c r="E255" i="14"/>
  <c r="F255" i="14"/>
  <c r="H255" i="14"/>
  <c r="I255" i="14"/>
  <c r="J255" i="14"/>
  <c r="D256" i="14"/>
  <c r="I256" i="14"/>
  <c r="E256" i="14"/>
  <c r="G256" i="14"/>
  <c r="H256" i="14"/>
  <c r="K256" i="14"/>
  <c r="L256" i="14"/>
  <c r="D257" i="14"/>
  <c r="F257" i="14"/>
  <c r="E257" i="14"/>
  <c r="L257" i="14"/>
  <c r="J257" i="14"/>
  <c r="D258" i="14"/>
  <c r="E258" i="14"/>
  <c r="G258" i="14"/>
  <c r="D259" i="14"/>
  <c r="H259" i="14"/>
  <c r="E259" i="14"/>
  <c r="G259" i="14"/>
  <c r="I259" i="14"/>
  <c r="L259" i="14"/>
  <c r="D260" i="14"/>
  <c r="I260" i="14"/>
  <c r="E260" i="14"/>
  <c r="F260" i="14"/>
  <c r="G260" i="14"/>
  <c r="J260" i="14"/>
  <c r="K260" i="14"/>
  <c r="L260" i="14"/>
  <c r="D261" i="14"/>
  <c r="J261" i="14"/>
  <c r="E261" i="14"/>
  <c r="F261" i="14"/>
  <c r="H261" i="14"/>
  <c r="I261" i="14"/>
  <c r="D262" i="14"/>
  <c r="J262" i="14"/>
  <c r="E262" i="14"/>
  <c r="G262" i="14"/>
  <c r="H262" i="14"/>
  <c r="D263" i="14"/>
  <c r="E263" i="14"/>
  <c r="L263" i="14"/>
  <c r="F263" i="14"/>
  <c r="G263" i="14"/>
  <c r="H263" i="14"/>
  <c r="I263" i="14"/>
  <c r="J263" i="14"/>
  <c r="K263" i="14"/>
  <c r="D264" i="14"/>
  <c r="E264" i="14"/>
  <c r="G264" i="14"/>
  <c r="L264" i="14"/>
  <c r="D265" i="14"/>
  <c r="F265" i="14"/>
  <c r="E265" i="14"/>
  <c r="G265" i="14"/>
  <c r="H265" i="14"/>
  <c r="I265" i="14"/>
  <c r="J265" i="14"/>
  <c r="K265" i="14"/>
  <c r="L265" i="14"/>
  <c r="D266" i="14"/>
  <c r="H266" i="14"/>
  <c r="E266" i="14"/>
  <c r="G266" i="14"/>
  <c r="F266" i="14"/>
  <c r="J266" i="14"/>
  <c r="D267" i="14"/>
  <c r="E267" i="14"/>
  <c r="G267" i="14"/>
  <c r="D268" i="14"/>
  <c r="I268" i="14"/>
  <c r="E268" i="14"/>
  <c r="G268" i="14"/>
  <c r="H268" i="14"/>
  <c r="L268" i="14"/>
  <c r="D269" i="14"/>
  <c r="J269" i="14"/>
  <c r="E269" i="14"/>
  <c r="F269" i="14"/>
  <c r="G269" i="14"/>
  <c r="I269" i="14"/>
  <c r="K269" i="14"/>
  <c r="L269" i="14"/>
  <c r="D270" i="14"/>
  <c r="E270" i="14"/>
  <c r="F270" i="14"/>
  <c r="H270" i="14"/>
  <c r="I270" i="14"/>
  <c r="J270" i="14"/>
  <c r="D271" i="14"/>
  <c r="E271" i="14"/>
  <c r="L271" i="14"/>
  <c r="F271" i="14"/>
  <c r="G271" i="14"/>
  <c r="H271" i="14"/>
  <c r="I271" i="14"/>
  <c r="J271" i="14"/>
  <c r="K271" i="14"/>
  <c r="D272" i="14"/>
  <c r="K272" i="14"/>
  <c r="E272" i="14"/>
  <c r="F272" i="14"/>
  <c r="G272" i="14"/>
  <c r="I272" i="14"/>
  <c r="J272" i="14"/>
  <c r="L272" i="14"/>
  <c r="D273" i="14"/>
  <c r="F273" i="14"/>
  <c r="E273" i="14"/>
  <c r="G273" i="14"/>
  <c r="H273" i="14"/>
  <c r="L273" i="14"/>
  <c r="D274" i="14"/>
  <c r="E274" i="14"/>
  <c r="G274" i="14"/>
  <c r="F274" i="14"/>
  <c r="H274" i="14"/>
  <c r="I274" i="14"/>
  <c r="J274" i="14"/>
  <c r="K274" i="14"/>
  <c r="L274" i="14"/>
  <c r="D275" i="14"/>
  <c r="H275" i="14"/>
  <c r="E275" i="14"/>
  <c r="L275" i="14"/>
  <c r="F275" i="14"/>
  <c r="J275" i="14"/>
  <c r="D276" i="14"/>
  <c r="E276" i="14"/>
  <c r="G276" i="14"/>
  <c r="D277" i="14"/>
  <c r="J277" i="14"/>
  <c r="E277" i="14"/>
  <c r="G277" i="14"/>
  <c r="H277" i="14"/>
  <c r="L277" i="14"/>
  <c r="D278" i="14"/>
  <c r="E278" i="14"/>
  <c r="K278" i="14"/>
  <c r="F278" i="14"/>
  <c r="G278" i="14"/>
  <c r="H278" i="14"/>
  <c r="I278" i="14"/>
  <c r="J278" i="14"/>
  <c r="L278" i="14"/>
  <c r="D279" i="14"/>
  <c r="E279" i="14"/>
  <c r="L279" i="14"/>
  <c r="F279" i="14"/>
  <c r="H279" i="14"/>
  <c r="I279" i="14"/>
  <c r="J279" i="14"/>
  <c r="D280" i="14"/>
  <c r="H280" i="14"/>
  <c r="E280" i="14"/>
  <c r="F280" i="14"/>
  <c r="G280" i="14"/>
  <c r="I280" i="14"/>
  <c r="J280" i="14"/>
  <c r="K280" i="14"/>
  <c r="L280" i="14"/>
  <c r="D281" i="14"/>
  <c r="F281" i="14"/>
  <c r="E281" i="14"/>
  <c r="K281" i="14"/>
  <c r="I281" i="14"/>
  <c r="D282" i="14"/>
  <c r="F282" i="14"/>
  <c r="E282" i="14"/>
  <c r="G282" i="14"/>
  <c r="H282" i="14"/>
  <c r="L282" i="14"/>
  <c r="D283" i="14"/>
  <c r="H283" i="14"/>
  <c r="E283" i="14"/>
  <c r="F283" i="14"/>
  <c r="G283" i="14"/>
  <c r="J283" i="14"/>
  <c r="K283" i="14"/>
  <c r="L283" i="14"/>
  <c r="D284" i="14"/>
  <c r="J284" i="14"/>
  <c r="E284" i="14"/>
  <c r="H284" i="14"/>
  <c r="L284" i="14"/>
  <c r="D285" i="14"/>
  <c r="H285" i="14"/>
  <c r="E285" i="14"/>
  <c r="K285" i="14"/>
  <c r="F285" i="14"/>
  <c r="I285" i="14"/>
  <c r="J285" i="14"/>
  <c r="D286" i="14"/>
  <c r="E286" i="14"/>
  <c r="L286" i="14"/>
  <c r="F286" i="14"/>
  <c r="G286" i="14"/>
  <c r="H286" i="14"/>
  <c r="I286" i="14"/>
  <c r="J286" i="14"/>
  <c r="K286" i="14"/>
  <c r="D287" i="14"/>
  <c r="F287" i="14"/>
  <c r="E287" i="14"/>
  <c r="G287" i="14"/>
  <c r="K287" i="14"/>
  <c r="L287" i="14"/>
  <c r="D288" i="14"/>
  <c r="E288" i="14"/>
  <c r="G288" i="14"/>
  <c r="L288" i="14"/>
  <c r="D289" i="14"/>
  <c r="E289" i="14"/>
  <c r="F289" i="14"/>
  <c r="H289" i="14"/>
  <c r="I289" i="14"/>
  <c r="J289" i="14"/>
  <c r="D290" i="14"/>
  <c r="H290" i="14"/>
  <c r="E290" i="14"/>
  <c r="L290" i="14"/>
  <c r="F290" i="14"/>
  <c r="G290" i="14"/>
  <c r="I290" i="14"/>
  <c r="J290" i="14"/>
  <c r="K290" i="14"/>
  <c r="D291" i="14"/>
  <c r="I291" i="14"/>
  <c r="E291" i="14"/>
  <c r="G291" i="14"/>
  <c r="H291" i="14"/>
  <c r="K291" i="14"/>
  <c r="L291" i="14"/>
  <c r="D292" i="14"/>
  <c r="J292" i="14"/>
  <c r="E292" i="14"/>
  <c r="H292" i="14"/>
  <c r="L292" i="14"/>
  <c r="D293" i="14"/>
  <c r="H293" i="14"/>
  <c r="E293" i="14"/>
  <c r="K293" i="14"/>
  <c r="F293" i="14"/>
  <c r="I293" i="14"/>
  <c r="J293" i="14"/>
  <c r="D294" i="14"/>
  <c r="E294" i="14"/>
  <c r="L294" i="14"/>
  <c r="F294" i="14"/>
  <c r="G294" i="14"/>
  <c r="H294" i="14"/>
  <c r="I294" i="14"/>
  <c r="J294" i="14"/>
  <c r="K294" i="14"/>
  <c r="D295" i="14"/>
  <c r="F295" i="14"/>
  <c r="E295" i="14"/>
  <c r="G295" i="14"/>
  <c r="K295" i="14"/>
  <c r="L295" i="14"/>
  <c r="D296" i="14"/>
  <c r="E296" i="14"/>
  <c r="G296" i="14"/>
  <c r="D297" i="14"/>
  <c r="E297" i="14"/>
  <c r="F297" i="14"/>
  <c r="H297" i="14"/>
  <c r="I297" i="14"/>
  <c r="J297" i="14"/>
  <c r="D298" i="14"/>
  <c r="H298" i="14"/>
  <c r="E298" i="14"/>
  <c r="L298" i="14"/>
  <c r="F298" i="14"/>
  <c r="G298" i="14"/>
  <c r="I298" i="14"/>
  <c r="J298" i="14"/>
  <c r="K298" i="14"/>
  <c r="D299" i="14"/>
  <c r="I299" i="14"/>
  <c r="E299" i="14"/>
  <c r="G299" i="14"/>
  <c r="H299" i="14"/>
  <c r="K299" i="14"/>
  <c r="L299" i="14"/>
  <c r="D300" i="14"/>
  <c r="L300" i="14"/>
  <c r="E300" i="14"/>
  <c r="H300" i="14"/>
  <c r="D301" i="14"/>
  <c r="H301" i="14"/>
  <c r="E301" i="14"/>
  <c r="F301" i="14"/>
  <c r="I301" i="14"/>
  <c r="J301" i="14"/>
  <c r="D302" i="14"/>
  <c r="E302" i="14"/>
  <c r="L302" i="14"/>
  <c r="F302" i="14"/>
  <c r="G302" i="14"/>
  <c r="H302" i="14"/>
  <c r="I302" i="14"/>
  <c r="J302" i="14"/>
  <c r="K302" i="14"/>
  <c r="D303" i="14"/>
  <c r="F303" i="14"/>
  <c r="E303" i="14"/>
  <c r="G303" i="14"/>
  <c r="K303" i="14"/>
  <c r="L303" i="14"/>
  <c r="D304" i="14"/>
  <c r="E304" i="14"/>
  <c r="G304" i="14"/>
  <c r="H304" i="14"/>
  <c r="D305" i="14"/>
  <c r="E305" i="14"/>
  <c r="F305" i="14"/>
  <c r="H305" i="14"/>
  <c r="I305" i="14"/>
  <c r="J305" i="14"/>
  <c r="D306" i="14"/>
  <c r="H306" i="14"/>
  <c r="E306" i="14"/>
  <c r="L306" i="14"/>
  <c r="F306" i="14"/>
  <c r="G306" i="14"/>
  <c r="I306" i="14"/>
  <c r="J306" i="14"/>
  <c r="K306" i="14"/>
  <c r="D307" i="14"/>
  <c r="I307" i="14"/>
  <c r="E307" i="14"/>
  <c r="G307" i="14"/>
  <c r="H307" i="14"/>
  <c r="K307" i="14"/>
  <c r="L307" i="14"/>
  <c r="D308" i="14"/>
  <c r="E308" i="14"/>
  <c r="H308" i="14"/>
  <c r="L308" i="14"/>
  <c r="D309" i="14"/>
  <c r="H309" i="14"/>
  <c r="E309" i="14"/>
  <c r="F309" i="14"/>
  <c r="I309" i="14"/>
  <c r="J309" i="14"/>
  <c r="D310" i="14"/>
  <c r="E310" i="14"/>
  <c r="L310" i="14"/>
  <c r="F310" i="14"/>
  <c r="G310" i="14"/>
  <c r="H310" i="14"/>
  <c r="I310" i="14"/>
  <c r="J310" i="14"/>
  <c r="K310" i="14"/>
  <c r="D311" i="14"/>
  <c r="E311" i="14"/>
  <c r="G311" i="14"/>
  <c r="H311" i="14"/>
  <c r="K311" i="14"/>
  <c r="D312" i="14"/>
  <c r="E312" i="14"/>
  <c r="I312" i="14"/>
  <c r="L312" i="14"/>
  <c r="D313" i="14"/>
  <c r="E313" i="14"/>
  <c r="F313" i="14"/>
  <c r="H313" i="14"/>
  <c r="I313" i="14"/>
  <c r="J313" i="14"/>
  <c r="D314" i="14"/>
  <c r="H314" i="14"/>
  <c r="E314" i="14"/>
  <c r="L314" i="14"/>
  <c r="F314" i="14"/>
  <c r="G314" i="14"/>
  <c r="I314" i="14"/>
  <c r="J314" i="14"/>
  <c r="K314" i="14"/>
  <c r="D315" i="14"/>
  <c r="K315" i="14"/>
  <c r="E315" i="14"/>
  <c r="G315" i="14"/>
  <c r="H315" i="14"/>
  <c r="D316" i="14"/>
  <c r="H316" i="14"/>
  <c r="E316" i="14"/>
  <c r="I316" i="14"/>
  <c r="D317" i="14"/>
  <c r="H317" i="14"/>
  <c r="E317" i="14"/>
  <c r="F317" i="14"/>
  <c r="I317" i="14"/>
  <c r="J317" i="14"/>
  <c r="D318" i="14"/>
  <c r="E318" i="14"/>
  <c r="L318" i="14"/>
  <c r="F318" i="14"/>
  <c r="G318" i="14"/>
  <c r="H318" i="14"/>
  <c r="I318" i="14"/>
  <c r="J318" i="14"/>
  <c r="K318" i="14"/>
  <c r="D319" i="14"/>
  <c r="E319" i="14"/>
  <c r="G319" i="14"/>
  <c r="H319" i="14"/>
  <c r="K319" i="14"/>
  <c r="D320" i="14"/>
  <c r="E320" i="14"/>
  <c r="I320" i="14"/>
  <c r="L320" i="14"/>
  <c r="D321" i="14"/>
  <c r="E321" i="14"/>
  <c r="F321" i="14"/>
  <c r="H321" i="14"/>
  <c r="I321" i="14"/>
  <c r="J321" i="14"/>
  <c r="D322" i="14"/>
  <c r="H322" i="14"/>
  <c r="E322" i="14"/>
  <c r="L322" i="14"/>
  <c r="F322" i="14"/>
  <c r="G322" i="14"/>
  <c r="I322" i="14"/>
  <c r="J322" i="14"/>
  <c r="K322" i="14"/>
  <c r="D323" i="14"/>
  <c r="K323" i="14"/>
  <c r="E323" i="14"/>
  <c r="G323" i="14"/>
  <c r="H323" i="14"/>
  <c r="D324" i="14"/>
  <c r="H324" i="14"/>
  <c r="E324" i="14"/>
  <c r="I324" i="14"/>
  <c r="D325" i="14"/>
  <c r="H325" i="14"/>
  <c r="E325" i="14"/>
  <c r="F325" i="14"/>
  <c r="I325" i="14"/>
  <c r="J325" i="14"/>
  <c r="D326" i="14"/>
  <c r="E326" i="14"/>
  <c r="L326" i="14"/>
  <c r="F326" i="14"/>
  <c r="G326" i="14"/>
  <c r="H326" i="14"/>
  <c r="I326" i="14"/>
  <c r="J326" i="14"/>
  <c r="K326" i="14"/>
  <c r="D327" i="14"/>
  <c r="E327" i="14"/>
  <c r="G327" i="14"/>
  <c r="H327" i="14"/>
  <c r="K327" i="14"/>
  <c r="D328" i="14"/>
  <c r="E328" i="14"/>
  <c r="I328" i="14"/>
  <c r="L328" i="14"/>
  <c r="D329" i="14"/>
  <c r="E329" i="14"/>
  <c r="F329" i="14"/>
  <c r="H329" i="14"/>
  <c r="I329" i="14"/>
  <c r="J329" i="14"/>
  <c r="D330" i="14"/>
  <c r="H330" i="14"/>
  <c r="E330" i="14"/>
  <c r="L330" i="14"/>
  <c r="F330" i="14"/>
  <c r="G330" i="14"/>
  <c r="I330" i="14"/>
  <c r="J330" i="14"/>
  <c r="K330" i="14"/>
  <c r="D331" i="14"/>
  <c r="K331" i="14"/>
  <c r="E331" i="14"/>
  <c r="G331" i="14"/>
  <c r="H331" i="14"/>
  <c r="D332" i="14"/>
  <c r="H332" i="14"/>
  <c r="E332" i="14"/>
  <c r="I332" i="14"/>
  <c r="D333" i="14"/>
  <c r="H333" i="14"/>
  <c r="E333" i="14"/>
  <c r="F333" i="14"/>
  <c r="I333" i="14"/>
  <c r="J333" i="14"/>
  <c r="D334" i="14"/>
  <c r="E334" i="14"/>
  <c r="L334" i="14"/>
  <c r="F334" i="14"/>
  <c r="G334" i="14"/>
  <c r="H334" i="14"/>
  <c r="I334" i="14"/>
  <c r="J334" i="14"/>
  <c r="K334" i="14"/>
  <c r="D335" i="14"/>
  <c r="E335" i="14"/>
  <c r="G335" i="14"/>
  <c r="H335" i="14"/>
  <c r="K335" i="14"/>
  <c r="D336" i="14"/>
  <c r="E336" i="14"/>
  <c r="I336" i="14"/>
  <c r="L336" i="14"/>
  <c r="D337" i="14"/>
  <c r="E337" i="14"/>
  <c r="F337" i="14"/>
  <c r="H337" i="14"/>
  <c r="I337" i="14"/>
  <c r="J337" i="14"/>
  <c r="D338" i="14"/>
  <c r="H338" i="14"/>
  <c r="E338" i="14"/>
  <c r="L338" i="14"/>
  <c r="F338" i="14"/>
  <c r="G338" i="14"/>
  <c r="I338" i="14"/>
  <c r="J338" i="14"/>
  <c r="K338" i="14"/>
  <c r="D339" i="14"/>
  <c r="J339" i="14"/>
  <c r="E339" i="14"/>
  <c r="G339" i="14"/>
  <c r="H339" i="14"/>
  <c r="D340" i="14"/>
  <c r="E340" i="14"/>
  <c r="H340" i="14"/>
  <c r="D341" i="14"/>
  <c r="E341" i="14"/>
  <c r="D342" i="14"/>
  <c r="E342" i="14"/>
  <c r="L342" i="14"/>
  <c r="F342" i="14"/>
  <c r="G342" i="14"/>
  <c r="H342" i="14"/>
  <c r="I342" i="14"/>
  <c r="J342" i="14"/>
  <c r="K342" i="14"/>
  <c r="E11" i="9"/>
  <c r="P39" i="9" s="1"/>
  <c r="S39" i="9" s="1"/>
  <c r="E12" i="9"/>
  <c r="E13" i="9"/>
  <c r="H11" i="9"/>
  <c r="U5" i="9"/>
  <c r="H12" i="9"/>
  <c r="H16" i="9"/>
  <c r="I18" i="9"/>
  <c r="U4" i="9"/>
  <c r="U6" i="9"/>
  <c r="U8" i="9"/>
  <c r="E9" i="9"/>
  <c r="F9" i="9"/>
  <c r="U9" i="9"/>
  <c r="D17" i="9"/>
  <c r="H18" i="9"/>
  <c r="F21" i="9"/>
  <c r="G21" i="9"/>
  <c r="H21" i="9"/>
  <c r="I21" i="9"/>
  <c r="Q21" i="9"/>
  <c r="F22" i="9"/>
  <c r="G22" i="9"/>
  <c r="H22" i="9"/>
  <c r="J22" i="9"/>
  <c r="Q22" i="9"/>
  <c r="F23" i="9"/>
  <c r="G23" i="9"/>
  <c r="H23" i="9"/>
  <c r="J23" i="9"/>
  <c r="Q23" i="9"/>
  <c r="F24" i="9"/>
  <c r="G24" i="9"/>
  <c r="Q24" i="9"/>
  <c r="F25" i="9"/>
  <c r="G25" i="9"/>
  <c r="H25" i="9"/>
  <c r="M25" i="9"/>
  <c r="Q25" i="9"/>
  <c r="F26" i="9"/>
  <c r="G26" i="9"/>
  <c r="H26" i="9"/>
  <c r="M26" i="9"/>
  <c r="Q26" i="9"/>
  <c r="F27" i="9"/>
  <c r="G27" i="9"/>
  <c r="H27" i="9"/>
  <c r="M27" i="9"/>
  <c r="Q27" i="9"/>
  <c r="F28" i="9"/>
  <c r="G28" i="9"/>
  <c r="H28" i="9"/>
  <c r="Q28" i="9"/>
  <c r="F29" i="9"/>
  <c r="G29" i="9"/>
  <c r="H29" i="9"/>
  <c r="Q29" i="9"/>
  <c r="F30" i="9"/>
  <c r="G30" i="9"/>
  <c r="H30" i="9"/>
  <c r="M30" i="9"/>
  <c r="Q30" i="9"/>
  <c r="F31" i="9"/>
  <c r="G31" i="9"/>
  <c r="H31" i="9"/>
  <c r="M31" i="9"/>
  <c r="Q31" i="9"/>
  <c r="F32" i="9"/>
  <c r="G32" i="9"/>
  <c r="H32" i="9"/>
  <c r="M32" i="9"/>
  <c r="Q32" i="9"/>
  <c r="F33" i="9"/>
  <c r="G33" i="9"/>
  <c r="H33" i="9"/>
  <c r="M33" i="9"/>
  <c r="Q33" i="9"/>
  <c r="F34" i="9"/>
  <c r="G34" i="9"/>
  <c r="H34" i="9"/>
  <c r="M34" i="9"/>
  <c r="Q34" i="9"/>
  <c r="F35" i="9"/>
  <c r="G35" i="9"/>
  <c r="H35" i="9"/>
  <c r="M35" i="9"/>
  <c r="Q35" i="9"/>
  <c r="F36" i="9"/>
  <c r="G36" i="9"/>
  <c r="Q36" i="9"/>
  <c r="F37" i="9"/>
  <c r="G37" i="9"/>
  <c r="H37" i="9"/>
  <c r="M37" i="9"/>
  <c r="Q37" i="9"/>
  <c r="F38" i="9"/>
  <c r="G38" i="9"/>
  <c r="H38" i="9"/>
  <c r="M38" i="9"/>
  <c r="Q38" i="9"/>
  <c r="F39" i="9"/>
  <c r="G39" i="9"/>
  <c r="H39" i="9"/>
  <c r="M39" i="9"/>
  <c r="Q39" i="9"/>
  <c r="F40" i="9"/>
  <c r="G40" i="9"/>
  <c r="H40" i="9"/>
  <c r="M40" i="9"/>
  <c r="Q40" i="9"/>
  <c r="F41" i="9"/>
  <c r="G41" i="9"/>
  <c r="H41" i="9"/>
  <c r="M41" i="9"/>
  <c r="Q41" i="9"/>
  <c r="F42" i="9"/>
  <c r="G42" i="9"/>
  <c r="H42" i="9"/>
  <c r="M42" i="9"/>
  <c r="Q42" i="9"/>
  <c r="F43" i="9"/>
  <c r="G43" i="9"/>
  <c r="H43" i="9"/>
  <c r="M43" i="9"/>
  <c r="Q43" i="9"/>
  <c r="F44" i="9"/>
  <c r="G44" i="9"/>
  <c r="Q44" i="9"/>
  <c r="F45" i="9"/>
  <c r="G45" i="9"/>
  <c r="H45" i="9"/>
  <c r="M45" i="9"/>
  <c r="Q45" i="9"/>
  <c r="F46" i="9"/>
  <c r="G46" i="9"/>
  <c r="H46" i="9"/>
  <c r="M46" i="9"/>
  <c r="Q46" i="9"/>
  <c r="F47" i="9"/>
  <c r="G47" i="9"/>
  <c r="H47" i="9"/>
  <c r="M47" i="9"/>
  <c r="Q47" i="9"/>
  <c r="F48" i="9"/>
  <c r="G48" i="9"/>
  <c r="P48" i="9"/>
  <c r="S48" i="9" s="1"/>
  <c r="H48" i="9"/>
  <c r="M48" i="9"/>
  <c r="Q48" i="9"/>
  <c r="F49" i="9"/>
  <c r="G49" i="9"/>
  <c r="H49" i="9"/>
  <c r="M49" i="9"/>
  <c r="Q49" i="9"/>
  <c r="F50" i="9"/>
  <c r="G50" i="9"/>
  <c r="H50" i="9"/>
  <c r="M50" i="9"/>
  <c r="Q50" i="9"/>
  <c r="F51" i="9"/>
  <c r="G51" i="9"/>
  <c r="H51" i="9"/>
  <c r="M51" i="9"/>
  <c r="Q51" i="9"/>
  <c r="F52" i="9"/>
  <c r="G52" i="9"/>
  <c r="H52" i="9"/>
  <c r="M52" i="9"/>
  <c r="Q52" i="9"/>
  <c r="F53" i="9"/>
  <c r="G53" i="9"/>
  <c r="H53" i="9"/>
  <c r="J53" i="9"/>
  <c r="Q53" i="9"/>
  <c r="F54" i="9"/>
  <c r="G54" i="9"/>
  <c r="H54" i="9"/>
  <c r="M54" i="9"/>
  <c r="Q54" i="9"/>
  <c r="F55" i="9"/>
  <c r="G55" i="9"/>
  <c r="H55" i="9"/>
  <c r="M55" i="9"/>
  <c r="Q55" i="9"/>
  <c r="F56" i="9"/>
  <c r="G56" i="9"/>
  <c r="H56" i="9"/>
  <c r="M56" i="9"/>
  <c r="Q56" i="9"/>
  <c r="F57" i="9"/>
  <c r="G57" i="9"/>
  <c r="H57" i="9"/>
  <c r="M57" i="9"/>
  <c r="Q57" i="9"/>
  <c r="F58" i="9"/>
  <c r="G58" i="9"/>
  <c r="H58" i="9"/>
  <c r="N58" i="9"/>
  <c r="Q58" i="9"/>
  <c r="F59" i="9"/>
  <c r="G59" i="9"/>
  <c r="H59" i="9"/>
  <c r="M59" i="9"/>
  <c r="Q59" i="9"/>
  <c r="F60" i="9"/>
  <c r="G60" i="9"/>
  <c r="Q60" i="9"/>
  <c r="F61" i="9"/>
  <c r="G61" i="9"/>
  <c r="H61" i="9"/>
  <c r="M61" i="9"/>
  <c r="Q61" i="9"/>
  <c r="F62" i="9"/>
  <c r="G62" i="9"/>
  <c r="H62" i="9"/>
  <c r="M62" i="9"/>
  <c r="Q62" i="9"/>
  <c r="F63" i="9"/>
  <c r="G63" i="9"/>
  <c r="H63" i="9"/>
  <c r="M63" i="9"/>
  <c r="Q63" i="9"/>
  <c r="F64" i="9"/>
  <c r="G64" i="9"/>
  <c r="Q64" i="9"/>
  <c r="F65" i="9"/>
  <c r="G65" i="9"/>
  <c r="Q65" i="9"/>
  <c r="F66" i="9"/>
  <c r="G66" i="9"/>
  <c r="H66" i="9"/>
  <c r="M66" i="9"/>
  <c r="Q66" i="9"/>
  <c r="F67" i="9"/>
  <c r="G67" i="9"/>
  <c r="H67" i="9"/>
  <c r="M67" i="9"/>
  <c r="Q67" i="9"/>
  <c r="F68" i="9"/>
  <c r="G68" i="9"/>
  <c r="Q68" i="9"/>
  <c r="F69" i="9"/>
  <c r="G69" i="9"/>
  <c r="H69" i="9"/>
  <c r="K69" i="9"/>
  <c r="Q69" i="9"/>
  <c r="F70" i="9"/>
  <c r="G70" i="9"/>
  <c r="H70" i="9"/>
  <c r="L70" i="9"/>
  <c r="Q70" i="9"/>
  <c r="F71" i="9"/>
  <c r="G71" i="9"/>
  <c r="H71" i="9"/>
  <c r="L71" i="9"/>
  <c r="Q71" i="9"/>
  <c r="F72" i="9"/>
  <c r="G72" i="9"/>
  <c r="H72" i="9"/>
  <c r="K72" i="9"/>
  <c r="Q72" i="9"/>
  <c r="F73" i="9"/>
  <c r="G73" i="9"/>
  <c r="H73" i="9"/>
  <c r="F74" i="9"/>
  <c r="G74" i="9"/>
  <c r="H74" i="9"/>
  <c r="F75" i="9"/>
  <c r="G75" i="9"/>
  <c r="H75" i="9"/>
  <c r="F76" i="9"/>
  <c r="G76" i="9"/>
  <c r="H76" i="9"/>
  <c r="F77" i="9"/>
  <c r="G77" i="9"/>
  <c r="H77" i="9"/>
  <c r="F78" i="9"/>
  <c r="G78" i="9"/>
  <c r="H78" i="9"/>
  <c r="F79" i="9"/>
  <c r="G79" i="9"/>
  <c r="H79" i="9"/>
  <c r="F80" i="9"/>
  <c r="G80" i="9"/>
  <c r="H80" i="9"/>
  <c r="F81" i="9"/>
  <c r="G81" i="9"/>
  <c r="H81" i="9"/>
  <c r="F82" i="9"/>
  <c r="G82" i="9"/>
  <c r="H82" i="9"/>
  <c r="F83" i="9"/>
  <c r="G83" i="9"/>
  <c r="H83" i="9"/>
  <c r="F84" i="9"/>
  <c r="G84" i="9"/>
  <c r="H84" i="9"/>
  <c r="A9" i="3"/>
  <c r="C9" i="3" s="1"/>
  <c r="D21" i="3"/>
  <c r="J21" i="3" s="1"/>
  <c r="D22" i="3"/>
  <c r="D23" i="3"/>
  <c r="H23" i="3" s="1"/>
  <c r="D24" i="3"/>
  <c r="H24" i="3" s="1"/>
  <c r="D25" i="3"/>
  <c r="D26" i="3"/>
  <c r="D27" i="3"/>
  <c r="D28" i="3"/>
  <c r="H28" i="3" s="1"/>
  <c r="D29" i="3"/>
  <c r="D30" i="3"/>
  <c r="H30" i="3" s="1"/>
  <c r="D31" i="3"/>
  <c r="H31" i="3" s="1"/>
  <c r="D32" i="3"/>
  <c r="H32" i="3" s="1"/>
  <c r="D33" i="3"/>
  <c r="D34" i="3"/>
  <c r="D35" i="3"/>
  <c r="H35" i="3" s="1"/>
  <c r="D36" i="3"/>
  <c r="H36" i="3" s="1"/>
  <c r="D37" i="3"/>
  <c r="J37" i="3"/>
  <c r="D38" i="3"/>
  <c r="D39" i="3"/>
  <c r="D40" i="3"/>
  <c r="H40" i="3"/>
  <c r="D41" i="3"/>
  <c r="H41" i="3" s="1"/>
  <c r="D42" i="3"/>
  <c r="J42" i="3" s="1"/>
  <c r="D43" i="3"/>
  <c r="H43" i="3" s="1"/>
  <c r="D44" i="3"/>
  <c r="H44" i="3" s="1"/>
  <c r="D45" i="3"/>
  <c r="D46" i="3"/>
  <c r="H46" i="3" s="1"/>
  <c r="D47" i="3"/>
  <c r="H47" i="3" s="1"/>
  <c r="D48" i="3"/>
  <c r="F48" i="3" s="1"/>
  <c r="D49" i="3"/>
  <c r="D50" i="3"/>
  <c r="H50" i="3" s="1"/>
  <c r="D51" i="3"/>
  <c r="D52" i="3"/>
  <c r="H52" i="3" s="1"/>
  <c r="D53" i="3"/>
  <c r="D54" i="3"/>
  <c r="D55" i="3"/>
  <c r="D56" i="3"/>
  <c r="H56" i="3" s="1"/>
  <c r="D57" i="3"/>
  <c r="H57" i="3" s="1"/>
  <c r="D58" i="3"/>
  <c r="D59" i="3"/>
  <c r="D60" i="3"/>
  <c r="H60" i="3" s="1"/>
  <c r="D61" i="3"/>
  <c r="D62" i="3"/>
  <c r="D63" i="3"/>
  <c r="H63" i="3"/>
  <c r="D64" i="3"/>
  <c r="D65" i="3"/>
  <c r="L65" i="3" s="1"/>
  <c r="D66" i="3"/>
  <c r="D67" i="3"/>
  <c r="D68" i="3"/>
  <c r="H68" i="3" s="1"/>
  <c r="D69" i="3"/>
  <c r="D70" i="3"/>
  <c r="D71" i="3"/>
  <c r="H71" i="3" s="1"/>
  <c r="D72" i="3"/>
  <c r="H72" i="3" s="1"/>
  <c r="D73" i="3"/>
  <c r="D74" i="3"/>
  <c r="D75" i="3"/>
  <c r="D76" i="3"/>
  <c r="H76" i="3" s="1"/>
  <c r="D77" i="3"/>
  <c r="D78" i="3"/>
  <c r="D79" i="3"/>
  <c r="H79" i="3" s="1"/>
  <c r="D80" i="3"/>
  <c r="H80" i="3" s="1"/>
  <c r="D81" i="3"/>
  <c r="K81" i="3" s="1"/>
  <c r="D82" i="3"/>
  <c r="D83" i="3"/>
  <c r="D84" i="3"/>
  <c r="H84" i="3"/>
  <c r="D85" i="3"/>
  <c r="J85" i="3"/>
  <c r="D86" i="3"/>
  <c r="D87" i="3"/>
  <c r="H87" i="3"/>
  <c r="D88" i="3"/>
  <c r="H88" i="3"/>
  <c r="D89" i="3"/>
  <c r="H89" i="3"/>
  <c r="D90" i="3"/>
  <c r="D91" i="3"/>
  <c r="H91" i="3"/>
  <c r="D92" i="3"/>
  <c r="H92" i="3"/>
  <c r="D93" i="3"/>
  <c r="J93" i="3"/>
  <c r="D94" i="3"/>
  <c r="D95" i="3"/>
  <c r="H95" i="3"/>
  <c r="D96" i="3"/>
  <c r="H96" i="3"/>
  <c r="D97" i="3"/>
  <c r="H97" i="3"/>
  <c r="D98" i="3"/>
  <c r="D99" i="3"/>
  <c r="H99" i="3"/>
  <c r="D100" i="3"/>
  <c r="H100" i="3"/>
  <c r="D101" i="3"/>
  <c r="J101" i="3"/>
  <c r="D102" i="3"/>
  <c r="D103" i="3"/>
  <c r="H103" i="3"/>
  <c r="D104" i="3"/>
  <c r="H104" i="3"/>
  <c r="D105" i="3"/>
  <c r="H105" i="3"/>
  <c r="D106" i="3"/>
  <c r="D107" i="3"/>
  <c r="H107" i="3"/>
  <c r="D108" i="3"/>
  <c r="H108" i="3"/>
  <c r="D109" i="3"/>
  <c r="J109" i="3"/>
  <c r="D110" i="3"/>
  <c r="D111" i="3"/>
  <c r="H111" i="3"/>
  <c r="D112" i="3"/>
  <c r="H112" i="3"/>
  <c r="D113" i="3"/>
  <c r="H113" i="3"/>
  <c r="D114" i="3"/>
  <c r="D115" i="3"/>
  <c r="H115" i="3"/>
  <c r="D116" i="3"/>
  <c r="H116" i="3"/>
  <c r="D117" i="3"/>
  <c r="J117" i="3"/>
  <c r="D118" i="3"/>
  <c r="D119" i="3"/>
  <c r="H119" i="3"/>
  <c r="D120" i="3"/>
  <c r="H120" i="3"/>
  <c r="D121" i="3"/>
  <c r="H121" i="3"/>
  <c r="D122" i="3"/>
  <c r="D123" i="3"/>
  <c r="H123" i="3"/>
  <c r="D124" i="3"/>
  <c r="H124" i="3"/>
  <c r="D125" i="3"/>
  <c r="J125" i="3"/>
  <c r="D126" i="3"/>
  <c r="D127" i="3"/>
  <c r="H127" i="3"/>
  <c r="D128" i="3"/>
  <c r="H128" i="3"/>
  <c r="D129" i="3"/>
  <c r="H129" i="3"/>
  <c r="D130" i="3"/>
  <c r="D131" i="3"/>
  <c r="H131" i="3"/>
  <c r="D132" i="3"/>
  <c r="H132" i="3"/>
  <c r="D133" i="3"/>
  <c r="J133" i="3"/>
  <c r="D134" i="3"/>
  <c r="D135" i="3"/>
  <c r="H135" i="3"/>
  <c r="D136" i="3"/>
  <c r="H136" i="3"/>
  <c r="D137" i="3"/>
  <c r="H137" i="3"/>
  <c r="D138" i="3"/>
  <c r="D139" i="3"/>
  <c r="H139" i="3"/>
  <c r="D140" i="3"/>
  <c r="H140" i="3"/>
  <c r="D141" i="3"/>
  <c r="J141" i="3"/>
  <c r="D142" i="3"/>
  <c r="D143" i="3"/>
  <c r="H143" i="3"/>
  <c r="D144" i="3"/>
  <c r="H144" i="3"/>
  <c r="D145" i="3"/>
  <c r="H145" i="3"/>
  <c r="J23" i="3"/>
  <c r="J24" i="3"/>
  <c r="J28" i="3"/>
  <c r="J32" i="3"/>
  <c r="J40" i="3"/>
  <c r="J41" i="3"/>
  <c r="J43" i="3"/>
  <c r="J44" i="3"/>
  <c r="J47" i="3"/>
  <c r="J59" i="3"/>
  <c r="J63" i="3"/>
  <c r="J71" i="3"/>
  <c r="J79" i="3"/>
  <c r="J87" i="3"/>
  <c r="J89" i="3"/>
  <c r="J91" i="3"/>
  <c r="J95" i="3"/>
  <c r="J97" i="3"/>
  <c r="J99" i="3"/>
  <c r="J103" i="3"/>
  <c r="J105" i="3"/>
  <c r="J107" i="3"/>
  <c r="J111" i="3"/>
  <c r="J113" i="3"/>
  <c r="J115" i="3"/>
  <c r="J119" i="3"/>
  <c r="J121" i="3"/>
  <c r="J123" i="3"/>
  <c r="J127" i="3"/>
  <c r="J129" i="3"/>
  <c r="J131" i="3"/>
  <c r="J135" i="3"/>
  <c r="J137" i="3"/>
  <c r="J139" i="3"/>
  <c r="J143" i="3"/>
  <c r="J145" i="3"/>
  <c r="I24" i="3"/>
  <c r="I32" i="3"/>
  <c r="I35" i="3"/>
  <c r="I37" i="3"/>
  <c r="I40" i="3"/>
  <c r="I43" i="3"/>
  <c r="I45" i="3"/>
  <c r="I47" i="3"/>
  <c r="I52" i="3"/>
  <c r="I53" i="3"/>
  <c r="I56" i="3"/>
  <c r="I63" i="3"/>
  <c r="I67" i="3"/>
  <c r="I68" i="3"/>
  <c r="I69" i="3"/>
  <c r="I71" i="3"/>
  <c r="I76" i="3"/>
  <c r="I79" i="3"/>
  <c r="I80" i="3"/>
  <c r="I84" i="3"/>
  <c r="I85" i="3"/>
  <c r="I87" i="3"/>
  <c r="I88" i="3"/>
  <c r="I89" i="3"/>
  <c r="I91" i="3"/>
  <c r="I92" i="3"/>
  <c r="I93" i="3"/>
  <c r="I95" i="3"/>
  <c r="I96" i="3"/>
  <c r="I97" i="3"/>
  <c r="I99" i="3"/>
  <c r="I100" i="3"/>
  <c r="I103" i="3"/>
  <c r="I104" i="3"/>
  <c r="I105" i="3"/>
  <c r="I107" i="3"/>
  <c r="I108" i="3"/>
  <c r="I111" i="3"/>
  <c r="I112" i="3"/>
  <c r="I113" i="3"/>
  <c r="I115" i="3"/>
  <c r="I116" i="3"/>
  <c r="I119" i="3"/>
  <c r="I120" i="3"/>
  <c r="I121" i="3"/>
  <c r="I123" i="3"/>
  <c r="I124" i="3"/>
  <c r="I127" i="3"/>
  <c r="I128" i="3"/>
  <c r="I129" i="3"/>
  <c r="I131" i="3"/>
  <c r="I132" i="3"/>
  <c r="I135" i="3"/>
  <c r="I136" i="3"/>
  <c r="I137" i="3"/>
  <c r="I139" i="3"/>
  <c r="I140" i="3"/>
  <c r="I143" i="3"/>
  <c r="I144" i="3"/>
  <c r="I145" i="3"/>
  <c r="F23" i="3"/>
  <c r="F24" i="3"/>
  <c r="F32" i="3"/>
  <c r="F35" i="3"/>
  <c r="F36" i="3"/>
  <c r="F37" i="3"/>
  <c r="F40" i="3"/>
  <c r="F43" i="3"/>
  <c r="F45" i="3"/>
  <c r="F47" i="3"/>
  <c r="F50" i="3"/>
  <c r="F53" i="3"/>
  <c r="F56" i="3"/>
  <c r="F63" i="3"/>
  <c r="F67" i="3"/>
  <c r="F68" i="3"/>
  <c r="F69" i="3"/>
  <c r="F71" i="3"/>
  <c r="F76" i="3"/>
  <c r="F79" i="3"/>
  <c r="F84" i="3"/>
  <c r="F87" i="3"/>
  <c r="F88" i="3"/>
  <c r="F89" i="3"/>
  <c r="F91" i="3"/>
  <c r="F92" i="3"/>
  <c r="F95" i="3"/>
  <c r="F96" i="3"/>
  <c r="F97" i="3"/>
  <c r="F99" i="3"/>
  <c r="F100" i="3"/>
  <c r="F103" i="3"/>
  <c r="F104" i="3"/>
  <c r="F105" i="3"/>
  <c r="F107" i="3"/>
  <c r="F108" i="3"/>
  <c r="F111" i="3"/>
  <c r="F112" i="3"/>
  <c r="F113" i="3"/>
  <c r="F115" i="3"/>
  <c r="F116" i="3"/>
  <c r="F119" i="3"/>
  <c r="F120" i="3"/>
  <c r="F121" i="3"/>
  <c r="F123" i="3"/>
  <c r="F124" i="3"/>
  <c r="F127" i="3"/>
  <c r="F128" i="3"/>
  <c r="F129" i="3"/>
  <c r="F131" i="3"/>
  <c r="F132" i="3"/>
  <c r="F135" i="3"/>
  <c r="F136" i="3"/>
  <c r="F137" i="3"/>
  <c r="F139" i="3"/>
  <c r="F140" i="3"/>
  <c r="F143" i="3"/>
  <c r="F144" i="3"/>
  <c r="F145" i="3"/>
  <c r="E21" i="3"/>
  <c r="G21" i="3" s="1"/>
  <c r="E22" i="3"/>
  <c r="G22" i="3" s="1"/>
  <c r="E23" i="3"/>
  <c r="G23" i="3" s="1"/>
  <c r="E24" i="3"/>
  <c r="L24" i="3" s="1"/>
  <c r="E25" i="3"/>
  <c r="G25" i="3" s="1"/>
  <c r="E26" i="3"/>
  <c r="E27" i="3"/>
  <c r="E28" i="3"/>
  <c r="L28" i="3" s="1"/>
  <c r="E29" i="3"/>
  <c r="G29" i="3" s="1"/>
  <c r="E30" i="3"/>
  <c r="E31" i="3"/>
  <c r="G31" i="3" s="1"/>
  <c r="E32" i="3"/>
  <c r="E33" i="3"/>
  <c r="G33" i="3" s="1"/>
  <c r="E34" i="3"/>
  <c r="E35" i="3"/>
  <c r="G35" i="3" s="1"/>
  <c r="E36" i="3"/>
  <c r="E37" i="3"/>
  <c r="E38" i="3"/>
  <c r="G38" i="3" s="1"/>
  <c r="E39" i="3"/>
  <c r="E40" i="3"/>
  <c r="E41" i="3"/>
  <c r="G41" i="3" s="1"/>
  <c r="E42" i="3"/>
  <c r="E43" i="3"/>
  <c r="G43" i="3" s="1"/>
  <c r="E44" i="3"/>
  <c r="E45" i="3"/>
  <c r="E46" i="3"/>
  <c r="E47" i="3"/>
  <c r="L47" i="3" s="1"/>
  <c r="E48" i="3"/>
  <c r="E49" i="3"/>
  <c r="G49" i="3" s="1"/>
  <c r="E50" i="3"/>
  <c r="E51" i="3"/>
  <c r="E52" i="3"/>
  <c r="E53" i="3"/>
  <c r="G53" i="3" s="1"/>
  <c r="E54" i="3"/>
  <c r="G54" i="3" s="1"/>
  <c r="E55" i="3"/>
  <c r="E56" i="3"/>
  <c r="L56" i="3" s="1"/>
  <c r="E57" i="3"/>
  <c r="E58" i="3"/>
  <c r="E59" i="3"/>
  <c r="E60" i="3"/>
  <c r="L60" i="3" s="1"/>
  <c r="E61" i="3"/>
  <c r="E62" i="3"/>
  <c r="G62" i="3" s="1"/>
  <c r="E63" i="3"/>
  <c r="G63" i="3" s="1"/>
  <c r="E64" i="3"/>
  <c r="E65" i="3"/>
  <c r="G65" i="3" s="1"/>
  <c r="E66" i="3"/>
  <c r="L66" i="3" s="1"/>
  <c r="E67" i="3"/>
  <c r="L67" i="3" s="1"/>
  <c r="E68" i="3"/>
  <c r="L68" i="3" s="1"/>
  <c r="E69" i="3"/>
  <c r="E70" i="3"/>
  <c r="G70" i="3" s="1"/>
  <c r="E71" i="3"/>
  <c r="G71" i="3" s="1"/>
  <c r="E72" i="3"/>
  <c r="E73" i="3"/>
  <c r="E74" i="3"/>
  <c r="L74" i="3" s="1"/>
  <c r="E75" i="3"/>
  <c r="E76" i="3"/>
  <c r="K76" i="3" s="1"/>
  <c r="E77" i="3"/>
  <c r="G77" i="3" s="1"/>
  <c r="E78" i="3"/>
  <c r="G78" i="3" s="1"/>
  <c r="E79" i="3"/>
  <c r="K79" i="3" s="1"/>
  <c r="E80" i="3"/>
  <c r="L80" i="3" s="1"/>
  <c r="E81" i="3"/>
  <c r="G81" i="3" s="1"/>
  <c r="E82" i="3"/>
  <c r="G82" i="3" s="1"/>
  <c r="E83" i="3"/>
  <c r="E84" i="3"/>
  <c r="E85" i="3"/>
  <c r="G85" i="3"/>
  <c r="E86" i="3"/>
  <c r="G86" i="3"/>
  <c r="E87" i="3"/>
  <c r="G87" i="3"/>
  <c r="E88" i="3"/>
  <c r="E89" i="3"/>
  <c r="G89" i="3"/>
  <c r="E90" i="3"/>
  <c r="L90" i="3"/>
  <c r="E91" i="3"/>
  <c r="L91" i="3"/>
  <c r="E92" i="3"/>
  <c r="E93" i="3"/>
  <c r="G93" i="3"/>
  <c r="E94" i="3"/>
  <c r="G94" i="3"/>
  <c r="E95" i="3"/>
  <c r="G95" i="3"/>
  <c r="E96" i="3"/>
  <c r="E97" i="3"/>
  <c r="G97" i="3"/>
  <c r="E98" i="3"/>
  <c r="L98" i="3"/>
  <c r="E99" i="3"/>
  <c r="L99" i="3"/>
  <c r="E100" i="3"/>
  <c r="E101" i="3"/>
  <c r="G101" i="3"/>
  <c r="E102" i="3"/>
  <c r="G102" i="3"/>
  <c r="E103" i="3"/>
  <c r="G103" i="3"/>
  <c r="E104" i="3"/>
  <c r="E105" i="3"/>
  <c r="G105" i="3"/>
  <c r="E106" i="3"/>
  <c r="L106" i="3"/>
  <c r="E107" i="3"/>
  <c r="L107" i="3"/>
  <c r="E108" i="3"/>
  <c r="E109" i="3"/>
  <c r="G109" i="3"/>
  <c r="E110" i="3"/>
  <c r="G110" i="3"/>
  <c r="E111" i="3"/>
  <c r="G111" i="3"/>
  <c r="E112" i="3"/>
  <c r="E113" i="3"/>
  <c r="G113" i="3"/>
  <c r="E114" i="3"/>
  <c r="E115" i="3"/>
  <c r="L115" i="3"/>
  <c r="E116" i="3"/>
  <c r="E117" i="3"/>
  <c r="G117" i="3"/>
  <c r="E118" i="3"/>
  <c r="E119" i="3"/>
  <c r="G119" i="3"/>
  <c r="E120" i="3"/>
  <c r="E121" i="3"/>
  <c r="G121" i="3"/>
  <c r="E122" i="3"/>
  <c r="E123" i="3"/>
  <c r="L123" i="3"/>
  <c r="E124" i="3"/>
  <c r="E125" i="3"/>
  <c r="G125" i="3"/>
  <c r="E126" i="3"/>
  <c r="E127" i="3"/>
  <c r="G127" i="3"/>
  <c r="E128" i="3"/>
  <c r="E129" i="3"/>
  <c r="G129" i="3"/>
  <c r="E130" i="3"/>
  <c r="E131" i="3"/>
  <c r="L131" i="3"/>
  <c r="E132" i="3"/>
  <c r="E133" i="3"/>
  <c r="G133" i="3"/>
  <c r="E134" i="3"/>
  <c r="E135" i="3"/>
  <c r="G135" i="3"/>
  <c r="E136" i="3"/>
  <c r="E137" i="3"/>
  <c r="G137" i="3"/>
  <c r="E138" i="3"/>
  <c r="E139" i="3"/>
  <c r="L139" i="3"/>
  <c r="E140" i="3"/>
  <c r="E141" i="3"/>
  <c r="G141" i="3"/>
  <c r="E142" i="3"/>
  <c r="E143" i="3"/>
  <c r="G143" i="3"/>
  <c r="E144" i="3"/>
  <c r="E145" i="3"/>
  <c r="G145" i="3"/>
  <c r="K35" i="3"/>
  <c r="K41" i="3"/>
  <c r="K43" i="3"/>
  <c r="K51" i="3"/>
  <c r="K59" i="3"/>
  <c r="K71" i="3"/>
  <c r="K85" i="3"/>
  <c r="K87" i="3"/>
  <c r="K89" i="3"/>
  <c r="K91" i="3"/>
  <c r="K93" i="3"/>
  <c r="K95" i="3"/>
  <c r="K97" i="3"/>
  <c r="K99" i="3"/>
  <c r="K101" i="3"/>
  <c r="K103" i="3"/>
  <c r="K105" i="3"/>
  <c r="K107" i="3"/>
  <c r="K109" i="3"/>
  <c r="K111" i="3"/>
  <c r="K113" i="3"/>
  <c r="K115" i="3"/>
  <c r="K117" i="3"/>
  <c r="K119" i="3"/>
  <c r="K121" i="3"/>
  <c r="K123" i="3"/>
  <c r="K125" i="3"/>
  <c r="K127" i="3"/>
  <c r="K129" i="3"/>
  <c r="K131" i="3"/>
  <c r="K133" i="3"/>
  <c r="K135" i="3"/>
  <c r="K137" i="3"/>
  <c r="K139" i="3"/>
  <c r="K141" i="3"/>
  <c r="K143" i="3"/>
  <c r="K145" i="3"/>
  <c r="L35" i="3"/>
  <c r="L41" i="3"/>
  <c r="L43" i="3"/>
  <c r="L52" i="3"/>
  <c r="L77" i="3"/>
  <c r="L84" i="3"/>
  <c r="L85" i="3"/>
  <c r="L89" i="3"/>
  <c r="L92" i="3"/>
  <c r="L93" i="3"/>
  <c r="L96" i="3"/>
  <c r="L97" i="3"/>
  <c r="L100" i="3"/>
  <c r="L101" i="3"/>
  <c r="L105" i="3"/>
  <c r="L108" i="3"/>
  <c r="L109" i="3"/>
  <c r="L112" i="3"/>
  <c r="L113" i="3"/>
  <c r="L116" i="3"/>
  <c r="L117" i="3"/>
  <c r="L121" i="3"/>
  <c r="L124" i="3"/>
  <c r="L125" i="3"/>
  <c r="L128" i="3"/>
  <c r="L129" i="3"/>
  <c r="L132" i="3"/>
  <c r="L133" i="3"/>
  <c r="L137" i="3"/>
  <c r="L140" i="3"/>
  <c r="L141" i="3"/>
  <c r="L144" i="3"/>
  <c r="L145" i="3"/>
  <c r="G4" i="3"/>
  <c r="G5" i="3"/>
  <c r="G6" i="3"/>
  <c r="G7" i="3"/>
  <c r="B10" i="3"/>
  <c r="D12" i="3"/>
  <c r="L12" i="3"/>
  <c r="M12" i="3"/>
  <c r="E15" i="3"/>
  <c r="I15" i="3"/>
  <c r="J15" i="3"/>
  <c r="M15" i="3"/>
  <c r="N15" i="3"/>
  <c r="C16" i="3"/>
  <c r="C15" i="3"/>
  <c r="C12" i="3"/>
  <c r="D16" i="3"/>
  <c r="D15" i="3"/>
  <c r="E16" i="3"/>
  <c r="F16" i="3"/>
  <c r="F15" i="3"/>
  <c r="G16" i="3"/>
  <c r="G15" i="3"/>
  <c r="H16" i="3"/>
  <c r="H15" i="3"/>
  <c r="I16" i="3"/>
  <c r="J16" i="3"/>
  <c r="K16" i="3"/>
  <c r="K15" i="3"/>
  <c r="L16" i="3"/>
  <c r="L15" i="3"/>
  <c r="M16" i="3"/>
  <c r="N16" i="3"/>
  <c r="O16" i="3"/>
  <c r="O15" i="3"/>
  <c r="O12" i="3"/>
  <c r="P16" i="3"/>
  <c r="P15" i="3"/>
  <c r="Q16" i="3"/>
  <c r="Q15" i="3"/>
  <c r="D146" i="3"/>
  <c r="E146" i="3"/>
  <c r="F146" i="3"/>
  <c r="H146" i="3"/>
  <c r="I146" i="3"/>
  <c r="J146" i="3"/>
  <c r="D147" i="3"/>
  <c r="J147" i="3"/>
  <c r="E147" i="3"/>
  <c r="G147" i="3"/>
  <c r="H147" i="3"/>
  <c r="L147" i="3"/>
  <c r="D148" i="3"/>
  <c r="F148" i="3"/>
  <c r="E148" i="3"/>
  <c r="G148" i="3"/>
  <c r="H148" i="3"/>
  <c r="J148" i="3"/>
  <c r="K148" i="3"/>
  <c r="L148" i="3"/>
  <c r="D149" i="3"/>
  <c r="H149" i="3"/>
  <c r="E149" i="3"/>
  <c r="F149" i="3"/>
  <c r="I149" i="3"/>
  <c r="J149" i="3"/>
  <c r="D150" i="3"/>
  <c r="H150" i="3"/>
  <c r="E150" i="3"/>
  <c r="K150" i="3"/>
  <c r="I150" i="3"/>
  <c r="D151" i="3"/>
  <c r="I151" i="3"/>
  <c r="E151" i="3"/>
  <c r="G151" i="3"/>
  <c r="L151" i="3"/>
  <c r="D152" i="3"/>
  <c r="J152" i="3"/>
  <c r="E152" i="3"/>
  <c r="F152" i="3"/>
  <c r="G152" i="3"/>
  <c r="H152" i="3"/>
  <c r="I152" i="3"/>
  <c r="K152" i="3"/>
  <c r="L152" i="3"/>
  <c r="D153" i="3"/>
  <c r="H153" i="3"/>
  <c r="E153" i="3"/>
  <c r="K153" i="3"/>
  <c r="F153" i="3"/>
  <c r="I153" i="3"/>
  <c r="J153" i="3"/>
  <c r="D154" i="3"/>
  <c r="E154" i="3"/>
  <c r="L154" i="3"/>
  <c r="F154" i="3"/>
  <c r="G154" i="3"/>
  <c r="H154" i="3"/>
  <c r="I154" i="3"/>
  <c r="J154" i="3"/>
  <c r="K154" i="3"/>
  <c r="D155" i="3"/>
  <c r="K155" i="3"/>
  <c r="E155" i="3"/>
  <c r="F155" i="3"/>
  <c r="G155" i="3"/>
  <c r="H155" i="3"/>
  <c r="I155" i="3"/>
  <c r="J155" i="3"/>
  <c r="L155" i="3"/>
  <c r="D156" i="3"/>
  <c r="F156" i="3"/>
  <c r="E156" i="3"/>
  <c r="G156" i="3"/>
  <c r="H156" i="3"/>
  <c r="I156" i="3"/>
  <c r="L156" i="3"/>
  <c r="D157" i="3"/>
  <c r="E157" i="3"/>
  <c r="G157" i="3"/>
  <c r="F157" i="3"/>
  <c r="H157" i="3"/>
  <c r="I157" i="3"/>
  <c r="J157" i="3"/>
  <c r="K157" i="3"/>
  <c r="L157" i="3"/>
  <c r="D158" i="3"/>
  <c r="H158" i="3"/>
  <c r="E158" i="3"/>
  <c r="F158" i="3"/>
  <c r="I158" i="3"/>
  <c r="J158" i="3"/>
  <c r="D159" i="3"/>
  <c r="I159" i="3"/>
  <c r="E159" i="3"/>
  <c r="K159" i="3"/>
  <c r="H159" i="3"/>
  <c r="D160" i="3"/>
  <c r="F160" i="3"/>
  <c r="E160" i="3"/>
  <c r="G160" i="3"/>
  <c r="K160" i="3"/>
  <c r="L160" i="3"/>
  <c r="D161" i="3"/>
  <c r="E161" i="3"/>
  <c r="G161" i="3"/>
  <c r="D162" i="3"/>
  <c r="E162" i="3"/>
  <c r="F162" i="3"/>
  <c r="H162" i="3"/>
  <c r="I162" i="3"/>
  <c r="J162" i="3"/>
  <c r="D163" i="3"/>
  <c r="H163" i="3"/>
  <c r="E163" i="3"/>
  <c r="L163" i="3"/>
  <c r="F163" i="3"/>
  <c r="G163" i="3"/>
  <c r="I163" i="3"/>
  <c r="J163" i="3"/>
  <c r="K163" i="3"/>
  <c r="D164" i="3"/>
  <c r="I164" i="3"/>
  <c r="E164" i="3"/>
  <c r="G164" i="3"/>
  <c r="H164" i="3"/>
  <c r="K164" i="3"/>
  <c r="L164" i="3"/>
  <c r="D165" i="3"/>
  <c r="J165" i="3"/>
  <c r="E165" i="3"/>
  <c r="H165" i="3"/>
  <c r="L165" i="3"/>
  <c r="D166" i="3"/>
  <c r="H166" i="3"/>
  <c r="E166" i="3"/>
  <c r="K166" i="3"/>
  <c r="F166" i="3"/>
  <c r="I166" i="3"/>
  <c r="J166" i="3"/>
  <c r="D167" i="3"/>
  <c r="E167" i="3"/>
  <c r="L167" i="3"/>
  <c r="F167" i="3"/>
  <c r="G167" i="3"/>
  <c r="H167" i="3"/>
  <c r="I167" i="3"/>
  <c r="J167" i="3"/>
  <c r="K167" i="3"/>
  <c r="D168" i="3"/>
  <c r="F168" i="3"/>
  <c r="E168" i="3"/>
  <c r="G168" i="3"/>
  <c r="K168" i="3"/>
  <c r="L168" i="3"/>
  <c r="D169" i="3"/>
  <c r="E169" i="3"/>
  <c r="G169" i="3"/>
  <c r="L169" i="3"/>
  <c r="D170" i="3"/>
  <c r="E170" i="3"/>
  <c r="F170" i="3"/>
  <c r="H170" i="3"/>
  <c r="I170" i="3"/>
  <c r="J170" i="3"/>
  <c r="D171" i="3"/>
  <c r="H171" i="3"/>
  <c r="E171" i="3"/>
  <c r="L171" i="3"/>
  <c r="F171" i="3"/>
  <c r="G171" i="3"/>
  <c r="I171" i="3"/>
  <c r="J171" i="3"/>
  <c r="K171" i="3"/>
  <c r="D172" i="3"/>
  <c r="I172" i="3"/>
  <c r="E172" i="3"/>
  <c r="G172" i="3"/>
  <c r="H172" i="3"/>
  <c r="K172" i="3"/>
  <c r="L172" i="3"/>
  <c r="D173" i="3"/>
  <c r="H173" i="3"/>
  <c r="E173" i="3"/>
  <c r="D174" i="3"/>
  <c r="H174" i="3"/>
  <c r="E174" i="3"/>
  <c r="F174" i="3"/>
  <c r="I174" i="3"/>
  <c r="J174" i="3"/>
  <c r="D175" i="3"/>
  <c r="E175" i="3"/>
  <c r="L175" i="3"/>
  <c r="F175" i="3"/>
  <c r="G175" i="3"/>
  <c r="H175" i="3"/>
  <c r="I175" i="3"/>
  <c r="J175" i="3"/>
  <c r="K175" i="3"/>
  <c r="D176" i="3"/>
  <c r="F176" i="3"/>
  <c r="E176" i="3"/>
  <c r="G176" i="3"/>
  <c r="H176" i="3"/>
  <c r="K176" i="3"/>
  <c r="L176" i="3"/>
  <c r="D177" i="3"/>
  <c r="E177" i="3"/>
  <c r="G177" i="3"/>
  <c r="L177" i="3"/>
  <c r="D178" i="3"/>
  <c r="E178" i="3"/>
  <c r="F178" i="3"/>
  <c r="H178" i="3"/>
  <c r="I178" i="3"/>
  <c r="J178" i="3"/>
  <c r="D179" i="3"/>
  <c r="H179" i="3"/>
  <c r="E179" i="3"/>
  <c r="L179" i="3"/>
  <c r="F179" i="3"/>
  <c r="G179" i="3"/>
  <c r="I179" i="3"/>
  <c r="J179" i="3"/>
  <c r="K179" i="3"/>
  <c r="D180" i="3"/>
  <c r="I180" i="3"/>
  <c r="E180" i="3"/>
  <c r="G180" i="3"/>
  <c r="K180" i="3"/>
  <c r="L180" i="3"/>
  <c r="D181" i="3"/>
  <c r="H181" i="3"/>
  <c r="E181" i="3"/>
  <c r="L181" i="3"/>
  <c r="D182" i="3"/>
  <c r="H182" i="3"/>
  <c r="E182" i="3"/>
  <c r="F182" i="3"/>
  <c r="I182" i="3"/>
  <c r="J182" i="3"/>
  <c r="D183" i="3"/>
  <c r="E183" i="3"/>
  <c r="L183" i="3"/>
  <c r="F183" i="3"/>
  <c r="G183" i="3"/>
  <c r="H183" i="3"/>
  <c r="I183" i="3"/>
  <c r="J183" i="3"/>
  <c r="K183" i="3"/>
  <c r="D184" i="3"/>
  <c r="F184" i="3"/>
  <c r="E184" i="3"/>
  <c r="G184" i="3"/>
  <c r="H184" i="3"/>
  <c r="K184" i="3"/>
  <c r="L184" i="3"/>
  <c r="D185" i="3"/>
  <c r="L185" i="3"/>
  <c r="E185" i="3"/>
  <c r="G185" i="3"/>
  <c r="H185" i="3"/>
  <c r="D186" i="3"/>
  <c r="E186" i="3"/>
  <c r="F186" i="3"/>
  <c r="H186" i="3"/>
  <c r="I186" i="3"/>
  <c r="J186" i="3"/>
  <c r="D187" i="3"/>
  <c r="H187" i="3"/>
  <c r="E187" i="3"/>
  <c r="L187" i="3"/>
  <c r="F187" i="3"/>
  <c r="G187" i="3"/>
  <c r="I187" i="3"/>
  <c r="J187" i="3"/>
  <c r="K187" i="3"/>
  <c r="D188" i="3"/>
  <c r="I188" i="3"/>
  <c r="E188" i="3"/>
  <c r="G188" i="3"/>
  <c r="K188" i="3"/>
  <c r="L188" i="3"/>
  <c r="D189" i="3"/>
  <c r="E189" i="3"/>
  <c r="H189" i="3"/>
  <c r="L189" i="3"/>
  <c r="D190" i="3"/>
  <c r="H190" i="3"/>
  <c r="E190" i="3"/>
  <c r="F190" i="3"/>
  <c r="I190" i="3"/>
  <c r="J190" i="3"/>
  <c r="D191" i="3"/>
  <c r="E191" i="3"/>
  <c r="L191" i="3"/>
  <c r="F191" i="3"/>
  <c r="G191" i="3"/>
  <c r="H191" i="3"/>
  <c r="I191" i="3"/>
  <c r="J191" i="3"/>
  <c r="K191" i="3"/>
  <c r="D192" i="3"/>
  <c r="F192" i="3"/>
  <c r="E192" i="3"/>
  <c r="G192" i="3"/>
  <c r="H192" i="3"/>
  <c r="K192" i="3"/>
  <c r="L192" i="3"/>
  <c r="D193" i="3"/>
  <c r="L193" i="3"/>
  <c r="E193" i="3"/>
  <c r="G193" i="3"/>
  <c r="H193" i="3"/>
  <c r="D194" i="3"/>
  <c r="E194" i="3"/>
  <c r="F194" i="3"/>
  <c r="H194" i="3"/>
  <c r="I194" i="3"/>
  <c r="J194" i="3"/>
  <c r="D195" i="3"/>
  <c r="H195" i="3"/>
  <c r="E195" i="3"/>
  <c r="L195" i="3"/>
  <c r="F195" i="3"/>
  <c r="G195" i="3"/>
  <c r="I195" i="3"/>
  <c r="J195" i="3"/>
  <c r="K195" i="3"/>
  <c r="D196" i="3"/>
  <c r="I196" i="3"/>
  <c r="E196" i="3"/>
  <c r="G196" i="3"/>
  <c r="K196" i="3"/>
  <c r="L196" i="3"/>
  <c r="D197" i="3"/>
  <c r="E197" i="3"/>
  <c r="H197" i="3"/>
  <c r="L197" i="3"/>
  <c r="D198" i="3"/>
  <c r="H198" i="3"/>
  <c r="E198" i="3"/>
  <c r="F198" i="3"/>
  <c r="I198" i="3"/>
  <c r="J198" i="3"/>
  <c r="D199" i="3"/>
  <c r="E199" i="3"/>
  <c r="L199" i="3"/>
  <c r="F199" i="3"/>
  <c r="G199" i="3"/>
  <c r="H199" i="3"/>
  <c r="I199" i="3"/>
  <c r="J199" i="3"/>
  <c r="K199" i="3"/>
  <c r="D200" i="3"/>
  <c r="F200" i="3"/>
  <c r="E200" i="3"/>
  <c r="G200" i="3"/>
  <c r="H200" i="3"/>
  <c r="K200" i="3"/>
  <c r="L200" i="3"/>
  <c r="D201" i="3"/>
  <c r="H201" i="3"/>
  <c r="E201" i="3"/>
  <c r="G201" i="3"/>
  <c r="D202" i="3"/>
  <c r="E202" i="3"/>
  <c r="F202" i="3"/>
  <c r="H202" i="3"/>
  <c r="I202" i="3"/>
  <c r="J202" i="3"/>
  <c r="D203" i="3"/>
  <c r="H203" i="3"/>
  <c r="E203" i="3"/>
  <c r="L203" i="3"/>
  <c r="F203" i="3"/>
  <c r="G203" i="3"/>
  <c r="I203" i="3"/>
  <c r="J203" i="3"/>
  <c r="K203" i="3"/>
  <c r="D204" i="3"/>
  <c r="I204" i="3"/>
  <c r="E204" i="3"/>
  <c r="G204" i="3"/>
  <c r="K204" i="3"/>
  <c r="L204" i="3"/>
  <c r="D205" i="3"/>
  <c r="E205" i="3"/>
  <c r="D206" i="3"/>
  <c r="H206" i="3"/>
  <c r="E206" i="3"/>
  <c r="F206" i="3"/>
  <c r="I206" i="3"/>
  <c r="J206" i="3"/>
  <c r="D207" i="3"/>
  <c r="E207" i="3"/>
  <c r="L207" i="3"/>
  <c r="F207" i="3"/>
  <c r="G207" i="3"/>
  <c r="H207" i="3"/>
  <c r="I207" i="3"/>
  <c r="J207" i="3"/>
  <c r="K207" i="3"/>
  <c r="D208" i="3"/>
  <c r="F208" i="3"/>
  <c r="E208" i="3"/>
  <c r="G208" i="3"/>
  <c r="H208" i="3"/>
  <c r="K208" i="3"/>
  <c r="L208" i="3"/>
  <c r="D209" i="3"/>
  <c r="H209" i="3"/>
  <c r="E209" i="3"/>
  <c r="G209" i="3"/>
  <c r="L209" i="3"/>
  <c r="D210" i="3"/>
  <c r="E210" i="3"/>
  <c r="F210" i="3"/>
  <c r="H210" i="3"/>
  <c r="I210" i="3"/>
  <c r="J210" i="3"/>
  <c r="D211" i="3"/>
  <c r="H211" i="3"/>
  <c r="E211" i="3"/>
  <c r="L211" i="3"/>
  <c r="F211" i="3"/>
  <c r="G211" i="3"/>
  <c r="I211" i="3"/>
  <c r="J211" i="3"/>
  <c r="K211" i="3"/>
  <c r="D212" i="3"/>
  <c r="I212" i="3"/>
  <c r="E212" i="3"/>
  <c r="G212" i="3"/>
  <c r="K212" i="3"/>
  <c r="L212" i="3"/>
  <c r="D213" i="3"/>
  <c r="E213" i="3"/>
  <c r="L213" i="3"/>
  <c r="D214" i="3"/>
  <c r="H214" i="3"/>
  <c r="E214" i="3"/>
  <c r="F214" i="3"/>
  <c r="I214" i="3"/>
  <c r="J214" i="3"/>
  <c r="D215" i="3"/>
  <c r="E215" i="3"/>
  <c r="L215" i="3"/>
  <c r="F215" i="3"/>
  <c r="G215" i="3"/>
  <c r="H215" i="3"/>
  <c r="I215" i="3"/>
  <c r="J215" i="3"/>
  <c r="K215" i="3"/>
  <c r="D216" i="3"/>
  <c r="H216" i="3"/>
  <c r="E216" i="3"/>
  <c r="G216" i="3"/>
  <c r="D217" i="3"/>
  <c r="I217" i="3"/>
  <c r="E217" i="3"/>
  <c r="L217" i="3"/>
  <c r="H217" i="3"/>
  <c r="D218" i="3"/>
  <c r="E218" i="3"/>
  <c r="F218" i="3"/>
  <c r="H218" i="3"/>
  <c r="I218" i="3"/>
  <c r="J218" i="3"/>
  <c r="D219" i="3"/>
  <c r="H219" i="3"/>
  <c r="E219" i="3"/>
  <c r="L219" i="3"/>
  <c r="F219" i="3"/>
  <c r="G219" i="3"/>
  <c r="I219" i="3"/>
  <c r="J219" i="3"/>
  <c r="K219" i="3"/>
  <c r="D220" i="3"/>
  <c r="E220" i="3"/>
  <c r="G220" i="3"/>
  <c r="H220" i="3"/>
  <c r="K220" i="3"/>
  <c r="L220" i="3"/>
  <c r="D221" i="3"/>
  <c r="E221" i="3"/>
  <c r="H221" i="3"/>
  <c r="I221" i="3"/>
  <c r="L221" i="3"/>
  <c r="D222" i="3"/>
  <c r="H222" i="3"/>
  <c r="E222" i="3"/>
  <c r="F222" i="3"/>
  <c r="I222" i="3"/>
  <c r="J222" i="3"/>
  <c r="D223" i="3"/>
  <c r="E223" i="3"/>
  <c r="L223" i="3"/>
  <c r="F223" i="3"/>
  <c r="G223" i="3"/>
  <c r="H223" i="3"/>
  <c r="I223" i="3"/>
  <c r="J223" i="3"/>
  <c r="K223" i="3"/>
  <c r="D224" i="3"/>
  <c r="H224" i="3"/>
  <c r="E224" i="3"/>
  <c r="G224" i="3"/>
  <c r="D225" i="3"/>
  <c r="I225" i="3"/>
  <c r="E225" i="3"/>
  <c r="L225" i="3"/>
  <c r="H225" i="3"/>
  <c r="D226" i="3"/>
  <c r="E226" i="3"/>
  <c r="F226" i="3"/>
  <c r="H226" i="3"/>
  <c r="I226" i="3"/>
  <c r="J226" i="3"/>
  <c r="D227" i="3"/>
  <c r="H227" i="3"/>
  <c r="E227" i="3"/>
  <c r="L227" i="3"/>
  <c r="F227" i="3"/>
  <c r="G227" i="3"/>
  <c r="I227" i="3"/>
  <c r="J227" i="3"/>
  <c r="K227" i="3"/>
  <c r="D228" i="3"/>
  <c r="E228" i="3"/>
  <c r="G228" i="3"/>
  <c r="H228" i="3"/>
  <c r="K228" i="3"/>
  <c r="L228" i="3"/>
  <c r="D229" i="3"/>
  <c r="E229" i="3"/>
  <c r="H229" i="3"/>
  <c r="I229" i="3"/>
  <c r="L229" i="3"/>
  <c r="D230" i="3"/>
  <c r="H230" i="3"/>
  <c r="E230" i="3"/>
  <c r="F230" i="3"/>
  <c r="I230" i="3"/>
  <c r="J230" i="3"/>
  <c r="D231" i="3"/>
  <c r="E231" i="3"/>
  <c r="L231" i="3"/>
  <c r="F231" i="3"/>
  <c r="G231" i="3"/>
  <c r="H231" i="3"/>
  <c r="I231" i="3"/>
  <c r="J231" i="3"/>
  <c r="K231" i="3"/>
  <c r="D232" i="3"/>
  <c r="K232" i="3"/>
  <c r="E232" i="3"/>
  <c r="G232" i="3"/>
  <c r="H232" i="3"/>
  <c r="D233" i="3"/>
  <c r="E233" i="3"/>
  <c r="L233" i="3"/>
  <c r="H233" i="3"/>
  <c r="I233" i="3"/>
  <c r="D234" i="3"/>
  <c r="E234" i="3"/>
  <c r="F234" i="3"/>
  <c r="H234" i="3"/>
  <c r="I234" i="3"/>
  <c r="J234" i="3"/>
  <c r="D235" i="3"/>
  <c r="H235" i="3"/>
  <c r="E235" i="3"/>
  <c r="L235" i="3"/>
  <c r="F235" i="3"/>
  <c r="G235" i="3"/>
  <c r="I235" i="3"/>
  <c r="J235" i="3"/>
  <c r="K235" i="3"/>
  <c r="D236" i="3"/>
  <c r="E236" i="3"/>
  <c r="G236" i="3"/>
  <c r="H236" i="3"/>
  <c r="K236" i="3"/>
  <c r="L236" i="3"/>
  <c r="D237" i="3"/>
  <c r="E237" i="3"/>
  <c r="H237" i="3"/>
  <c r="I237" i="3"/>
  <c r="L237" i="3"/>
  <c r="D238" i="3"/>
  <c r="H238" i="3"/>
  <c r="E238" i="3"/>
  <c r="F238" i="3"/>
  <c r="I238" i="3"/>
  <c r="J238" i="3"/>
  <c r="D239" i="3"/>
  <c r="E239" i="3"/>
  <c r="L239" i="3"/>
  <c r="F239" i="3"/>
  <c r="G239" i="3"/>
  <c r="H239" i="3"/>
  <c r="I239" i="3"/>
  <c r="J239" i="3"/>
  <c r="K239" i="3"/>
  <c r="D240" i="3"/>
  <c r="K240" i="3"/>
  <c r="E240" i="3"/>
  <c r="G240" i="3"/>
  <c r="H240" i="3"/>
  <c r="D241" i="3"/>
  <c r="L241" i="3"/>
  <c r="E241" i="3"/>
  <c r="H241" i="3"/>
  <c r="I241" i="3"/>
  <c r="D242" i="3"/>
  <c r="E242" i="3"/>
  <c r="F242" i="3"/>
  <c r="H242" i="3"/>
  <c r="I242" i="3"/>
  <c r="J242" i="3"/>
  <c r="D243" i="3"/>
  <c r="H243" i="3"/>
  <c r="E243" i="3"/>
  <c r="L243" i="3"/>
  <c r="F243" i="3"/>
  <c r="G243" i="3"/>
  <c r="I243" i="3"/>
  <c r="J243" i="3"/>
  <c r="K243" i="3"/>
  <c r="D244" i="3"/>
  <c r="E244" i="3"/>
  <c r="G244" i="3"/>
  <c r="D245" i="3"/>
  <c r="K245" i="3"/>
  <c r="E245" i="3"/>
  <c r="L245" i="3"/>
  <c r="H245" i="3"/>
  <c r="I245" i="3"/>
  <c r="D246" i="3"/>
  <c r="H246" i="3"/>
  <c r="E246" i="3"/>
  <c r="F246" i="3"/>
  <c r="I246" i="3"/>
  <c r="L246" i="3"/>
  <c r="D247" i="3"/>
  <c r="E247" i="3"/>
  <c r="L247" i="3"/>
  <c r="F247" i="3"/>
  <c r="G247" i="3"/>
  <c r="H247" i="3"/>
  <c r="I247" i="3"/>
  <c r="J247" i="3"/>
  <c r="K247" i="3"/>
  <c r="D248" i="3"/>
  <c r="E248" i="3"/>
  <c r="G248" i="3"/>
  <c r="D249" i="3"/>
  <c r="I249" i="3"/>
  <c r="E249" i="3"/>
  <c r="G249" i="3"/>
  <c r="H249" i="3"/>
  <c r="L249" i="3"/>
  <c r="D250" i="3"/>
  <c r="E250" i="3"/>
  <c r="F250" i="3"/>
  <c r="H250" i="3"/>
  <c r="I250" i="3"/>
  <c r="J250" i="3"/>
  <c r="D251" i="3"/>
  <c r="H251" i="3"/>
  <c r="E251" i="3"/>
  <c r="L251" i="3"/>
  <c r="F251" i="3"/>
  <c r="G251" i="3"/>
  <c r="I251" i="3"/>
  <c r="J251" i="3"/>
  <c r="K251" i="3"/>
  <c r="D252" i="3"/>
  <c r="J252" i="3"/>
  <c r="E252" i="3"/>
  <c r="G252" i="3"/>
  <c r="H252" i="3"/>
  <c r="K252" i="3"/>
  <c r="L252" i="3"/>
  <c r="D253" i="3"/>
  <c r="H253" i="3"/>
  <c r="E253" i="3"/>
  <c r="I253" i="3"/>
  <c r="K253" i="3"/>
  <c r="D254" i="3"/>
  <c r="H254" i="3"/>
  <c r="E254" i="3"/>
  <c r="F254" i="3"/>
  <c r="I254" i="3"/>
  <c r="J254" i="3"/>
  <c r="D255" i="3"/>
  <c r="E255" i="3"/>
  <c r="L255" i="3"/>
  <c r="F255" i="3"/>
  <c r="H255" i="3"/>
  <c r="I255" i="3"/>
  <c r="J255" i="3"/>
  <c r="D256" i="3"/>
  <c r="F256" i="3"/>
  <c r="E256" i="3"/>
  <c r="G256" i="3"/>
  <c r="H256" i="3"/>
  <c r="D257" i="3"/>
  <c r="E257" i="3"/>
  <c r="G257" i="3"/>
  <c r="H257" i="3"/>
  <c r="I257" i="3"/>
  <c r="D258" i="3"/>
  <c r="E258" i="3"/>
  <c r="F258" i="3"/>
  <c r="H258" i="3"/>
  <c r="I258" i="3"/>
  <c r="J258" i="3"/>
  <c r="D259" i="3"/>
  <c r="H259" i="3"/>
  <c r="E259" i="3"/>
  <c r="L259" i="3"/>
  <c r="F259" i="3"/>
  <c r="G259" i="3"/>
  <c r="I259" i="3"/>
  <c r="J259" i="3"/>
  <c r="K259" i="3"/>
  <c r="D260" i="3"/>
  <c r="E260" i="3"/>
  <c r="G260" i="3"/>
  <c r="H260" i="3"/>
  <c r="J260" i="3"/>
  <c r="L260" i="3"/>
  <c r="D261" i="3"/>
  <c r="E261" i="3"/>
  <c r="D262" i="3"/>
  <c r="H262" i="3"/>
  <c r="E262" i="3"/>
  <c r="L262" i="3"/>
  <c r="I262" i="3"/>
  <c r="D263" i="3"/>
  <c r="E263" i="3"/>
  <c r="L263" i="3"/>
  <c r="F263" i="3"/>
  <c r="H263" i="3"/>
  <c r="I263" i="3"/>
  <c r="J263" i="3"/>
  <c r="D264" i="3"/>
  <c r="E264" i="3"/>
  <c r="F264" i="3"/>
  <c r="G264" i="3"/>
  <c r="H264" i="3"/>
  <c r="K264" i="3"/>
  <c r="L264" i="3"/>
  <c r="D265" i="3"/>
  <c r="E265" i="3"/>
  <c r="G265" i="3"/>
  <c r="H265" i="3"/>
  <c r="D266" i="3"/>
  <c r="E266" i="3"/>
  <c r="F266" i="3"/>
  <c r="H266" i="3"/>
  <c r="I266" i="3"/>
  <c r="J266" i="3"/>
  <c r="D267" i="3"/>
  <c r="H267" i="3"/>
  <c r="E267" i="3"/>
  <c r="L267" i="3"/>
  <c r="F267" i="3"/>
  <c r="G267" i="3"/>
  <c r="I267" i="3"/>
  <c r="J267" i="3"/>
  <c r="K267" i="3"/>
  <c r="D268" i="3"/>
  <c r="E268" i="3"/>
  <c r="G268" i="3"/>
  <c r="H268" i="3"/>
  <c r="D269" i="3"/>
  <c r="E269" i="3"/>
  <c r="K269" i="3"/>
  <c r="H269" i="3"/>
  <c r="I269" i="3"/>
  <c r="L269" i="3"/>
  <c r="D270" i="3"/>
  <c r="H270" i="3"/>
  <c r="E270" i="3"/>
  <c r="J270" i="3"/>
  <c r="D271" i="3"/>
  <c r="E271" i="3"/>
  <c r="L271" i="3"/>
  <c r="F271" i="3"/>
  <c r="G271" i="3"/>
  <c r="H271" i="3"/>
  <c r="I271" i="3"/>
  <c r="J271" i="3"/>
  <c r="K271" i="3"/>
  <c r="D272" i="3"/>
  <c r="H272" i="3"/>
  <c r="E272" i="3"/>
  <c r="F272" i="3"/>
  <c r="G272" i="3"/>
  <c r="L272" i="3"/>
  <c r="D273" i="3"/>
  <c r="H273" i="3"/>
  <c r="E273" i="3"/>
  <c r="G273" i="3"/>
  <c r="I273" i="3"/>
  <c r="D274" i="3"/>
  <c r="E274" i="3"/>
  <c r="F274" i="3"/>
  <c r="H274" i="3"/>
  <c r="I274" i="3"/>
  <c r="J274" i="3"/>
  <c r="D275" i="3"/>
  <c r="H275" i="3"/>
  <c r="E275" i="3"/>
  <c r="L275" i="3"/>
  <c r="F275" i="3"/>
  <c r="G275" i="3"/>
  <c r="I275" i="3"/>
  <c r="J275" i="3"/>
  <c r="K275" i="3"/>
  <c r="D276" i="3"/>
  <c r="H276" i="3"/>
  <c r="E276" i="3"/>
  <c r="G276" i="3"/>
  <c r="J276" i="3"/>
  <c r="D277" i="3"/>
  <c r="E277" i="3"/>
  <c r="H277" i="3"/>
  <c r="I277" i="3"/>
  <c r="K277" i="3"/>
  <c r="D278" i="3"/>
  <c r="H278" i="3"/>
  <c r="E278" i="3"/>
  <c r="F278" i="3"/>
  <c r="I278" i="3"/>
  <c r="J278" i="3"/>
  <c r="D279" i="3"/>
  <c r="E279" i="3"/>
  <c r="L279" i="3"/>
  <c r="F279" i="3"/>
  <c r="G279" i="3"/>
  <c r="H279" i="3"/>
  <c r="I279" i="3"/>
  <c r="J279" i="3"/>
  <c r="K279" i="3"/>
  <c r="D280" i="3"/>
  <c r="F280" i="3"/>
  <c r="E280" i="3"/>
  <c r="G280" i="3"/>
  <c r="H280" i="3"/>
  <c r="D281" i="3"/>
  <c r="E281" i="3"/>
  <c r="H281" i="3"/>
  <c r="I281" i="3"/>
  <c r="D282" i="3"/>
  <c r="E282" i="3"/>
  <c r="F282" i="3"/>
  <c r="H282" i="3"/>
  <c r="I282" i="3"/>
  <c r="J282" i="3"/>
  <c r="D283" i="3"/>
  <c r="H283" i="3"/>
  <c r="E283" i="3"/>
  <c r="L283" i="3"/>
  <c r="F283" i="3"/>
  <c r="G283" i="3"/>
  <c r="I283" i="3"/>
  <c r="J283" i="3"/>
  <c r="K283" i="3"/>
  <c r="D284" i="3"/>
  <c r="E284" i="3"/>
  <c r="G284" i="3"/>
  <c r="D285" i="3"/>
  <c r="H285" i="3"/>
  <c r="E285" i="3"/>
  <c r="G285" i="3"/>
  <c r="I285" i="3"/>
  <c r="D286" i="3"/>
  <c r="E286" i="3"/>
  <c r="F286" i="3"/>
  <c r="H286" i="3"/>
  <c r="I286" i="3"/>
  <c r="J286" i="3"/>
  <c r="D287" i="3"/>
  <c r="E287" i="3"/>
  <c r="L287" i="3"/>
  <c r="F287" i="3"/>
  <c r="H287" i="3"/>
  <c r="I287" i="3"/>
  <c r="J287" i="3"/>
  <c r="D288" i="3"/>
  <c r="E288" i="3"/>
  <c r="G288" i="3"/>
  <c r="D289" i="3"/>
  <c r="H289" i="3"/>
  <c r="E289" i="3"/>
  <c r="G289" i="3"/>
  <c r="I289" i="3"/>
  <c r="D290" i="3"/>
  <c r="E290" i="3"/>
  <c r="F290" i="3"/>
  <c r="H290" i="3"/>
  <c r="I290" i="3"/>
  <c r="J290" i="3"/>
  <c r="D291" i="3"/>
  <c r="H291" i="3"/>
  <c r="E291" i="3"/>
  <c r="L291" i="3"/>
  <c r="F291" i="3"/>
  <c r="I291" i="3"/>
  <c r="J291" i="3"/>
  <c r="D292" i="3"/>
  <c r="I292" i="3"/>
  <c r="E292" i="3"/>
  <c r="F292" i="3"/>
  <c r="G292" i="3"/>
  <c r="H292" i="3"/>
  <c r="J292" i="3"/>
  <c r="K292" i="3"/>
  <c r="L292" i="3"/>
  <c r="D293" i="3"/>
  <c r="H293" i="3"/>
  <c r="E293" i="3"/>
  <c r="G293" i="3"/>
  <c r="K293" i="3"/>
  <c r="D294" i="3"/>
  <c r="E294" i="3"/>
  <c r="F294" i="3"/>
  <c r="G294" i="3"/>
  <c r="H294" i="3"/>
  <c r="I294" i="3"/>
  <c r="J294" i="3"/>
  <c r="L294" i="3"/>
  <c r="D295" i="3"/>
  <c r="E295" i="3"/>
  <c r="L295" i="3"/>
  <c r="F295" i="3"/>
  <c r="H295" i="3"/>
  <c r="I295" i="3"/>
  <c r="J295" i="3"/>
  <c r="D296" i="3"/>
  <c r="H296" i="3"/>
  <c r="E296" i="3"/>
  <c r="F296" i="3"/>
  <c r="G296" i="3"/>
  <c r="J296" i="3"/>
  <c r="K296" i="3"/>
  <c r="L296" i="3"/>
  <c r="D297" i="3"/>
  <c r="E297" i="3"/>
  <c r="G297" i="3"/>
  <c r="D298" i="3"/>
  <c r="J298" i="3"/>
  <c r="E298" i="3"/>
  <c r="G298" i="3"/>
  <c r="H298" i="3"/>
  <c r="L298" i="3"/>
  <c r="D299" i="3"/>
  <c r="H299" i="3"/>
  <c r="E299" i="3"/>
  <c r="F299" i="3"/>
  <c r="G299" i="3"/>
  <c r="K299" i="3"/>
  <c r="L299" i="3"/>
  <c r="D300" i="3"/>
  <c r="I300" i="3"/>
  <c r="E300" i="3"/>
  <c r="F300" i="3"/>
  <c r="H300" i="3"/>
  <c r="J300" i="3"/>
  <c r="D301" i="3"/>
  <c r="J301" i="3"/>
  <c r="E301" i="3"/>
  <c r="G301" i="3"/>
  <c r="H301" i="3"/>
  <c r="D302" i="3"/>
  <c r="F302" i="3"/>
  <c r="E302" i="3"/>
  <c r="G302" i="3"/>
  <c r="H302" i="3"/>
  <c r="L302" i="3"/>
  <c r="D303" i="3"/>
  <c r="E303" i="3"/>
  <c r="F303" i="3"/>
  <c r="H303" i="3"/>
  <c r="I303" i="3"/>
  <c r="J303" i="3"/>
  <c r="D304" i="3"/>
  <c r="I304" i="3"/>
  <c r="E304" i="3"/>
  <c r="G304" i="3"/>
  <c r="K304" i="3"/>
  <c r="L304" i="3"/>
  <c r="D305" i="3"/>
  <c r="F305" i="3"/>
  <c r="E305" i="3"/>
  <c r="L305" i="3"/>
  <c r="J305" i="3"/>
  <c r="D306" i="3"/>
  <c r="E306" i="3"/>
  <c r="G306" i="3"/>
  <c r="D307" i="3"/>
  <c r="H307" i="3"/>
  <c r="E307" i="3"/>
  <c r="G307" i="3"/>
  <c r="L307" i="3"/>
  <c r="D308" i="3"/>
  <c r="I308" i="3"/>
  <c r="E308" i="3"/>
  <c r="F308" i="3"/>
  <c r="G308" i="3"/>
  <c r="K308" i="3"/>
  <c r="L308" i="3"/>
  <c r="D309" i="3"/>
  <c r="J309" i="3"/>
  <c r="E309" i="3"/>
  <c r="F309" i="3"/>
  <c r="H309" i="3"/>
  <c r="I309" i="3"/>
  <c r="D310" i="3"/>
  <c r="J310" i="3"/>
  <c r="E310" i="3"/>
  <c r="G310" i="3"/>
  <c r="H310" i="3"/>
  <c r="D311" i="3"/>
  <c r="E311" i="3"/>
  <c r="L311" i="3"/>
  <c r="F311" i="3"/>
  <c r="G311" i="3"/>
  <c r="H311" i="3"/>
  <c r="I311" i="3"/>
  <c r="J311" i="3"/>
  <c r="K311" i="3"/>
  <c r="D312" i="3"/>
  <c r="E312" i="3"/>
  <c r="G312" i="3"/>
  <c r="L312" i="3"/>
  <c r="D313" i="3"/>
  <c r="F313" i="3"/>
  <c r="E313" i="3"/>
  <c r="G313" i="3"/>
  <c r="H313" i="3"/>
  <c r="I313" i="3"/>
  <c r="J313" i="3"/>
  <c r="K313" i="3"/>
  <c r="L313" i="3"/>
  <c r="D314" i="3"/>
  <c r="H314" i="3"/>
  <c r="E314" i="3"/>
  <c r="G314" i="3"/>
  <c r="F314" i="3"/>
  <c r="J314" i="3"/>
  <c r="D315" i="3"/>
  <c r="E315" i="3"/>
  <c r="G315" i="3"/>
  <c r="L315" i="3"/>
  <c r="D316" i="3"/>
  <c r="E316" i="3"/>
  <c r="F316" i="3"/>
  <c r="H316" i="3"/>
  <c r="I316" i="3"/>
  <c r="J316" i="3"/>
  <c r="D317" i="3"/>
  <c r="E317" i="3"/>
  <c r="F317" i="3"/>
  <c r="G317" i="3"/>
  <c r="H317" i="3"/>
  <c r="I317" i="3"/>
  <c r="J317" i="3"/>
  <c r="K317" i="3"/>
  <c r="L317" i="3"/>
  <c r="D318" i="3"/>
  <c r="I318" i="3"/>
  <c r="E318" i="3"/>
  <c r="G318" i="3"/>
  <c r="K318" i="3"/>
  <c r="L318" i="3"/>
  <c r="D319" i="3"/>
  <c r="J319" i="3"/>
  <c r="E319" i="3"/>
  <c r="H319" i="3"/>
  <c r="L319" i="3"/>
  <c r="D320" i="3"/>
  <c r="H320" i="3"/>
  <c r="E320" i="3"/>
  <c r="K320" i="3"/>
  <c r="F320" i="3"/>
  <c r="I320" i="3"/>
  <c r="J320" i="3"/>
  <c r="D321" i="3"/>
  <c r="H321" i="3"/>
  <c r="E321" i="3"/>
  <c r="F321" i="3"/>
  <c r="G321" i="3"/>
  <c r="J321" i="3"/>
  <c r="K321" i="3"/>
  <c r="L321" i="3"/>
  <c r="D322" i="3"/>
  <c r="F322" i="3"/>
  <c r="E322" i="3"/>
  <c r="G322" i="3"/>
  <c r="H322" i="3"/>
  <c r="K322" i="3"/>
  <c r="L322" i="3"/>
  <c r="D323" i="3"/>
  <c r="E323" i="3"/>
  <c r="G323" i="3"/>
  <c r="L323" i="3"/>
  <c r="D324" i="3"/>
  <c r="E324" i="3"/>
  <c r="F324" i="3"/>
  <c r="H324" i="3"/>
  <c r="I324" i="3"/>
  <c r="J324" i="3"/>
  <c r="D325" i="3"/>
  <c r="E325" i="3"/>
  <c r="F325" i="3"/>
  <c r="G325" i="3"/>
  <c r="H325" i="3"/>
  <c r="I325" i="3"/>
  <c r="J325" i="3"/>
  <c r="K325" i="3"/>
  <c r="L325" i="3"/>
  <c r="D326" i="3"/>
  <c r="I326" i="3"/>
  <c r="E326" i="3"/>
  <c r="G326" i="3"/>
  <c r="K326" i="3"/>
  <c r="L326" i="3"/>
  <c r="D327" i="3"/>
  <c r="J327" i="3"/>
  <c r="E327" i="3"/>
  <c r="H327" i="3"/>
  <c r="L327" i="3"/>
  <c r="D328" i="3"/>
  <c r="H328" i="3"/>
  <c r="E328" i="3"/>
  <c r="K328" i="3"/>
  <c r="F328" i="3"/>
  <c r="I328" i="3"/>
  <c r="J328" i="3"/>
  <c r="D329" i="3"/>
  <c r="H329" i="3"/>
  <c r="E329" i="3"/>
  <c r="F329" i="3"/>
  <c r="G329" i="3"/>
  <c r="J329" i="3"/>
  <c r="K329" i="3"/>
  <c r="L329" i="3"/>
  <c r="D330" i="3"/>
  <c r="F330" i="3"/>
  <c r="E330" i="3"/>
  <c r="G330" i="3"/>
  <c r="H330" i="3"/>
  <c r="K330" i="3"/>
  <c r="L330" i="3"/>
  <c r="D331" i="3"/>
  <c r="L331" i="3"/>
  <c r="E331" i="3"/>
  <c r="G331" i="3"/>
  <c r="D332" i="3"/>
  <c r="E332" i="3"/>
  <c r="F332" i="3"/>
  <c r="H332" i="3"/>
  <c r="I332" i="3"/>
  <c r="J332" i="3"/>
  <c r="D333" i="3"/>
  <c r="E333" i="3"/>
  <c r="F333" i="3"/>
  <c r="G333" i="3"/>
  <c r="H333" i="3"/>
  <c r="I333" i="3"/>
  <c r="J333" i="3"/>
  <c r="K333" i="3"/>
  <c r="L333" i="3"/>
  <c r="D334" i="3"/>
  <c r="I334" i="3"/>
  <c r="E334" i="3"/>
  <c r="G334" i="3"/>
  <c r="K334" i="3"/>
  <c r="L334" i="3"/>
  <c r="D335" i="3"/>
  <c r="J335" i="3"/>
  <c r="E335" i="3"/>
  <c r="H335" i="3"/>
  <c r="L335" i="3"/>
  <c r="D336" i="3"/>
  <c r="H336" i="3"/>
  <c r="E336" i="3"/>
  <c r="K336" i="3"/>
  <c r="F336" i="3"/>
  <c r="I336" i="3"/>
  <c r="J336" i="3"/>
  <c r="D337" i="3"/>
  <c r="H337" i="3"/>
  <c r="E337" i="3"/>
  <c r="L337" i="3"/>
  <c r="F337" i="3"/>
  <c r="G337" i="3"/>
  <c r="J337" i="3"/>
  <c r="K337" i="3"/>
  <c r="D338" i="3"/>
  <c r="F338" i="3"/>
  <c r="E338" i="3"/>
  <c r="G338" i="3"/>
  <c r="H338" i="3"/>
  <c r="K338" i="3"/>
  <c r="L338" i="3"/>
  <c r="D339" i="3"/>
  <c r="E339" i="3"/>
  <c r="G339" i="3"/>
  <c r="L339" i="3"/>
  <c r="D340" i="3"/>
  <c r="E340" i="3"/>
  <c r="F340" i="3"/>
  <c r="H340" i="3"/>
  <c r="I340" i="3"/>
  <c r="J340" i="3"/>
  <c r="G11" i="6"/>
  <c r="T10" i="6"/>
  <c r="G12" i="6"/>
  <c r="T3" i="6"/>
  <c r="T4" i="6"/>
  <c r="T5" i="6"/>
  <c r="T6" i="6"/>
  <c r="T7" i="6"/>
  <c r="T8" i="6"/>
  <c r="T9" i="6"/>
  <c r="D14" i="6"/>
  <c r="E90" i="6"/>
  <c r="F90" i="6"/>
  <c r="E92" i="6"/>
  <c r="F92" i="6"/>
  <c r="E93" i="6"/>
  <c r="F93" i="6"/>
  <c r="E94" i="6"/>
  <c r="F94" i="6"/>
  <c r="O94" i="6"/>
  <c r="R94" i="6" s="1"/>
  <c r="T94" i="6" s="1"/>
  <c r="E95" i="6"/>
  <c r="F95" i="6"/>
  <c r="E96" i="6"/>
  <c r="F96" i="6"/>
  <c r="E97" i="6"/>
  <c r="F97" i="6"/>
  <c r="E98" i="6"/>
  <c r="F98" i="6"/>
  <c r="O98" i="6"/>
  <c r="E100" i="6"/>
  <c r="F100" i="6"/>
  <c r="E101" i="6"/>
  <c r="F101" i="6"/>
  <c r="E102" i="6"/>
  <c r="F102" i="6"/>
  <c r="F103" i="6"/>
  <c r="G103" i="6"/>
  <c r="E104" i="6"/>
  <c r="F104" i="6"/>
  <c r="E105" i="6"/>
  <c r="F105" i="6"/>
  <c r="G105" i="6"/>
  <c r="K105" i="6"/>
  <c r="F106" i="6"/>
  <c r="F107" i="6"/>
  <c r="F108" i="6"/>
  <c r="G108" i="6"/>
  <c r="K108" i="6"/>
  <c r="F109" i="6"/>
  <c r="G109" i="6"/>
  <c r="F110" i="6"/>
  <c r="F112" i="6"/>
  <c r="E114" i="6"/>
  <c r="F114" i="6"/>
  <c r="G114" i="6"/>
  <c r="F115" i="6"/>
  <c r="F119" i="6"/>
  <c r="E120" i="6"/>
  <c r="F120" i="6"/>
  <c r="G120" i="6"/>
  <c r="F121" i="6"/>
  <c r="E122" i="6"/>
  <c r="F122" i="6"/>
  <c r="G122" i="6"/>
  <c r="K122" i="6"/>
  <c r="E123" i="6"/>
  <c r="F123" i="6"/>
  <c r="O123" i="6"/>
  <c r="R123" i="6" s="1"/>
  <c r="T123" i="6" s="1"/>
  <c r="E124" i="6"/>
  <c r="F124" i="6"/>
  <c r="E125" i="6"/>
  <c r="F125" i="6"/>
  <c r="O131" i="6"/>
  <c r="R131" i="6" s="1"/>
  <c r="T131" i="6" s="1"/>
  <c r="O138" i="6"/>
  <c r="O144" i="6"/>
  <c r="R144" i="6" s="1"/>
  <c r="T144" i="6" s="1"/>
  <c r="O147" i="6"/>
  <c r="R147" i="6" s="1"/>
  <c r="T147" i="6" s="1"/>
  <c r="O150" i="6"/>
  <c r="R150" i="6" s="1"/>
  <c r="T150" i="6" s="1"/>
  <c r="O152" i="6"/>
  <c r="R152" i="6" s="1"/>
  <c r="T152" i="6" s="1"/>
  <c r="O154" i="6"/>
  <c r="R154" i="6" s="1"/>
  <c r="T154" i="6" s="1"/>
  <c r="O159" i="6"/>
  <c r="R159" i="6" s="1"/>
  <c r="T159" i="6" s="1"/>
  <c r="O160" i="6"/>
  <c r="R160" i="6" s="1"/>
  <c r="T160" i="6" s="1"/>
  <c r="O165" i="6"/>
  <c r="R165" i="6" s="1"/>
  <c r="T165" i="6" s="1"/>
  <c r="O167" i="6"/>
  <c r="R167" i="6" s="1"/>
  <c r="T167" i="6" s="1"/>
  <c r="O170" i="6"/>
  <c r="R170" i="6" s="1"/>
  <c r="T170" i="6" s="1"/>
  <c r="O174" i="6"/>
  <c r="R174" i="6" s="1"/>
  <c r="T174" i="6" s="1"/>
  <c r="O178" i="6"/>
  <c r="R178" i="6" s="1"/>
  <c r="T178" i="6" s="1"/>
  <c r="O180" i="6"/>
  <c r="R180" i="6" s="1"/>
  <c r="T180" i="6" s="1"/>
  <c r="O183" i="6"/>
  <c r="R183" i="6" s="1"/>
  <c r="T183" i="6" s="1"/>
  <c r="O189" i="6"/>
  <c r="R189" i="6" s="1"/>
  <c r="T189" i="6" s="1"/>
  <c r="O191" i="6"/>
  <c r="R191" i="6" s="1"/>
  <c r="T191" i="6" s="1"/>
  <c r="O193" i="6"/>
  <c r="R193" i="6" s="1"/>
  <c r="T193" i="6" s="1"/>
  <c r="O194" i="6"/>
  <c r="R194" i="6" s="1"/>
  <c r="T194" i="6" s="1"/>
  <c r="O196" i="6"/>
  <c r="R196" i="6" s="1"/>
  <c r="T196" i="6" s="1"/>
  <c r="O202" i="6"/>
  <c r="R202" i="6" s="1"/>
  <c r="T202" i="6" s="1"/>
  <c r="O207" i="6"/>
  <c r="R207" i="6" s="1"/>
  <c r="T207" i="6" s="1"/>
  <c r="O219" i="6"/>
  <c r="T99" i="6"/>
  <c r="T111" i="6"/>
  <c r="T116" i="6"/>
  <c r="T117" i="6"/>
  <c r="T118" i="6"/>
  <c r="T140" i="6"/>
  <c r="T155" i="6"/>
  <c r="T173" i="6"/>
  <c r="T181" i="6"/>
  <c r="T204" i="6"/>
  <c r="T209" i="6"/>
  <c r="F21" i="6"/>
  <c r="G21" i="6"/>
  <c r="H21" i="6"/>
  <c r="F22" i="6"/>
  <c r="F23" i="6"/>
  <c r="F24" i="6"/>
  <c r="F25" i="6"/>
  <c r="G25" i="6"/>
  <c r="I25" i="6"/>
  <c r="F26" i="6"/>
  <c r="F27" i="6"/>
  <c r="E28" i="6"/>
  <c r="F28" i="6"/>
  <c r="G28" i="6"/>
  <c r="J28" i="6"/>
  <c r="E29" i="6"/>
  <c r="F29" i="6"/>
  <c r="E30" i="6"/>
  <c r="F30" i="6"/>
  <c r="F31" i="6"/>
  <c r="F32" i="6"/>
  <c r="F33" i="6"/>
  <c r="G33" i="6"/>
  <c r="I33" i="6"/>
  <c r="F34" i="6"/>
  <c r="G34" i="6"/>
  <c r="I34" i="6"/>
  <c r="F35" i="6"/>
  <c r="F36" i="6"/>
  <c r="F37" i="6"/>
  <c r="F38" i="6"/>
  <c r="G38" i="6"/>
  <c r="I38" i="6"/>
  <c r="F39" i="6"/>
  <c r="F40" i="6"/>
  <c r="F41" i="6"/>
  <c r="O41" i="6"/>
  <c r="F42" i="6"/>
  <c r="O42" i="6"/>
  <c r="F43" i="6"/>
  <c r="O43" i="6"/>
  <c r="F44" i="6"/>
  <c r="F45" i="6"/>
  <c r="F46" i="6"/>
  <c r="O46" i="6"/>
  <c r="F47" i="6"/>
  <c r="O47" i="6"/>
  <c r="F48" i="6"/>
  <c r="F49" i="6"/>
  <c r="F50" i="6"/>
  <c r="F51" i="6"/>
  <c r="F52" i="6"/>
  <c r="F53" i="6"/>
  <c r="F54" i="6"/>
  <c r="F55" i="6"/>
  <c r="F56" i="6"/>
  <c r="F57" i="6"/>
  <c r="O57" i="6"/>
  <c r="F58" i="6"/>
  <c r="O58" i="6"/>
  <c r="F59" i="6"/>
  <c r="F60" i="6"/>
  <c r="F61" i="6"/>
  <c r="F62" i="6"/>
  <c r="O62" i="6"/>
  <c r="F63" i="6"/>
  <c r="O63" i="6"/>
  <c r="E64" i="6"/>
  <c r="F64" i="6"/>
  <c r="F65" i="6"/>
  <c r="O65" i="6"/>
  <c r="F66" i="6"/>
  <c r="O66" i="6"/>
  <c r="F67" i="6"/>
  <c r="E68" i="6"/>
  <c r="F68" i="6"/>
  <c r="F69" i="6"/>
  <c r="O69" i="6"/>
  <c r="F70" i="6"/>
  <c r="F71" i="6"/>
  <c r="F72" i="6"/>
  <c r="F73" i="6"/>
  <c r="F74" i="6"/>
  <c r="F75" i="6"/>
  <c r="E76" i="6"/>
  <c r="F76" i="6"/>
  <c r="F77" i="6"/>
  <c r="E78" i="6"/>
  <c r="F78" i="6"/>
  <c r="E79" i="6"/>
  <c r="F79" i="6"/>
  <c r="O79" i="6"/>
  <c r="F80" i="6"/>
  <c r="F81" i="6"/>
  <c r="F82" i="6"/>
  <c r="F83" i="6"/>
  <c r="F84" i="6"/>
  <c r="F85" i="6"/>
  <c r="F86" i="6"/>
  <c r="F87" i="6"/>
  <c r="F88" i="6"/>
  <c r="F89" i="6"/>
  <c r="F91" i="6"/>
  <c r="E99" i="6"/>
  <c r="F99" i="6"/>
  <c r="E111" i="6"/>
  <c r="F111" i="6"/>
  <c r="E113" i="6"/>
  <c r="F113" i="6"/>
  <c r="E116" i="6"/>
  <c r="F116" i="6"/>
  <c r="E117" i="6"/>
  <c r="F117" i="6"/>
  <c r="E118" i="6"/>
  <c r="F118" i="6"/>
  <c r="O118" i="6"/>
  <c r="G16" i="6"/>
  <c r="H18" i="6"/>
  <c r="C17" i="6"/>
  <c r="G18" i="6"/>
  <c r="P21" i="6"/>
  <c r="G22" i="6"/>
  <c r="J22" i="6"/>
  <c r="P22" i="6"/>
  <c r="G23" i="6"/>
  <c r="J23" i="6"/>
  <c r="P23" i="6"/>
  <c r="G24" i="6"/>
  <c r="J24" i="6"/>
  <c r="P24" i="6"/>
  <c r="P25" i="6"/>
  <c r="G26" i="6"/>
  <c r="I26" i="6"/>
  <c r="P26" i="6"/>
  <c r="G27" i="6"/>
  <c r="I27" i="6"/>
  <c r="P27" i="6"/>
  <c r="P28" i="6"/>
  <c r="P29" i="6"/>
  <c r="P30" i="6"/>
  <c r="G31" i="6"/>
  <c r="I31" i="6"/>
  <c r="P31" i="6"/>
  <c r="G32" i="6"/>
  <c r="I32" i="6"/>
  <c r="P32" i="6"/>
  <c r="P33" i="6"/>
  <c r="P34" i="6"/>
  <c r="G35" i="6"/>
  <c r="I35" i="6"/>
  <c r="P35" i="6"/>
  <c r="G36" i="6"/>
  <c r="I36" i="6"/>
  <c r="P36" i="6"/>
  <c r="G37" i="6"/>
  <c r="I37" i="6"/>
  <c r="P37" i="6"/>
  <c r="P38" i="6"/>
  <c r="G39" i="6"/>
  <c r="J39" i="6"/>
  <c r="P39" i="6"/>
  <c r="G40" i="6"/>
  <c r="J40" i="6"/>
  <c r="O40" i="6"/>
  <c r="P40" i="6"/>
  <c r="G41" i="6"/>
  <c r="I41" i="6"/>
  <c r="P41" i="6"/>
  <c r="G42" i="6"/>
  <c r="I42" i="6"/>
  <c r="P42" i="6"/>
  <c r="G43" i="6"/>
  <c r="I43" i="6"/>
  <c r="P43" i="6"/>
  <c r="G44" i="6"/>
  <c r="I44" i="6"/>
  <c r="P44" i="6"/>
  <c r="G45" i="6"/>
  <c r="I45" i="6"/>
  <c r="P45" i="6"/>
  <c r="G46" i="6"/>
  <c r="I46" i="6"/>
  <c r="P46" i="6"/>
  <c r="G47" i="6"/>
  <c r="I47" i="6"/>
  <c r="P47" i="6"/>
  <c r="G48" i="6"/>
  <c r="I48" i="6"/>
  <c r="P48" i="6"/>
  <c r="G49" i="6"/>
  <c r="I49" i="6"/>
  <c r="P49" i="6"/>
  <c r="G50" i="6"/>
  <c r="I50" i="6"/>
  <c r="P50" i="6"/>
  <c r="G51" i="6"/>
  <c r="I51" i="6"/>
  <c r="P51" i="6"/>
  <c r="G52" i="6"/>
  <c r="I52" i="6"/>
  <c r="O52" i="6"/>
  <c r="P52" i="6"/>
  <c r="G53" i="6"/>
  <c r="I53" i="6"/>
  <c r="O53" i="6"/>
  <c r="P53" i="6"/>
  <c r="G54" i="6"/>
  <c r="I54" i="6"/>
  <c r="P54" i="6"/>
  <c r="G55" i="6"/>
  <c r="I55" i="6"/>
  <c r="P55" i="6"/>
  <c r="G56" i="6"/>
  <c r="I56" i="6"/>
  <c r="P56" i="6"/>
  <c r="G57" i="6"/>
  <c r="I57" i="6"/>
  <c r="P57" i="6"/>
  <c r="G58" i="6"/>
  <c r="I58" i="6"/>
  <c r="P58" i="6"/>
  <c r="G59" i="6"/>
  <c r="I59" i="6"/>
  <c r="P59" i="6"/>
  <c r="G60" i="6"/>
  <c r="I60" i="6"/>
  <c r="P60" i="6"/>
  <c r="G61" i="6"/>
  <c r="I61" i="6"/>
  <c r="P61" i="6"/>
  <c r="G62" i="6"/>
  <c r="I62" i="6"/>
  <c r="P62" i="6"/>
  <c r="G63" i="6"/>
  <c r="J63" i="6"/>
  <c r="P63" i="6"/>
  <c r="G64" i="6"/>
  <c r="J64" i="6"/>
  <c r="P64" i="6"/>
  <c r="G65" i="6"/>
  <c r="I65" i="6"/>
  <c r="P65" i="6"/>
  <c r="G66" i="6"/>
  <c r="I66" i="6"/>
  <c r="P66" i="6"/>
  <c r="G67" i="6"/>
  <c r="J67" i="6"/>
  <c r="P67" i="6"/>
  <c r="G68" i="6"/>
  <c r="J68" i="6"/>
  <c r="P68" i="6"/>
  <c r="G69" i="6"/>
  <c r="I69" i="6"/>
  <c r="P69" i="6"/>
  <c r="G70" i="6"/>
  <c r="I70" i="6"/>
  <c r="P70" i="6"/>
  <c r="G71" i="6"/>
  <c r="I71" i="6"/>
  <c r="P71" i="6"/>
  <c r="P72" i="6"/>
  <c r="G73" i="6"/>
  <c r="I73" i="6"/>
  <c r="P73" i="6"/>
  <c r="G74" i="6"/>
  <c r="I74" i="6"/>
  <c r="O74" i="6"/>
  <c r="P74" i="6"/>
  <c r="G75" i="6"/>
  <c r="J75" i="6"/>
  <c r="O75" i="6"/>
  <c r="P75" i="6"/>
  <c r="P76" i="6"/>
  <c r="G77" i="6"/>
  <c r="I77" i="6"/>
  <c r="P77" i="6"/>
  <c r="P78" i="6"/>
  <c r="P79" i="6"/>
  <c r="G80" i="6"/>
  <c r="J80" i="6"/>
  <c r="P80" i="6"/>
  <c r="P81" i="6"/>
  <c r="G82" i="6"/>
  <c r="I82" i="6"/>
  <c r="P82" i="6"/>
  <c r="G83" i="6"/>
  <c r="I83" i="6"/>
  <c r="P83" i="6"/>
  <c r="G84" i="6"/>
  <c r="I84" i="6"/>
  <c r="P84" i="6"/>
  <c r="P85" i="6"/>
  <c r="G86" i="6"/>
  <c r="I86" i="6"/>
  <c r="P86" i="6"/>
  <c r="G87" i="6"/>
  <c r="I87" i="6"/>
  <c r="O87" i="6"/>
  <c r="P87" i="6"/>
  <c r="G88" i="6"/>
  <c r="I88" i="6"/>
  <c r="P88" i="6"/>
  <c r="P89" i="6"/>
  <c r="P90" i="6"/>
  <c r="O91" i="6"/>
  <c r="P91" i="6"/>
  <c r="P92" i="6"/>
  <c r="P93" i="6"/>
  <c r="P94" i="6"/>
  <c r="P95" i="6"/>
  <c r="P96" i="6"/>
  <c r="P97" i="6"/>
  <c r="P98" i="6"/>
  <c r="P99" i="6"/>
  <c r="P100" i="6"/>
  <c r="P101" i="6"/>
  <c r="P102" i="6"/>
  <c r="K103" i="6"/>
  <c r="P103" i="6"/>
  <c r="P104" i="6"/>
  <c r="P105" i="6"/>
  <c r="P106" i="6"/>
  <c r="P107" i="6"/>
  <c r="P108" i="6"/>
  <c r="K109" i="6"/>
  <c r="P109" i="6"/>
  <c r="P110" i="6"/>
  <c r="P111" i="6"/>
  <c r="P112" i="6"/>
  <c r="P113" i="6"/>
  <c r="K114" i="6"/>
  <c r="P114" i="6"/>
  <c r="P115" i="6"/>
  <c r="P116" i="6"/>
  <c r="P117" i="6"/>
  <c r="P118" i="6"/>
  <c r="P119" i="6"/>
  <c r="K120" i="6"/>
  <c r="P120" i="6"/>
  <c r="P121" i="6"/>
  <c r="P122" i="6"/>
  <c r="P123" i="6"/>
  <c r="P124" i="6"/>
  <c r="P125" i="6"/>
  <c r="K126" i="6"/>
  <c r="P126" i="6"/>
  <c r="K127" i="6"/>
  <c r="P127" i="6"/>
  <c r="K128" i="6"/>
  <c r="P128" i="6"/>
  <c r="K129" i="6"/>
  <c r="P129" i="6"/>
  <c r="K130" i="6"/>
  <c r="P130" i="6"/>
  <c r="K131" i="6"/>
  <c r="P131" i="6"/>
  <c r="K132" i="6"/>
  <c r="P132" i="6"/>
  <c r="P133" i="6"/>
  <c r="P134" i="6"/>
  <c r="P135" i="6"/>
  <c r="P136" i="6"/>
  <c r="K137" i="6"/>
  <c r="P137" i="6"/>
  <c r="P138" i="6"/>
  <c r="P139" i="6"/>
  <c r="O140" i="6"/>
  <c r="P140" i="6"/>
  <c r="P141" i="6"/>
  <c r="K142" i="6"/>
  <c r="P142" i="6"/>
  <c r="K143" i="6"/>
  <c r="O143" i="6"/>
  <c r="P143" i="6"/>
  <c r="K144" i="6"/>
  <c r="P144" i="6"/>
  <c r="K145" i="6"/>
  <c r="P145" i="6"/>
  <c r="K146" i="6"/>
  <c r="P146" i="6"/>
  <c r="K147" i="6"/>
  <c r="P147" i="6"/>
  <c r="K148" i="6"/>
  <c r="P148" i="6"/>
  <c r="K149" i="6"/>
  <c r="P149" i="6"/>
  <c r="K150" i="6"/>
  <c r="P150" i="6"/>
  <c r="K151" i="6"/>
  <c r="P151" i="6"/>
  <c r="K152" i="6"/>
  <c r="P152" i="6"/>
  <c r="K153" i="6"/>
  <c r="P153" i="6"/>
  <c r="K154" i="6"/>
  <c r="P154" i="6"/>
  <c r="P155" i="6"/>
  <c r="K156" i="6"/>
  <c r="P156" i="6"/>
  <c r="K157" i="6"/>
  <c r="P157" i="6"/>
  <c r="K158" i="6"/>
  <c r="P158" i="6"/>
  <c r="K159" i="6"/>
  <c r="P159" i="6"/>
  <c r="K160" i="6"/>
  <c r="P160" i="6"/>
  <c r="K161" i="6"/>
  <c r="P161" i="6"/>
  <c r="K162" i="6"/>
  <c r="P162" i="6"/>
  <c r="K163" i="6"/>
  <c r="P163" i="6"/>
  <c r="K164" i="6"/>
  <c r="P164" i="6"/>
  <c r="K165" i="6"/>
  <c r="P165" i="6"/>
  <c r="K166" i="6"/>
  <c r="P166" i="6"/>
  <c r="K167" i="6"/>
  <c r="P167" i="6"/>
  <c r="K168" i="6"/>
  <c r="P168" i="6"/>
  <c r="K169" i="6"/>
  <c r="P169" i="6"/>
  <c r="K170" i="6"/>
  <c r="P170" i="6"/>
  <c r="K171" i="6"/>
  <c r="P171" i="6"/>
  <c r="K172" i="6"/>
  <c r="P172" i="6"/>
  <c r="P173" i="6"/>
  <c r="K174" i="6"/>
  <c r="P174" i="6"/>
  <c r="K175" i="6"/>
  <c r="P175" i="6"/>
  <c r="K176" i="6"/>
  <c r="P176" i="6"/>
  <c r="K177" i="6"/>
  <c r="P177" i="6"/>
  <c r="K178" i="6"/>
  <c r="P178" i="6"/>
  <c r="K179" i="6"/>
  <c r="P179" i="6"/>
  <c r="K180" i="6"/>
  <c r="P180" i="6"/>
  <c r="P181" i="6"/>
  <c r="K182" i="6"/>
  <c r="P182" i="6"/>
  <c r="K183" i="6"/>
  <c r="P183" i="6"/>
  <c r="K184" i="6"/>
  <c r="P184" i="6"/>
  <c r="K185" i="6"/>
  <c r="P185" i="6"/>
  <c r="K186" i="6"/>
  <c r="P186" i="6"/>
  <c r="K187" i="6"/>
  <c r="P187" i="6"/>
  <c r="K188" i="6"/>
  <c r="P188" i="6"/>
  <c r="K189" i="6"/>
  <c r="P189" i="6"/>
  <c r="K190" i="6"/>
  <c r="P190" i="6"/>
  <c r="K191" i="6"/>
  <c r="P191" i="6"/>
  <c r="K192" i="6"/>
  <c r="P192" i="6"/>
  <c r="K193" i="6"/>
  <c r="P193" i="6"/>
  <c r="K194" i="6"/>
  <c r="P194" i="6"/>
  <c r="K195" i="6"/>
  <c r="P195" i="6"/>
  <c r="K196" i="6"/>
  <c r="P196" i="6"/>
  <c r="K197" i="6"/>
  <c r="P197" i="6"/>
  <c r="K198" i="6"/>
  <c r="P198" i="6"/>
  <c r="K199" i="6"/>
  <c r="P199" i="6"/>
  <c r="K200" i="6"/>
  <c r="P200" i="6"/>
  <c r="K201" i="6"/>
  <c r="P201" i="6"/>
  <c r="K202" i="6"/>
  <c r="P202" i="6"/>
  <c r="K203" i="6"/>
  <c r="P203" i="6"/>
  <c r="P204" i="6"/>
  <c r="K205" i="6"/>
  <c r="P205" i="6"/>
  <c r="K206" i="6"/>
  <c r="P206" i="6"/>
  <c r="K207" i="6"/>
  <c r="P207" i="6"/>
  <c r="K208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8" i="6"/>
  <c r="P249" i="6"/>
  <c r="P250" i="6"/>
  <c r="P253" i="6"/>
  <c r="P255" i="6"/>
  <c r="A9" i="10"/>
  <c r="C9" i="10" s="1"/>
  <c r="D21" i="10"/>
  <c r="H21" i="10" s="1"/>
  <c r="D22" i="10"/>
  <c r="D23" i="10"/>
  <c r="H23" i="10"/>
  <c r="D24" i="10"/>
  <c r="D25" i="10"/>
  <c r="H25" i="10"/>
  <c r="D26" i="10"/>
  <c r="D27" i="10"/>
  <c r="H27" i="10"/>
  <c r="D28" i="10"/>
  <c r="D29" i="10"/>
  <c r="H29" i="10"/>
  <c r="D30" i="10"/>
  <c r="D31" i="10"/>
  <c r="H31" i="10"/>
  <c r="D32" i="10"/>
  <c r="D33" i="10"/>
  <c r="H33" i="10"/>
  <c r="D34" i="10"/>
  <c r="D35" i="10"/>
  <c r="H35" i="10"/>
  <c r="D36" i="10"/>
  <c r="D37" i="10"/>
  <c r="H37" i="10"/>
  <c r="D38" i="10"/>
  <c r="D39" i="10"/>
  <c r="H39" i="10"/>
  <c r="D40" i="10"/>
  <c r="D41" i="10"/>
  <c r="H41" i="10"/>
  <c r="D42" i="10"/>
  <c r="J42" i="10"/>
  <c r="D43" i="10"/>
  <c r="H43" i="10"/>
  <c r="D44" i="10"/>
  <c r="D45" i="10"/>
  <c r="H45" i="10"/>
  <c r="D46" i="10"/>
  <c r="D47" i="10"/>
  <c r="H47" i="10"/>
  <c r="D48" i="10"/>
  <c r="D49" i="10"/>
  <c r="H49" i="10"/>
  <c r="D50" i="10"/>
  <c r="D51" i="10"/>
  <c r="H51" i="10"/>
  <c r="D52" i="10"/>
  <c r="D53" i="10"/>
  <c r="H53" i="10"/>
  <c r="D54" i="10"/>
  <c r="D55" i="10"/>
  <c r="H55" i="10"/>
  <c r="D56" i="10"/>
  <c r="D57" i="10"/>
  <c r="H57" i="10"/>
  <c r="D58" i="10"/>
  <c r="D59" i="10"/>
  <c r="H59" i="10"/>
  <c r="D60" i="10"/>
  <c r="D61" i="10"/>
  <c r="H61" i="10"/>
  <c r="D62" i="10"/>
  <c r="D63" i="10"/>
  <c r="H63" i="10"/>
  <c r="D64" i="10"/>
  <c r="D65" i="10"/>
  <c r="H65" i="10"/>
  <c r="D66" i="10"/>
  <c r="D67" i="10"/>
  <c r="H67" i="10"/>
  <c r="D68" i="10"/>
  <c r="D69" i="10"/>
  <c r="H69" i="10"/>
  <c r="D70" i="10"/>
  <c r="D71" i="10"/>
  <c r="H71" i="10"/>
  <c r="D72" i="10"/>
  <c r="D73" i="10"/>
  <c r="H73" i="10"/>
  <c r="D74" i="10"/>
  <c r="D75" i="10"/>
  <c r="H75" i="10"/>
  <c r="D76" i="10"/>
  <c r="D77" i="10"/>
  <c r="H77" i="10"/>
  <c r="D78" i="10"/>
  <c r="D79" i="10"/>
  <c r="H79" i="10"/>
  <c r="D80" i="10"/>
  <c r="D81" i="10"/>
  <c r="H81" i="10"/>
  <c r="D82" i="10"/>
  <c r="D83" i="10"/>
  <c r="H83" i="10"/>
  <c r="J21" i="10"/>
  <c r="J23" i="10"/>
  <c r="J25" i="10"/>
  <c r="J27" i="10"/>
  <c r="J29" i="10"/>
  <c r="J31" i="10"/>
  <c r="J33" i="10"/>
  <c r="J35" i="10"/>
  <c r="J37" i="10"/>
  <c r="J39" i="10"/>
  <c r="J41" i="10"/>
  <c r="J43" i="10"/>
  <c r="J45" i="10"/>
  <c r="J47" i="10"/>
  <c r="J49" i="10"/>
  <c r="J50" i="10"/>
  <c r="J51" i="10"/>
  <c r="J53" i="10"/>
  <c r="J55" i="10"/>
  <c r="J57" i="10"/>
  <c r="J58" i="10"/>
  <c r="J59" i="10"/>
  <c r="J61" i="10"/>
  <c r="J63" i="10"/>
  <c r="J65" i="10"/>
  <c r="J66" i="10"/>
  <c r="J67" i="10"/>
  <c r="J69" i="10"/>
  <c r="J71" i="10"/>
  <c r="J73" i="10"/>
  <c r="J75" i="10"/>
  <c r="J77" i="10"/>
  <c r="J79" i="10"/>
  <c r="J81" i="10"/>
  <c r="J82" i="10"/>
  <c r="J83" i="10"/>
  <c r="I21" i="10"/>
  <c r="I22" i="10"/>
  <c r="I23" i="10"/>
  <c r="I25" i="10"/>
  <c r="I26" i="10"/>
  <c r="I27" i="10"/>
  <c r="I29" i="10"/>
  <c r="I30" i="10"/>
  <c r="I31" i="10"/>
  <c r="I33" i="10"/>
  <c r="I34" i="10"/>
  <c r="I35" i="10"/>
  <c r="I37" i="10"/>
  <c r="I38" i="10"/>
  <c r="I39" i="10"/>
  <c r="I41" i="10"/>
  <c r="I43" i="10"/>
  <c r="I45" i="10"/>
  <c r="I46" i="10"/>
  <c r="I47" i="10"/>
  <c r="I49" i="10"/>
  <c r="I50" i="10"/>
  <c r="I51" i="10"/>
  <c r="I53" i="10"/>
  <c r="I54" i="10"/>
  <c r="I55" i="10"/>
  <c r="I57" i="10"/>
  <c r="I58" i="10"/>
  <c r="I59" i="10"/>
  <c r="I61" i="10"/>
  <c r="I62" i="10"/>
  <c r="I63" i="10"/>
  <c r="I65" i="10"/>
  <c r="I66" i="10"/>
  <c r="I67" i="10"/>
  <c r="I69" i="10"/>
  <c r="I70" i="10"/>
  <c r="I71" i="10"/>
  <c r="I73" i="10"/>
  <c r="I75" i="10"/>
  <c r="I77" i="10"/>
  <c r="I78" i="10"/>
  <c r="I79" i="10"/>
  <c r="I81" i="10"/>
  <c r="I82" i="10"/>
  <c r="I83" i="10"/>
  <c r="F21" i="10"/>
  <c r="F22" i="10"/>
  <c r="F23" i="10"/>
  <c r="F24" i="10"/>
  <c r="F25" i="10"/>
  <c r="F27" i="10"/>
  <c r="F29" i="10"/>
  <c r="F30" i="10"/>
  <c r="F31" i="10"/>
  <c r="F32" i="10"/>
  <c r="F33" i="10"/>
  <c r="F35" i="10"/>
  <c r="F37" i="10"/>
  <c r="F38" i="10"/>
  <c r="F39" i="10"/>
  <c r="F40" i="10"/>
  <c r="F41" i="10"/>
  <c r="F43" i="10"/>
  <c r="F45" i="10"/>
  <c r="F46" i="10"/>
  <c r="F47" i="10"/>
  <c r="F49" i="10"/>
  <c r="F51" i="10"/>
  <c r="F53" i="10"/>
  <c r="F54" i="10"/>
  <c r="F55" i="10"/>
  <c r="F56" i="10"/>
  <c r="F57" i="10"/>
  <c r="F59" i="10"/>
  <c r="F61" i="10"/>
  <c r="F62" i="10"/>
  <c r="F63" i="10"/>
  <c r="F64" i="10"/>
  <c r="F65" i="10"/>
  <c r="F67" i="10"/>
  <c r="F69" i="10"/>
  <c r="F70" i="10"/>
  <c r="F71" i="10"/>
  <c r="F72" i="10"/>
  <c r="F73" i="10"/>
  <c r="F75" i="10"/>
  <c r="F77" i="10"/>
  <c r="F78" i="10"/>
  <c r="F79" i="10"/>
  <c r="F81" i="10"/>
  <c r="F83" i="10"/>
  <c r="E21" i="10"/>
  <c r="G21" i="10"/>
  <c r="E22" i="10"/>
  <c r="G22" i="10"/>
  <c r="E23" i="10"/>
  <c r="E24" i="10"/>
  <c r="G24" i="10"/>
  <c r="E25" i="10"/>
  <c r="G25" i="10"/>
  <c r="E26" i="10"/>
  <c r="G26" i="10"/>
  <c r="E27" i="10"/>
  <c r="E28" i="10"/>
  <c r="G28" i="10"/>
  <c r="E29" i="10"/>
  <c r="G29" i="10"/>
  <c r="E30" i="10"/>
  <c r="G30" i="10"/>
  <c r="E31" i="10"/>
  <c r="E32" i="10"/>
  <c r="G32" i="10"/>
  <c r="E33" i="10"/>
  <c r="G33" i="10"/>
  <c r="E34" i="10"/>
  <c r="G34" i="10"/>
  <c r="E35" i="10"/>
  <c r="E36" i="10"/>
  <c r="G36" i="10"/>
  <c r="E37" i="10"/>
  <c r="G37" i="10"/>
  <c r="E38" i="10"/>
  <c r="G38" i="10"/>
  <c r="E39" i="10"/>
  <c r="E40" i="10"/>
  <c r="G40" i="10"/>
  <c r="E41" i="10"/>
  <c r="G41" i="10"/>
  <c r="E42" i="10"/>
  <c r="G42" i="10"/>
  <c r="E43" i="10"/>
  <c r="E44" i="10"/>
  <c r="G44" i="10"/>
  <c r="E45" i="10"/>
  <c r="K45" i="10"/>
  <c r="E46" i="10"/>
  <c r="G46" i="10"/>
  <c r="E47" i="10"/>
  <c r="E48" i="10"/>
  <c r="G48" i="10"/>
  <c r="E49" i="10"/>
  <c r="G49" i="10"/>
  <c r="E50" i="10"/>
  <c r="G50" i="10"/>
  <c r="E51" i="10"/>
  <c r="K51" i="10"/>
  <c r="G51" i="10"/>
  <c r="E52" i="10"/>
  <c r="G52" i="10"/>
  <c r="E53" i="10"/>
  <c r="K53" i="10"/>
  <c r="G53" i="10"/>
  <c r="E54" i="10"/>
  <c r="G54" i="10"/>
  <c r="E55" i="10"/>
  <c r="G55" i="10"/>
  <c r="E56" i="10"/>
  <c r="G56" i="10"/>
  <c r="E57" i="10"/>
  <c r="G57" i="10"/>
  <c r="E58" i="10"/>
  <c r="G58" i="10"/>
  <c r="E59" i="10"/>
  <c r="K59" i="10"/>
  <c r="G59" i="10"/>
  <c r="E60" i="10"/>
  <c r="G60" i="10"/>
  <c r="E61" i="10"/>
  <c r="G61" i="10"/>
  <c r="E62" i="10"/>
  <c r="G62" i="10"/>
  <c r="E63" i="10"/>
  <c r="G63" i="10"/>
  <c r="E64" i="10"/>
  <c r="G64" i="10"/>
  <c r="E65" i="10"/>
  <c r="G65" i="10"/>
  <c r="E66" i="10"/>
  <c r="G66" i="10"/>
  <c r="E67" i="10"/>
  <c r="K67" i="10"/>
  <c r="E68" i="10"/>
  <c r="G68" i="10"/>
  <c r="E69" i="10"/>
  <c r="G69" i="10"/>
  <c r="E70" i="10"/>
  <c r="G70" i="10"/>
  <c r="E71" i="10"/>
  <c r="G71" i="10"/>
  <c r="E72" i="10"/>
  <c r="G72" i="10"/>
  <c r="E73" i="10"/>
  <c r="K73" i="10"/>
  <c r="G73" i="10"/>
  <c r="E74" i="10"/>
  <c r="G74" i="10"/>
  <c r="E75" i="10"/>
  <c r="K75" i="10"/>
  <c r="E76" i="10"/>
  <c r="G76" i="10"/>
  <c r="E77" i="10"/>
  <c r="G77" i="10"/>
  <c r="E78" i="10"/>
  <c r="G78" i="10"/>
  <c r="E79" i="10"/>
  <c r="G79" i="10"/>
  <c r="E80" i="10"/>
  <c r="G80" i="10"/>
  <c r="E81" i="10"/>
  <c r="G81" i="10"/>
  <c r="E82" i="10"/>
  <c r="G82" i="10"/>
  <c r="E83" i="10"/>
  <c r="K83" i="10"/>
  <c r="K21" i="10"/>
  <c r="K22" i="10"/>
  <c r="K25" i="10"/>
  <c r="K26" i="10"/>
  <c r="K28" i="10"/>
  <c r="K29" i="10"/>
  <c r="K30" i="10"/>
  <c r="K33" i="10"/>
  <c r="K34" i="10"/>
  <c r="K36" i="10"/>
  <c r="K37" i="10"/>
  <c r="K38" i="10"/>
  <c r="K42" i="10"/>
  <c r="K44" i="10"/>
  <c r="K46" i="10"/>
  <c r="K49" i="10"/>
  <c r="K50" i="10"/>
  <c r="K52" i="10"/>
  <c r="K54" i="10"/>
  <c r="K57" i="10"/>
  <c r="K58" i="10"/>
  <c r="K60" i="10"/>
  <c r="K61" i="10"/>
  <c r="K62" i="10"/>
  <c r="K65" i="10"/>
  <c r="K66" i="10"/>
  <c r="K68" i="10"/>
  <c r="K69" i="10"/>
  <c r="K70" i="10"/>
  <c r="K74" i="10"/>
  <c r="K76" i="10"/>
  <c r="K77" i="10"/>
  <c r="K78" i="10"/>
  <c r="K81" i="10"/>
  <c r="K82" i="10"/>
  <c r="L21" i="10"/>
  <c r="L24" i="10"/>
  <c r="L25" i="10"/>
  <c r="L28" i="10"/>
  <c r="L29" i="10"/>
  <c r="L32" i="10"/>
  <c r="L33" i="10"/>
  <c r="L35" i="10"/>
  <c r="L36" i="10"/>
  <c r="L37" i="10"/>
  <c r="L40" i="10"/>
  <c r="L41" i="10"/>
  <c r="L43" i="10"/>
  <c r="L44" i="10"/>
  <c r="L48" i="10"/>
  <c r="L49" i="10"/>
  <c r="L51" i="10"/>
  <c r="L52" i="10"/>
  <c r="L53" i="10"/>
  <c r="L56" i="10"/>
  <c r="L57" i="10"/>
  <c r="L60" i="10"/>
  <c r="L61" i="10"/>
  <c r="L64" i="10"/>
  <c r="L65" i="10"/>
  <c r="L67" i="10"/>
  <c r="L68" i="10"/>
  <c r="L69" i="10"/>
  <c r="L72" i="10"/>
  <c r="L73" i="10"/>
  <c r="L75" i="10"/>
  <c r="L76" i="10"/>
  <c r="L77" i="10"/>
  <c r="L80" i="10"/>
  <c r="L81" i="10"/>
  <c r="L83" i="10"/>
  <c r="G4" i="10"/>
  <c r="G5" i="10"/>
  <c r="G6" i="10"/>
  <c r="G7" i="10"/>
  <c r="B10" i="10"/>
  <c r="C15" i="10"/>
  <c r="K15" i="10"/>
  <c r="K12" i="10"/>
  <c r="O15" i="10"/>
  <c r="C16" i="10"/>
  <c r="D16" i="10"/>
  <c r="D15" i="10"/>
  <c r="E16" i="10"/>
  <c r="E15" i="10"/>
  <c r="F16" i="10"/>
  <c r="F15" i="10"/>
  <c r="G16" i="10"/>
  <c r="G15" i="10"/>
  <c r="H16" i="10"/>
  <c r="H15" i="10"/>
  <c r="I16" i="10"/>
  <c r="I15" i="10"/>
  <c r="J16" i="10"/>
  <c r="J15" i="10"/>
  <c r="K16" i="10"/>
  <c r="L16" i="10"/>
  <c r="L15" i="10"/>
  <c r="L12" i="10"/>
  <c r="M16" i="10"/>
  <c r="M15" i="10"/>
  <c r="N16" i="10"/>
  <c r="N15" i="10"/>
  <c r="O16" i="10"/>
  <c r="P16" i="10"/>
  <c r="P15" i="10"/>
  <c r="Q16" i="10"/>
  <c r="Q15" i="10"/>
  <c r="D84" i="10"/>
  <c r="E84" i="10"/>
  <c r="G84" i="10"/>
  <c r="D85" i="10"/>
  <c r="H85" i="10"/>
  <c r="E85" i="10"/>
  <c r="L85" i="10"/>
  <c r="F85" i="10"/>
  <c r="G85" i="10"/>
  <c r="I85" i="10"/>
  <c r="J85" i="10"/>
  <c r="D86" i="10"/>
  <c r="F86" i="10"/>
  <c r="E86" i="10"/>
  <c r="G86" i="10"/>
  <c r="D87" i="10"/>
  <c r="E87" i="10"/>
  <c r="F87" i="10"/>
  <c r="G87" i="10"/>
  <c r="H87" i="10"/>
  <c r="I87" i="10"/>
  <c r="J87" i="10"/>
  <c r="K87" i="10"/>
  <c r="L87" i="10"/>
  <c r="D88" i="10"/>
  <c r="F88" i="10"/>
  <c r="E88" i="10"/>
  <c r="K88" i="10"/>
  <c r="I88" i="10"/>
  <c r="L88" i="10"/>
  <c r="D89" i="10"/>
  <c r="I89" i="10"/>
  <c r="E89" i="10"/>
  <c r="F89" i="10"/>
  <c r="G89" i="10"/>
  <c r="H89" i="10"/>
  <c r="J89" i="10"/>
  <c r="K89" i="10"/>
  <c r="L89" i="10"/>
  <c r="D90" i="10"/>
  <c r="J90" i="10"/>
  <c r="E90" i="10"/>
  <c r="G90" i="10"/>
  <c r="H90" i="10"/>
  <c r="I90" i="10"/>
  <c r="D91" i="10"/>
  <c r="H91" i="10"/>
  <c r="E91" i="10"/>
  <c r="F91" i="10"/>
  <c r="G91" i="10"/>
  <c r="J91" i="10"/>
  <c r="K91" i="10"/>
  <c r="L91" i="10"/>
  <c r="D92" i="10"/>
  <c r="F92" i="10"/>
  <c r="E92" i="10"/>
  <c r="K92" i="10"/>
  <c r="I92" i="10"/>
  <c r="L92" i="10"/>
  <c r="D93" i="10"/>
  <c r="I93" i="10"/>
  <c r="E93" i="10"/>
  <c r="F93" i="10"/>
  <c r="G93" i="10"/>
  <c r="H93" i="10"/>
  <c r="J93" i="10"/>
  <c r="K93" i="10"/>
  <c r="L93" i="10"/>
  <c r="D94" i="10"/>
  <c r="J94" i="10"/>
  <c r="E94" i="10"/>
  <c r="G94" i="10"/>
  <c r="H94" i="10"/>
  <c r="I94" i="10"/>
  <c r="D95" i="10"/>
  <c r="H95" i="10"/>
  <c r="E95" i="10"/>
  <c r="F95" i="10"/>
  <c r="G95" i="10"/>
  <c r="J95" i="10"/>
  <c r="K95" i="10"/>
  <c r="L95" i="10"/>
  <c r="D96" i="10"/>
  <c r="F96" i="10"/>
  <c r="E96" i="10"/>
  <c r="G96" i="10"/>
  <c r="L96" i="10"/>
  <c r="D97" i="10"/>
  <c r="J97" i="10"/>
  <c r="E97" i="10"/>
  <c r="G97" i="10"/>
  <c r="H97" i="10"/>
  <c r="I97" i="10"/>
  <c r="D98" i="10"/>
  <c r="E98" i="10"/>
  <c r="K98" i="10"/>
  <c r="F98" i="10"/>
  <c r="H98" i="10"/>
  <c r="I98" i="10"/>
  <c r="J98" i="10"/>
  <c r="D99" i="10"/>
  <c r="I99" i="10"/>
  <c r="E99" i="10"/>
  <c r="F99" i="10"/>
  <c r="G99" i="10"/>
  <c r="H99" i="10"/>
  <c r="J99" i="10"/>
  <c r="K99" i="10"/>
  <c r="L99" i="10"/>
  <c r="D100" i="10"/>
  <c r="J100" i="10"/>
  <c r="E100" i="10"/>
  <c r="G100" i="10"/>
  <c r="H100" i="10"/>
  <c r="K100" i="10"/>
  <c r="L100" i="10"/>
  <c r="D101" i="10"/>
  <c r="F101" i="10"/>
  <c r="E101" i="10"/>
  <c r="K101" i="10"/>
  <c r="I101" i="10"/>
  <c r="L101" i="10"/>
  <c r="D102" i="10"/>
  <c r="E102" i="10"/>
  <c r="L102" i="10"/>
  <c r="F102" i="10"/>
  <c r="H102" i="10"/>
  <c r="I102" i="10"/>
  <c r="J102" i="10"/>
  <c r="D103" i="10"/>
  <c r="H103" i="10"/>
  <c r="E103" i="10"/>
  <c r="F103" i="10"/>
  <c r="G103" i="10"/>
  <c r="J103" i="10"/>
  <c r="K103" i="10"/>
  <c r="L103" i="10"/>
  <c r="D104" i="10"/>
  <c r="F104" i="10"/>
  <c r="E104" i="10"/>
  <c r="G104" i="10"/>
  <c r="L104" i="10"/>
  <c r="D105" i="10"/>
  <c r="J105" i="10"/>
  <c r="E105" i="10"/>
  <c r="G105" i="10"/>
  <c r="H105" i="10"/>
  <c r="I105" i="10"/>
  <c r="D106" i="10"/>
  <c r="H106" i="10"/>
  <c r="E106" i="10"/>
  <c r="K106" i="10"/>
  <c r="F106" i="10"/>
  <c r="I106" i="10"/>
  <c r="J106" i="10"/>
  <c r="D107" i="10"/>
  <c r="I107" i="10"/>
  <c r="E107" i="10"/>
  <c r="F107" i="10"/>
  <c r="G107" i="10"/>
  <c r="H107" i="10"/>
  <c r="J107" i="10"/>
  <c r="K107" i="10"/>
  <c r="L107" i="10"/>
  <c r="D108" i="10"/>
  <c r="J108" i="10"/>
  <c r="E108" i="10"/>
  <c r="G108" i="10"/>
  <c r="H108" i="10"/>
  <c r="K108" i="10"/>
  <c r="L108" i="10"/>
  <c r="D109" i="10"/>
  <c r="F109" i="10"/>
  <c r="E109" i="10"/>
  <c r="K109" i="10"/>
  <c r="I109" i="10"/>
  <c r="L109" i="10"/>
  <c r="D110" i="10"/>
  <c r="E110" i="10"/>
  <c r="L110" i="10"/>
  <c r="F110" i="10"/>
  <c r="H110" i="10"/>
  <c r="I110" i="10"/>
  <c r="J110" i="10"/>
  <c r="D111" i="10"/>
  <c r="H111" i="10"/>
  <c r="E111" i="10"/>
  <c r="F111" i="10"/>
  <c r="G111" i="10"/>
  <c r="J111" i="10"/>
  <c r="K111" i="10"/>
  <c r="L111" i="10"/>
  <c r="D112" i="10"/>
  <c r="F112" i="10"/>
  <c r="E112" i="10"/>
  <c r="G112" i="10"/>
  <c r="L112" i="10"/>
  <c r="D113" i="10"/>
  <c r="J113" i="10"/>
  <c r="E113" i="10"/>
  <c r="G113" i="10"/>
  <c r="H113" i="10"/>
  <c r="I113" i="10"/>
  <c r="D114" i="10"/>
  <c r="H114" i="10"/>
  <c r="E114" i="10"/>
  <c r="K114" i="10"/>
  <c r="F114" i="10"/>
  <c r="I114" i="10"/>
  <c r="J114" i="10"/>
  <c r="D115" i="10"/>
  <c r="I115" i="10"/>
  <c r="E115" i="10"/>
  <c r="F115" i="10"/>
  <c r="G115" i="10"/>
  <c r="H115" i="10"/>
  <c r="J115" i="10"/>
  <c r="K115" i="10"/>
  <c r="L115" i="10"/>
  <c r="D116" i="10"/>
  <c r="J116" i="10"/>
  <c r="E116" i="10"/>
  <c r="G116" i="10"/>
  <c r="H116" i="10"/>
  <c r="K116" i="10"/>
  <c r="L116" i="10"/>
  <c r="D117" i="10"/>
  <c r="F117" i="10"/>
  <c r="E117" i="10"/>
  <c r="K117" i="10"/>
  <c r="I117" i="10"/>
  <c r="L117" i="10"/>
  <c r="D118" i="10"/>
  <c r="E118" i="10"/>
  <c r="L118" i="10"/>
  <c r="F118" i="10"/>
  <c r="H118" i="10"/>
  <c r="I118" i="10"/>
  <c r="J118" i="10"/>
  <c r="D119" i="10"/>
  <c r="H119" i="10"/>
  <c r="E119" i="10"/>
  <c r="F119" i="10"/>
  <c r="G119" i="10"/>
  <c r="J119" i="10"/>
  <c r="K119" i="10"/>
  <c r="L119" i="10"/>
  <c r="D120" i="10"/>
  <c r="F120" i="10"/>
  <c r="E120" i="10"/>
  <c r="G120" i="10"/>
  <c r="L120" i="10"/>
  <c r="D121" i="10"/>
  <c r="J121" i="10"/>
  <c r="E121" i="10"/>
  <c r="G121" i="10"/>
  <c r="H121" i="10"/>
  <c r="I121" i="10"/>
  <c r="D122" i="10"/>
  <c r="H122" i="10"/>
  <c r="E122" i="10"/>
  <c r="K122" i="10"/>
  <c r="F122" i="10"/>
  <c r="I122" i="10"/>
  <c r="J122" i="10"/>
  <c r="D123" i="10"/>
  <c r="I123" i="10"/>
  <c r="E123" i="10"/>
  <c r="F123" i="10"/>
  <c r="G123" i="10"/>
  <c r="H123" i="10"/>
  <c r="J123" i="10"/>
  <c r="K123" i="10"/>
  <c r="L123" i="10"/>
  <c r="D124" i="10"/>
  <c r="J124" i="10"/>
  <c r="E124" i="10"/>
  <c r="G124" i="10"/>
  <c r="H124" i="10"/>
  <c r="K124" i="10"/>
  <c r="L124" i="10"/>
  <c r="D125" i="10"/>
  <c r="F125" i="10"/>
  <c r="E125" i="10"/>
  <c r="K125" i="10"/>
  <c r="I125" i="10"/>
  <c r="L125" i="10"/>
  <c r="D126" i="10"/>
  <c r="E126" i="10"/>
  <c r="L126" i="10"/>
  <c r="F126" i="10"/>
  <c r="H126" i="10"/>
  <c r="I126" i="10"/>
  <c r="J126" i="10"/>
  <c r="D127" i="10"/>
  <c r="H127" i="10"/>
  <c r="E127" i="10"/>
  <c r="F127" i="10"/>
  <c r="G127" i="10"/>
  <c r="J127" i="10"/>
  <c r="K127" i="10"/>
  <c r="L127" i="10"/>
  <c r="D128" i="10"/>
  <c r="F128" i="10"/>
  <c r="E128" i="10"/>
  <c r="G128" i="10"/>
  <c r="L128" i="10"/>
  <c r="D129" i="10"/>
  <c r="J129" i="10"/>
  <c r="E129" i="10"/>
  <c r="G129" i="10"/>
  <c r="H129" i="10"/>
  <c r="I129" i="10"/>
  <c r="D130" i="10"/>
  <c r="H130" i="10"/>
  <c r="E130" i="10"/>
  <c r="K130" i="10"/>
  <c r="F130" i="10"/>
  <c r="I130" i="10"/>
  <c r="J130" i="10"/>
  <c r="D131" i="10"/>
  <c r="I131" i="10"/>
  <c r="E131" i="10"/>
  <c r="F131" i="10"/>
  <c r="G131" i="10"/>
  <c r="H131" i="10"/>
  <c r="J131" i="10"/>
  <c r="K131" i="10"/>
  <c r="L131" i="10"/>
  <c r="D132" i="10"/>
  <c r="J132" i="10"/>
  <c r="E132" i="10"/>
  <c r="G132" i="10"/>
  <c r="K132" i="10"/>
  <c r="L132" i="10"/>
  <c r="D133" i="10"/>
  <c r="F133" i="10"/>
  <c r="E133" i="10"/>
  <c r="K133" i="10"/>
  <c r="D134" i="10"/>
  <c r="E134" i="10"/>
  <c r="L134" i="10"/>
  <c r="F134" i="10"/>
  <c r="H134" i="10"/>
  <c r="I134" i="10"/>
  <c r="J134" i="10"/>
  <c r="D135" i="10"/>
  <c r="H135" i="10"/>
  <c r="E135" i="10"/>
  <c r="F135" i="10"/>
  <c r="G135" i="10"/>
  <c r="J135" i="10"/>
  <c r="K135" i="10"/>
  <c r="L135" i="10"/>
  <c r="D136" i="10"/>
  <c r="F136" i="10"/>
  <c r="E136" i="10"/>
  <c r="G136" i="10"/>
  <c r="H136" i="10"/>
  <c r="L136" i="10"/>
  <c r="D137" i="10"/>
  <c r="J137" i="10"/>
  <c r="E137" i="10"/>
  <c r="G137" i="10"/>
  <c r="F137" i="10"/>
  <c r="H137" i="10"/>
  <c r="I137" i="10"/>
  <c r="D138" i="10"/>
  <c r="H138" i="10"/>
  <c r="E138" i="10"/>
  <c r="K138" i="10"/>
  <c r="F138" i="10"/>
  <c r="G138" i="10"/>
  <c r="I138" i="10"/>
  <c r="J138" i="10"/>
  <c r="D139" i="10"/>
  <c r="I139" i="10"/>
  <c r="E139" i="10"/>
  <c r="F139" i="10"/>
  <c r="G139" i="10"/>
  <c r="H139" i="10"/>
  <c r="J139" i="10"/>
  <c r="K139" i="10"/>
  <c r="L139" i="10"/>
  <c r="D140" i="10"/>
  <c r="J140" i="10"/>
  <c r="E140" i="10"/>
  <c r="G140" i="10"/>
  <c r="L140" i="10"/>
  <c r="D141" i="10"/>
  <c r="F141" i="10"/>
  <c r="E141" i="10"/>
  <c r="K141" i="10"/>
  <c r="D142" i="10"/>
  <c r="E142" i="10"/>
  <c r="L142" i="10"/>
  <c r="F142" i="10"/>
  <c r="H142" i="10"/>
  <c r="I142" i="10"/>
  <c r="J142" i="10"/>
  <c r="D143" i="10"/>
  <c r="H143" i="10"/>
  <c r="E143" i="10"/>
  <c r="F143" i="10"/>
  <c r="G143" i="10"/>
  <c r="K143" i="10"/>
  <c r="L143" i="10"/>
  <c r="D144" i="10"/>
  <c r="F144" i="10"/>
  <c r="E144" i="10"/>
  <c r="G144" i="10"/>
  <c r="H144" i="10"/>
  <c r="L144" i="10"/>
  <c r="D145" i="10"/>
  <c r="J145" i="10"/>
  <c r="E145" i="10"/>
  <c r="G145" i="10"/>
  <c r="F145" i="10"/>
  <c r="H145" i="10"/>
  <c r="I145" i="10"/>
  <c r="D146" i="10"/>
  <c r="H146" i="10"/>
  <c r="E146" i="10"/>
  <c r="K146" i="10"/>
  <c r="F146" i="10"/>
  <c r="G146" i="10"/>
  <c r="I146" i="10"/>
  <c r="J146" i="10"/>
  <c r="D147" i="10"/>
  <c r="I147" i="10"/>
  <c r="E147" i="10"/>
  <c r="F147" i="10"/>
  <c r="G147" i="10"/>
  <c r="H147" i="10"/>
  <c r="J147" i="10"/>
  <c r="K147" i="10"/>
  <c r="L147" i="10"/>
  <c r="D148" i="10"/>
  <c r="J148" i="10"/>
  <c r="E148" i="10"/>
  <c r="G148" i="10"/>
  <c r="L148" i="10"/>
  <c r="D149" i="10"/>
  <c r="F149" i="10"/>
  <c r="E149" i="10"/>
  <c r="K149" i="10"/>
  <c r="D150" i="10"/>
  <c r="E150" i="10"/>
  <c r="L150" i="10"/>
  <c r="F150" i="10"/>
  <c r="H150" i="10"/>
  <c r="I150" i="10"/>
  <c r="J150" i="10"/>
  <c r="D151" i="10"/>
  <c r="H151" i="10"/>
  <c r="E151" i="10"/>
  <c r="F151" i="10"/>
  <c r="G151" i="10"/>
  <c r="K151" i="10"/>
  <c r="L151" i="10"/>
  <c r="D152" i="10"/>
  <c r="F152" i="10"/>
  <c r="E152" i="10"/>
  <c r="G152" i="10"/>
  <c r="H152" i="10"/>
  <c r="L152" i="10"/>
  <c r="D153" i="10"/>
  <c r="J153" i="10"/>
  <c r="E153" i="10"/>
  <c r="G153" i="10"/>
  <c r="F153" i="10"/>
  <c r="H153" i="10"/>
  <c r="I153" i="10"/>
  <c r="D154" i="10"/>
  <c r="H154" i="10"/>
  <c r="E154" i="10"/>
  <c r="K154" i="10"/>
  <c r="F154" i="10"/>
  <c r="G154" i="10"/>
  <c r="I154" i="10"/>
  <c r="J154" i="10"/>
  <c r="D155" i="10"/>
  <c r="I155" i="10"/>
  <c r="E155" i="10"/>
  <c r="F155" i="10"/>
  <c r="G155" i="10"/>
  <c r="H155" i="10"/>
  <c r="J155" i="10"/>
  <c r="K155" i="10"/>
  <c r="L155" i="10"/>
  <c r="D156" i="10"/>
  <c r="J156" i="10"/>
  <c r="E156" i="10"/>
  <c r="L156" i="10"/>
  <c r="D157" i="10"/>
  <c r="F157" i="10"/>
  <c r="E157" i="10"/>
  <c r="K157" i="10"/>
  <c r="D158" i="10"/>
  <c r="E158" i="10"/>
  <c r="L158" i="10"/>
  <c r="F158" i="10"/>
  <c r="H158" i="10"/>
  <c r="I158" i="10"/>
  <c r="J158" i="10"/>
  <c r="D159" i="10"/>
  <c r="H159" i="10"/>
  <c r="E159" i="10"/>
  <c r="F159" i="10"/>
  <c r="G159" i="10"/>
  <c r="K159" i="10"/>
  <c r="L159" i="10"/>
  <c r="D160" i="10"/>
  <c r="F160" i="10"/>
  <c r="E160" i="10"/>
  <c r="G160" i="10"/>
  <c r="H160" i="10"/>
  <c r="L160" i="10"/>
  <c r="D161" i="10"/>
  <c r="E161" i="10"/>
  <c r="G161" i="10"/>
  <c r="F161" i="10"/>
  <c r="H161" i="10"/>
  <c r="I161" i="10"/>
  <c r="J161" i="10"/>
  <c r="D162" i="10"/>
  <c r="H162" i="10"/>
  <c r="E162" i="10"/>
  <c r="L162" i="10"/>
  <c r="F162" i="10"/>
  <c r="G162" i="10"/>
  <c r="I162" i="10"/>
  <c r="J162" i="10"/>
  <c r="K162" i="10"/>
  <c r="D163" i="10"/>
  <c r="I163" i="10"/>
  <c r="E163" i="10"/>
  <c r="G163" i="10"/>
  <c r="H163" i="10"/>
  <c r="J163" i="10"/>
  <c r="K163" i="10"/>
  <c r="L163" i="10"/>
  <c r="D164" i="10"/>
  <c r="J164" i="10"/>
  <c r="E164" i="10"/>
  <c r="L164" i="10"/>
  <c r="D165" i="10"/>
  <c r="F165" i="10"/>
  <c r="E165" i="10"/>
  <c r="K165" i="10"/>
  <c r="D166" i="10"/>
  <c r="E166" i="10"/>
  <c r="L166" i="10"/>
  <c r="F166" i="10"/>
  <c r="H166" i="10"/>
  <c r="I166" i="10"/>
  <c r="J166" i="10"/>
  <c r="D167" i="10"/>
  <c r="H167" i="10"/>
  <c r="E167" i="10"/>
  <c r="F167" i="10"/>
  <c r="G167" i="10"/>
  <c r="K167" i="10"/>
  <c r="L167" i="10"/>
  <c r="D168" i="10"/>
  <c r="F168" i="10"/>
  <c r="E168" i="10"/>
  <c r="G168" i="10"/>
  <c r="H168" i="10"/>
  <c r="L168" i="10"/>
  <c r="D169" i="10"/>
  <c r="E169" i="10"/>
  <c r="G169" i="10"/>
  <c r="F169" i="10"/>
  <c r="H169" i="10"/>
  <c r="I169" i="10"/>
  <c r="J169" i="10"/>
  <c r="D170" i="10"/>
  <c r="H170" i="10"/>
  <c r="E170" i="10"/>
  <c r="L170" i="10"/>
  <c r="F170" i="10"/>
  <c r="G170" i="10"/>
  <c r="I170" i="10"/>
  <c r="J170" i="10"/>
  <c r="K170" i="10"/>
  <c r="D171" i="10"/>
  <c r="I171" i="10"/>
  <c r="E171" i="10"/>
  <c r="G171" i="10"/>
  <c r="H171" i="10"/>
  <c r="J171" i="10"/>
  <c r="K171" i="10"/>
  <c r="L171" i="10"/>
  <c r="D172" i="10"/>
  <c r="J172" i="10"/>
  <c r="E172" i="10"/>
  <c r="L172" i="10"/>
  <c r="D173" i="10"/>
  <c r="F173" i="10"/>
  <c r="E173" i="10"/>
  <c r="K173" i="10"/>
  <c r="D174" i="10"/>
  <c r="E174" i="10"/>
  <c r="L174" i="10"/>
  <c r="F174" i="10"/>
  <c r="H174" i="10"/>
  <c r="I174" i="10"/>
  <c r="J174" i="10"/>
  <c r="D175" i="10"/>
  <c r="H175" i="10"/>
  <c r="E175" i="10"/>
  <c r="F175" i="10"/>
  <c r="G175" i="10"/>
  <c r="K175" i="10"/>
  <c r="L175" i="10"/>
  <c r="D176" i="10"/>
  <c r="F176" i="10"/>
  <c r="E176" i="10"/>
  <c r="G176" i="10"/>
  <c r="H176" i="10"/>
  <c r="L176" i="10"/>
  <c r="D177" i="10"/>
  <c r="E177" i="10"/>
  <c r="G177" i="10"/>
  <c r="F177" i="10"/>
  <c r="H177" i="10"/>
  <c r="I177" i="10"/>
  <c r="J177" i="10"/>
  <c r="D178" i="10"/>
  <c r="H178" i="10"/>
  <c r="E178" i="10"/>
  <c r="L178" i="10"/>
  <c r="F178" i="10"/>
  <c r="G178" i="10"/>
  <c r="I178" i="10"/>
  <c r="J178" i="10"/>
  <c r="K178" i="10"/>
  <c r="D179" i="10"/>
  <c r="I179" i="10"/>
  <c r="E179" i="10"/>
  <c r="G179" i="10"/>
  <c r="H179" i="10"/>
  <c r="J179" i="10"/>
  <c r="K179" i="10"/>
  <c r="L179" i="10"/>
  <c r="D180" i="10"/>
  <c r="J180" i="10"/>
  <c r="E180" i="10"/>
  <c r="L180" i="10"/>
  <c r="D181" i="10"/>
  <c r="F181" i="10"/>
  <c r="E181" i="10"/>
  <c r="K181" i="10"/>
  <c r="D182" i="10"/>
  <c r="E182" i="10"/>
  <c r="L182" i="10"/>
  <c r="F182" i="10"/>
  <c r="H182" i="10"/>
  <c r="I182" i="10"/>
  <c r="J182" i="10"/>
  <c r="D183" i="10"/>
  <c r="H183" i="10"/>
  <c r="E183" i="10"/>
  <c r="F183" i="10"/>
  <c r="G183" i="10"/>
  <c r="K183" i="10"/>
  <c r="L183" i="10"/>
  <c r="D184" i="10"/>
  <c r="F184" i="10"/>
  <c r="E184" i="10"/>
  <c r="G184" i="10"/>
  <c r="H184" i="10"/>
  <c r="L184" i="10"/>
  <c r="D185" i="10"/>
  <c r="E185" i="10"/>
  <c r="G185" i="10"/>
  <c r="F185" i="10"/>
  <c r="H185" i="10"/>
  <c r="I185" i="10"/>
  <c r="J185" i="10"/>
  <c r="D186" i="10"/>
  <c r="H186" i="10"/>
  <c r="E186" i="10"/>
  <c r="L186" i="10"/>
  <c r="F186" i="10"/>
  <c r="G186" i="10"/>
  <c r="I186" i="10"/>
  <c r="J186" i="10"/>
  <c r="K186" i="10"/>
  <c r="D187" i="10"/>
  <c r="I187" i="10"/>
  <c r="E187" i="10"/>
  <c r="G187" i="10"/>
  <c r="H187" i="10"/>
  <c r="J187" i="10"/>
  <c r="K187" i="10"/>
  <c r="L187" i="10"/>
  <c r="D188" i="10"/>
  <c r="J188" i="10"/>
  <c r="E188" i="10"/>
  <c r="L188" i="10"/>
  <c r="D189" i="10"/>
  <c r="F189" i="10"/>
  <c r="E189" i="10"/>
  <c r="K189" i="10"/>
  <c r="D190" i="10"/>
  <c r="E190" i="10"/>
  <c r="L190" i="10"/>
  <c r="F190" i="10"/>
  <c r="H190" i="10"/>
  <c r="I190" i="10"/>
  <c r="J190" i="10"/>
  <c r="D191" i="10"/>
  <c r="H191" i="10"/>
  <c r="E191" i="10"/>
  <c r="F191" i="10"/>
  <c r="G191" i="10"/>
  <c r="K191" i="10"/>
  <c r="L191" i="10"/>
  <c r="D192" i="10"/>
  <c r="F192" i="10"/>
  <c r="E192" i="10"/>
  <c r="G192" i="10"/>
  <c r="H192" i="10"/>
  <c r="L192" i="10"/>
  <c r="D193" i="10"/>
  <c r="E193" i="10"/>
  <c r="G193" i="10"/>
  <c r="F193" i="10"/>
  <c r="H193" i="10"/>
  <c r="I193" i="10"/>
  <c r="J193" i="10"/>
  <c r="D194" i="10"/>
  <c r="H194" i="10"/>
  <c r="E194" i="10"/>
  <c r="L194" i="10"/>
  <c r="F194" i="10"/>
  <c r="G194" i="10"/>
  <c r="I194" i="10"/>
  <c r="J194" i="10"/>
  <c r="K194" i="10"/>
  <c r="D195" i="10"/>
  <c r="I195" i="10"/>
  <c r="E195" i="10"/>
  <c r="G195" i="10"/>
  <c r="J195" i="10"/>
  <c r="K195" i="10"/>
  <c r="L195" i="10"/>
  <c r="D196" i="10"/>
  <c r="J196" i="10"/>
  <c r="E196" i="10"/>
  <c r="L196" i="10"/>
  <c r="D197" i="10"/>
  <c r="F197" i="10"/>
  <c r="E197" i="10"/>
  <c r="K197" i="10"/>
  <c r="D198" i="10"/>
  <c r="E198" i="10"/>
  <c r="L198" i="10"/>
  <c r="F198" i="10"/>
  <c r="H198" i="10"/>
  <c r="I198" i="10"/>
  <c r="J198" i="10"/>
  <c r="D199" i="10"/>
  <c r="I199" i="10"/>
  <c r="E199" i="10"/>
  <c r="F199" i="10"/>
  <c r="G199" i="10"/>
  <c r="H199" i="10"/>
  <c r="K199" i="10"/>
  <c r="L199" i="10"/>
  <c r="D200" i="10"/>
  <c r="F200" i="10"/>
  <c r="E200" i="10"/>
  <c r="G200" i="10"/>
  <c r="H200" i="10"/>
  <c r="L200" i="10"/>
  <c r="D201" i="10"/>
  <c r="E201" i="10"/>
  <c r="G201" i="10"/>
  <c r="F201" i="10"/>
  <c r="H201" i="10"/>
  <c r="I201" i="10"/>
  <c r="J201" i="10"/>
  <c r="D202" i="10"/>
  <c r="H202" i="10"/>
  <c r="E202" i="10"/>
  <c r="L202" i="10"/>
  <c r="F202" i="10"/>
  <c r="G202" i="10"/>
  <c r="I202" i="10"/>
  <c r="J202" i="10"/>
  <c r="K202" i="10"/>
  <c r="D203" i="10"/>
  <c r="I203" i="10"/>
  <c r="E203" i="10"/>
  <c r="G203" i="10"/>
  <c r="J203" i="10"/>
  <c r="K203" i="10"/>
  <c r="L203" i="10"/>
  <c r="D204" i="10"/>
  <c r="J204" i="10"/>
  <c r="E204" i="10"/>
  <c r="L204" i="10"/>
  <c r="D205" i="10"/>
  <c r="F205" i="10"/>
  <c r="E205" i="10"/>
  <c r="K205" i="10"/>
  <c r="D206" i="10"/>
  <c r="E206" i="10"/>
  <c r="L206" i="10"/>
  <c r="F206" i="10"/>
  <c r="H206" i="10"/>
  <c r="I206" i="10"/>
  <c r="J206" i="10"/>
  <c r="D207" i="10"/>
  <c r="I207" i="10"/>
  <c r="E207" i="10"/>
  <c r="F207" i="10"/>
  <c r="G207" i="10"/>
  <c r="H207" i="10"/>
  <c r="K207" i="10"/>
  <c r="L207" i="10"/>
  <c r="D208" i="10"/>
  <c r="F208" i="10"/>
  <c r="E208" i="10"/>
  <c r="G208" i="10"/>
  <c r="H208" i="10"/>
  <c r="L208" i="10"/>
  <c r="D209" i="10"/>
  <c r="E209" i="10"/>
  <c r="G209" i="10"/>
  <c r="F209" i="10"/>
  <c r="H209" i="10"/>
  <c r="I209" i="10"/>
  <c r="J209" i="10"/>
  <c r="D210" i="10"/>
  <c r="H210" i="10"/>
  <c r="E210" i="10"/>
  <c r="L210" i="10"/>
  <c r="F210" i="10"/>
  <c r="G210" i="10"/>
  <c r="I210" i="10"/>
  <c r="J210" i="10"/>
  <c r="K210" i="10"/>
  <c r="D211" i="10"/>
  <c r="I211" i="10"/>
  <c r="E211" i="10"/>
  <c r="G211" i="10"/>
  <c r="J211" i="10"/>
  <c r="K211" i="10"/>
  <c r="L211" i="10"/>
  <c r="D212" i="10"/>
  <c r="J212" i="10"/>
  <c r="E212" i="10"/>
  <c r="L212" i="10"/>
  <c r="D213" i="10"/>
  <c r="F213" i="10"/>
  <c r="E213" i="10"/>
  <c r="K213" i="10"/>
  <c r="D214" i="10"/>
  <c r="E214" i="10"/>
  <c r="L214" i="10"/>
  <c r="F214" i="10"/>
  <c r="H214" i="10"/>
  <c r="I214" i="10"/>
  <c r="J214" i="10"/>
  <c r="D215" i="10"/>
  <c r="I215" i="10"/>
  <c r="E215" i="10"/>
  <c r="F215" i="10"/>
  <c r="G215" i="10"/>
  <c r="H215" i="10"/>
  <c r="K215" i="10"/>
  <c r="L215" i="10"/>
  <c r="D216" i="10"/>
  <c r="F216" i="10"/>
  <c r="E216" i="10"/>
  <c r="G216" i="10"/>
  <c r="H216" i="10"/>
  <c r="L216" i="10"/>
  <c r="D217" i="10"/>
  <c r="E217" i="10"/>
  <c r="G217" i="10"/>
  <c r="F217" i="10"/>
  <c r="H217" i="10"/>
  <c r="I217" i="10"/>
  <c r="J217" i="10"/>
  <c r="D218" i="10"/>
  <c r="H218" i="10"/>
  <c r="E218" i="10"/>
  <c r="L218" i="10"/>
  <c r="F218" i="10"/>
  <c r="G218" i="10"/>
  <c r="I218" i="10"/>
  <c r="J218" i="10"/>
  <c r="K218" i="10"/>
  <c r="D219" i="10"/>
  <c r="I219" i="10"/>
  <c r="E219" i="10"/>
  <c r="G219" i="10"/>
  <c r="J219" i="10"/>
  <c r="K219" i="10"/>
  <c r="L219" i="10"/>
  <c r="D220" i="10"/>
  <c r="J220" i="10"/>
  <c r="E220" i="10"/>
  <c r="L220" i="10"/>
  <c r="D221" i="10"/>
  <c r="F221" i="10"/>
  <c r="E221" i="10"/>
  <c r="K221" i="10"/>
  <c r="D222" i="10"/>
  <c r="E222" i="10"/>
  <c r="L222" i="10"/>
  <c r="F222" i="10"/>
  <c r="H222" i="10"/>
  <c r="I222" i="10"/>
  <c r="J222" i="10"/>
  <c r="D223" i="10"/>
  <c r="I223" i="10"/>
  <c r="E223" i="10"/>
  <c r="F223" i="10"/>
  <c r="G223" i="10"/>
  <c r="H223" i="10"/>
  <c r="K223" i="10"/>
  <c r="L223" i="10"/>
  <c r="D224" i="10"/>
  <c r="F224" i="10"/>
  <c r="E224" i="10"/>
  <c r="G224" i="10"/>
  <c r="H224" i="10"/>
  <c r="L224" i="10"/>
  <c r="D225" i="10"/>
  <c r="E225" i="10"/>
  <c r="G225" i="10"/>
  <c r="F225" i="10"/>
  <c r="H225" i="10"/>
  <c r="I225" i="10"/>
  <c r="J225" i="10"/>
  <c r="D226" i="10"/>
  <c r="H226" i="10"/>
  <c r="E226" i="10"/>
  <c r="L226" i="10"/>
  <c r="F226" i="10"/>
  <c r="G226" i="10"/>
  <c r="I226" i="10"/>
  <c r="J226" i="10"/>
  <c r="K226" i="10"/>
  <c r="D227" i="10"/>
  <c r="I227" i="10"/>
  <c r="E227" i="10"/>
  <c r="G227" i="10"/>
  <c r="J227" i="10"/>
  <c r="K227" i="10"/>
  <c r="L227" i="10"/>
  <c r="D228" i="10"/>
  <c r="J228" i="10"/>
  <c r="E228" i="10"/>
  <c r="L228" i="10"/>
  <c r="D229" i="10"/>
  <c r="F229" i="10"/>
  <c r="E229" i="10"/>
  <c r="K229" i="10"/>
  <c r="D230" i="10"/>
  <c r="E230" i="10"/>
  <c r="L230" i="10"/>
  <c r="F230" i="10"/>
  <c r="H230" i="10"/>
  <c r="I230" i="10"/>
  <c r="J230" i="10"/>
  <c r="D231" i="10"/>
  <c r="I231" i="10"/>
  <c r="E231" i="10"/>
  <c r="F231" i="10"/>
  <c r="G231" i="10"/>
  <c r="H231" i="10"/>
  <c r="K231" i="10"/>
  <c r="L231" i="10"/>
  <c r="D232" i="10"/>
  <c r="F232" i="10"/>
  <c r="E232" i="10"/>
  <c r="G232" i="10"/>
  <c r="H232" i="10"/>
  <c r="L232" i="10"/>
  <c r="D233" i="10"/>
  <c r="E233" i="10"/>
  <c r="G233" i="10"/>
  <c r="F233" i="10"/>
  <c r="H233" i="10"/>
  <c r="I233" i="10"/>
  <c r="J233" i="10"/>
  <c r="D234" i="10"/>
  <c r="H234" i="10"/>
  <c r="E234" i="10"/>
  <c r="L234" i="10"/>
  <c r="F234" i="10"/>
  <c r="G234" i="10"/>
  <c r="I234" i="10"/>
  <c r="J234" i="10"/>
  <c r="K234" i="10"/>
  <c r="D235" i="10"/>
  <c r="I235" i="10"/>
  <c r="E235" i="10"/>
  <c r="G235" i="10"/>
  <c r="J235" i="10"/>
  <c r="K235" i="10"/>
  <c r="L235" i="10"/>
  <c r="D236" i="10"/>
  <c r="J236" i="10"/>
  <c r="E236" i="10"/>
  <c r="L236" i="10"/>
  <c r="D237" i="10"/>
  <c r="F237" i="10"/>
  <c r="E237" i="10"/>
  <c r="K237" i="10"/>
  <c r="D238" i="10"/>
  <c r="E238" i="10"/>
  <c r="L238" i="10"/>
  <c r="F238" i="10"/>
  <c r="H238" i="10"/>
  <c r="I238" i="10"/>
  <c r="J238" i="10"/>
  <c r="D239" i="10"/>
  <c r="I239" i="10"/>
  <c r="E239" i="10"/>
  <c r="F239" i="10"/>
  <c r="G239" i="10"/>
  <c r="H239" i="10"/>
  <c r="K239" i="10"/>
  <c r="L239" i="10"/>
  <c r="D240" i="10"/>
  <c r="F240" i="10"/>
  <c r="E240" i="10"/>
  <c r="G240" i="10"/>
  <c r="H240" i="10"/>
  <c r="L240" i="10"/>
  <c r="D241" i="10"/>
  <c r="E241" i="10"/>
  <c r="G241" i="10"/>
  <c r="F241" i="10"/>
  <c r="H241" i="10"/>
  <c r="I241" i="10"/>
  <c r="J241" i="10"/>
  <c r="D242" i="10"/>
  <c r="H242" i="10"/>
  <c r="E242" i="10"/>
  <c r="L242" i="10"/>
  <c r="F242" i="10"/>
  <c r="G242" i="10"/>
  <c r="I242" i="10"/>
  <c r="J242" i="10"/>
  <c r="K242" i="10"/>
  <c r="D243" i="10"/>
  <c r="I243" i="10"/>
  <c r="E243" i="10"/>
  <c r="G243" i="10"/>
  <c r="J243" i="10"/>
  <c r="K243" i="10"/>
  <c r="L243" i="10"/>
  <c r="D244" i="10"/>
  <c r="J244" i="10"/>
  <c r="E244" i="10"/>
  <c r="L244" i="10"/>
  <c r="D245" i="10"/>
  <c r="F245" i="10"/>
  <c r="E245" i="10"/>
  <c r="K245" i="10"/>
  <c r="D246" i="10"/>
  <c r="E246" i="10"/>
  <c r="L246" i="10"/>
  <c r="F246" i="10"/>
  <c r="H246" i="10"/>
  <c r="I246" i="10"/>
  <c r="J246" i="10"/>
  <c r="D247" i="10"/>
  <c r="I247" i="10"/>
  <c r="E247" i="10"/>
  <c r="F247" i="10"/>
  <c r="G247" i="10"/>
  <c r="H247" i="10"/>
  <c r="K247" i="10"/>
  <c r="L247" i="10"/>
  <c r="D248" i="10"/>
  <c r="F248" i="10"/>
  <c r="E248" i="10"/>
  <c r="G248" i="10"/>
  <c r="H248" i="10"/>
  <c r="L248" i="10"/>
  <c r="D249" i="10"/>
  <c r="E249" i="10"/>
  <c r="G249" i="10"/>
  <c r="F249" i="10"/>
  <c r="H249" i="10"/>
  <c r="I249" i="10"/>
  <c r="J249" i="10"/>
  <c r="D250" i="10"/>
  <c r="H250" i="10"/>
  <c r="E250" i="10"/>
  <c r="L250" i="10"/>
  <c r="F250" i="10"/>
  <c r="G250" i="10"/>
  <c r="I250" i="10"/>
  <c r="J250" i="10"/>
  <c r="K250" i="10"/>
  <c r="D251" i="10"/>
  <c r="I251" i="10"/>
  <c r="E251" i="10"/>
  <c r="G251" i="10"/>
  <c r="J251" i="10"/>
  <c r="K251" i="10"/>
  <c r="L251" i="10"/>
  <c r="D252" i="10"/>
  <c r="J252" i="10"/>
  <c r="E252" i="10"/>
  <c r="L252" i="10"/>
  <c r="D253" i="10"/>
  <c r="F253" i="10"/>
  <c r="E253" i="10"/>
  <c r="K253" i="10"/>
  <c r="D254" i="10"/>
  <c r="E254" i="10"/>
  <c r="L254" i="10"/>
  <c r="F254" i="10"/>
  <c r="H254" i="10"/>
  <c r="I254" i="10"/>
  <c r="J254" i="10"/>
  <c r="D255" i="10"/>
  <c r="I255" i="10"/>
  <c r="E255" i="10"/>
  <c r="F255" i="10"/>
  <c r="G255" i="10"/>
  <c r="H255" i="10"/>
  <c r="K255" i="10"/>
  <c r="L255" i="10"/>
  <c r="D256" i="10"/>
  <c r="F256" i="10"/>
  <c r="E256" i="10"/>
  <c r="G256" i="10"/>
  <c r="H256" i="10"/>
  <c r="L256" i="10"/>
  <c r="D257" i="10"/>
  <c r="E257" i="10"/>
  <c r="G257" i="10"/>
  <c r="F257" i="10"/>
  <c r="H257" i="10"/>
  <c r="I257" i="10"/>
  <c r="J257" i="10"/>
  <c r="D258" i="10"/>
  <c r="H258" i="10"/>
  <c r="E258" i="10"/>
  <c r="L258" i="10"/>
  <c r="F258" i="10"/>
  <c r="G258" i="10"/>
  <c r="I258" i="10"/>
  <c r="J258" i="10"/>
  <c r="K258" i="10"/>
  <c r="D259" i="10"/>
  <c r="I259" i="10"/>
  <c r="E259" i="10"/>
  <c r="G259" i="10"/>
  <c r="J259" i="10"/>
  <c r="K259" i="10"/>
  <c r="L259" i="10"/>
  <c r="D260" i="10"/>
  <c r="J260" i="10"/>
  <c r="E260" i="10"/>
  <c r="L260" i="10"/>
  <c r="D261" i="10"/>
  <c r="F261" i="10"/>
  <c r="E261" i="10"/>
  <c r="K261" i="10"/>
  <c r="D262" i="10"/>
  <c r="E262" i="10"/>
  <c r="L262" i="10"/>
  <c r="F262" i="10"/>
  <c r="H262" i="10"/>
  <c r="I262" i="10"/>
  <c r="J262" i="10"/>
  <c r="D263" i="10"/>
  <c r="I263" i="10"/>
  <c r="E263" i="10"/>
  <c r="F263" i="10"/>
  <c r="G263" i="10"/>
  <c r="H263" i="10"/>
  <c r="K263" i="10"/>
  <c r="L263" i="10"/>
  <c r="D264" i="10"/>
  <c r="F264" i="10"/>
  <c r="E264" i="10"/>
  <c r="G264" i="10"/>
  <c r="H264" i="10"/>
  <c r="I264" i="10"/>
  <c r="L264" i="10"/>
  <c r="D265" i="10"/>
  <c r="E265" i="10"/>
  <c r="G265" i="10"/>
  <c r="F265" i="10"/>
  <c r="H265" i="10"/>
  <c r="I265" i="10"/>
  <c r="J265" i="10"/>
  <c r="D266" i="10"/>
  <c r="H266" i="10"/>
  <c r="E266" i="10"/>
  <c r="L266" i="10"/>
  <c r="F266" i="10"/>
  <c r="G266" i="10"/>
  <c r="I266" i="10"/>
  <c r="J266" i="10"/>
  <c r="K266" i="10"/>
  <c r="D267" i="10"/>
  <c r="I267" i="10"/>
  <c r="E267" i="10"/>
  <c r="G267" i="10"/>
  <c r="J267" i="10"/>
  <c r="K267" i="10"/>
  <c r="L267" i="10"/>
  <c r="D268" i="10"/>
  <c r="J268" i="10"/>
  <c r="E268" i="10"/>
  <c r="L268" i="10"/>
  <c r="D269" i="10"/>
  <c r="F269" i="10"/>
  <c r="E269" i="10"/>
  <c r="K269" i="10"/>
  <c r="D270" i="10"/>
  <c r="E270" i="10"/>
  <c r="L270" i="10"/>
  <c r="F270" i="10"/>
  <c r="H270" i="10"/>
  <c r="I270" i="10"/>
  <c r="J270" i="10"/>
  <c r="D271" i="10"/>
  <c r="I271" i="10"/>
  <c r="E271" i="10"/>
  <c r="F271" i="10"/>
  <c r="G271" i="10"/>
  <c r="H271" i="10"/>
  <c r="K271" i="10"/>
  <c r="L271" i="10"/>
  <c r="D272" i="10"/>
  <c r="F272" i="10"/>
  <c r="E272" i="10"/>
  <c r="G272" i="10"/>
  <c r="H272" i="10"/>
  <c r="I272" i="10"/>
  <c r="L272" i="10"/>
  <c r="D273" i="10"/>
  <c r="E273" i="10"/>
  <c r="G273" i="10"/>
  <c r="F273" i="10"/>
  <c r="H273" i="10"/>
  <c r="I273" i="10"/>
  <c r="J273" i="10"/>
  <c r="D274" i="10"/>
  <c r="H274" i="10"/>
  <c r="E274" i="10"/>
  <c r="L274" i="10"/>
  <c r="F274" i="10"/>
  <c r="G274" i="10"/>
  <c r="I274" i="10"/>
  <c r="J274" i="10"/>
  <c r="K274" i="10"/>
  <c r="D275" i="10"/>
  <c r="I275" i="10"/>
  <c r="E275" i="10"/>
  <c r="G275" i="10"/>
  <c r="J275" i="10"/>
  <c r="K275" i="10"/>
  <c r="L275" i="10"/>
  <c r="D276" i="10"/>
  <c r="E276" i="10"/>
  <c r="L276" i="10"/>
  <c r="D277" i="10"/>
  <c r="F277" i="10"/>
  <c r="E277" i="10"/>
  <c r="D278" i="10"/>
  <c r="E278" i="10"/>
  <c r="L278" i="10"/>
  <c r="F278" i="10"/>
  <c r="H278" i="10"/>
  <c r="I278" i="10"/>
  <c r="J278" i="10"/>
  <c r="D279" i="10"/>
  <c r="I279" i="10"/>
  <c r="E279" i="10"/>
  <c r="F279" i="10"/>
  <c r="G279" i="10"/>
  <c r="H279" i="10"/>
  <c r="K279" i="10"/>
  <c r="L279" i="10"/>
  <c r="D280" i="10"/>
  <c r="F280" i="10"/>
  <c r="E280" i="10"/>
  <c r="G280" i="10"/>
  <c r="H280" i="10"/>
  <c r="I280" i="10"/>
  <c r="L280" i="10"/>
  <c r="D281" i="10"/>
  <c r="E281" i="10"/>
  <c r="G281" i="10"/>
  <c r="F281" i="10"/>
  <c r="H281" i="10"/>
  <c r="I281" i="10"/>
  <c r="J281" i="10"/>
  <c r="D282" i="10"/>
  <c r="H282" i="10"/>
  <c r="E282" i="10"/>
  <c r="L282" i="10"/>
  <c r="F282" i="10"/>
  <c r="G282" i="10"/>
  <c r="I282" i="10"/>
  <c r="J282" i="10"/>
  <c r="K282" i="10"/>
  <c r="D283" i="10"/>
  <c r="I283" i="10"/>
  <c r="E283" i="10"/>
  <c r="G283" i="10"/>
  <c r="J283" i="10"/>
  <c r="K283" i="10"/>
  <c r="L283" i="10"/>
  <c r="D284" i="10"/>
  <c r="E284" i="10"/>
  <c r="L284" i="10"/>
  <c r="D285" i="10"/>
  <c r="F285" i="10"/>
  <c r="E285" i="10"/>
  <c r="D286" i="10"/>
  <c r="E286" i="10"/>
  <c r="L286" i="10"/>
  <c r="F286" i="10"/>
  <c r="H286" i="10"/>
  <c r="I286" i="10"/>
  <c r="J286" i="10"/>
  <c r="D287" i="10"/>
  <c r="I287" i="10"/>
  <c r="E287" i="10"/>
  <c r="F287" i="10"/>
  <c r="G287" i="10"/>
  <c r="H287" i="10"/>
  <c r="K287" i="10"/>
  <c r="L287" i="10"/>
  <c r="D288" i="10"/>
  <c r="F288" i="10"/>
  <c r="E288" i="10"/>
  <c r="G288" i="10"/>
  <c r="H288" i="10"/>
  <c r="I288" i="10"/>
  <c r="L288" i="10"/>
  <c r="D289" i="10"/>
  <c r="E289" i="10"/>
  <c r="G289" i="10"/>
  <c r="F289" i="10"/>
  <c r="H289" i="10"/>
  <c r="I289" i="10"/>
  <c r="J289" i="10"/>
  <c r="D290" i="10"/>
  <c r="H290" i="10"/>
  <c r="E290" i="10"/>
  <c r="L290" i="10"/>
  <c r="F290" i="10"/>
  <c r="G290" i="10"/>
  <c r="I290" i="10"/>
  <c r="J290" i="10"/>
  <c r="K290" i="10"/>
  <c r="D291" i="10"/>
  <c r="I291" i="10"/>
  <c r="E291" i="10"/>
  <c r="G291" i="10"/>
  <c r="J291" i="10"/>
  <c r="K291" i="10"/>
  <c r="L291" i="10"/>
  <c r="D292" i="10"/>
  <c r="K292" i="10"/>
  <c r="E292" i="10"/>
  <c r="D293" i="10"/>
  <c r="E293" i="10"/>
  <c r="F293" i="10"/>
  <c r="L293" i="10"/>
  <c r="D294" i="10"/>
  <c r="E294" i="10"/>
  <c r="G294" i="10"/>
  <c r="F294" i="10"/>
  <c r="H294" i="10"/>
  <c r="I294" i="10"/>
  <c r="J294" i="10"/>
  <c r="D295" i="10"/>
  <c r="I295" i="10"/>
  <c r="E295" i="10"/>
  <c r="F295" i="10"/>
  <c r="G295" i="10"/>
  <c r="H295" i="10"/>
  <c r="K295" i="10"/>
  <c r="L295" i="10"/>
  <c r="D296" i="10"/>
  <c r="F296" i="10"/>
  <c r="E296" i="10"/>
  <c r="G296" i="10"/>
  <c r="H296" i="10"/>
  <c r="I296" i="10"/>
  <c r="L296" i="10"/>
  <c r="D297" i="10"/>
  <c r="E297" i="10"/>
  <c r="G297" i="10"/>
  <c r="F297" i="10"/>
  <c r="H297" i="10"/>
  <c r="I297" i="10"/>
  <c r="J297" i="10"/>
  <c r="D298" i="10"/>
  <c r="H298" i="10"/>
  <c r="E298" i="10"/>
  <c r="L298" i="10"/>
  <c r="F298" i="10"/>
  <c r="G298" i="10"/>
  <c r="I298" i="10"/>
  <c r="J298" i="10"/>
  <c r="K298" i="10"/>
  <c r="D299" i="10"/>
  <c r="E299" i="10"/>
  <c r="G299" i="10"/>
  <c r="J299" i="10"/>
  <c r="K299" i="10"/>
  <c r="L299" i="10"/>
  <c r="D300" i="10"/>
  <c r="E300" i="10"/>
  <c r="K300" i="10"/>
  <c r="L300" i="10"/>
  <c r="D301" i="10"/>
  <c r="E301" i="10"/>
  <c r="F301" i="10"/>
  <c r="D302" i="10"/>
  <c r="E302" i="10"/>
  <c r="F302" i="10"/>
  <c r="G302" i="10"/>
  <c r="H302" i="10"/>
  <c r="I302" i="10"/>
  <c r="J302" i="10"/>
  <c r="D303" i="10"/>
  <c r="I303" i="10"/>
  <c r="E303" i="10"/>
  <c r="F303" i="10"/>
  <c r="G303" i="10"/>
  <c r="H303" i="10"/>
  <c r="K303" i="10"/>
  <c r="L303" i="10"/>
  <c r="D304" i="10"/>
  <c r="F304" i="10"/>
  <c r="E304" i="10"/>
  <c r="G304" i="10"/>
  <c r="H304" i="10"/>
  <c r="I304" i="10"/>
  <c r="L304" i="10"/>
  <c r="D305" i="10"/>
  <c r="E305" i="10"/>
  <c r="G305" i="10"/>
  <c r="F305" i="10"/>
  <c r="H305" i="10"/>
  <c r="I305" i="10"/>
  <c r="J305" i="10"/>
  <c r="D306" i="10"/>
  <c r="H306" i="10"/>
  <c r="E306" i="10"/>
  <c r="L306" i="10"/>
  <c r="F306" i="10"/>
  <c r="G306" i="10"/>
  <c r="I306" i="10"/>
  <c r="J306" i="10"/>
  <c r="K306" i="10"/>
  <c r="D307" i="10"/>
  <c r="E307" i="10"/>
  <c r="G307" i="10"/>
  <c r="J307" i="10"/>
  <c r="K307" i="10"/>
  <c r="D308" i="10"/>
  <c r="E308" i="10"/>
  <c r="H308" i="10"/>
  <c r="K308" i="10"/>
  <c r="L308" i="10"/>
  <c r="D309" i="10"/>
  <c r="F309" i="10"/>
  <c r="E309" i="10"/>
  <c r="I309" i="10"/>
  <c r="D310" i="10"/>
  <c r="E310" i="10"/>
  <c r="F310" i="10"/>
  <c r="G310" i="10"/>
  <c r="H310" i="10"/>
  <c r="I310" i="10"/>
  <c r="J310" i="10"/>
  <c r="D311" i="10"/>
  <c r="I311" i="10"/>
  <c r="E311" i="10"/>
  <c r="F311" i="10"/>
  <c r="G311" i="10"/>
  <c r="H311" i="10"/>
  <c r="K311" i="10"/>
  <c r="L311" i="10"/>
  <c r="D312" i="10"/>
  <c r="I312" i="10"/>
  <c r="E312" i="10"/>
  <c r="G312" i="10"/>
  <c r="H312" i="10"/>
  <c r="D313" i="10"/>
  <c r="E313" i="10"/>
  <c r="F313" i="10"/>
  <c r="H313" i="10"/>
  <c r="I313" i="10"/>
  <c r="J313" i="10"/>
  <c r="D314" i="10"/>
  <c r="H314" i="10"/>
  <c r="E314" i="10"/>
  <c r="L314" i="10"/>
  <c r="F314" i="10"/>
  <c r="G314" i="10"/>
  <c r="I314" i="10"/>
  <c r="J314" i="10"/>
  <c r="K314" i="10"/>
  <c r="D315" i="10"/>
  <c r="E315" i="10"/>
  <c r="G315" i="10"/>
  <c r="H315" i="10"/>
  <c r="K315" i="10"/>
  <c r="L315" i="10"/>
  <c r="D316" i="10"/>
  <c r="H316" i="10"/>
  <c r="E316" i="10"/>
  <c r="L316" i="10"/>
  <c r="I316" i="10"/>
  <c r="K316" i="10"/>
  <c r="D317" i="10"/>
  <c r="H317" i="10"/>
  <c r="E317" i="10"/>
  <c r="F317" i="10"/>
  <c r="I317" i="10"/>
  <c r="D318" i="10"/>
  <c r="E318" i="10"/>
  <c r="L318" i="10"/>
  <c r="F318" i="10"/>
  <c r="H318" i="10"/>
  <c r="I318" i="10"/>
  <c r="J318" i="10"/>
  <c r="D319" i="10"/>
  <c r="E319" i="10"/>
  <c r="G319" i="10"/>
  <c r="D320" i="10"/>
  <c r="I320" i="10"/>
  <c r="E320" i="10"/>
  <c r="G320" i="10"/>
  <c r="H320" i="10"/>
  <c r="D321" i="10"/>
  <c r="E321" i="10"/>
  <c r="F321" i="10"/>
  <c r="H321" i="10"/>
  <c r="I321" i="10"/>
  <c r="J321" i="10"/>
  <c r="D322" i="10"/>
  <c r="H322" i="10"/>
  <c r="E322" i="10"/>
  <c r="L322" i="10"/>
  <c r="F322" i="10"/>
  <c r="G322" i="10"/>
  <c r="I322" i="10"/>
  <c r="J322" i="10"/>
  <c r="K322" i="10"/>
  <c r="D323" i="10"/>
  <c r="J323" i="10"/>
  <c r="E323" i="10"/>
  <c r="G323" i="10"/>
  <c r="H323" i="10"/>
  <c r="L323" i="10"/>
  <c r="D324" i="10"/>
  <c r="H324" i="10"/>
  <c r="E324" i="10"/>
  <c r="K324" i="10"/>
  <c r="D325" i="10"/>
  <c r="H325" i="10"/>
  <c r="E325" i="10"/>
  <c r="I325" i="10"/>
  <c r="D326" i="10"/>
  <c r="E326" i="10"/>
  <c r="L326" i="10"/>
  <c r="F326" i="10"/>
  <c r="H326" i="10"/>
  <c r="I326" i="10"/>
  <c r="J326" i="10"/>
  <c r="D327" i="10"/>
  <c r="E327" i="10"/>
  <c r="F327" i="10"/>
  <c r="G327" i="10"/>
  <c r="H327" i="10"/>
  <c r="K327" i="10"/>
  <c r="L327" i="10"/>
  <c r="D328" i="10"/>
  <c r="E328" i="10"/>
  <c r="G328" i="10"/>
  <c r="H328" i="10"/>
  <c r="D329" i="10"/>
  <c r="E329" i="10"/>
  <c r="F329" i="10"/>
  <c r="H329" i="10"/>
  <c r="I329" i="10"/>
  <c r="J329" i="10"/>
  <c r="D330" i="10"/>
  <c r="H330" i="10"/>
  <c r="E330" i="10"/>
  <c r="L330" i="10"/>
  <c r="F330" i="10"/>
  <c r="G330" i="10"/>
  <c r="I330" i="10"/>
  <c r="J330" i="10"/>
  <c r="K330" i="10"/>
  <c r="D331" i="10"/>
  <c r="E331" i="10"/>
  <c r="G331" i="10"/>
  <c r="H331" i="10"/>
  <c r="D332" i="10"/>
  <c r="E332" i="10"/>
  <c r="H332" i="10"/>
  <c r="I332" i="10"/>
  <c r="D333" i="10"/>
  <c r="H333" i="10"/>
  <c r="E333" i="10"/>
  <c r="D334" i="10"/>
  <c r="E334" i="10"/>
  <c r="L334" i="10"/>
  <c r="F334" i="10"/>
  <c r="G334" i="10"/>
  <c r="H334" i="10"/>
  <c r="I334" i="10"/>
  <c r="J334" i="10"/>
  <c r="K334" i="10"/>
  <c r="D335" i="10"/>
  <c r="E335" i="10"/>
  <c r="F335" i="10"/>
  <c r="G335" i="10"/>
  <c r="H335" i="10"/>
  <c r="L335" i="10"/>
  <c r="D336" i="10"/>
  <c r="E336" i="10"/>
  <c r="G336" i="10"/>
  <c r="D337" i="10"/>
  <c r="E337" i="10"/>
  <c r="F337" i="10"/>
  <c r="H337" i="10"/>
  <c r="I337" i="10"/>
  <c r="J337" i="10"/>
  <c r="D338" i="10"/>
  <c r="H338" i="10"/>
  <c r="E338" i="10"/>
  <c r="L338" i="10"/>
  <c r="F338" i="10"/>
  <c r="G338" i="10"/>
  <c r="I338" i="10"/>
  <c r="J338" i="10"/>
  <c r="K338" i="10"/>
  <c r="D339" i="10"/>
  <c r="E339" i="10"/>
  <c r="G339" i="10"/>
  <c r="D11" i="11"/>
  <c r="O27" i="11" s="1"/>
  <c r="R27" i="11" s="1"/>
  <c r="T27" i="11" s="1"/>
  <c r="D12" i="11"/>
  <c r="D13" i="11"/>
  <c r="D9" i="11"/>
  <c r="E9" i="11"/>
  <c r="C17" i="11"/>
  <c r="E21" i="11"/>
  <c r="F21" i="11"/>
  <c r="G21" i="11"/>
  <c r="H21" i="11"/>
  <c r="P21" i="11"/>
  <c r="E22" i="11"/>
  <c r="F22" i="11"/>
  <c r="G22" i="11"/>
  <c r="I22" i="11"/>
  <c r="P22" i="11"/>
  <c r="E23" i="11"/>
  <c r="F23" i="11"/>
  <c r="G23" i="11"/>
  <c r="I23" i="11"/>
  <c r="P23" i="11"/>
  <c r="E24" i="11"/>
  <c r="F24" i="11"/>
  <c r="G24" i="11"/>
  <c r="I24" i="11"/>
  <c r="P24" i="11"/>
  <c r="E25" i="11"/>
  <c r="F25" i="11"/>
  <c r="G25" i="11"/>
  <c r="L25" i="11"/>
  <c r="P25" i="11"/>
  <c r="E26" i="11"/>
  <c r="F26" i="11"/>
  <c r="G26" i="11"/>
  <c r="L26" i="11"/>
  <c r="P26" i="11"/>
  <c r="E27" i="11"/>
  <c r="F27" i="11"/>
  <c r="G27" i="11"/>
  <c r="L27" i="11"/>
  <c r="P27" i="11"/>
  <c r="E28" i="11"/>
  <c r="F28" i="11"/>
  <c r="G28" i="11"/>
  <c r="I28" i="11"/>
  <c r="P28" i="11"/>
  <c r="E29" i="11"/>
  <c r="F29" i="11"/>
  <c r="G29" i="11"/>
  <c r="M29" i="11"/>
  <c r="P29" i="11"/>
  <c r="E30" i="11"/>
  <c r="F30" i="11"/>
  <c r="G30" i="11"/>
  <c r="M30" i="11"/>
  <c r="P30" i="11"/>
  <c r="E31" i="11"/>
  <c r="F31" i="11"/>
  <c r="G31" i="11"/>
  <c r="M31" i="11"/>
  <c r="P31" i="11"/>
  <c r="E32" i="11"/>
  <c r="F32" i="11"/>
  <c r="P32" i="11"/>
  <c r="E33" i="11"/>
  <c r="F33" i="11"/>
  <c r="G33" i="11"/>
  <c r="M33" i="11"/>
  <c r="P33" i="11"/>
  <c r="E34" i="11"/>
  <c r="F34" i="11"/>
  <c r="G34" i="11"/>
  <c r="M34" i="11"/>
  <c r="P34" i="11"/>
  <c r="E35" i="11"/>
  <c r="F35" i="11"/>
  <c r="G35" i="11"/>
  <c r="M35" i="11"/>
  <c r="P35" i="11"/>
  <c r="E36" i="11"/>
  <c r="F36" i="11"/>
  <c r="O36" i="11"/>
  <c r="P36" i="11"/>
  <c r="E37" i="11"/>
  <c r="F37" i="11"/>
  <c r="G37" i="11"/>
  <c r="M37" i="11"/>
  <c r="P37" i="11"/>
  <c r="E38" i="11"/>
  <c r="F38" i="11"/>
  <c r="G38" i="11"/>
  <c r="M38" i="11"/>
  <c r="P38" i="11"/>
  <c r="E39" i="11"/>
  <c r="F39" i="11"/>
  <c r="G39" i="11"/>
  <c r="L39" i="11"/>
  <c r="P39" i="11"/>
  <c r="E40" i="11"/>
  <c r="F40" i="11"/>
  <c r="P40" i="11"/>
  <c r="E41" i="11"/>
  <c r="F41" i="11"/>
  <c r="G41" i="11"/>
  <c r="L41" i="11"/>
  <c r="P41" i="11"/>
  <c r="E42" i="11"/>
  <c r="F42" i="11"/>
  <c r="G42" i="11"/>
  <c r="L42" i="11"/>
  <c r="P42" i="11"/>
  <c r="E43" i="11"/>
  <c r="F43" i="11"/>
  <c r="G43" i="11"/>
  <c r="L43" i="11"/>
  <c r="P43" i="11"/>
  <c r="E44" i="11"/>
  <c r="F44" i="11"/>
  <c r="P44" i="11"/>
  <c r="E45" i="11"/>
  <c r="F45" i="11"/>
  <c r="G45" i="11"/>
  <c r="L45" i="11"/>
  <c r="P45" i="11"/>
  <c r="E46" i="11"/>
  <c r="F46" i="11"/>
  <c r="G46" i="11"/>
  <c r="L46" i="11"/>
  <c r="P46" i="11"/>
  <c r="E47" i="11"/>
  <c r="F47" i="11"/>
  <c r="O47" i="11"/>
  <c r="R47" i="11" s="1"/>
  <c r="T47" i="11" s="1"/>
  <c r="G47" i="11"/>
  <c r="L47" i="11"/>
  <c r="P47" i="11"/>
  <c r="E48" i="11"/>
  <c r="F48" i="11"/>
  <c r="G48" i="11"/>
  <c r="L48" i="11"/>
  <c r="P48" i="11"/>
  <c r="E49" i="11"/>
  <c r="F49" i="11"/>
  <c r="G49" i="11"/>
  <c r="L49" i="11"/>
  <c r="P49" i="11"/>
  <c r="E50" i="11"/>
  <c r="F50" i="11"/>
  <c r="G50" i="11"/>
  <c r="L50" i="11"/>
  <c r="P50" i="11"/>
  <c r="E51" i="11"/>
  <c r="F51" i="11"/>
  <c r="G51" i="11"/>
  <c r="L51" i="11"/>
  <c r="P51" i="11"/>
  <c r="E52" i="11"/>
  <c r="F52" i="11"/>
  <c r="G52" i="11"/>
  <c r="L52" i="11"/>
  <c r="P52" i="11"/>
  <c r="E53" i="11"/>
  <c r="F53" i="11"/>
  <c r="G53" i="11"/>
  <c r="L53" i="11"/>
  <c r="P53" i="11"/>
  <c r="E54" i="11"/>
  <c r="F54" i="11"/>
  <c r="G54" i="11"/>
  <c r="L54" i="11"/>
  <c r="P54" i="11"/>
  <c r="E55" i="11"/>
  <c r="F55" i="11"/>
  <c r="G55" i="11"/>
  <c r="L55" i="11"/>
  <c r="P55" i="11"/>
  <c r="E56" i="11"/>
  <c r="F56" i="11"/>
  <c r="P56" i="11"/>
  <c r="E57" i="11"/>
  <c r="F57" i="11"/>
  <c r="G57" i="11"/>
  <c r="L57" i="11"/>
  <c r="P57" i="11"/>
  <c r="E58" i="11"/>
  <c r="F58" i="11"/>
  <c r="G58" i="11"/>
  <c r="L58" i="11"/>
  <c r="P58" i="11"/>
  <c r="E59" i="11"/>
  <c r="F59" i="11"/>
  <c r="G59" i="11"/>
  <c r="L59" i="11"/>
  <c r="P59" i="11"/>
  <c r="E60" i="11"/>
  <c r="F60" i="11"/>
  <c r="P60" i="11"/>
  <c r="E61" i="11"/>
  <c r="F61" i="11"/>
  <c r="G61" i="11"/>
  <c r="M61" i="11"/>
  <c r="P61" i="11"/>
  <c r="E62" i="11"/>
  <c r="F62" i="11"/>
  <c r="G62" i="11"/>
  <c r="M62" i="11"/>
  <c r="P62" i="11"/>
  <c r="E63" i="11"/>
  <c r="F63" i="11"/>
  <c r="G63" i="11"/>
  <c r="L63" i="11"/>
  <c r="P63" i="11"/>
  <c r="E64" i="11"/>
  <c r="F64" i="11"/>
  <c r="O64" i="11"/>
  <c r="R64" i="11" s="1"/>
  <c r="T64" i="11" s="1"/>
  <c r="P64" i="11"/>
  <c r="E65" i="11"/>
  <c r="F65" i="11"/>
  <c r="G65" i="11"/>
  <c r="I65" i="11"/>
  <c r="P65" i="11"/>
  <c r="E66" i="11"/>
  <c r="F66" i="11"/>
  <c r="G66" i="11"/>
  <c r="L66" i="11"/>
  <c r="P66" i="11"/>
  <c r="E67" i="11"/>
  <c r="F67" i="11"/>
  <c r="G67" i="11"/>
  <c r="L67" i="11"/>
  <c r="P67" i="11"/>
  <c r="E68" i="11"/>
  <c r="F68" i="11"/>
  <c r="G68" i="11"/>
  <c r="L68" i="11"/>
  <c r="P68" i="11"/>
  <c r="E69" i="11"/>
  <c r="F69" i="11"/>
  <c r="G69" i="11"/>
  <c r="M69" i="11"/>
  <c r="P69" i="11"/>
  <c r="E70" i="11"/>
  <c r="F70" i="11"/>
  <c r="G70" i="11"/>
  <c r="P70" i="11"/>
  <c r="E71" i="11"/>
  <c r="F71" i="11"/>
  <c r="G71" i="11"/>
  <c r="L71" i="11"/>
  <c r="P71" i="11"/>
  <c r="E72" i="11"/>
  <c r="F72" i="11"/>
  <c r="G72" i="11"/>
  <c r="J72" i="11"/>
  <c r="P72" i="11"/>
  <c r="E73" i="11"/>
  <c r="F73" i="11"/>
  <c r="O73" i="11"/>
  <c r="P73" i="11"/>
  <c r="E74" i="11"/>
  <c r="F74" i="11"/>
  <c r="G74" i="11"/>
  <c r="P74" i="11"/>
  <c r="E75" i="11"/>
  <c r="F75" i="11"/>
  <c r="O75" i="11"/>
  <c r="R75" i="11" s="1"/>
  <c r="P75" i="11"/>
  <c r="E76" i="11"/>
  <c r="F76" i="11"/>
  <c r="P76" i="11"/>
  <c r="E77" i="11"/>
  <c r="F77" i="11"/>
  <c r="G77" i="11"/>
  <c r="L77" i="11"/>
  <c r="P77" i="11"/>
  <c r="E78" i="11"/>
  <c r="F78" i="11"/>
  <c r="G78" i="11"/>
  <c r="L78" i="11"/>
  <c r="P78" i="11"/>
  <c r="E79" i="11"/>
  <c r="F79" i="11"/>
  <c r="G79" i="11"/>
  <c r="L79" i="11"/>
  <c r="P79" i="11"/>
  <c r="E80" i="11"/>
  <c r="F80" i="11"/>
  <c r="G80" i="11"/>
  <c r="L80" i="11"/>
  <c r="P80" i="11"/>
  <c r="E81" i="11"/>
  <c r="F81" i="11"/>
  <c r="G81" i="11"/>
  <c r="L81" i="11"/>
  <c r="P81" i="11"/>
  <c r="E82" i="11"/>
  <c r="F82" i="11"/>
  <c r="G82" i="11"/>
  <c r="L82" i="11"/>
  <c r="P82" i="11"/>
  <c r="E83" i="11"/>
  <c r="F83" i="11"/>
  <c r="P83" i="11"/>
  <c r="E84" i="11"/>
  <c r="F84" i="11"/>
  <c r="G84" i="11"/>
  <c r="L84" i="11"/>
  <c r="P84" i="11"/>
  <c r="E85" i="11"/>
  <c r="F85" i="11"/>
  <c r="O85" i="11"/>
  <c r="R85" i="11" s="1"/>
  <c r="T85" i="11" s="1"/>
  <c r="P85" i="11"/>
  <c r="E86" i="11"/>
  <c r="F86" i="11"/>
  <c r="G86" i="11"/>
  <c r="L86" i="11"/>
  <c r="P86" i="11"/>
  <c r="E87" i="11"/>
  <c r="F87" i="11"/>
  <c r="G87" i="11"/>
  <c r="J87" i="11"/>
  <c r="P87" i="11"/>
  <c r="E88" i="11"/>
  <c r="F88" i="11"/>
  <c r="G88" i="11"/>
  <c r="K88" i="11"/>
  <c r="P88" i="11"/>
  <c r="E89" i="11"/>
  <c r="F89" i="11"/>
  <c r="G89" i="11"/>
  <c r="K89" i="11"/>
  <c r="P89" i="11"/>
  <c r="E90" i="11"/>
  <c r="F90" i="11"/>
  <c r="O90" i="11"/>
  <c r="R90" i="11" s="1"/>
  <c r="T90" i="11" s="1"/>
  <c r="G90" i="11"/>
  <c r="M90" i="11"/>
  <c r="P90" i="11"/>
  <c r="E91" i="11"/>
  <c r="F91" i="11"/>
  <c r="G91" i="11"/>
  <c r="M91" i="11"/>
  <c r="P91" i="11"/>
  <c r="E92" i="11"/>
  <c r="F92" i="11"/>
  <c r="P92" i="11"/>
  <c r="E93" i="11"/>
  <c r="F93" i="11"/>
  <c r="O93" i="11"/>
  <c r="R93" i="11" s="1"/>
  <c r="T93" i="11" s="1"/>
  <c r="G93" i="11"/>
  <c r="M93" i="11"/>
  <c r="P93" i="11"/>
  <c r="E94" i="11"/>
  <c r="F94" i="11"/>
  <c r="P94" i="11"/>
  <c r="E95" i="11"/>
  <c r="F95" i="11"/>
  <c r="G95" i="11"/>
  <c r="K95" i="11"/>
  <c r="P95" i="11"/>
  <c r="E96" i="11"/>
  <c r="F96" i="11"/>
  <c r="G96" i="11"/>
  <c r="K96" i="11"/>
  <c r="P96" i="11"/>
  <c r="E97" i="11"/>
  <c r="F97" i="11"/>
  <c r="G97" i="11"/>
  <c r="J97" i="11"/>
  <c r="P97" i="11"/>
  <c r="D21" i="12"/>
  <c r="F21" i="12" s="1"/>
  <c r="H21" i="12" s="1"/>
  <c r="D22" i="12"/>
  <c r="I22" i="12" s="1"/>
  <c r="J22" i="12" s="1"/>
  <c r="D23" i="12"/>
  <c r="F23" i="12" s="1"/>
  <c r="H23" i="12" s="1"/>
  <c r="D24" i="12"/>
  <c r="D25" i="12"/>
  <c r="F25" i="12" s="1"/>
  <c r="D26" i="12"/>
  <c r="F26" i="12" s="1"/>
  <c r="D27" i="12"/>
  <c r="F27" i="12" s="1"/>
  <c r="H27" i="12" s="1"/>
  <c r="D28" i="12"/>
  <c r="D29" i="12"/>
  <c r="F29" i="12"/>
  <c r="H29" i="12" s="1"/>
  <c r="D30" i="12"/>
  <c r="D31" i="12"/>
  <c r="F31" i="12" s="1"/>
  <c r="D32" i="12"/>
  <c r="F32" i="12" s="1"/>
  <c r="D33" i="12"/>
  <c r="F33" i="12" s="1"/>
  <c r="H33" i="12" s="1"/>
  <c r="D34" i="12"/>
  <c r="D35" i="12"/>
  <c r="F35" i="12" s="1"/>
  <c r="D36" i="12"/>
  <c r="F36" i="12" s="1"/>
  <c r="H36" i="12" s="1"/>
  <c r="D37" i="12"/>
  <c r="D38" i="12"/>
  <c r="D39" i="12"/>
  <c r="D40" i="12"/>
  <c r="D41" i="12"/>
  <c r="D42" i="12"/>
  <c r="F42" i="12" s="1"/>
  <c r="D43" i="12"/>
  <c r="D44" i="12"/>
  <c r="F44" i="12"/>
  <c r="H44" i="12" s="1"/>
  <c r="D45" i="12"/>
  <c r="D46" i="12"/>
  <c r="F46" i="12" s="1"/>
  <c r="D47" i="12"/>
  <c r="F47" i="12" s="1"/>
  <c r="D48" i="12"/>
  <c r="D49" i="12"/>
  <c r="F49" i="12" s="1"/>
  <c r="H49" i="12" s="1"/>
  <c r="D50" i="12"/>
  <c r="D51" i="12"/>
  <c r="D52" i="12"/>
  <c r="D53" i="12"/>
  <c r="F53" i="12"/>
  <c r="H53" i="12"/>
  <c r="D54" i="12"/>
  <c r="F54" i="12"/>
  <c r="H54" i="12"/>
  <c r="D55" i="12"/>
  <c r="F55" i="12"/>
  <c r="D56" i="12"/>
  <c r="F56" i="12"/>
  <c r="H56" i="12"/>
  <c r="D57" i="12"/>
  <c r="F57" i="12"/>
  <c r="D58" i="12"/>
  <c r="F58" i="12"/>
  <c r="H58" i="12"/>
  <c r="D59" i="12"/>
  <c r="F59" i="12"/>
  <c r="D60" i="12"/>
  <c r="F60" i="12"/>
  <c r="H60" i="12"/>
  <c r="D61" i="12"/>
  <c r="F61" i="12"/>
  <c r="H61" i="12"/>
  <c r="D62" i="12"/>
  <c r="F62" i="12"/>
  <c r="D63" i="12"/>
  <c r="F63" i="12"/>
  <c r="D64" i="12"/>
  <c r="F64" i="12"/>
  <c r="H64" i="12"/>
  <c r="D65" i="12"/>
  <c r="F65" i="12"/>
  <c r="D66" i="12"/>
  <c r="F66" i="12"/>
  <c r="H66" i="12"/>
  <c r="D67" i="12"/>
  <c r="F67" i="12"/>
  <c r="D68" i="12"/>
  <c r="F68" i="12"/>
  <c r="D69" i="12"/>
  <c r="F69" i="12"/>
  <c r="H69" i="12"/>
  <c r="D70" i="12"/>
  <c r="F70" i="12"/>
  <c r="H70" i="12"/>
  <c r="D71" i="12"/>
  <c r="F71" i="12"/>
  <c r="D72" i="12"/>
  <c r="F72" i="12"/>
  <c r="H72" i="12"/>
  <c r="D73" i="12"/>
  <c r="F73" i="12"/>
  <c r="D74" i="12"/>
  <c r="F74" i="12"/>
  <c r="H74" i="12"/>
  <c r="D75" i="12"/>
  <c r="F75" i="12"/>
  <c r="H75" i="12"/>
  <c r="D76" i="12"/>
  <c r="F76" i="12"/>
  <c r="H76" i="12"/>
  <c r="D77" i="12"/>
  <c r="F77" i="12"/>
  <c r="H77" i="12"/>
  <c r="D78" i="12"/>
  <c r="F78" i="12"/>
  <c r="D79" i="12"/>
  <c r="F79" i="12"/>
  <c r="D80" i="12"/>
  <c r="D81" i="12"/>
  <c r="F81" i="12"/>
  <c r="D82" i="12"/>
  <c r="F82" i="12"/>
  <c r="H82" i="12"/>
  <c r="D83" i="12"/>
  <c r="F83" i="12"/>
  <c r="D84" i="12"/>
  <c r="F84" i="12"/>
  <c r="H84" i="12"/>
  <c r="H55" i="12"/>
  <c r="H57" i="12"/>
  <c r="H59" i="12"/>
  <c r="H62" i="12"/>
  <c r="H63" i="12"/>
  <c r="H65" i="12"/>
  <c r="H67" i="12"/>
  <c r="H71" i="12"/>
  <c r="H73" i="12"/>
  <c r="H78" i="12"/>
  <c r="H79" i="12"/>
  <c r="H81" i="12"/>
  <c r="H83" i="12"/>
  <c r="G55" i="12"/>
  <c r="G57" i="12"/>
  <c r="G59" i="12"/>
  <c r="G60" i="12"/>
  <c r="G63" i="12"/>
  <c r="G65" i="12"/>
  <c r="G67" i="12"/>
  <c r="G71" i="12"/>
  <c r="G75" i="12"/>
  <c r="G76" i="12"/>
  <c r="G79" i="12"/>
  <c r="G81" i="12"/>
  <c r="G83" i="12"/>
  <c r="E21" i="12"/>
  <c r="I21" i="12"/>
  <c r="J21" i="12" s="1"/>
  <c r="E22" i="12"/>
  <c r="E23" i="12"/>
  <c r="E24" i="12"/>
  <c r="E25" i="12"/>
  <c r="E26" i="12"/>
  <c r="I26" i="12"/>
  <c r="J26" i="12" s="1"/>
  <c r="E27" i="12"/>
  <c r="E28" i="12"/>
  <c r="E29" i="12"/>
  <c r="I29" i="12"/>
  <c r="J29" i="12" s="1"/>
  <c r="E30" i="12"/>
  <c r="E31" i="12"/>
  <c r="E32" i="12"/>
  <c r="E33" i="12"/>
  <c r="E34" i="12"/>
  <c r="E35" i="12"/>
  <c r="E36" i="12"/>
  <c r="E37" i="12"/>
  <c r="I37" i="12"/>
  <c r="J37" i="12" s="1"/>
  <c r="E38" i="12"/>
  <c r="E39" i="12"/>
  <c r="E40" i="12"/>
  <c r="E41" i="12"/>
  <c r="E42" i="12"/>
  <c r="E43" i="12"/>
  <c r="E44" i="12"/>
  <c r="I44" i="12"/>
  <c r="J44" i="12" s="1"/>
  <c r="E45" i="12"/>
  <c r="E46" i="12"/>
  <c r="I46" i="12"/>
  <c r="E47" i="12"/>
  <c r="E48" i="12"/>
  <c r="E49" i="12"/>
  <c r="E50" i="12"/>
  <c r="E51" i="12"/>
  <c r="E52" i="12"/>
  <c r="I23" i="12"/>
  <c r="I25" i="12"/>
  <c r="J25" i="12" s="1"/>
  <c r="I31" i="12"/>
  <c r="J31" i="12" s="1"/>
  <c r="I32" i="12"/>
  <c r="J32" i="12"/>
  <c r="I35" i="12"/>
  <c r="I36" i="12"/>
  <c r="J36" i="12" s="1"/>
  <c r="I47" i="12"/>
  <c r="J47" i="12" s="1"/>
  <c r="I48" i="12"/>
  <c r="J48" i="12" s="1"/>
  <c r="I56" i="12"/>
  <c r="J56" i="12"/>
  <c r="I62" i="12"/>
  <c r="J62" i="12"/>
  <c r="I67" i="12"/>
  <c r="J67" i="12"/>
  <c r="I75" i="12"/>
  <c r="J75" i="12"/>
  <c r="I83" i="12"/>
  <c r="J83" i="12"/>
  <c r="J23" i="12"/>
  <c r="J35" i="12"/>
  <c r="J46" i="12"/>
  <c r="J53" i="12"/>
  <c r="J57" i="12"/>
  <c r="J61" i="12"/>
  <c r="J65" i="12"/>
  <c r="G4" i="12"/>
  <c r="G5" i="12"/>
  <c r="G6" i="12"/>
  <c r="G7" i="12"/>
  <c r="A8" i="12"/>
  <c r="K12" i="12"/>
  <c r="A12" i="12"/>
  <c r="A13" i="12"/>
  <c r="E13" i="12"/>
  <c r="M13" i="12"/>
  <c r="E15" i="12"/>
  <c r="E12" i="12"/>
  <c r="I15" i="12"/>
  <c r="I13" i="12"/>
  <c r="J15" i="12"/>
  <c r="J12" i="12"/>
  <c r="K15" i="12"/>
  <c r="K13" i="12"/>
  <c r="M15" i="12"/>
  <c r="M12" i="12"/>
  <c r="A16" i="12"/>
  <c r="D16" i="12"/>
  <c r="D15" i="12"/>
  <c r="E16" i="12"/>
  <c r="F16" i="12"/>
  <c r="F15" i="12"/>
  <c r="G16" i="12"/>
  <c r="G15" i="12"/>
  <c r="H16" i="12"/>
  <c r="H15" i="12"/>
  <c r="I16" i="12"/>
  <c r="J16" i="12"/>
  <c r="K16" i="12"/>
  <c r="L16" i="12"/>
  <c r="L15" i="12"/>
  <c r="M16" i="12"/>
  <c r="N16" i="12"/>
  <c r="N15" i="12"/>
  <c r="O16" i="12"/>
  <c r="O15" i="12"/>
  <c r="D17" i="12"/>
  <c r="E53" i="12"/>
  <c r="I53" i="12"/>
  <c r="E54" i="12"/>
  <c r="I54" i="12"/>
  <c r="J54" i="12"/>
  <c r="E55" i="12"/>
  <c r="I55" i="12"/>
  <c r="J55" i="12"/>
  <c r="E56" i="12"/>
  <c r="E57" i="12"/>
  <c r="I57" i="12"/>
  <c r="E58" i="12"/>
  <c r="I58" i="12"/>
  <c r="J58" i="12"/>
  <c r="E59" i="12"/>
  <c r="I59" i="12"/>
  <c r="J59" i="12"/>
  <c r="E60" i="12"/>
  <c r="I60" i="12"/>
  <c r="J60" i="12"/>
  <c r="E61" i="12"/>
  <c r="I61" i="12"/>
  <c r="E62" i="12"/>
  <c r="E63" i="12"/>
  <c r="I63" i="12"/>
  <c r="J63" i="12"/>
  <c r="E64" i="12"/>
  <c r="I64" i="12"/>
  <c r="J64" i="12"/>
  <c r="E65" i="12"/>
  <c r="I65" i="12"/>
  <c r="E66" i="12"/>
  <c r="I66" i="12"/>
  <c r="J66" i="12"/>
  <c r="E67" i="12"/>
  <c r="E68" i="12"/>
  <c r="I68" i="12"/>
  <c r="J68" i="12"/>
  <c r="E69" i="12"/>
  <c r="I69" i="12"/>
  <c r="J69" i="12"/>
  <c r="E70" i="12"/>
  <c r="I70" i="12"/>
  <c r="J70" i="12"/>
  <c r="E71" i="12"/>
  <c r="I71" i="12"/>
  <c r="J71" i="12"/>
  <c r="E72" i="12"/>
  <c r="I72" i="12"/>
  <c r="J72" i="12"/>
  <c r="E73" i="12"/>
  <c r="I73" i="12"/>
  <c r="J73" i="12"/>
  <c r="E74" i="12"/>
  <c r="I74" i="12"/>
  <c r="J74" i="12"/>
  <c r="E75" i="12"/>
  <c r="E76" i="12"/>
  <c r="I76" i="12"/>
  <c r="J76" i="12"/>
  <c r="E77" i="12"/>
  <c r="I77" i="12"/>
  <c r="J77" i="12"/>
  <c r="E78" i="12"/>
  <c r="I78" i="12"/>
  <c r="J78" i="12"/>
  <c r="E79" i="12"/>
  <c r="I79" i="12"/>
  <c r="J79" i="12"/>
  <c r="E80" i="12"/>
  <c r="I80" i="12"/>
  <c r="J80" i="12"/>
  <c r="E81" i="12"/>
  <c r="I81" i="12"/>
  <c r="J81" i="12"/>
  <c r="E82" i="12"/>
  <c r="I82" i="12"/>
  <c r="J82" i="12"/>
  <c r="E83" i="12"/>
  <c r="E84" i="12"/>
  <c r="I84" i="12"/>
  <c r="J84" i="12"/>
  <c r="D85" i="12"/>
  <c r="F85" i="12"/>
  <c r="E85" i="12"/>
  <c r="I85" i="12"/>
  <c r="J85" i="12"/>
  <c r="D86" i="12"/>
  <c r="F86" i="12"/>
  <c r="E86" i="12"/>
  <c r="I86" i="12"/>
  <c r="J86" i="12"/>
  <c r="D87" i="12"/>
  <c r="F87" i="12"/>
  <c r="E87" i="12"/>
  <c r="I87" i="12"/>
  <c r="J87" i="12"/>
  <c r="D88" i="12"/>
  <c r="F88" i="12"/>
  <c r="E88" i="12"/>
  <c r="I88" i="12"/>
  <c r="J88" i="12"/>
  <c r="D89" i="12"/>
  <c r="F89" i="12"/>
  <c r="E89" i="12"/>
  <c r="I89" i="12"/>
  <c r="J89" i="12"/>
  <c r="D90" i="12"/>
  <c r="F90" i="12"/>
  <c r="E90" i="12"/>
  <c r="I90" i="12"/>
  <c r="J90" i="12"/>
  <c r="D91" i="12"/>
  <c r="F91" i="12"/>
  <c r="E91" i="12"/>
  <c r="I91" i="12"/>
  <c r="J91" i="12"/>
  <c r="D92" i="12"/>
  <c r="F92" i="12"/>
  <c r="E92" i="12"/>
  <c r="I92" i="12"/>
  <c r="J92" i="12"/>
  <c r="D11" i="5"/>
  <c r="O177" i="5" s="1"/>
  <c r="R177" i="5" s="1"/>
  <c r="D12" i="5"/>
  <c r="D13" i="5"/>
  <c r="C7" i="5"/>
  <c r="D9" i="5"/>
  <c r="E9" i="5"/>
  <c r="C17" i="5"/>
  <c r="G18" i="5"/>
  <c r="E21" i="5"/>
  <c r="F21" i="5"/>
  <c r="P21" i="5"/>
  <c r="E22" i="5"/>
  <c r="F22" i="5"/>
  <c r="G22" i="5"/>
  <c r="I22" i="5"/>
  <c r="P22" i="5"/>
  <c r="E23" i="5"/>
  <c r="F23" i="5"/>
  <c r="G23" i="5"/>
  <c r="I23" i="5"/>
  <c r="P23" i="5"/>
  <c r="E24" i="5"/>
  <c r="F24" i="5"/>
  <c r="G24" i="5"/>
  <c r="I24" i="5"/>
  <c r="P24" i="5"/>
  <c r="E25" i="5"/>
  <c r="F25" i="5"/>
  <c r="P25" i="5"/>
  <c r="E26" i="5"/>
  <c r="F26" i="5"/>
  <c r="P26" i="5"/>
  <c r="E27" i="5"/>
  <c r="F27" i="5"/>
  <c r="G27" i="5"/>
  <c r="L27" i="5"/>
  <c r="P27" i="5"/>
  <c r="E28" i="5"/>
  <c r="F28" i="5"/>
  <c r="G28" i="5"/>
  <c r="I28" i="5"/>
  <c r="P28" i="5"/>
  <c r="E29" i="5"/>
  <c r="F29" i="5"/>
  <c r="P29" i="5"/>
  <c r="E30" i="5"/>
  <c r="F30" i="5"/>
  <c r="G30" i="5"/>
  <c r="M30" i="5"/>
  <c r="P30" i="5"/>
  <c r="E31" i="5"/>
  <c r="F31" i="5"/>
  <c r="G31" i="5"/>
  <c r="M31" i="5"/>
  <c r="P31" i="5"/>
  <c r="E32" i="5"/>
  <c r="F32" i="5"/>
  <c r="G32" i="5"/>
  <c r="M32" i="5"/>
  <c r="P32" i="5"/>
  <c r="E33" i="5"/>
  <c r="F33" i="5"/>
  <c r="P33" i="5"/>
  <c r="E34" i="5"/>
  <c r="F34" i="5"/>
  <c r="P34" i="5"/>
  <c r="E35" i="5"/>
  <c r="F35" i="5"/>
  <c r="G35" i="5"/>
  <c r="M35" i="5"/>
  <c r="P35" i="5"/>
  <c r="E36" i="5"/>
  <c r="F36" i="5"/>
  <c r="G36" i="5"/>
  <c r="M36" i="5"/>
  <c r="P36" i="5"/>
  <c r="E37" i="5"/>
  <c r="F37" i="5"/>
  <c r="P37" i="5"/>
  <c r="E38" i="5"/>
  <c r="F38" i="5"/>
  <c r="G38" i="5"/>
  <c r="M38" i="5"/>
  <c r="P38" i="5"/>
  <c r="E39" i="5"/>
  <c r="F39" i="5"/>
  <c r="G39" i="5"/>
  <c r="L39" i="5"/>
  <c r="P39" i="5"/>
  <c r="E40" i="5"/>
  <c r="F40" i="5"/>
  <c r="G40" i="5"/>
  <c r="L40" i="5"/>
  <c r="P40" i="5"/>
  <c r="E41" i="5"/>
  <c r="F41" i="5"/>
  <c r="P41" i="5"/>
  <c r="E42" i="5"/>
  <c r="F42" i="5"/>
  <c r="P42" i="5"/>
  <c r="E43" i="5"/>
  <c r="F43" i="5"/>
  <c r="G43" i="5"/>
  <c r="L43" i="5"/>
  <c r="P43" i="5"/>
  <c r="E44" i="5"/>
  <c r="F44" i="5"/>
  <c r="G44" i="5"/>
  <c r="L44" i="5"/>
  <c r="P44" i="5"/>
  <c r="E45" i="5"/>
  <c r="F45" i="5"/>
  <c r="P45" i="5"/>
  <c r="E46" i="5"/>
  <c r="F46" i="5"/>
  <c r="G46" i="5"/>
  <c r="L46" i="5"/>
  <c r="P46" i="5"/>
  <c r="E47" i="5"/>
  <c r="F47" i="5"/>
  <c r="G47" i="5"/>
  <c r="L47" i="5"/>
  <c r="P47" i="5"/>
  <c r="E48" i="5"/>
  <c r="F48" i="5"/>
  <c r="G48" i="5"/>
  <c r="L48" i="5"/>
  <c r="P48" i="5"/>
  <c r="E49" i="5"/>
  <c r="F49" i="5"/>
  <c r="P49" i="5"/>
  <c r="E50" i="5"/>
  <c r="F50" i="5"/>
  <c r="P50" i="5"/>
  <c r="E51" i="5"/>
  <c r="F51" i="5"/>
  <c r="G51" i="5"/>
  <c r="L51" i="5"/>
  <c r="P51" i="5"/>
  <c r="E52" i="5"/>
  <c r="F52" i="5"/>
  <c r="G52" i="5"/>
  <c r="L52" i="5"/>
  <c r="P52" i="5"/>
  <c r="E53" i="5"/>
  <c r="F53" i="5"/>
  <c r="P53" i="5"/>
  <c r="E54" i="5"/>
  <c r="F54" i="5"/>
  <c r="G54" i="5"/>
  <c r="L54" i="5"/>
  <c r="P54" i="5"/>
  <c r="E55" i="5"/>
  <c r="F55" i="5"/>
  <c r="G55" i="5"/>
  <c r="L55" i="5"/>
  <c r="P55" i="5"/>
  <c r="E56" i="5"/>
  <c r="F56" i="5"/>
  <c r="G56" i="5"/>
  <c r="L56" i="5"/>
  <c r="P56" i="5"/>
  <c r="E57" i="5"/>
  <c r="F57" i="5"/>
  <c r="P57" i="5"/>
  <c r="E58" i="5"/>
  <c r="F58" i="5"/>
  <c r="P58" i="5"/>
  <c r="E59" i="5"/>
  <c r="F59" i="5"/>
  <c r="G59" i="5"/>
  <c r="L59" i="5"/>
  <c r="P59" i="5"/>
  <c r="E60" i="5"/>
  <c r="F60" i="5"/>
  <c r="G60" i="5"/>
  <c r="P60" i="5"/>
  <c r="E61" i="5"/>
  <c r="F61" i="5"/>
  <c r="P61" i="5"/>
  <c r="E62" i="5"/>
  <c r="F62" i="5"/>
  <c r="P62" i="5"/>
  <c r="E63" i="5"/>
  <c r="F63" i="5"/>
  <c r="G63" i="5"/>
  <c r="L63" i="5"/>
  <c r="P63" i="5"/>
  <c r="E64" i="5"/>
  <c r="F64" i="5"/>
  <c r="P64" i="5"/>
  <c r="E65" i="5"/>
  <c r="F65" i="5"/>
  <c r="G65" i="5"/>
  <c r="P65" i="5"/>
  <c r="E66" i="5"/>
  <c r="F66" i="5"/>
  <c r="P66" i="5"/>
  <c r="E67" i="5"/>
  <c r="F67" i="5"/>
  <c r="G67" i="5"/>
  <c r="L67" i="5"/>
  <c r="P67" i="5"/>
  <c r="E68" i="5"/>
  <c r="F68" i="5"/>
  <c r="G68" i="5"/>
  <c r="L68" i="5"/>
  <c r="P68" i="5"/>
  <c r="E69" i="5"/>
  <c r="F69" i="5"/>
  <c r="P69" i="5"/>
  <c r="E70" i="5"/>
  <c r="F70" i="5"/>
  <c r="G70" i="5"/>
  <c r="P70" i="5"/>
  <c r="E71" i="5"/>
  <c r="F71" i="5"/>
  <c r="G71" i="5"/>
  <c r="L71" i="5"/>
  <c r="P71" i="5"/>
  <c r="E72" i="5"/>
  <c r="F72" i="5"/>
  <c r="P72" i="5"/>
  <c r="E73" i="5"/>
  <c r="F73" i="5"/>
  <c r="P73" i="5"/>
  <c r="E74" i="5"/>
  <c r="F74" i="5"/>
  <c r="P74" i="5"/>
  <c r="E75" i="5"/>
  <c r="F75" i="5"/>
  <c r="P75" i="5"/>
  <c r="E76" i="5"/>
  <c r="F76" i="5"/>
  <c r="P76" i="5"/>
  <c r="E77" i="5"/>
  <c r="F77" i="5"/>
  <c r="G77" i="5"/>
  <c r="L77" i="5"/>
  <c r="P77" i="5"/>
  <c r="E78" i="5"/>
  <c r="F78" i="5"/>
  <c r="P78" i="5"/>
  <c r="E79" i="5"/>
  <c r="F79" i="5"/>
  <c r="G79" i="5"/>
  <c r="L79" i="5"/>
  <c r="P79" i="5"/>
  <c r="E80" i="5"/>
  <c r="F80" i="5"/>
  <c r="P80" i="5"/>
  <c r="E81" i="5"/>
  <c r="F81" i="5"/>
  <c r="P81" i="5"/>
  <c r="E82" i="5"/>
  <c r="F82" i="5"/>
  <c r="P82" i="5"/>
  <c r="E83" i="5"/>
  <c r="F83" i="5"/>
  <c r="G83" i="5"/>
  <c r="L83" i="5"/>
  <c r="P83" i="5"/>
  <c r="E84" i="5"/>
  <c r="F84" i="5"/>
  <c r="P84" i="5"/>
  <c r="E85" i="5"/>
  <c r="F85" i="5"/>
  <c r="G85" i="5"/>
  <c r="L85" i="5"/>
  <c r="P85" i="5"/>
  <c r="E86" i="5"/>
  <c r="F86" i="5"/>
  <c r="P86" i="5"/>
  <c r="E87" i="5"/>
  <c r="F87" i="5"/>
  <c r="G87" i="5"/>
  <c r="J87" i="5"/>
  <c r="P87" i="5"/>
  <c r="E88" i="5"/>
  <c r="F88" i="5"/>
  <c r="P88" i="5"/>
  <c r="E89" i="5"/>
  <c r="F89" i="5"/>
  <c r="P89" i="5"/>
  <c r="E90" i="5"/>
  <c r="F90" i="5"/>
  <c r="P90" i="5"/>
  <c r="E91" i="5"/>
  <c r="F91" i="5"/>
  <c r="G91" i="5"/>
  <c r="M91" i="5"/>
  <c r="P91" i="5"/>
  <c r="E92" i="5"/>
  <c r="F92" i="5"/>
  <c r="P92" i="5"/>
  <c r="E93" i="5"/>
  <c r="F93" i="5"/>
  <c r="P93" i="5"/>
  <c r="E94" i="5"/>
  <c r="F94" i="5"/>
  <c r="G94" i="5"/>
  <c r="J94" i="5"/>
  <c r="P94" i="5"/>
  <c r="E95" i="5"/>
  <c r="F95" i="5"/>
  <c r="G95" i="5"/>
  <c r="P95" i="5"/>
  <c r="E96" i="5"/>
  <c r="F96" i="5"/>
  <c r="P96" i="5"/>
  <c r="E97" i="5"/>
  <c r="F97" i="5"/>
  <c r="P97" i="5"/>
  <c r="E98" i="5"/>
  <c r="F98" i="5"/>
  <c r="P98" i="5"/>
  <c r="E99" i="5"/>
  <c r="F99" i="5"/>
  <c r="G99" i="5"/>
  <c r="P99" i="5"/>
  <c r="E100" i="5"/>
  <c r="F100" i="5"/>
  <c r="P100" i="5"/>
  <c r="E101" i="5"/>
  <c r="F101" i="5"/>
  <c r="G101" i="5"/>
  <c r="P101" i="5"/>
  <c r="E102" i="5"/>
  <c r="F102" i="5"/>
  <c r="P102" i="5"/>
  <c r="E103" i="5"/>
  <c r="F103" i="5"/>
  <c r="G103" i="5"/>
  <c r="J103" i="5"/>
  <c r="P103" i="5"/>
  <c r="E104" i="5"/>
  <c r="F104" i="5"/>
  <c r="P104" i="5"/>
  <c r="E105" i="5"/>
  <c r="F105" i="5"/>
  <c r="P105" i="5"/>
  <c r="E106" i="5"/>
  <c r="F106" i="5"/>
  <c r="P106" i="5"/>
  <c r="E107" i="5"/>
  <c r="F107" i="5"/>
  <c r="P107" i="5"/>
  <c r="E108" i="5"/>
  <c r="F108" i="5"/>
  <c r="P108" i="5"/>
  <c r="E109" i="5"/>
  <c r="F109" i="5"/>
  <c r="P109" i="5"/>
  <c r="E110" i="5"/>
  <c r="F110" i="5"/>
  <c r="G110" i="5"/>
  <c r="J110" i="5"/>
  <c r="P110" i="5"/>
  <c r="E111" i="5"/>
  <c r="F111" i="5"/>
  <c r="G111" i="5"/>
  <c r="J111" i="5"/>
  <c r="P111" i="5"/>
  <c r="E112" i="5"/>
  <c r="F112" i="5"/>
  <c r="P112" i="5"/>
  <c r="E113" i="5"/>
  <c r="F113" i="5"/>
  <c r="P113" i="5"/>
  <c r="E114" i="5"/>
  <c r="F114" i="5"/>
  <c r="G114" i="5"/>
  <c r="J114" i="5"/>
  <c r="P114" i="5"/>
  <c r="E115" i="5"/>
  <c r="F115" i="5"/>
  <c r="G115" i="5"/>
  <c r="J115" i="5"/>
  <c r="P115" i="5"/>
  <c r="E116" i="5"/>
  <c r="F116" i="5"/>
  <c r="P116" i="5"/>
  <c r="E117" i="5"/>
  <c r="F117" i="5"/>
  <c r="P117" i="5"/>
  <c r="E118" i="5"/>
  <c r="F118" i="5"/>
  <c r="G118" i="5"/>
  <c r="J118" i="5"/>
  <c r="P118" i="5"/>
  <c r="E119" i="5"/>
  <c r="F119" i="5"/>
  <c r="G119" i="5"/>
  <c r="J119" i="5"/>
  <c r="P119" i="5"/>
  <c r="E120" i="5"/>
  <c r="F120" i="5"/>
  <c r="P120" i="5"/>
  <c r="E121" i="5"/>
  <c r="F121" i="5"/>
  <c r="P121" i="5"/>
  <c r="E122" i="5"/>
  <c r="F122" i="5"/>
  <c r="G122" i="5"/>
  <c r="J122" i="5"/>
  <c r="P122" i="5"/>
  <c r="E123" i="5"/>
  <c r="F123" i="5"/>
  <c r="G123" i="5"/>
  <c r="M123" i="5"/>
  <c r="P123" i="5"/>
  <c r="E124" i="5"/>
  <c r="F124" i="5"/>
  <c r="P124" i="5"/>
  <c r="E125" i="5"/>
  <c r="F125" i="5"/>
  <c r="P125" i="5"/>
  <c r="E126" i="5"/>
  <c r="F126" i="5"/>
  <c r="P126" i="5"/>
  <c r="E127" i="5"/>
  <c r="F127" i="5"/>
  <c r="P127" i="5"/>
  <c r="E128" i="5"/>
  <c r="F128" i="5"/>
  <c r="G128" i="5"/>
  <c r="M128" i="5"/>
  <c r="P128" i="5"/>
  <c r="E129" i="5"/>
  <c r="F129" i="5"/>
  <c r="P129" i="5"/>
  <c r="E130" i="5"/>
  <c r="F130" i="5"/>
  <c r="G130" i="5"/>
  <c r="J130" i="5"/>
  <c r="P130" i="5"/>
  <c r="E131" i="5"/>
  <c r="F131" i="5"/>
  <c r="P131" i="5"/>
  <c r="E132" i="5"/>
  <c r="F132" i="5"/>
  <c r="P132" i="5"/>
  <c r="E133" i="5"/>
  <c r="F133" i="5"/>
  <c r="G133" i="5"/>
  <c r="M133" i="5"/>
  <c r="P133" i="5"/>
  <c r="E134" i="5"/>
  <c r="F134" i="5"/>
  <c r="P134" i="5"/>
  <c r="E135" i="5"/>
  <c r="F135" i="5"/>
  <c r="P135" i="5"/>
  <c r="E136" i="5"/>
  <c r="F136" i="5"/>
  <c r="G136" i="5"/>
  <c r="M136" i="5"/>
  <c r="P136" i="5"/>
  <c r="E137" i="5"/>
  <c r="F137" i="5"/>
  <c r="P137" i="5"/>
  <c r="E138" i="5"/>
  <c r="F138" i="5"/>
  <c r="G138" i="5"/>
  <c r="M138" i="5"/>
  <c r="P138" i="5"/>
  <c r="E139" i="5"/>
  <c r="F139" i="5"/>
  <c r="P139" i="5"/>
  <c r="E140" i="5"/>
  <c r="F140" i="5"/>
  <c r="G140" i="5"/>
  <c r="M140" i="5"/>
  <c r="P140" i="5"/>
  <c r="E141" i="5"/>
  <c r="F141" i="5"/>
  <c r="G141" i="5"/>
  <c r="J141" i="5"/>
  <c r="P141" i="5"/>
  <c r="E142" i="5"/>
  <c r="F142" i="5"/>
  <c r="P142" i="5"/>
  <c r="E143" i="5"/>
  <c r="F143" i="5"/>
  <c r="P143" i="5"/>
  <c r="E144" i="5"/>
  <c r="F144" i="5"/>
  <c r="G144" i="5"/>
  <c r="J144" i="5"/>
  <c r="P144" i="5"/>
  <c r="E145" i="5"/>
  <c r="F145" i="5"/>
  <c r="P145" i="5"/>
  <c r="E146" i="5"/>
  <c r="F146" i="5"/>
  <c r="G146" i="5"/>
  <c r="J146" i="5"/>
  <c r="P146" i="5"/>
  <c r="E147" i="5"/>
  <c r="F147" i="5"/>
  <c r="P147" i="5"/>
  <c r="E148" i="5"/>
  <c r="F148" i="5"/>
  <c r="P148" i="5"/>
  <c r="E149" i="5"/>
  <c r="F149" i="5"/>
  <c r="P149" i="5"/>
  <c r="E150" i="5"/>
  <c r="F150" i="5"/>
  <c r="P150" i="5"/>
  <c r="E151" i="5"/>
  <c r="F151" i="5"/>
  <c r="G151" i="5"/>
  <c r="J151" i="5"/>
  <c r="P151" i="5"/>
  <c r="E152" i="5"/>
  <c r="F152" i="5"/>
  <c r="P152" i="5"/>
  <c r="E153" i="5"/>
  <c r="F153" i="5"/>
  <c r="P153" i="5"/>
  <c r="E154" i="5"/>
  <c r="F154" i="5"/>
  <c r="P154" i="5"/>
  <c r="E155" i="5"/>
  <c r="F155" i="5"/>
  <c r="P155" i="5"/>
  <c r="E156" i="5"/>
  <c r="F156" i="5"/>
  <c r="G156" i="5"/>
  <c r="J156" i="5"/>
  <c r="P156" i="5"/>
  <c r="E157" i="5"/>
  <c r="F157" i="5"/>
  <c r="P157" i="5"/>
  <c r="E158" i="5"/>
  <c r="F158" i="5"/>
  <c r="G158" i="5"/>
  <c r="J158" i="5"/>
  <c r="P158" i="5"/>
  <c r="E159" i="5"/>
  <c r="F159" i="5"/>
  <c r="G159" i="5"/>
  <c r="J159" i="5"/>
  <c r="P159" i="5"/>
  <c r="E160" i="5"/>
  <c r="F160" i="5"/>
  <c r="P160" i="5"/>
  <c r="E161" i="5"/>
  <c r="F161" i="5"/>
  <c r="P161" i="5"/>
  <c r="E162" i="5"/>
  <c r="F162" i="5"/>
  <c r="P162" i="5"/>
  <c r="E163" i="5"/>
  <c r="F163" i="5"/>
  <c r="P163" i="5"/>
  <c r="E164" i="5"/>
  <c r="F164" i="5"/>
  <c r="G164" i="5"/>
  <c r="M164" i="5"/>
  <c r="P164" i="5"/>
  <c r="E165" i="5"/>
  <c r="F165" i="5"/>
  <c r="P165" i="5"/>
  <c r="E166" i="5"/>
  <c r="F166" i="5"/>
  <c r="P166" i="5"/>
  <c r="E167" i="5"/>
  <c r="F167" i="5"/>
  <c r="P167" i="5"/>
  <c r="E168" i="5"/>
  <c r="F168" i="5"/>
  <c r="P168" i="5"/>
  <c r="E169" i="5"/>
  <c r="F169" i="5"/>
  <c r="P169" i="5"/>
  <c r="E170" i="5"/>
  <c r="F170" i="5"/>
  <c r="P170" i="5"/>
  <c r="E171" i="5"/>
  <c r="F171" i="5"/>
  <c r="P171" i="5"/>
  <c r="E172" i="5"/>
  <c r="F172" i="5"/>
  <c r="P172" i="5"/>
  <c r="E173" i="5"/>
  <c r="F173" i="5"/>
  <c r="P173" i="5"/>
  <c r="E174" i="5"/>
  <c r="F174" i="5"/>
  <c r="P174" i="5"/>
  <c r="E175" i="5"/>
  <c r="F175" i="5"/>
  <c r="P175" i="5"/>
  <c r="E176" i="5"/>
  <c r="F176" i="5"/>
  <c r="P176" i="5"/>
  <c r="E177" i="5"/>
  <c r="F177" i="5"/>
  <c r="P177" i="5"/>
  <c r="E178" i="5"/>
  <c r="F178" i="5"/>
  <c r="P178" i="5"/>
  <c r="E179" i="5"/>
  <c r="F179" i="5"/>
  <c r="P179" i="5"/>
  <c r="E180" i="5"/>
  <c r="F180" i="5"/>
  <c r="P180" i="5"/>
  <c r="E181" i="5"/>
  <c r="F181" i="5"/>
  <c r="G181" i="5"/>
  <c r="M181" i="5"/>
  <c r="P181" i="5"/>
  <c r="E182" i="5"/>
  <c r="F182" i="5"/>
  <c r="P182" i="5"/>
  <c r="E183" i="5"/>
  <c r="F183" i="5"/>
  <c r="G183" i="5"/>
  <c r="M183" i="5"/>
  <c r="P183" i="5"/>
  <c r="E184" i="5"/>
  <c r="F184" i="5"/>
  <c r="P184" i="5"/>
  <c r="E185" i="5"/>
  <c r="F185" i="5"/>
  <c r="G185" i="5"/>
  <c r="M185" i="5"/>
  <c r="P185" i="5"/>
  <c r="E186" i="5"/>
  <c r="F186" i="5"/>
  <c r="P186" i="5"/>
  <c r="E187" i="5"/>
  <c r="F187" i="5"/>
  <c r="P187" i="5"/>
  <c r="E188" i="5"/>
  <c r="F188" i="5"/>
  <c r="P188" i="5"/>
  <c r="E189" i="5"/>
  <c r="F189" i="5"/>
  <c r="G189" i="5"/>
  <c r="M189" i="5"/>
  <c r="P189" i="5"/>
  <c r="E190" i="5"/>
  <c r="F190" i="5"/>
  <c r="P190" i="5"/>
  <c r="E191" i="5"/>
  <c r="F191" i="5"/>
  <c r="P191" i="5"/>
  <c r="E192" i="5"/>
  <c r="F192" i="5"/>
  <c r="P192" i="5"/>
  <c r="E193" i="5"/>
  <c r="F193" i="5"/>
  <c r="G193" i="5"/>
  <c r="M193" i="5"/>
  <c r="P193" i="5"/>
  <c r="E194" i="5"/>
  <c r="F194" i="5"/>
  <c r="P194" i="5"/>
  <c r="E195" i="5"/>
  <c r="F195" i="5"/>
  <c r="G195" i="5"/>
  <c r="M195" i="5"/>
  <c r="P195" i="5"/>
  <c r="E196" i="5"/>
  <c r="F196" i="5"/>
  <c r="G196" i="5"/>
  <c r="M196" i="5"/>
  <c r="P196" i="5"/>
  <c r="E197" i="5"/>
  <c r="F197" i="5"/>
  <c r="G197" i="5"/>
  <c r="M197" i="5"/>
  <c r="P197" i="5"/>
  <c r="E198" i="5"/>
  <c r="F198" i="5"/>
  <c r="P198" i="5"/>
  <c r="E199" i="5"/>
  <c r="F199" i="5"/>
  <c r="P199" i="5"/>
  <c r="E200" i="5"/>
  <c r="F200" i="5"/>
  <c r="P200" i="5"/>
  <c r="E201" i="5"/>
  <c r="F201" i="5"/>
  <c r="G201" i="5"/>
  <c r="M201" i="5"/>
  <c r="P201" i="5"/>
  <c r="E202" i="5"/>
  <c r="F202" i="5"/>
  <c r="P202" i="5"/>
  <c r="E203" i="5"/>
  <c r="F203" i="5"/>
  <c r="G203" i="5"/>
  <c r="M203" i="5"/>
  <c r="P203" i="5"/>
  <c r="E204" i="5"/>
  <c r="F204" i="5"/>
  <c r="G204" i="5"/>
  <c r="M204" i="5"/>
  <c r="P204" i="5"/>
  <c r="E205" i="5"/>
  <c r="F205" i="5"/>
  <c r="G205" i="5"/>
  <c r="M205" i="5"/>
  <c r="P205" i="5"/>
  <c r="E206" i="5"/>
  <c r="F206" i="5"/>
  <c r="P206" i="5"/>
  <c r="E207" i="5"/>
  <c r="F207" i="5"/>
  <c r="G207" i="5"/>
  <c r="M207" i="5"/>
  <c r="P207" i="5"/>
  <c r="E208" i="5"/>
  <c r="F208" i="5"/>
  <c r="G208" i="5"/>
  <c r="M208" i="5"/>
  <c r="P208" i="5"/>
  <c r="E209" i="5"/>
  <c r="F209" i="5"/>
  <c r="G209" i="5"/>
  <c r="M209" i="5"/>
  <c r="P209" i="5"/>
  <c r="E210" i="5"/>
  <c r="F210" i="5"/>
  <c r="P210" i="5"/>
  <c r="E211" i="5"/>
  <c r="F211" i="5"/>
  <c r="P211" i="5"/>
  <c r="E212" i="5"/>
  <c r="F212" i="5"/>
  <c r="P212" i="5"/>
  <c r="E213" i="5"/>
  <c r="F213" i="5"/>
  <c r="G213" i="5"/>
  <c r="M213" i="5"/>
  <c r="P213" i="5"/>
  <c r="E214" i="5"/>
  <c r="F214" i="5"/>
  <c r="P214" i="5"/>
  <c r="E215" i="5"/>
  <c r="F215" i="5"/>
  <c r="G215" i="5"/>
  <c r="M215" i="5"/>
  <c r="P215" i="5"/>
  <c r="G180" i="5"/>
  <c r="M180" i="5"/>
  <c r="J99" i="5"/>
  <c r="W99" i="5"/>
  <c r="G62" i="5"/>
  <c r="M62" i="5"/>
  <c r="L12" i="12"/>
  <c r="L13" i="12"/>
  <c r="G182" i="5"/>
  <c r="M182" i="5"/>
  <c r="G172" i="5"/>
  <c r="M172" i="5"/>
  <c r="G150" i="5"/>
  <c r="M150" i="5"/>
  <c r="G147" i="5"/>
  <c r="J147" i="5"/>
  <c r="G120" i="5"/>
  <c r="J120" i="5"/>
  <c r="G89" i="5"/>
  <c r="G82" i="5"/>
  <c r="L82" i="5"/>
  <c r="G72" i="5"/>
  <c r="I65" i="5"/>
  <c r="W65" i="5"/>
  <c r="G45" i="5"/>
  <c r="L45" i="5"/>
  <c r="H91" i="12"/>
  <c r="G91" i="12"/>
  <c r="H68" i="12"/>
  <c r="G68" i="12"/>
  <c r="G94" i="11"/>
  <c r="J94" i="11"/>
  <c r="O60" i="11"/>
  <c r="R60" i="11" s="1"/>
  <c r="T60" i="11" s="1"/>
  <c r="G60" i="11"/>
  <c r="G190" i="5"/>
  <c r="M190" i="5"/>
  <c r="G188" i="5"/>
  <c r="M188" i="5"/>
  <c r="G166" i="5"/>
  <c r="M166" i="5"/>
  <c r="O135" i="5"/>
  <c r="V135" i="5" s="1"/>
  <c r="G135" i="5"/>
  <c r="M135" i="5"/>
  <c r="G96" i="5"/>
  <c r="G86" i="5"/>
  <c r="L86" i="5"/>
  <c r="G69" i="5"/>
  <c r="M69" i="5"/>
  <c r="G42" i="5"/>
  <c r="L42" i="5"/>
  <c r="G25" i="5"/>
  <c r="L25" i="5"/>
  <c r="D13" i="12"/>
  <c r="D12" i="12"/>
  <c r="G176" i="5"/>
  <c r="M176" i="5"/>
  <c r="G211" i="5"/>
  <c r="M211" i="5"/>
  <c r="G194" i="5"/>
  <c r="M194" i="5"/>
  <c r="G192" i="5"/>
  <c r="M192" i="5"/>
  <c r="G187" i="5"/>
  <c r="M187" i="5"/>
  <c r="G179" i="5"/>
  <c r="M179" i="5"/>
  <c r="G168" i="5"/>
  <c r="M168" i="5"/>
  <c r="G134" i="5"/>
  <c r="G108" i="5"/>
  <c r="J108" i="5"/>
  <c r="K95" i="5"/>
  <c r="W95" i="5"/>
  <c r="G58" i="5"/>
  <c r="L58" i="5"/>
  <c r="G41" i="5"/>
  <c r="L41" i="5"/>
  <c r="G21" i="5"/>
  <c r="H21" i="5"/>
  <c r="H88" i="12"/>
  <c r="G88" i="12"/>
  <c r="G175" i="5"/>
  <c r="M175" i="5"/>
  <c r="G171" i="5"/>
  <c r="M171" i="5"/>
  <c r="G143" i="5"/>
  <c r="J143" i="5"/>
  <c r="G137" i="5"/>
  <c r="M137" i="5"/>
  <c r="G131" i="5"/>
  <c r="J131" i="5"/>
  <c r="G88" i="5"/>
  <c r="G78" i="5"/>
  <c r="L78" i="5"/>
  <c r="G34" i="5"/>
  <c r="M34" i="5"/>
  <c r="H85" i="12"/>
  <c r="G85" i="12"/>
  <c r="O83" i="11"/>
  <c r="R83" i="11" s="1"/>
  <c r="T83" i="11" s="1"/>
  <c r="G83" i="11"/>
  <c r="L83" i="11"/>
  <c r="H86" i="12"/>
  <c r="G86" i="12"/>
  <c r="G202" i="5"/>
  <c r="M202" i="5"/>
  <c r="G200" i="5"/>
  <c r="M200" i="5"/>
  <c r="G184" i="5"/>
  <c r="M184" i="5"/>
  <c r="G161" i="5"/>
  <c r="M161" i="5"/>
  <c r="G155" i="5"/>
  <c r="J155" i="5"/>
  <c r="G152" i="5"/>
  <c r="J152" i="5"/>
  <c r="G116" i="5"/>
  <c r="J116" i="5"/>
  <c r="G104" i="5"/>
  <c r="J104" i="5"/>
  <c r="G64" i="5"/>
  <c r="L64" i="5"/>
  <c r="G57" i="5"/>
  <c r="L57" i="5"/>
  <c r="G37" i="5"/>
  <c r="M37" i="5"/>
  <c r="H90" i="12"/>
  <c r="G90" i="12"/>
  <c r="H12" i="12"/>
  <c r="H13" i="12"/>
  <c r="G198" i="5"/>
  <c r="M198" i="5"/>
  <c r="G191" i="5"/>
  <c r="M191" i="5"/>
  <c r="G186" i="5"/>
  <c r="M186" i="5"/>
  <c r="G178" i="5"/>
  <c r="M178" i="5"/>
  <c r="G174" i="5"/>
  <c r="M174" i="5"/>
  <c r="G170" i="5"/>
  <c r="M170" i="5"/>
  <c r="G167" i="5"/>
  <c r="M167" i="5"/>
  <c r="G142" i="5"/>
  <c r="J142" i="5"/>
  <c r="G84" i="5"/>
  <c r="L84" i="5"/>
  <c r="G74" i="5"/>
  <c r="G50" i="5"/>
  <c r="L50" i="5"/>
  <c r="G33" i="5"/>
  <c r="M33" i="5"/>
  <c r="H87" i="12"/>
  <c r="G87" i="12"/>
  <c r="O12" i="12"/>
  <c r="O13" i="12"/>
  <c r="G13" i="12"/>
  <c r="G12" i="12"/>
  <c r="G210" i="5"/>
  <c r="M210" i="5"/>
  <c r="G160" i="5"/>
  <c r="J160" i="5"/>
  <c r="G145" i="5"/>
  <c r="J145" i="5"/>
  <c r="G139" i="5"/>
  <c r="M139" i="5"/>
  <c r="G127" i="5"/>
  <c r="J127" i="5"/>
  <c r="G124" i="5"/>
  <c r="M124" i="5"/>
  <c r="G100" i="5"/>
  <c r="G97" i="5"/>
  <c r="J97" i="5"/>
  <c r="G80" i="5"/>
  <c r="L80" i="5"/>
  <c r="G53" i="5"/>
  <c r="L53" i="5"/>
  <c r="G26" i="5"/>
  <c r="L26" i="5"/>
  <c r="H92" i="12"/>
  <c r="G92" i="12"/>
  <c r="N13" i="12"/>
  <c r="N12" i="12"/>
  <c r="F13" i="12"/>
  <c r="F12" i="12"/>
  <c r="G206" i="5"/>
  <c r="M206" i="5"/>
  <c r="G214" i="5"/>
  <c r="M214" i="5"/>
  <c r="G212" i="5"/>
  <c r="M212" i="5"/>
  <c r="G199" i="5"/>
  <c r="M199" i="5"/>
  <c r="G177" i="5"/>
  <c r="M177" i="5"/>
  <c r="G173" i="5"/>
  <c r="M173" i="5"/>
  <c r="G163" i="5"/>
  <c r="J163" i="5"/>
  <c r="G157" i="5"/>
  <c r="J157" i="5"/>
  <c r="G112" i="5"/>
  <c r="J112" i="5"/>
  <c r="G90" i="5"/>
  <c r="M90" i="5"/>
  <c r="G73" i="5"/>
  <c r="M73" i="5"/>
  <c r="G66" i="5"/>
  <c r="L66" i="5"/>
  <c r="G49" i="5"/>
  <c r="L49" i="5"/>
  <c r="G29" i="5"/>
  <c r="M29" i="5"/>
  <c r="H89" i="12"/>
  <c r="G89" i="12"/>
  <c r="O72" i="11"/>
  <c r="R72" i="11" s="1"/>
  <c r="T72" i="11" s="1"/>
  <c r="O63" i="11"/>
  <c r="R63" i="11" s="1"/>
  <c r="T63" i="11" s="1"/>
  <c r="I339" i="10"/>
  <c r="F339" i="10"/>
  <c r="F336" i="10"/>
  <c r="J336" i="10"/>
  <c r="G332" i="10"/>
  <c r="G329" i="10"/>
  <c r="K329" i="10"/>
  <c r="L329" i="10"/>
  <c r="I319" i="10"/>
  <c r="J319" i="10"/>
  <c r="K301" i="10"/>
  <c r="G301" i="10"/>
  <c r="G64" i="12"/>
  <c r="G53" i="12"/>
  <c r="G33" i="12"/>
  <c r="G82" i="12"/>
  <c r="G66" i="12"/>
  <c r="G23" i="12"/>
  <c r="D15" i="11"/>
  <c r="C19" i="11" s="1"/>
  <c r="O33" i="11"/>
  <c r="R33" i="11" s="1"/>
  <c r="T33" i="11" s="1"/>
  <c r="W6" i="11"/>
  <c r="J332" i="10"/>
  <c r="F332" i="10"/>
  <c r="F325" i="10"/>
  <c r="I324" i="10"/>
  <c r="K323" i="10"/>
  <c r="L320" i="10"/>
  <c r="G318" i="10"/>
  <c r="L317" i="10"/>
  <c r="I315" i="10"/>
  <c r="F315" i="10"/>
  <c r="L312" i="10"/>
  <c r="G308" i="10"/>
  <c r="H301" i="10"/>
  <c r="I301" i="10"/>
  <c r="J301" i="10"/>
  <c r="K293" i="10"/>
  <c r="G293" i="10"/>
  <c r="K285" i="10"/>
  <c r="L285" i="10"/>
  <c r="G285" i="10"/>
  <c r="G12" i="10"/>
  <c r="I33" i="12"/>
  <c r="J33" i="12" s="1"/>
  <c r="G84" i="12"/>
  <c r="G73" i="12"/>
  <c r="G21" i="12"/>
  <c r="G85" i="11"/>
  <c r="L85" i="11"/>
  <c r="G64" i="11"/>
  <c r="L64" i="11"/>
  <c r="O28" i="11"/>
  <c r="R28" i="11" s="1"/>
  <c r="T28" i="11" s="1"/>
  <c r="W11" i="11"/>
  <c r="L339" i="10"/>
  <c r="I335" i="10"/>
  <c r="J335" i="10"/>
  <c r="K328" i="10"/>
  <c r="K326" i="10"/>
  <c r="K325" i="10"/>
  <c r="G325" i="10"/>
  <c r="L319" i="10"/>
  <c r="J317" i="10"/>
  <c r="L310" i="10"/>
  <c r="K310" i="10"/>
  <c r="K309" i="10"/>
  <c r="G309" i="10"/>
  <c r="J308" i="10"/>
  <c r="F308" i="10"/>
  <c r="I308" i="10"/>
  <c r="I307" i="10"/>
  <c r="F307" i="10"/>
  <c r="H307" i="10"/>
  <c r="L302" i="10"/>
  <c r="K302" i="10"/>
  <c r="H293" i="10"/>
  <c r="I293" i="10"/>
  <c r="J293" i="10"/>
  <c r="K277" i="10"/>
  <c r="L277" i="10"/>
  <c r="G277" i="10"/>
  <c r="N12" i="10"/>
  <c r="F12" i="10"/>
  <c r="G162" i="5"/>
  <c r="M162" i="5"/>
  <c r="G154" i="5"/>
  <c r="M154" i="5"/>
  <c r="G149" i="5"/>
  <c r="J149" i="5"/>
  <c r="G125" i="5"/>
  <c r="M125" i="5"/>
  <c r="G121" i="5"/>
  <c r="J121" i="5"/>
  <c r="G117" i="5"/>
  <c r="J117" i="5"/>
  <c r="G113" i="5"/>
  <c r="J113" i="5"/>
  <c r="G109" i="5"/>
  <c r="J109" i="5"/>
  <c r="G98" i="5"/>
  <c r="J98" i="5"/>
  <c r="G93" i="5"/>
  <c r="M93" i="5"/>
  <c r="G81" i="5"/>
  <c r="L81" i="5"/>
  <c r="G61" i="5"/>
  <c r="M61" i="5"/>
  <c r="J13" i="12"/>
  <c r="I12" i="12"/>
  <c r="G72" i="12"/>
  <c r="G61" i="12"/>
  <c r="F80" i="12"/>
  <c r="H80" i="12"/>
  <c r="G70" i="12"/>
  <c r="G54" i="12"/>
  <c r="G56" i="11"/>
  <c r="L56" i="11"/>
  <c r="G44" i="11"/>
  <c r="L44" i="11"/>
  <c r="G40" i="11"/>
  <c r="L40" i="11"/>
  <c r="G36" i="11"/>
  <c r="M36" i="11"/>
  <c r="G32" i="11"/>
  <c r="M32" i="11"/>
  <c r="K339" i="10"/>
  <c r="L336" i="10"/>
  <c r="L333" i="10"/>
  <c r="I331" i="10"/>
  <c r="F331" i="10"/>
  <c r="F328" i="10"/>
  <c r="J328" i="10"/>
  <c r="G324" i="10"/>
  <c r="G321" i="10"/>
  <c r="K321" i="10"/>
  <c r="L321" i="10"/>
  <c r="K319" i="10"/>
  <c r="H309" i="10"/>
  <c r="J309" i="10"/>
  <c r="L294" i="10"/>
  <c r="K294" i="10"/>
  <c r="M12" i="10"/>
  <c r="E12" i="10"/>
  <c r="O97" i="11"/>
  <c r="R97" i="11" s="1"/>
  <c r="T97" i="11" s="1"/>
  <c r="O57" i="11"/>
  <c r="R57" i="11" s="1"/>
  <c r="T57" i="11" s="1"/>
  <c r="J339" i="10"/>
  <c r="I336" i="10"/>
  <c r="J333" i="10"/>
  <c r="L332" i="10"/>
  <c r="J324" i="10"/>
  <c r="F324" i="10"/>
  <c r="H319" i="10"/>
  <c r="G313" i="10"/>
  <c r="K313" i="10"/>
  <c r="L313" i="10"/>
  <c r="L292" i="10"/>
  <c r="G129" i="5"/>
  <c r="M129" i="5"/>
  <c r="G69" i="12"/>
  <c r="G74" i="12"/>
  <c r="G58" i="12"/>
  <c r="G73" i="11"/>
  <c r="M73" i="11"/>
  <c r="W17" i="11"/>
  <c r="O52" i="11"/>
  <c r="R52" i="11" s="1"/>
  <c r="T52" i="11" s="1"/>
  <c r="O39" i="11"/>
  <c r="R39" i="11" s="1"/>
  <c r="T39" i="11" s="1"/>
  <c r="D16" i="11"/>
  <c r="D19" i="11" s="1"/>
  <c r="H339" i="10"/>
  <c r="G337" i="10"/>
  <c r="K337" i="10"/>
  <c r="L337" i="10"/>
  <c r="H336" i="10"/>
  <c r="K335" i="10"/>
  <c r="I333" i="10"/>
  <c r="K332" i="10"/>
  <c r="L331" i="10"/>
  <c r="I327" i="10"/>
  <c r="J327" i="10"/>
  <c r="K320" i="10"/>
  <c r="K318" i="10"/>
  <c r="K317" i="10"/>
  <c r="G317" i="10"/>
  <c r="J315" i="10"/>
  <c r="L307" i="10"/>
  <c r="G300" i="10"/>
  <c r="I299" i="10"/>
  <c r="F299" i="10"/>
  <c r="H299" i="10"/>
  <c r="J284" i="10"/>
  <c r="K284" i="10"/>
  <c r="F284" i="10"/>
  <c r="H284" i="10"/>
  <c r="I284" i="10"/>
  <c r="O22" i="11"/>
  <c r="R22" i="11" s="1"/>
  <c r="T22" i="11" s="1"/>
  <c r="O30" i="11"/>
  <c r="R30" i="11" s="1"/>
  <c r="T30" i="11" s="1"/>
  <c r="O46" i="11"/>
  <c r="R46" i="11" s="1"/>
  <c r="T46" i="11" s="1"/>
  <c r="O54" i="11"/>
  <c r="R54" i="11" s="1"/>
  <c r="T54" i="11" s="1"/>
  <c r="O70" i="11"/>
  <c r="R70" i="11" s="1"/>
  <c r="T70" i="11" s="1"/>
  <c r="O88" i="11"/>
  <c r="R88" i="11" s="1"/>
  <c r="T88" i="11" s="1"/>
  <c r="O76" i="11"/>
  <c r="R76" i="11" s="1"/>
  <c r="O26" i="11"/>
  <c r="R26" i="11" s="1"/>
  <c r="T26" i="11" s="1"/>
  <c r="O34" i="11"/>
  <c r="R34" i="11" s="1"/>
  <c r="T34" i="11" s="1"/>
  <c r="O50" i="11"/>
  <c r="R50" i="11" s="1"/>
  <c r="T50" i="11" s="1"/>
  <c r="O58" i="11"/>
  <c r="R58" i="11" s="1"/>
  <c r="T58" i="11" s="1"/>
  <c r="O74" i="11"/>
  <c r="R74" i="11" s="1"/>
  <c r="T74" i="11" s="1"/>
  <c r="O92" i="11"/>
  <c r="R92" i="11" s="1"/>
  <c r="T92" i="11" s="1"/>
  <c r="W2" i="11"/>
  <c r="O21" i="11"/>
  <c r="R21" i="11" s="1"/>
  <c r="T21" i="11" s="1"/>
  <c r="O29" i="11"/>
  <c r="R29" i="11" s="1"/>
  <c r="T29" i="11" s="1"/>
  <c r="O45" i="11"/>
  <c r="R45" i="11" s="1"/>
  <c r="T45" i="11" s="1"/>
  <c r="O61" i="11"/>
  <c r="R61" i="11" s="1"/>
  <c r="T61" i="11" s="1"/>
  <c r="O69" i="11"/>
  <c r="R69" i="11" s="1"/>
  <c r="T69" i="11" s="1"/>
  <c r="O79" i="11"/>
  <c r="R79" i="11" s="1"/>
  <c r="T79" i="11" s="1"/>
  <c r="O87" i="11"/>
  <c r="R87" i="11" s="1"/>
  <c r="T87" i="11" s="1"/>
  <c r="O95" i="11"/>
  <c r="R95" i="11" s="1"/>
  <c r="T95" i="11"/>
  <c r="W16" i="11"/>
  <c r="F333" i="10"/>
  <c r="K331" i="10"/>
  <c r="L328" i="10"/>
  <c r="G326" i="10"/>
  <c r="L325" i="10"/>
  <c r="I323" i="10"/>
  <c r="F323" i="10"/>
  <c r="F320" i="10"/>
  <c r="J320" i="10"/>
  <c r="F319" i="10"/>
  <c r="G316" i="10"/>
  <c r="F312" i="10"/>
  <c r="J312" i="10"/>
  <c r="L301" i="10"/>
  <c r="J300" i="10"/>
  <c r="F300" i="10"/>
  <c r="H300" i="10"/>
  <c r="I300" i="10"/>
  <c r="J276" i="10"/>
  <c r="K276" i="10"/>
  <c r="F276" i="10"/>
  <c r="H276" i="10"/>
  <c r="I276" i="10"/>
  <c r="J12" i="10"/>
  <c r="G77" i="12"/>
  <c r="G56" i="12"/>
  <c r="G78" i="12"/>
  <c r="G62" i="12"/>
  <c r="K336" i="10"/>
  <c r="K333" i="10"/>
  <c r="G333" i="10"/>
  <c r="J331" i="10"/>
  <c r="I328" i="10"/>
  <c r="J325" i="10"/>
  <c r="L324" i="10"/>
  <c r="J316" i="10"/>
  <c r="F316" i="10"/>
  <c r="L309" i="10"/>
  <c r="J292" i="10"/>
  <c r="F292" i="10"/>
  <c r="H292" i="10"/>
  <c r="I292" i="10"/>
  <c r="Q12" i="10"/>
  <c r="H291" i="10"/>
  <c r="K286" i="10"/>
  <c r="J285" i="10"/>
  <c r="H283" i="10"/>
  <c r="K278" i="10"/>
  <c r="J277" i="10"/>
  <c r="H275" i="10"/>
  <c r="K270" i="10"/>
  <c r="J269" i="10"/>
  <c r="I268" i="10"/>
  <c r="H267" i="10"/>
  <c r="K262" i="10"/>
  <c r="J261" i="10"/>
  <c r="I260" i="10"/>
  <c r="H259" i="10"/>
  <c r="K254" i="10"/>
  <c r="J253" i="10"/>
  <c r="I252" i="10"/>
  <c r="H251" i="10"/>
  <c r="K246" i="10"/>
  <c r="J245" i="10"/>
  <c r="I244" i="10"/>
  <c r="H243" i="10"/>
  <c r="K238" i="10"/>
  <c r="J237" i="10"/>
  <c r="I236" i="10"/>
  <c r="H235" i="10"/>
  <c r="K230" i="10"/>
  <c r="J229" i="10"/>
  <c r="I228" i="10"/>
  <c r="H227" i="10"/>
  <c r="K222" i="10"/>
  <c r="J221" i="10"/>
  <c r="I220" i="10"/>
  <c r="H219" i="10"/>
  <c r="K214" i="10"/>
  <c r="J213" i="10"/>
  <c r="I212" i="10"/>
  <c r="H211" i="10"/>
  <c r="K206" i="10"/>
  <c r="J205" i="10"/>
  <c r="I204" i="10"/>
  <c r="H203" i="10"/>
  <c r="K198" i="10"/>
  <c r="J197" i="10"/>
  <c r="I196" i="10"/>
  <c r="H195" i="10"/>
  <c r="K190" i="10"/>
  <c r="J189" i="10"/>
  <c r="I188" i="10"/>
  <c r="K182" i="10"/>
  <c r="J181" i="10"/>
  <c r="I180" i="10"/>
  <c r="K174" i="10"/>
  <c r="J173" i="10"/>
  <c r="I172" i="10"/>
  <c r="K166" i="10"/>
  <c r="J165" i="10"/>
  <c r="I164" i="10"/>
  <c r="K158" i="10"/>
  <c r="J157" i="10"/>
  <c r="I156" i="10"/>
  <c r="K150" i="10"/>
  <c r="J149" i="10"/>
  <c r="I148" i="10"/>
  <c r="K142" i="10"/>
  <c r="J141" i="10"/>
  <c r="I140" i="10"/>
  <c r="K134" i="10"/>
  <c r="J133" i="10"/>
  <c r="I132" i="10"/>
  <c r="G130" i="10"/>
  <c r="F129" i="10"/>
  <c r="K126" i="10"/>
  <c r="J125" i="10"/>
  <c r="I124" i="10"/>
  <c r="G122" i="10"/>
  <c r="F121" i="10"/>
  <c r="K118" i="10"/>
  <c r="J117" i="10"/>
  <c r="I116" i="10"/>
  <c r="G114" i="10"/>
  <c r="F113" i="10"/>
  <c r="K110" i="10"/>
  <c r="J109" i="10"/>
  <c r="I108" i="10"/>
  <c r="G106" i="10"/>
  <c r="F105" i="10"/>
  <c r="K102" i="10"/>
  <c r="J101" i="10"/>
  <c r="I100" i="10"/>
  <c r="G98" i="10"/>
  <c r="F97" i="10"/>
  <c r="F94" i="10"/>
  <c r="J92" i="10"/>
  <c r="F90" i="10"/>
  <c r="J88" i="10"/>
  <c r="D12" i="10"/>
  <c r="G45" i="10"/>
  <c r="K27" i="10"/>
  <c r="G27" i="10"/>
  <c r="H68" i="10"/>
  <c r="J68" i="10"/>
  <c r="I68" i="10"/>
  <c r="F68" i="10"/>
  <c r="L62" i="10"/>
  <c r="J62" i="10"/>
  <c r="H62" i="10"/>
  <c r="H36" i="10"/>
  <c r="J36" i="10"/>
  <c r="I36" i="10"/>
  <c r="F36" i="10"/>
  <c r="L30" i="10"/>
  <c r="J30" i="10"/>
  <c r="H30" i="10"/>
  <c r="G125" i="6"/>
  <c r="K125" i="6"/>
  <c r="O125" i="6"/>
  <c r="R125" i="6" s="1"/>
  <c r="T125" i="6" s="1"/>
  <c r="G121" i="6"/>
  <c r="K121" i="6"/>
  <c r="O121" i="6"/>
  <c r="R121" i="6" s="1"/>
  <c r="T121" i="6" s="1"/>
  <c r="G186" i="3"/>
  <c r="K186" i="3"/>
  <c r="L186" i="3"/>
  <c r="I285" i="10"/>
  <c r="I277" i="10"/>
  <c r="I269" i="10"/>
  <c r="H268" i="10"/>
  <c r="I261" i="10"/>
  <c r="H260" i="10"/>
  <c r="I253" i="10"/>
  <c r="H252" i="10"/>
  <c r="I245" i="10"/>
  <c r="H244" i="10"/>
  <c r="I237" i="10"/>
  <c r="H236" i="10"/>
  <c r="I229" i="10"/>
  <c r="H228" i="10"/>
  <c r="I221" i="10"/>
  <c r="H220" i="10"/>
  <c r="I213" i="10"/>
  <c r="H212" i="10"/>
  <c r="I205" i="10"/>
  <c r="H204" i="10"/>
  <c r="I197" i="10"/>
  <c r="H196" i="10"/>
  <c r="I189" i="10"/>
  <c r="H188" i="10"/>
  <c r="I181" i="10"/>
  <c r="H180" i="10"/>
  <c r="I173" i="10"/>
  <c r="H172" i="10"/>
  <c r="I165" i="10"/>
  <c r="H164" i="10"/>
  <c r="I157" i="10"/>
  <c r="H156" i="10"/>
  <c r="I149" i="10"/>
  <c r="H148" i="10"/>
  <c r="I141" i="10"/>
  <c r="H140" i="10"/>
  <c r="I133" i="10"/>
  <c r="H132" i="10"/>
  <c r="J84" i="10"/>
  <c r="F84" i="10"/>
  <c r="K31" i="10"/>
  <c r="L31" i="10"/>
  <c r="G31" i="10"/>
  <c r="I80" i="10"/>
  <c r="H80" i="10"/>
  <c r="K80" i="10"/>
  <c r="J80" i="10"/>
  <c r="L74" i="10"/>
  <c r="F74" i="10"/>
  <c r="H74" i="10"/>
  <c r="I48" i="10"/>
  <c r="H48" i="10"/>
  <c r="K48" i="10"/>
  <c r="J48" i="10"/>
  <c r="L42" i="10"/>
  <c r="F42" i="10"/>
  <c r="H42" i="10"/>
  <c r="O104" i="6"/>
  <c r="G104" i="6"/>
  <c r="K104" i="6"/>
  <c r="O100" i="6"/>
  <c r="R100" i="6" s="1"/>
  <c r="T100" i="6" s="1"/>
  <c r="G100" i="6"/>
  <c r="K100" i="6"/>
  <c r="O95" i="6"/>
  <c r="G95" i="6"/>
  <c r="K95" i="6"/>
  <c r="O90" i="6"/>
  <c r="G90" i="6"/>
  <c r="K90" i="6"/>
  <c r="G340" i="3"/>
  <c r="K340" i="3"/>
  <c r="L340" i="3"/>
  <c r="G316" i="3"/>
  <c r="K316" i="3"/>
  <c r="L316" i="3"/>
  <c r="G290" i="3"/>
  <c r="K290" i="3"/>
  <c r="L290" i="3"/>
  <c r="I288" i="3"/>
  <c r="F288" i="3"/>
  <c r="H288" i="3"/>
  <c r="J288" i="3"/>
  <c r="K288" i="3"/>
  <c r="L288" i="3"/>
  <c r="K278" i="3"/>
  <c r="G278" i="3"/>
  <c r="L278" i="3"/>
  <c r="K312" i="10"/>
  <c r="J311" i="10"/>
  <c r="L305" i="10"/>
  <c r="K304" i="10"/>
  <c r="J303" i="10"/>
  <c r="L297" i="10"/>
  <c r="K296" i="10"/>
  <c r="J295" i="10"/>
  <c r="G292" i="10"/>
  <c r="F291" i="10"/>
  <c r="L289" i="10"/>
  <c r="K288" i="10"/>
  <c r="J287" i="10"/>
  <c r="H285" i="10"/>
  <c r="G284" i="10"/>
  <c r="F283" i="10"/>
  <c r="L281" i="10"/>
  <c r="K280" i="10"/>
  <c r="J279" i="10"/>
  <c r="H277" i="10"/>
  <c r="G276" i="10"/>
  <c r="F275" i="10"/>
  <c r="L273" i="10"/>
  <c r="K272" i="10"/>
  <c r="J271" i="10"/>
  <c r="H269" i="10"/>
  <c r="G268" i="10"/>
  <c r="F267" i="10"/>
  <c r="L265" i="10"/>
  <c r="K264" i="10"/>
  <c r="J263" i="10"/>
  <c r="H261" i="10"/>
  <c r="G260" i="10"/>
  <c r="F259" i="10"/>
  <c r="L257" i="10"/>
  <c r="K256" i="10"/>
  <c r="J255" i="10"/>
  <c r="H253" i="10"/>
  <c r="G252" i="10"/>
  <c r="F251" i="10"/>
  <c r="L249" i="10"/>
  <c r="K248" i="10"/>
  <c r="J247" i="10"/>
  <c r="H245" i="10"/>
  <c r="G244" i="10"/>
  <c r="F243" i="10"/>
  <c r="L241" i="10"/>
  <c r="K240" i="10"/>
  <c r="J239" i="10"/>
  <c r="H237" i="10"/>
  <c r="G236" i="10"/>
  <c r="F235" i="10"/>
  <c r="L233" i="10"/>
  <c r="K232" i="10"/>
  <c r="J231" i="10"/>
  <c r="H229" i="10"/>
  <c r="G228" i="10"/>
  <c r="F227" i="10"/>
  <c r="L225" i="10"/>
  <c r="K224" i="10"/>
  <c r="J223" i="10"/>
  <c r="H221" i="10"/>
  <c r="G220" i="10"/>
  <c r="F219" i="10"/>
  <c r="L217" i="10"/>
  <c r="K216" i="10"/>
  <c r="J215" i="10"/>
  <c r="H213" i="10"/>
  <c r="G212" i="10"/>
  <c r="F211" i="10"/>
  <c r="L209" i="10"/>
  <c r="K208" i="10"/>
  <c r="J207" i="10"/>
  <c r="H205" i="10"/>
  <c r="G204" i="10"/>
  <c r="F203" i="10"/>
  <c r="L201" i="10"/>
  <c r="K200" i="10"/>
  <c r="J199" i="10"/>
  <c r="H197" i="10"/>
  <c r="G196" i="10"/>
  <c r="F195" i="10"/>
  <c r="L193" i="10"/>
  <c r="K192" i="10"/>
  <c r="J191" i="10"/>
  <c r="H189" i="10"/>
  <c r="G188" i="10"/>
  <c r="F187" i="10"/>
  <c r="L185" i="10"/>
  <c r="K184" i="10"/>
  <c r="J183" i="10"/>
  <c r="H181" i="10"/>
  <c r="G180" i="10"/>
  <c r="F179" i="10"/>
  <c r="L177" i="10"/>
  <c r="K176" i="10"/>
  <c r="J175" i="10"/>
  <c r="H173" i="10"/>
  <c r="G172" i="10"/>
  <c r="F171" i="10"/>
  <c r="L169" i="10"/>
  <c r="K168" i="10"/>
  <c r="J167" i="10"/>
  <c r="H165" i="10"/>
  <c r="G164" i="10"/>
  <c r="F163" i="10"/>
  <c r="L161" i="10"/>
  <c r="K160" i="10"/>
  <c r="J159" i="10"/>
  <c r="H157" i="10"/>
  <c r="G156" i="10"/>
  <c r="L153" i="10"/>
  <c r="K152" i="10"/>
  <c r="J151" i="10"/>
  <c r="H149" i="10"/>
  <c r="L145" i="10"/>
  <c r="K144" i="10"/>
  <c r="J143" i="10"/>
  <c r="H141" i="10"/>
  <c r="L137" i="10"/>
  <c r="K136" i="10"/>
  <c r="H133" i="10"/>
  <c r="L129" i="10"/>
  <c r="K128" i="10"/>
  <c r="H125" i="10"/>
  <c r="L121" i="10"/>
  <c r="K120" i="10"/>
  <c r="H117" i="10"/>
  <c r="L113" i="10"/>
  <c r="K112" i="10"/>
  <c r="H109" i="10"/>
  <c r="L105" i="10"/>
  <c r="K104" i="10"/>
  <c r="H101" i="10"/>
  <c r="L97" i="10"/>
  <c r="K96" i="10"/>
  <c r="L94" i="10"/>
  <c r="H92" i="10"/>
  <c r="L90" i="10"/>
  <c r="H88" i="10"/>
  <c r="L86" i="10"/>
  <c r="P12" i="10"/>
  <c r="K35" i="10"/>
  <c r="G35" i="10"/>
  <c r="H60" i="10"/>
  <c r="J60" i="10"/>
  <c r="I60" i="10"/>
  <c r="F60" i="10"/>
  <c r="L54" i="10"/>
  <c r="J54" i="10"/>
  <c r="H54" i="10"/>
  <c r="H28" i="10"/>
  <c r="J28" i="10"/>
  <c r="I28" i="10"/>
  <c r="F28" i="10"/>
  <c r="L22" i="10"/>
  <c r="J22" i="10"/>
  <c r="H22" i="10"/>
  <c r="O113" i="6"/>
  <c r="G113" i="6"/>
  <c r="K113" i="6"/>
  <c r="O124" i="6"/>
  <c r="G124" i="6"/>
  <c r="K124" i="6"/>
  <c r="F323" i="3"/>
  <c r="H323" i="3"/>
  <c r="I323" i="3"/>
  <c r="J323" i="3"/>
  <c r="F161" i="3"/>
  <c r="H161" i="3"/>
  <c r="I161" i="3"/>
  <c r="J161" i="3"/>
  <c r="L161" i="3"/>
  <c r="K305" i="10"/>
  <c r="J304" i="10"/>
  <c r="K297" i="10"/>
  <c r="J296" i="10"/>
  <c r="K289" i="10"/>
  <c r="J288" i="10"/>
  <c r="K281" i="10"/>
  <c r="J280" i="10"/>
  <c r="K273" i="10"/>
  <c r="J272" i="10"/>
  <c r="G269" i="10"/>
  <c r="F268" i="10"/>
  <c r="K265" i="10"/>
  <c r="J264" i="10"/>
  <c r="G261" i="10"/>
  <c r="F260" i="10"/>
  <c r="K257" i="10"/>
  <c r="J256" i="10"/>
  <c r="G253" i="10"/>
  <c r="F252" i="10"/>
  <c r="K249" i="10"/>
  <c r="J248" i="10"/>
  <c r="G245" i="10"/>
  <c r="F244" i="10"/>
  <c r="K241" i="10"/>
  <c r="J240" i="10"/>
  <c r="G237" i="10"/>
  <c r="F236" i="10"/>
  <c r="K233" i="10"/>
  <c r="J232" i="10"/>
  <c r="G229" i="10"/>
  <c r="F228" i="10"/>
  <c r="K225" i="10"/>
  <c r="J224" i="10"/>
  <c r="G221" i="10"/>
  <c r="F220" i="10"/>
  <c r="K217" i="10"/>
  <c r="J216" i="10"/>
  <c r="G213" i="10"/>
  <c r="F212" i="10"/>
  <c r="K209" i="10"/>
  <c r="J208" i="10"/>
  <c r="G205" i="10"/>
  <c r="F204" i="10"/>
  <c r="K201" i="10"/>
  <c r="J200" i="10"/>
  <c r="G197" i="10"/>
  <c r="F196" i="10"/>
  <c r="K193" i="10"/>
  <c r="J192" i="10"/>
  <c r="I191" i="10"/>
  <c r="G189" i="10"/>
  <c r="F188" i="10"/>
  <c r="K185" i="10"/>
  <c r="J184" i="10"/>
  <c r="I183" i="10"/>
  <c r="G181" i="10"/>
  <c r="F180" i="10"/>
  <c r="K177" i="10"/>
  <c r="J176" i="10"/>
  <c r="I175" i="10"/>
  <c r="G173" i="10"/>
  <c r="F172" i="10"/>
  <c r="K169" i="10"/>
  <c r="J168" i="10"/>
  <c r="I167" i="10"/>
  <c r="G165" i="10"/>
  <c r="F164" i="10"/>
  <c r="K161" i="10"/>
  <c r="J160" i="10"/>
  <c r="I159" i="10"/>
  <c r="G157" i="10"/>
  <c r="F156" i="10"/>
  <c r="L154" i="10"/>
  <c r="K153" i="10"/>
  <c r="J152" i="10"/>
  <c r="I151" i="10"/>
  <c r="G149" i="10"/>
  <c r="F148" i="10"/>
  <c r="L146" i="10"/>
  <c r="K145" i="10"/>
  <c r="J144" i="10"/>
  <c r="I143" i="10"/>
  <c r="G141" i="10"/>
  <c r="F140" i="10"/>
  <c r="L138" i="10"/>
  <c r="K137" i="10"/>
  <c r="J136" i="10"/>
  <c r="I135" i="10"/>
  <c r="G133" i="10"/>
  <c r="F132" i="10"/>
  <c r="L130" i="10"/>
  <c r="K129" i="10"/>
  <c r="J128" i="10"/>
  <c r="I127" i="10"/>
  <c r="G125" i="10"/>
  <c r="F124" i="10"/>
  <c r="L122" i="10"/>
  <c r="K121" i="10"/>
  <c r="J120" i="10"/>
  <c r="I119" i="10"/>
  <c r="G117" i="10"/>
  <c r="F116" i="10"/>
  <c r="L114" i="10"/>
  <c r="K113" i="10"/>
  <c r="J112" i="10"/>
  <c r="I111" i="10"/>
  <c r="G109" i="10"/>
  <c r="F108" i="10"/>
  <c r="L106" i="10"/>
  <c r="K105" i="10"/>
  <c r="J104" i="10"/>
  <c r="I103" i="10"/>
  <c r="G101" i="10"/>
  <c r="F100" i="10"/>
  <c r="L98" i="10"/>
  <c r="K97" i="10"/>
  <c r="J96" i="10"/>
  <c r="I95" i="10"/>
  <c r="K94" i="10"/>
  <c r="G92" i="10"/>
  <c r="I91" i="10"/>
  <c r="K90" i="10"/>
  <c r="G88" i="10"/>
  <c r="K86" i="10"/>
  <c r="K85" i="10"/>
  <c r="L84" i="10"/>
  <c r="L59" i="10"/>
  <c r="L45" i="10"/>
  <c r="L13" i="10"/>
  <c r="K39" i="10"/>
  <c r="L39" i="10"/>
  <c r="G39" i="10"/>
  <c r="I72" i="10"/>
  <c r="H72" i="10"/>
  <c r="K72" i="10"/>
  <c r="J72" i="10"/>
  <c r="L66" i="10"/>
  <c r="F66" i="10"/>
  <c r="H66" i="10"/>
  <c r="I40" i="10"/>
  <c r="H40" i="10"/>
  <c r="K40" i="10"/>
  <c r="J40" i="10"/>
  <c r="L34" i="10"/>
  <c r="J34" i="10"/>
  <c r="F34" i="10"/>
  <c r="H34" i="10"/>
  <c r="G332" i="3"/>
  <c r="K332" i="3"/>
  <c r="L332" i="3"/>
  <c r="F297" i="3"/>
  <c r="H297" i="3"/>
  <c r="I297" i="3"/>
  <c r="J297" i="3"/>
  <c r="K214" i="3"/>
  <c r="L214" i="3"/>
  <c r="G214" i="3"/>
  <c r="J205" i="3"/>
  <c r="F205" i="3"/>
  <c r="I205" i="3"/>
  <c r="H205" i="3"/>
  <c r="L205" i="3"/>
  <c r="G286" i="10"/>
  <c r="G278" i="10"/>
  <c r="G270" i="10"/>
  <c r="G262" i="10"/>
  <c r="I256" i="10"/>
  <c r="G254" i="10"/>
  <c r="I248" i="10"/>
  <c r="G246" i="10"/>
  <c r="I240" i="10"/>
  <c r="G238" i="10"/>
  <c r="I232" i="10"/>
  <c r="G230" i="10"/>
  <c r="I224" i="10"/>
  <c r="G222" i="10"/>
  <c r="I216" i="10"/>
  <c r="G214" i="10"/>
  <c r="I208" i="10"/>
  <c r="G206" i="10"/>
  <c r="I200" i="10"/>
  <c r="G198" i="10"/>
  <c r="I192" i="10"/>
  <c r="G190" i="10"/>
  <c r="I184" i="10"/>
  <c r="G182" i="10"/>
  <c r="I176" i="10"/>
  <c r="G174" i="10"/>
  <c r="I168" i="10"/>
  <c r="G166" i="10"/>
  <c r="I160" i="10"/>
  <c r="G158" i="10"/>
  <c r="I152" i="10"/>
  <c r="G150" i="10"/>
  <c r="I144" i="10"/>
  <c r="G142" i="10"/>
  <c r="I136" i="10"/>
  <c r="G134" i="10"/>
  <c r="I128" i="10"/>
  <c r="G126" i="10"/>
  <c r="I120" i="10"/>
  <c r="G118" i="10"/>
  <c r="I112" i="10"/>
  <c r="G110" i="10"/>
  <c r="I104" i="10"/>
  <c r="G102" i="10"/>
  <c r="I96" i="10"/>
  <c r="J86" i="10"/>
  <c r="K84" i="10"/>
  <c r="K43" i="10"/>
  <c r="G43" i="10"/>
  <c r="J74" i="10"/>
  <c r="L78" i="10"/>
  <c r="J78" i="10"/>
  <c r="H78" i="10"/>
  <c r="H52" i="10"/>
  <c r="J52" i="10"/>
  <c r="I52" i="10"/>
  <c r="F52" i="10"/>
  <c r="L46" i="10"/>
  <c r="J46" i="10"/>
  <c r="H46" i="10"/>
  <c r="G300" i="3"/>
  <c r="K300" i="3"/>
  <c r="L300" i="3"/>
  <c r="H128" i="10"/>
  <c r="H120" i="10"/>
  <c r="H112" i="10"/>
  <c r="H104" i="10"/>
  <c r="H96" i="10"/>
  <c r="I86" i="10"/>
  <c r="I84" i="10"/>
  <c r="G83" i="10"/>
  <c r="G75" i="10"/>
  <c r="G67" i="10"/>
  <c r="K47" i="10"/>
  <c r="L47" i="10"/>
  <c r="G47" i="10"/>
  <c r="I74" i="10"/>
  <c r="I42" i="10"/>
  <c r="I64" i="10"/>
  <c r="H64" i="10"/>
  <c r="K64" i="10"/>
  <c r="J64" i="10"/>
  <c r="L58" i="10"/>
  <c r="F58" i="10"/>
  <c r="H58" i="10"/>
  <c r="I32" i="10"/>
  <c r="H32" i="10"/>
  <c r="K32" i="10"/>
  <c r="J32" i="10"/>
  <c r="L26" i="10"/>
  <c r="J26" i="10"/>
  <c r="F26" i="10"/>
  <c r="H26" i="10"/>
  <c r="O76" i="6"/>
  <c r="G76" i="6"/>
  <c r="J76" i="6"/>
  <c r="O30" i="6"/>
  <c r="G30" i="6"/>
  <c r="J30" i="6"/>
  <c r="G102" i="6"/>
  <c r="K102" i="6"/>
  <c r="G97" i="6"/>
  <c r="K97" i="6"/>
  <c r="G93" i="6"/>
  <c r="K93" i="6"/>
  <c r="F339" i="3"/>
  <c r="H339" i="3"/>
  <c r="I339" i="3"/>
  <c r="J339" i="3"/>
  <c r="F315" i="3"/>
  <c r="H315" i="3"/>
  <c r="I315" i="3"/>
  <c r="J315" i="3"/>
  <c r="L303" i="3"/>
  <c r="G303" i="3"/>
  <c r="K303" i="3"/>
  <c r="K286" i="3"/>
  <c r="G286" i="3"/>
  <c r="L286" i="3"/>
  <c r="I284" i="3"/>
  <c r="F284" i="3"/>
  <c r="H284" i="3"/>
  <c r="J284" i="3"/>
  <c r="K284" i="3"/>
  <c r="L284" i="3"/>
  <c r="L269" i="10"/>
  <c r="K268" i="10"/>
  <c r="L261" i="10"/>
  <c r="K260" i="10"/>
  <c r="L253" i="10"/>
  <c r="K252" i="10"/>
  <c r="L245" i="10"/>
  <c r="K244" i="10"/>
  <c r="L237" i="10"/>
  <c r="K236" i="10"/>
  <c r="L229" i="10"/>
  <c r="K228" i="10"/>
  <c r="L221" i="10"/>
  <c r="K220" i="10"/>
  <c r="L213" i="10"/>
  <c r="K212" i="10"/>
  <c r="L205" i="10"/>
  <c r="K204" i="10"/>
  <c r="L197" i="10"/>
  <c r="K196" i="10"/>
  <c r="L189" i="10"/>
  <c r="K188" i="10"/>
  <c r="L181" i="10"/>
  <c r="K180" i="10"/>
  <c r="L173" i="10"/>
  <c r="K172" i="10"/>
  <c r="L165" i="10"/>
  <c r="K164" i="10"/>
  <c r="L157" i="10"/>
  <c r="K156" i="10"/>
  <c r="L149" i="10"/>
  <c r="K148" i="10"/>
  <c r="L141" i="10"/>
  <c r="K140" i="10"/>
  <c r="L133" i="10"/>
  <c r="H86" i="10"/>
  <c r="H84" i="10"/>
  <c r="O12" i="10"/>
  <c r="C12" i="10"/>
  <c r="I12" i="10"/>
  <c r="K79" i="10"/>
  <c r="L79" i="10"/>
  <c r="K71" i="10"/>
  <c r="L71" i="10"/>
  <c r="K63" i="10"/>
  <c r="L63" i="10"/>
  <c r="K55" i="10"/>
  <c r="L55" i="10"/>
  <c r="H76" i="10"/>
  <c r="J76" i="10"/>
  <c r="I76" i="10"/>
  <c r="F76" i="10"/>
  <c r="L70" i="10"/>
  <c r="J70" i="10"/>
  <c r="H70" i="10"/>
  <c r="H44" i="10"/>
  <c r="J44" i="10"/>
  <c r="I44" i="10"/>
  <c r="F44" i="10"/>
  <c r="L38" i="10"/>
  <c r="J38" i="10"/>
  <c r="H38" i="10"/>
  <c r="G110" i="6"/>
  <c r="K110" i="6"/>
  <c r="O110" i="6"/>
  <c r="R110" i="6" s="1"/>
  <c r="T110" i="6" s="1"/>
  <c r="G324" i="3"/>
  <c r="K324" i="3"/>
  <c r="L324" i="3"/>
  <c r="F312" i="3"/>
  <c r="H312" i="3"/>
  <c r="I312" i="3"/>
  <c r="J312" i="3"/>
  <c r="K312" i="3"/>
  <c r="F306" i="3"/>
  <c r="H306" i="3"/>
  <c r="I306" i="3"/>
  <c r="J306" i="3"/>
  <c r="I13" i="3"/>
  <c r="I12" i="3"/>
  <c r="H12" i="10"/>
  <c r="L27" i="10"/>
  <c r="K41" i="10"/>
  <c r="K23" i="10"/>
  <c r="L23" i="10"/>
  <c r="G23" i="10"/>
  <c r="F80" i="10"/>
  <c r="F48" i="10"/>
  <c r="L82" i="10"/>
  <c r="F82" i="10"/>
  <c r="H82" i="10"/>
  <c r="I56" i="10"/>
  <c r="H56" i="10"/>
  <c r="K56" i="10"/>
  <c r="J56" i="10"/>
  <c r="L50" i="10"/>
  <c r="F50" i="10"/>
  <c r="H50" i="10"/>
  <c r="I24" i="10"/>
  <c r="H24" i="10"/>
  <c r="K24" i="10"/>
  <c r="J24" i="10"/>
  <c r="O89" i="6"/>
  <c r="G89" i="6"/>
  <c r="I89" i="6"/>
  <c r="O81" i="6"/>
  <c r="G81" i="6"/>
  <c r="I81" i="6"/>
  <c r="G29" i="6"/>
  <c r="J29" i="6"/>
  <c r="O29" i="6"/>
  <c r="G115" i="6"/>
  <c r="K115" i="6"/>
  <c r="O115" i="6"/>
  <c r="R115" i="6" s="1"/>
  <c r="T115" i="6" s="1"/>
  <c r="G101" i="6"/>
  <c r="K101" i="6"/>
  <c r="O101" i="6"/>
  <c r="R101" i="6" s="1"/>
  <c r="T101" i="6" s="1"/>
  <c r="G96" i="6"/>
  <c r="K96" i="6"/>
  <c r="O96" i="6"/>
  <c r="G92" i="6"/>
  <c r="K92" i="6"/>
  <c r="O92" i="6"/>
  <c r="F331" i="3"/>
  <c r="H331" i="3"/>
  <c r="I331" i="3"/>
  <c r="J331" i="3"/>
  <c r="G309" i="3"/>
  <c r="K309" i="3"/>
  <c r="L309" i="3"/>
  <c r="K281" i="3"/>
  <c r="L281" i="3"/>
  <c r="G281" i="3"/>
  <c r="J261" i="3"/>
  <c r="F261" i="3"/>
  <c r="H261" i="3"/>
  <c r="I261" i="3"/>
  <c r="K261" i="3"/>
  <c r="I244" i="3"/>
  <c r="F244" i="3"/>
  <c r="H244" i="3"/>
  <c r="J244" i="3"/>
  <c r="K244" i="3"/>
  <c r="L244" i="3"/>
  <c r="G85" i="6"/>
  <c r="I85" i="6"/>
  <c r="G72" i="6"/>
  <c r="J72" i="6"/>
  <c r="I335" i="3"/>
  <c r="H334" i="3"/>
  <c r="I327" i="3"/>
  <c r="H326" i="3"/>
  <c r="I319" i="3"/>
  <c r="H318" i="3"/>
  <c r="K314" i="3"/>
  <c r="I310" i="3"/>
  <c r="I307" i="3"/>
  <c r="K305" i="3"/>
  <c r="H304" i="3"/>
  <c r="I301" i="3"/>
  <c r="I298" i="3"/>
  <c r="L293" i="3"/>
  <c r="K291" i="3"/>
  <c r="K289" i="3"/>
  <c r="K285" i="3"/>
  <c r="K276" i="3"/>
  <c r="L273" i="3"/>
  <c r="L270" i="3"/>
  <c r="I268" i="3"/>
  <c r="F268" i="3"/>
  <c r="F265" i="3"/>
  <c r="J265" i="3"/>
  <c r="G261" i="3"/>
  <c r="G258" i="3"/>
  <c r="K258" i="3"/>
  <c r="L258" i="3"/>
  <c r="K256" i="3"/>
  <c r="I248" i="3"/>
  <c r="J248" i="3"/>
  <c r="J213" i="3"/>
  <c r="F213" i="3"/>
  <c r="I213" i="3"/>
  <c r="G194" i="3"/>
  <c r="K194" i="3"/>
  <c r="L194" i="3"/>
  <c r="F177" i="3"/>
  <c r="I177" i="3"/>
  <c r="J177" i="3"/>
  <c r="G146" i="3"/>
  <c r="L146" i="3"/>
  <c r="K146" i="3"/>
  <c r="P12" i="3"/>
  <c r="H12" i="3"/>
  <c r="G119" i="6"/>
  <c r="K119" i="6"/>
  <c r="G112" i="6"/>
  <c r="K339" i="3"/>
  <c r="J338" i="3"/>
  <c r="I337" i="3"/>
  <c r="G335" i="3"/>
  <c r="F334" i="3"/>
  <c r="K331" i="3"/>
  <c r="J330" i="3"/>
  <c r="I329" i="3"/>
  <c r="G327" i="3"/>
  <c r="F326" i="3"/>
  <c r="K323" i="3"/>
  <c r="J322" i="3"/>
  <c r="I321" i="3"/>
  <c r="G319" i="3"/>
  <c r="F318" i="3"/>
  <c r="K315" i="3"/>
  <c r="I314" i="3"/>
  <c r="J308" i="3"/>
  <c r="F307" i="3"/>
  <c r="L306" i="3"/>
  <c r="I305" i="3"/>
  <c r="F304" i="3"/>
  <c r="J302" i="3"/>
  <c r="J299" i="3"/>
  <c r="F298" i="3"/>
  <c r="L297" i="3"/>
  <c r="I296" i="3"/>
  <c r="G295" i="3"/>
  <c r="K294" i="3"/>
  <c r="I293" i="3"/>
  <c r="F281" i="3"/>
  <c r="J281" i="3"/>
  <c r="G277" i="3"/>
  <c r="G274" i="3"/>
  <c r="K274" i="3"/>
  <c r="L274" i="3"/>
  <c r="K272" i="3"/>
  <c r="I270" i="3"/>
  <c r="L268" i="3"/>
  <c r="I264" i="3"/>
  <c r="J264" i="3"/>
  <c r="K257" i="3"/>
  <c r="K255" i="3"/>
  <c r="K254" i="3"/>
  <c r="G254" i="3"/>
  <c r="L248" i="3"/>
  <c r="J246" i="3"/>
  <c r="L240" i="3"/>
  <c r="K238" i="3"/>
  <c r="L238" i="3"/>
  <c r="G238" i="3"/>
  <c r="K237" i="3"/>
  <c r="G237" i="3"/>
  <c r="L232" i="3"/>
  <c r="K230" i="3"/>
  <c r="L230" i="3"/>
  <c r="G230" i="3"/>
  <c r="K229" i="3"/>
  <c r="G229" i="3"/>
  <c r="L224" i="3"/>
  <c r="K222" i="3"/>
  <c r="L222" i="3"/>
  <c r="G222" i="3"/>
  <c r="K221" i="3"/>
  <c r="G221" i="3"/>
  <c r="L216" i="3"/>
  <c r="L201" i="3"/>
  <c r="J197" i="3"/>
  <c r="F197" i="3"/>
  <c r="I197" i="3"/>
  <c r="G178" i="3"/>
  <c r="K178" i="3"/>
  <c r="L178" i="3"/>
  <c r="L173" i="3"/>
  <c r="F12" i="3"/>
  <c r="G123" i="6"/>
  <c r="K123" i="6"/>
  <c r="G106" i="6"/>
  <c r="K106" i="6"/>
  <c r="G98" i="6"/>
  <c r="K98" i="6"/>
  <c r="G94" i="6"/>
  <c r="K94" i="6"/>
  <c r="I338" i="3"/>
  <c r="G336" i="3"/>
  <c r="F335" i="3"/>
  <c r="I330" i="3"/>
  <c r="G328" i="3"/>
  <c r="F327" i="3"/>
  <c r="I322" i="3"/>
  <c r="G320" i="3"/>
  <c r="F319" i="3"/>
  <c r="F310" i="3"/>
  <c r="H308" i="3"/>
  <c r="K306" i="3"/>
  <c r="H305" i="3"/>
  <c r="I302" i="3"/>
  <c r="F301" i="3"/>
  <c r="I299" i="3"/>
  <c r="K297" i="3"/>
  <c r="G291" i="3"/>
  <c r="G287" i="3"/>
  <c r="J277" i="3"/>
  <c r="F277" i="3"/>
  <c r="F270" i="3"/>
  <c r="K268" i="3"/>
  <c r="L265" i="3"/>
  <c r="G263" i="3"/>
  <c r="I260" i="3"/>
  <c r="F260" i="3"/>
  <c r="F257" i="3"/>
  <c r="J257" i="3"/>
  <c r="G253" i="3"/>
  <c r="G250" i="3"/>
  <c r="K250" i="3"/>
  <c r="L250" i="3"/>
  <c r="K248" i="3"/>
  <c r="J237" i="3"/>
  <c r="F237" i="3"/>
  <c r="I236" i="3"/>
  <c r="J236" i="3"/>
  <c r="F236" i="3"/>
  <c r="J229" i="3"/>
  <c r="F229" i="3"/>
  <c r="I228" i="3"/>
  <c r="J228" i="3"/>
  <c r="F228" i="3"/>
  <c r="K224" i="3"/>
  <c r="J221" i="3"/>
  <c r="F221" i="3"/>
  <c r="I220" i="3"/>
  <c r="J220" i="3"/>
  <c r="F220" i="3"/>
  <c r="K216" i="3"/>
  <c r="K206" i="3"/>
  <c r="L206" i="3"/>
  <c r="G206" i="3"/>
  <c r="J189" i="3"/>
  <c r="F189" i="3"/>
  <c r="I189" i="3"/>
  <c r="G170" i="3"/>
  <c r="K170" i="3"/>
  <c r="L170" i="3"/>
  <c r="Q12" i="3"/>
  <c r="G142" i="3"/>
  <c r="L142" i="3"/>
  <c r="K142" i="3"/>
  <c r="G136" i="3"/>
  <c r="K136" i="3"/>
  <c r="L136" i="3"/>
  <c r="G104" i="3"/>
  <c r="K104" i="3"/>
  <c r="L104" i="3"/>
  <c r="G72" i="3"/>
  <c r="K72" i="3"/>
  <c r="L72" i="3"/>
  <c r="G40" i="3"/>
  <c r="K40" i="3"/>
  <c r="L40" i="3"/>
  <c r="F258" i="14"/>
  <c r="H258" i="14"/>
  <c r="I258" i="14"/>
  <c r="J258" i="14"/>
  <c r="K310" i="3"/>
  <c r="G305" i="3"/>
  <c r="I280" i="3"/>
  <c r="J280" i="3"/>
  <c r="K273" i="3"/>
  <c r="K270" i="3"/>
  <c r="G270" i="3"/>
  <c r="J268" i="3"/>
  <c r="I265" i="3"/>
  <c r="J262" i="3"/>
  <c r="L261" i="3"/>
  <c r="J253" i="3"/>
  <c r="F253" i="3"/>
  <c r="H248" i="3"/>
  <c r="F209" i="3"/>
  <c r="I209" i="3"/>
  <c r="J209" i="3"/>
  <c r="K198" i="3"/>
  <c r="L198" i="3"/>
  <c r="G198" i="3"/>
  <c r="J181" i="3"/>
  <c r="F181" i="3"/>
  <c r="I181" i="3"/>
  <c r="G149" i="3"/>
  <c r="K149" i="3"/>
  <c r="L149" i="3"/>
  <c r="F289" i="3"/>
  <c r="J289" i="3"/>
  <c r="J285" i="3"/>
  <c r="F285" i="3"/>
  <c r="I276" i="3"/>
  <c r="F276" i="3"/>
  <c r="F273" i="3"/>
  <c r="J273" i="3"/>
  <c r="G269" i="3"/>
  <c r="G266" i="3"/>
  <c r="K266" i="3"/>
  <c r="L266" i="3"/>
  <c r="I256" i="3"/>
  <c r="J256" i="3"/>
  <c r="K249" i="3"/>
  <c r="K246" i="3"/>
  <c r="G246" i="3"/>
  <c r="F201" i="3"/>
  <c r="I201" i="3"/>
  <c r="J201" i="3"/>
  <c r="K190" i="3"/>
  <c r="L190" i="3"/>
  <c r="G190" i="3"/>
  <c r="J173" i="3"/>
  <c r="F173" i="3"/>
  <c r="I173" i="3"/>
  <c r="G162" i="3"/>
  <c r="K162" i="3"/>
  <c r="L162" i="3"/>
  <c r="K12" i="3"/>
  <c r="G107" i="6"/>
  <c r="K107" i="6"/>
  <c r="L336" i="3"/>
  <c r="K335" i="3"/>
  <c r="J334" i="3"/>
  <c r="L328" i="3"/>
  <c r="K327" i="3"/>
  <c r="J326" i="3"/>
  <c r="L320" i="3"/>
  <c r="K319" i="3"/>
  <c r="J318" i="3"/>
  <c r="L310" i="3"/>
  <c r="K307" i="3"/>
  <c r="J304" i="3"/>
  <c r="L301" i="3"/>
  <c r="K298" i="3"/>
  <c r="K295" i="3"/>
  <c r="J293" i="3"/>
  <c r="F293" i="3"/>
  <c r="L280" i="3"/>
  <c r="L277" i="3"/>
  <c r="J269" i="3"/>
  <c r="F269" i="3"/>
  <c r="F262" i="3"/>
  <c r="K260" i="3"/>
  <c r="L257" i="3"/>
  <c r="G255" i="3"/>
  <c r="L254" i="3"/>
  <c r="I252" i="3"/>
  <c r="F252" i="3"/>
  <c r="F249" i="3"/>
  <c r="J249" i="3"/>
  <c r="F248" i="3"/>
  <c r="G245" i="3"/>
  <c r="G242" i="3"/>
  <c r="K242" i="3"/>
  <c r="L242" i="3"/>
  <c r="G241" i="3"/>
  <c r="K241" i="3"/>
  <c r="G234" i="3"/>
  <c r="K234" i="3"/>
  <c r="L234" i="3"/>
  <c r="G233" i="3"/>
  <c r="K233" i="3"/>
  <c r="G226" i="3"/>
  <c r="K226" i="3"/>
  <c r="L226" i="3"/>
  <c r="G225" i="3"/>
  <c r="K225" i="3"/>
  <c r="G218" i="3"/>
  <c r="K218" i="3"/>
  <c r="L218" i="3"/>
  <c r="G217" i="3"/>
  <c r="K217" i="3"/>
  <c r="H213" i="3"/>
  <c r="G210" i="3"/>
  <c r="K210" i="3"/>
  <c r="L210" i="3"/>
  <c r="F193" i="3"/>
  <c r="I193" i="3"/>
  <c r="J193" i="3"/>
  <c r="K182" i="3"/>
  <c r="L182" i="3"/>
  <c r="G182" i="3"/>
  <c r="H177" i="3"/>
  <c r="C13" i="3"/>
  <c r="L314" i="3"/>
  <c r="J307" i="3"/>
  <c r="K302" i="3"/>
  <c r="K301" i="3"/>
  <c r="L289" i="3"/>
  <c r="K287" i="3"/>
  <c r="L285" i="3"/>
  <c r="G282" i="3"/>
  <c r="K282" i="3"/>
  <c r="L282" i="3"/>
  <c r="K280" i="3"/>
  <c r="L276" i="3"/>
  <c r="I272" i="3"/>
  <c r="J272" i="3"/>
  <c r="K265" i="3"/>
  <c r="K263" i="3"/>
  <c r="K262" i="3"/>
  <c r="G262" i="3"/>
  <c r="L256" i="3"/>
  <c r="L253" i="3"/>
  <c r="J245" i="3"/>
  <c r="F245" i="3"/>
  <c r="F241" i="3"/>
  <c r="J241" i="3"/>
  <c r="F240" i="3"/>
  <c r="I240" i="3"/>
  <c r="J240" i="3"/>
  <c r="F233" i="3"/>
  <c r="J233" i="3"/>
  <c r="F232" i="3"/>
  <c r="I232" i="3"/>
  <c r="J232" i="3"/>
  <c r="F225" i="3"/>
  <c r="J225" i="3"/>
  <c r="F224" i="3"/>
  <c r="I224" i="3"/>
  <c r="J224" i="3"/>
  <c r="F217" i="3"/>
  <c r="J217" i="3"/>
  <c r="F216" i="3"/>
  <c r="I216" i="3"/>
  <c r="J216" i="3"/>
  <c r="K213" i="3"/>
  <c r="G213" i="3"/>
  <c r="G202" i="3"/>
  <c r="K202" i="3"/>
  <c r="L202" i="3"/>
  <c r="F185" i="3"/>
  <c r="I185" i="3"/>
  <c r="J185" i="3"/>
  <c r="K174" i="3"/>
  <c r="L174" i="3"/>
  <c r="G174" i="3"/>
  <c r="F169" i="3"/>
  <c r="H169" i="3"/>
  <c r="I169" i="3"/>
  <c r="J169" i="3"/>
  <c r="G158" i="3"/>
  <c r="K158" i="3"/>
  <c r="L158" i="3"/>
  <c r="I114" i="3"/>
  <c r="J114" i="3"/>
  <c r="F114" i="3"/>
  <c r="H114" i="3"/>
  <c r="H212" i="3"/>
  <c r="H204" i="3"/>
  <c r="H196" i="3"/>
  <c r="H188" i="3"/>
  <c r="H180" i="3"/>
  <c r="I165" i="3"/>
  <c r="J159" i="3"/>
  <c r="J150" i="3"/>
  <c r="I147" i="3"/>
  <c r="J12" i="3"/>
  <c r="L130" i="3"/>
  <c r="K130" i="3"/>
  <c r="G130" i="3"/>
  <c r="K124" i="3"/>
  <c r="G124" i="3"/>
  <c r="K92" i="3"/>
  <c r="G92" i="3"/>
  <c r="K60" i="3"/>
  <c r="G60" i="3"/>
  <c r="K28" i="3"/>
  <c r="G28" i="3"/>
  <c r="I134" i="3"/>
  <c r="J134" i="3"/>
  <c r="F134" i="3"/>
  <c r="H134" i="3"/>
  <c r="I102" i="3"/>
  <c r="J102" i="3"/>
  <c r="F102" i="3"/>
  <c r="H102" i="3"/>
  <c r="F70" i="3"/>
  <c r="H38" i="3"/>
  <c r="I38" i="3"/>
  <c r="F38" i="3"/>
  <c r="J38" i="3"/>
  <c r="L38" i="3"/>
  <c r="H68" i="9"/>
  <c r="M68" i="9"/>
  <c r="P68" i="9"/>
  <c r="S68" i="9"/>
  <c r="H65" i="9"/>
  <c r="M65" i="9"/>
  <c r="P65" i="9"/>
  <c r="S65" i="9" s="1"/>
  <c r="H341" i="14"/>
  <c r="F341" i="14"/>
  <c r="I341" i="14"/>
  <c r="J341" i="14"/>
  <c r="L341" i="14"/>
  <c r="L203" i="14"/>
  <c r="K203" i="14"/>
  <c r="G203" i="14"/>
  <c r="F212" i="3"/>
  <c r="K209" i="3"/>
  <c r="J208" i="3"/>
  <c r="G205" i="3"/>
  <c r="F204" i="3"/>
  <c r="K201" i="3"/>
  <c r="J200" i="3"/>
  <c r="G197" i="3"/>
  <c r="F196" i="3"/>
  <c r="K193" i="3"/>
  <c r="J192" i="3"/>
  <c r="G189" i="3"/>
  <c r="F188" i="3"/>
  <c r="K185" i="3"/>
  <c r="J184" i="3"/>
  <c r="G181" i="3"/>
  <c r="F180" i="3"/>
  <c r="K177" i="3"/>
  <c r="J176" i="3"/>
  <c r="G173" i="3"/>
  <c r="F172" i="3"/>
  <c r="K169" i="3"/>
  <c r="J168" i="3"/>
  <c r="G165" i="3"/>
  <c r="F164" i="3"/>
  <c r="K161" i="3"/>
  <c r="J160" i="3"/>
  <c r="G159" i="3"/>
  <c r="K151" i="3"/>
  <c r="G150" i="3"/>
  <c r="L122" i="3"/>
  <c r="K122" i="3"/>
  <c r="G122" i="3"/>
  <c r="K116" i="3"/>
  <c r="G116" i="3"/>
  <c r="K84" i="3"/>
  <c r="G84" i="3"/>
  <c r="K52" i="3"/>
  <c r="G52" i="3"/>
  <c r="I126" i="3"/>
  <c r="J126" i="3"/>
  <c r="F126" i="3"/>
  <c r="H126" i="3"/>
  <c r="I94" i="3"/>
  <c r="J94" i="3"/>
  <c r="F94" i="3"/>
  <c r="H94" i="3"/>
  <c r="I62" i="3"/>
  <c r="F62" i="3"/>
  <c r="J62" i="3"/>
  <c r="L62" i="3"/>
  <c r="H62" i="3"/>
  <c r="K49" i="3"/>
  <c r="I49" i="3"/>
  <c r="F49" i="3"/>
  <c r="J49" i="3"/>
  <c r="H49" i="3"/>
  <c r="L49" i="3"/>
  <c r="H64" i="9"/>
  <c r="M64" i="9"/>
  <c r="P64" i="9"/>
  <c r="G340" i="14"/>
  <c r="K340" i="14"/>
  <c r="L340" i="14"/>
  <c r="I208" i="3"/>
  <c r="I200" i="3"/>
  <c r="I192" i="3"/>
  <c r="I184" i="3"/>
  <c r="I176" i="3"/>
  <c r="I168" i="3"/>
  <c r="G166" i="3"/>
  <c r="F165" i="3"/>
  <c r="I160" i="3"/>
  <c r="F159" i="3"/>
  <c r="G153" i="3"/>
  <c r="J151" i="3"/>
  <c r="F150" i="3"/>
  <c r="I148" i="3"/>
  <c r="F147" i="3"/>
  <c r="N12" i="3"/>
  <c r="E12" i="3"/>
  <c r="G134" i="3"/>
  <c r="L134" i="3"/>
  <c r="K134" i="3"/>
  <c r="G128" i="3"/>
  <c r="K128" i="3"/>
  <c r="G96" i="3"/>
  <c r="K96" i="3"/>
  <c r="G64" i="3"/>
  <c r="K64" i="3"/>
  <c r="I138" i="3"/>
  <c r="J138" i="3"/>
  <c r="F138" i="3"/>
  <c r="H138" i="3"/>
  <c r="I106" i="3"/>
  <c r="J106" i="3"/>
  <c r="F106" i="3"/>
  <c r="H106" i="3"/>
  <c r="I74" i="3"/>
  <c r="F74" i="3"/>
  <c r="J74" i="3"/>
  <c r="H74" i="3"/>
  <c r="P24" i="9"/>
  <c r="S24" i="9" s="1"/>
  <c r="H24" i="9"/>
  <c r="J24" i="9"/>
  <c r="P35" i="9"/>
  <c r="S35" i="9" s="1"/>
  <c r="W3" i="9"/>
  <c r="P29" i="9"/>
  <c r="S29" i="9" s="1"/>
  <c r="P55" i="9"/>
  <c r="S55" i="9" s="1"/>
  <c r="P43" i="9"/>
  <c r="S43" i="9" s="1"/>
  <c r="P56" i="9"/>
  <c r="S56" i="9" s="1"/>
  <c r="E16" i="9"/>
  <c r="E19" i="9" s="1"/>
  <c r="W10" i="9"/>
  <c r="W5" i="9"/>
  <c r="P25" i="9"/>
  <c r="S25" i="9" s="1"/>
  <c r="P51" i="9"/>
  <c r="S51" i="9" s="1"/>
  <c r="W2" i="9"/>
  <c r="W7" i="9"/>
  <c r="W12" i="9"/>
  <c r="P40" i="9"/>
  <c r="S40" i="9" s="1"/>
  <c r="H168" i="3"/>
  <c r="H160" i="3"/>
  <c r="H151" i="3"/>
  <c r="K140" i="3"/>
  <c r="G140" i="3"/>
  <c r="L114" i="3"/>
  <c r="K114" i="3"/>
  <c r="G114" i="3"/>
  <c r="K108" i="3"/>
  <c r="G108" i="3"/>
  <c r="K44" i="3"/>
  <c r="G44" i="3"/>
  <c r="I118" i="3"/>
  <c r="J118" i="3"/>
  <c r="F118" i="3"/>
  <c r="H118" i="3"/>
  <c r="I86" i="3"/>
  <c r="J86" i="3"/>
  <c r="F86" i="3"/>
  <c r="H86" i="3"/>
  <c r="I54" i="3"/>
  <c r="F54" i="3"/>
  <c r="J54" i="3"/>
  <c r="H54" i="3"/>
  <c r="H22" i="3"/>
  <c r="I22" i="3"/>
  <c r="F22" i="3"/>
  <c r="J22" i="3"/>
  <c r="L22" i="3"/>
  <c r="H36" i="9"/>
  <c r="M36" i="9"/>
  <c r="G12" i="3"/>
  <c r="G13" i="3"/>
  <c r="G126" i="3"/>
  <c r="L126" i="3"/>
  <c r="K126" i="3"/>
  <c r="G120" i="3"/>
  <c r="K120" i="3"/>
  <c r="G88" i="3"/>
  <c r="K88" i="3"/>
  <c r="G56" i="3"/>
  <c r="K56" i="3"/>
  <c r="I130" i="3"/>
  <c r="J130" i="3"/>
  <c r="F130" i="3"/>
  <c r="H130" i="3"/>
  <c r="I98" i="3"/>
  <c r="J98" i="3"/>
  <c r="F98" i="3"/>
  <c r="H98" i="3"/>
  <c r="I66" i="3"/>
  <c r="F66" i="3"/>
  <c r="J66" i="3"/>
  <c r="H66" i="3"/>
  <c r="P60" i="9"/>
  <c r="H60" i="9"/>
  <c r="M60" i="9"/>
  <c r="J212" i="3"/>
  <c r="K205" i="3"/>
  <c r="J204" i="3"/>
  <c r="K197" i="3"/>
  <c r="J196" i="3"/>
  <c r="K189" i="3"/>
  <c r="J188" i="3"/>
  <c r="K181" i="3"/>
  <c r="J180" i="3"/>
  <c r="K173" i="3"/>
  <c r="J172" i="3"/>
  <c r="L166" i="3"/>
  <c r="K165" i="3"/>
  <c r="J164" i="3"/>
  <c r="L159" i="3"/>
  <c r="K156" i="3"/>
  <c r="F151" i="3"/>
  <c r="L150" i="3"/>
  <c r="K147" i="3"/>
  <c r="L138" i="3"/>
  <c r="K138" i="3"/>
  <c r="G138" i="3"/>
  <c r="K132" i="3"/>
  <c r="G132" i="3"/>
  <c r="K100" i="3"/>
  <c r="G100" i="3"/>
  <c r="K68" i="3"/>
  <c r="G36" i="3"/>
  <c r="I142" i="3"/>
  <c r="J142" i="3"/>
  <c r="F142" i="3"/>
  <c r="H142" i="3"/>
  <c r="I110" i="3"/>
  <c r="J110" i="3"/>
  <c r="F110" i="3"/>
  <c r="H110" i="3"/>
  <c r="I78" i="3"/>
  <c r="F78" i="3"/>
  <c r="J78" i="3"/>
  <c r="H78" i="3"/>
  <c r="K33" i="3"/>
  <c r="I33" i="3"/>
  <c r="F33" i="3"/>
  <c r="J33" i="3"/>
  <c r="H33" i="3"/>
  <c r="L33" i="3"/>
  <c r="J156" i="3"/>
  <c r="L153" i="3"/>
  <c r="L120" i="3"/>
  <c r="L88" i="3"/>
  <c r="L44" i="3"/>
  <c r="G144" i="3"/>
  <c r="K144" i="3"/>
  <c r="G118" i="3"/>
  <c r="L118" i="3"/>
  <c r="K118" i="3"/>
  <c r="G112" i="3"/>
  <c r="K112" i="3"/>
  <c r="G80" i="3"/>
  <c r="K80" i="3"/>
  <c r="G48" i="3"/>
  <c r="I122" i="3"/>
  <c r="J122" i="3"/>
  <c r="F122" i="3"/>
  <c r="H122" i="3"/>
  <c r="I90" i="3"/>
  <c r="J90" i="3"/>
  <c r="F90" i="3"/>
  <c r="H90" i="3"/>
  <c r="H44" i="9"/>
  <c r="M44" i="9"/>
  <c r="L255" i="14"/>
  <c r="G255" i="14"/>
  <c r="K255" i="14"/>
  <c r="I141" i="3"/>
  <c r="I133" i="3"/>
  <c r="I125" i="3"/>
  <c r="I117" i="3"/>
  <c r="I109" i="3"/>
  <c r="I101" i="3"/>
  <c r="J140" i="3"/>
  <c r="J132" i="3"/>
  <c r="J124" i="3"/>
  <c r="J116" i="3"/>
  <c r="J108" i="3"/>
  <c r="J100" i="3"/>
  <c r="J92" i="3"/>
  <c r="J84" i="3"/>
  <c r="J76" i="3"/>
  <c r="J68" i="3"/>
  <c r="J60" i="3"/>
  <c r="P33" i="9"/>
  <c r="S33" i="9" s="1"/>
  <c r="P27" i="9"/>
  <c r="S27" i="9" s="1"/>
  <c r="K341" i="14"/>
  <c r="G341" i="14"/>
  <c r="F336" i="14"/>
  <c r="J336" i="14"/>
  <c r="F335" i="14"/>
  <c r="I335" i="14"/>
  <c r="J335" i="14"/>
  <c r="L332" i="14"/>
  <c r="F328" i="14"/>
  <c r="J328" i="14"/>
  <c r="F327" i="14"/>
  <c r="I327" i="14"/>
  <c r="J327" i="14"/>
  <c r="L324" i="14"/>
  <c r="F320" i="14"/>
  <c r="J320" i="14"/>
  <c r="F319" i="14"/>
  <c r="I319" i="14"/>
  <c r="J319" i="14"/>
  <c r="L316" i="14"/>
  <c r="F312" i="14"/>
  <c r="J312" i="14"/>
  <c r="F311" i="14"/>
  <c r="I311" i="14"/>
  <c r="J311" i="14"/>
  <c r="K301" i="14"/>
  <c r="L301" i="14"/>
  <c r="G301" i="14"/>
  <c r="F296" i="14"/>
  <c r="H296" i="14"/>
  <c r="I296" i="14"/>
  <c r="J296" i="14"/>
  <c r="G261" i="14"/>
  <c r="K261" i="14"/>
  <c r="L261" i="14"/>
  <c r="G252" i="14"/>
  <c r="K252" i="14"/>
  <c r="L252" i="14"/>
  <c r="G243" i="14"/>
  <c r="K243" i="14"/>
  <c r="L243" i="14"/>
  <c r="L143" i="3"/>
  <c r="L135" i="3"/>
  <c r="L127" i="3"/>
  <c r="L119" i="3"/>
  <c r="L111" i="3"/>
  <c r="L103" i="3"/>
  <c r="L95" i="3"/>
  <c r="L87" i="3"/>
  <c r="L79" i="3"/>
  <c r="L71" i="3"/>
  <c r="L63" i="3"/>
  <c r="L55" i="3"/>
  <c r="K110" i="3"/>
  <c r="K102" i="3"/>
  <c r="K94" i="3"/>
  <c r="K86" i="3"/>
  <c r="K78" i="3"/>
  <c r="K62" i="3"/>
  <c r="K46" i="3"/>
  <c r="K38" i="3"/>
  <c r="K30" i="3"/>
  <c r="K22" i="3"/>
  <c r="G139" i="3"/>
  <c r="G131" i="3"/>
  <c r="G123" i="3"/>
  <c r="G115" i="3"/>
  <c r="G107" i="3"/>
  <c r="G99" i="3"/>
  <c r="G91" i="3"/>
  <c r="G83" i="3"/>
  <c r="G75" i="3"/>
  <c r="G67" i="3"/>
  <c r="J26" i="3"/>
  <c r="H141" i="3"/>
  <c r="H133" i="3"/>
  <c r="H125" i="3"/>
  <c r="H117" i="3"/>
  <c r="H109" i="3"/>
  <c r="H101" i="3"/>
  <c r="H93" i="3"/>
  <c r="H85" i="3"/>
  <c r="H69" i="3"/>
  <c r="H61" i="3"/>
  <c r="H53" i="3"/>
  <c r="H37" i="3"/>
  <c r="P57" i="9"/>
  <c r="S57" i="9" s="1"/>
  <c r="J340" i="14"/>
  <c r="F340" i="14"/>
  <c r="K309" i="14"/>
  <c r="L309" i="14"/>
  <c r="G309" i="14"/>
  <c r="J308" i="14"/>
  <c r="F308" i="14"/>
  <c r="F304" i="14"/>
  <c r="I304" i="14"/>
  <c r="J304" i="14"/>
  <c r="F288" i="14"/>
  <c r="H288" i="14"/>
  <c r="I288" i="14"/>
  <c r="J288" i="14"/>
  <c r="F249" i="14"/>
  <c r="H249" i="14"/>
  <c r="I249" i="14"/>
  <c r="J249" i="14"/>
  <c r="F225" i="14"/>
  <c r="H225" i="14"/>
  <c r="I225" i="14"/>
  <c r="J225" i="14"/>
  <c r="L215" i="14"/>
  <c r="G215" i="14"/>
  <c r="K215" i="14"/>
  <c r="F162" i="14"/>
  <c r="H162" i="14"/>
  <c r="I162" i="14"/>
  <c r="J162" i="14"/>
  <c r="L162" i="14"/>
  <c r="L110" i="3"/>
  <c r="L102" i="3"/>
  <c r="L94" i="3"/>
  <c r="L86" i="3"/>
  <c r="L78" i="3"/>
  <c r="P69" i="9"/>
  <c r="S69" i="9" s="1"/>
  <c r="P63" i="9"/>
  <c r="S63" i="9" s="1"/>
  <c r="P37" i="9"/>
  <c r="S37" i="9" s="1"/>
  <c r="W4" i="9"/>
  <c r="W8" i="9"/>
  <c r="W11" i="9"/>
  <c r="W6" i="9"/>
  <c r="W9" i="9"/>
  <c r="P22" i="9"/>
  <c r="S22" i="9" s="1"/>
  <c r="P26" i="9"/>
  <c r="S26" i="9"/>
  <c r="P30" i="9"/>
  <c r="S30" i="9" s="1"/>
  <c r="P34" i="9"/>
  <c r="S34" i="9" s="1"/>
  <c r="P38" i="9"/>
  <c r="S38" i="9" s="1"/>
  <c r="P42" i="9"/>
  <c r="S42" i="9"/>
  <c r="P46" i="9"/>
  <c r="S46" i="9" s="1"/>
  <c r="P50" i="9"/>
  <c r="S50" i="9" s="1"/>
  <c r="P54" i="9"/>
  <c r="S54" i="9" s="1"/>
  <c r="P58" i="9"/>
  <c r="S58" i="9" s="1"/>
  <c r="P62" i="9"/>
  <c r="S62" i="9" s="1"/>
  <c r="P66" i="9"/>
  <c r="S66" i="9" s="1"/>
  <c r="P70" i="9"/>
  <c r="S70" i="9" s="1"/>
  <c r="E15" i="9"/>
  <c r="D19" i="9" s="1"/>
  <c r="L335" i="14"/>
  <c r="K333" i="14"/>
  <c r="L333" i="14"/>
  <c r="G333" i="14"/>
  <c r="K332" i="14"/>
  <c r="G332" i="14"/>
  <c r="L327" i="14"/>
  <c r="K325" i="14"/>
  <c r="L325" i="14"/>
  <c r="G325" i="14"/>
  <c r="K324" i="14"/>
  <c r="G324" i="14"/>
  <c r="L319" i="14"/>
  <c r="K317" i="14"/>
  <c r="L317" i="14"/>
  <c r="G317" i="14"/>
  <c r="K316" i="14"/>
  <c r="G316" i="14"/>
  <c r="L311" i="14"/>
  <c r="L231" i="14"/>
  <c r="G231" i="14"/>
  <c r="K231" i="14"/>
  <c r="G106" i="3"/>
  <c r="G98" i="3"/>
  <c r="G90" i="3"/>
  <c r="G74" i="3"/>
  <c r="G66" i="3"/>
  <c r="G58" i="3"/>
  <c r="G50" i="3"/>
  <c r="G42" i="3"/>
  <c r="G34" i="3"/>
  <c r="G26" i="3"/>
  <c r="J144" i="3"/>
  <c r="J136" i="3"/>
  <c r="J128" i="3"/>
  <c r="J120" i="3"/>
  <c r="J112" i="3"/>
  <c r="J104" i="3"/>
  <c r="J96" i="3"/>
  <c r="J88" i="3"/>
  <c r="J80" i="3"/>
  <c r="J72" i="3"/>
  <c r="J64" i="3"/>
  <c r="J56" i="3"/>
  <c r="P49" i="9"/>
  <c r="S49" i="9" s="1"/>
  <c r="I339" i="14"/>
  <c r="F339" i="14"/>
  <c r="J332" i="14"/>
  <c r="F332" i="14"/>
  <c r="I331" i="14"/>
  <c r="J331" i="14"/>
  <c r="F331" i="14"/>
  <c r="J324" i="14"/>
  <c r="F324" i="14"/>
  <c r="I323" i="14"/>
  <c r="J323" i="14"/>
  <c r="F323" i="14"/>
  <c r="J316" i="14"/>
  <c r="F316" i="14"/>
  <c r="I315" i="14"/>
  <c r="J315" i="14"/>
  <c r="F315" i="14"/>
  <c r="G305" i="14"/>
  <c r="K305" i="14"/>
  <c r="L305" i="14"/>
  <c r="G297" i="14"/>
  <c r="K297" i="14"/>
  <c r="L297" i="14"/>
  <c r="I276" i="14"/>
  <c r="F276" i="14"/>
  <c r="H276" i="14"/>
  <c r="J276" i="14"/>
  <c r="I208" i="14"/>
  <c r="H208" i="14"/>
  <c r="F208" i="14"/>
  <c r="J208" i="14"/>
  <c r="K208" i="14"/>
  <c r="L208" i="14"/>
  <c r="K202" i="14"/>
  <c r="G202" i="14"/>
  <c r="L202" i="14"/>
  <c r="P61" i="9"/>
  <c r="S61" i="9" s="1"/>
  <c r="P23" i="9"/>
  <c r="S23" i="9" s="1"/>
  <c r="K270" i="14"/>
  <c r="G270" i="14"/>
  <c r="L270" i="14"/>
  <c r="G234" i="14"/>
  <c r="K234" i="14"/>
  <c r="L234" i="14"/>
  <c r="I210" i="14"/>
  <c r="J210" i="14"/>
  <c r="F210" i="14"/>
  <c r="H210" i="14"/>
  <c r="K106" i="3"/>
  <c r="K98" i="3"/>
  <c r="K90" i="3"/>
  <c r="K74" i="3"/>
  <c r="K66" i="3"/>
  <c r="K50" i="3"/>
  <c r="J46" i="3"/>
  <c r="J30" i="3"/>
  <c r="P41" i="9"/>
  <c r="S41" i="9" s="1"/>
  <c r="L339" i="14"/>
  <c r="H336" i="14"/>
  <c r="H328" i="14"/>
  <c r="H320" i="14"/>
  <c r="H312" i="14"/>
  <c r="J300" i="14"/>
  <c r="F300" i="14"/>
  <c r="I300" i="14"/>
  <c r="L296" i="14"/>
  <c r="G289" i="14"/>
  <c r="K289" i="14"/>
  <c r="L289" i="14"/>
  <c r="H267" i="14"/>
  <c r="F267" i="14"/>
  <c r="I267" i="14"/>
  <c r="J267" i="14"/>
  <c r="F141" i="3"/>
  <c r="F133" i="3"/>
  <c r="F125" i="3"/>
  <c r="F117" i="3"/>
  <c r="F109" i="3"/>
  <c r="F101" i="3"/>
  <c r="F93" i="3"/>
  <c r="F85" i="3"/>
  <c r="F46" i="3"/>
  <c r="F30" i="3"/>
  <c r="I46" i="3"/>
  <c r="I30" i="3"/>
  <c r="P53" i="9"/>
  <c r="S53" i="9" s="1"/>
  <c r="P28" i="9"/>
  <c r="S28" i="9"/>
  <c r="U3" i="9"/>
  <c r="U7" i="9"/>
  <c r="U10" i="9"/>
  <c r="I340" i="14"/>
  <c r="K339" i="14"/>
  <c r="G337" i="14"/>
  <c r="K337" i="14"/>
  <c r="L337" i="14"/>
  <c r="G336" i="14"/>
  <c r="K336" i="14"/>
  <c r="L331" i="14"/>
  <c r="G329" i="14"/>
  <c r="K329" i="14"/>
  <c r="L329" i="14"/>
  <c r="G328" i="14"/>
  <c r="K328" i="14"/>
  <c r="L323" i="14"/>
  <c r="G321" i="14"/>
  <c r="K321" i="14"/>
  <c r="L321" i="14"/>
  <c r="G320" i="14"/>
  <c r="K320" i="14"/>
  <c r="L315" i="14"/>
  <c r="G313" i="14"/>
  <c r="K313" i="14"/>
  <c r="L313" i="14"/>
  <c r="G312" i="14"/>
  <c r="K312" i="14"/>
  <c r="I308" i="14"/>
  <c r="L304" i="14"/>
  <c r="F264" i="14"/>
  <c r="H264" i="14"/>
  <c r="I264" i="14"/>
  <c r="J264" i="14"/>
  <c r="K264" i="14"/>
  <c r="J201" i="14"/>
  <c r="F201" i="14"/>
  <c r="H201" i="14"/>
  <c r="I201" i="14"/>
  <c r="I292" i="14"/>
  <c r="I284" i="14"/>
  <c r="J281" i="14"/>
  <c r="K275" i="14"/>
  <c r="K266" i="14"/>
  <c r="I262" i="14"/>
  <c r="K257" i="14"/>
  <c r="I226" i="14"/>
  <c r="J226" i="14"/>
  <c r="K220" i="14"/>
  <c r="L220" i="14"/>
  <c r="L211" i="14"/>
  <c r="K211" i="14"/>
  <c r="K210" i="14"/>
  <c r="G210" i="14"/>
  <c r="J209" i="14"/>
  <c r="F209" i="14"/>
  <c r="H209" i="14"/>
  <c r="I209" i="14"/>
  <c r="L195" i="14"/>
  <c r="K195" i="14"/>
  <c r="I194" i="14"/>
  <c r="J194" i="14"/>
  <c r="L187" i="14"/>
  <c r="K187" i="14"/>
  <c r="I186" i="14"/>
  <c r="J186" i="14"/>
  <c r="K162" i="14"/>
  <c r="F12" i="14"/>
  <c r="G308" i="14"/>
  <c r="F307" i="14"/>
  <c r="K304" i="14"/>
  <c r="J303" i="14"/>
  <c r="G300" i="14"/>
  <c r="F299" i="14"/>
  <c r="K296" i="14"/>
  <c r="J295" i="14"/>
  <c r="G292" i="14"/>
  <c r="F291" i="14"/>
  <c r="K288" i="14"/>
  <c r="J287" i="14"/>
  <c r="G284" i="14"/>
  <c r="K282" i="14"/>
  <c r="H281" i="14"/>
  <c r="K279" i="14"/>
  <c r="F277" i="14"/>
  <c r="L276" i="14"/>
  <c r="I275" i="14"/>
  <c r="K273" i="14"/>
  <c r="H272" i="14"/>
  <c r="F268" i="14"/>
  <c r="L267" i="14"/>
  <c r="I266" i="14"/>
  <c r="F259" i="14"/>
  <c r="L258" i="14"/>
  <c r="I257" i="14"/>
  <c r="F256" i="14"/>
  <c r="J254" i="14"/>
  <c r="F250" i="14"/>
  <c r="L249" i="14"/>
  <c r="G247" i="14"/>
  <c r="K245" i="14"/>
  <c r="G244" i="14"/>
  <c r="K236" i="14"/>
  <c r="G235" i="14"/>
  <c r="I230" i="14"/>
  <c r="G228" i="14"/>
  <c r="F224" i="14"/>
  <c r="K219" i="14"/>
  <c r="K216" i="14"/>
  <c r="L207" i="14"/>
  <c r="G207" i="14"/>
  <c r="H206" i="14"/>
  <c r="I202" i="14"/>
  <c r="J202" i="14"/>
  <c r="I200" i="14"/>
  <c r="H200" i="14"/>
  <c r="I198" i="14"/>
  <c r="F170" i="14"/>
  <c r="H170" i="14"/>
  <c r="I170" i="14"/>
  <c r="J170" i="14"/>
  <c r="I303" i="14"/>
  <c r="I295" i="14"/>
  <c r="G293" i="14"/>
  <c r="F292" i="14"/>
  <c r="I287" i="14"/>
  <c r="G285" i="14"/>
  <c r="F284" i="14"/>
  <c r="J282" i="14"/>
  <c r="G281" i="14"/>
  <c r="K276" i="14"/>
  <c r="G275" i="14"/>
  <c r="J273" i="14"/>
  <c r="H269" i="14"/>
  <c r="K267" i="14"/>
  <c r="F262" i="14"/>
  <c r="H260" i="14"/>
  <c r="K258" i="14"/>
  <c r="H257" i="14"/>
  <c r="I254" i="14"/>
  <c r="F253" i="14"/>
  <c r="K249" i="14"/>
  <c r="I245" i="14"/>
  <c r="F244" i="14"/>
  <c r="G238" i="14"/>
  <c r="J236" i="14"/>
  <c r="F235" i="14"/>
  <c r="F232" i="14"/>
  <c r="H230" i="14"/>
  <c r="L226" i="14"/>
  <c r="H219" i="14"/>
  <c r="J219" i="14"/>
  <c r="G218" i="14"/>
  <c r="J216" i="14"/>
  <c r="K214" i="14"/>
  <c r="L199" i="14"/>
  <c r="G199" i="14"/>
  <c r="H198" i="14"/>
  <c r="K193" i="14"/>
  <c r="K185" i="14"/>
  <c r="F178" i="14"/>
  <c r="H178" i="14"/>
  <c r="I178" i="14"/>
  <c r="J178" i="14"/>
  <c r="H303" i="14"/>
  <c r="H295" i="14"/>
  <c r="H287" i="14"/>
  <c r="I282" i="14"/>
  <c r="I273" i="14"/>
  <c r="K262" i="14"/>
  <c r="G257" i="14"/>
  <c r="H254" i="14"/>
  <c r="H245" i="14"/>
  <c r="H236" i="14"/>
  <c r="G230" i="14"/>
  <c r="K228" i="14"/>
  <c r="L228" i="14"/>
  <c r="K226" i="14"/>
  <c r="L225" i="14"/>
  <c r="I218" i="14"/>
  <c r="J218" i="14"/>
  <c r="I216" i="14"/>
  <c r="L209" i="14"/>
  <c r="K206" i="14"/>
  <c r="L194" i="14"/>
  <c r="L186" i="14"/>
  <c r="H226" i="14"/>
  <c r="K225" i="14"/>
  <c r="F217" i="14"/>
  <c r="H217" i="14"/>
  <c r="I217" i="14"/>
  <c r="L210" i="14"/>
  <c r="K209" i="14"/>
  <c r="L201" i="14"/>
  <c r="H194" i="14"/>
  <c r="L193" i="14"/>
  <c r="H186" i="14"/>
  <c r="L185" i="14"/>
  <c r="K183" i="14"/>
  <c r="L183" i="14"/>
  <c r="G183" i="14"/>
  <c r="L163" i="14"/>
  <c r="G163" i="14"/>
  <c r="K163" i="14"/>
  <c r="K308" i="14"/>
  <c r="J307" i="14"/>
  <c r="K300" i="14"/>
  <c r="J299" i="14"/>
  <c r="L293" i="14"/>
  <c r="K292" i="14"/>
  <c r="J291" i="14"/>
  <c r="L285" i="14"/>
  <c r="K284" i="14"/>
  <c r="L281" i="14"/>
  <c r="G279" i="14"/>
  <c r="K277" i="14"/>
  <c r="K268" i="14"/>
  <c r="L262" i="14"/>
  <c r="K259" i="14"/>
  <c r="J256" i="14"/>
  <c r="L253" i="14"/>
  <c r="K250" i="14"/>
  <c r="K247" i="14"/>
  <c r="F245" i="14"/>
  <c r="L244" i="14"/>
  <c r="K241" i="14"/>
  <c r="F236" i="14"/>
  <c r="L235" i="14"/>
  <c r="K232" i="14"/>
  <c r="K227" i="14"/>
  <c r="F226" i="14"/>
  <c r="K224" i="14"/>
  <c r="L223" i="14"/>
  <c r="G223" i="14"/>
  <c r="G220" i="14"/>
  <c r="F216" i="14"/>
  <c r="L214" i="14"/>
  <c r="G211" i="14"/>
  <c r="K201" i="14"/>
  <c r="G195" i="14"/>
  <c r="F194" i="14"/>
  <c r="I192" i="14"/>
  <c r="K192" i="14"/>
  <c r="H192" i="14"/>
  <c r="L191" i="14"/>
  <c r="G191" i="14"/>
  <c r="G187" i="14"/>
  <c r="F186" i="14"/>
  <c r="L171" i="14"/>
  <c r="G171" i="14"/>
  <c r="K171" i="14"/>
  <c r="P12" i="14"/>
  <c r="H12" i="14"/>
  <c r="I283" i="14"/>
  <c r="I277" i="14"/>
  <c r="J268" i="14"/>
  <c r="L266" i="14"/>
  <c r="J259" i="14"/>
  <c r="K254" i="14"/>
  <c r="K253" i="14"/>
  <c r="J241" i="14"/>
  <c r="L238" i="14"/>
  <c r="H237" i="14"/>
  <c r="H227" i="14"/>
  <c r="J227" i="14"/>
  <c r="G226" i="14"/>
  <c r="J224" i="14"/>
  <c r="H222" i="14"/>
  <c r="I219" i="14"/>
  <c r="L218" i="14"/>
  <c r="J214" i="14"/>
  <c r="L206" i="14"/>
  <c r="H202" i="14"/>
  <c r="G201" i="14"/>
  <c r="K194" i="14"/>
  <c r="I190" i="14"/>
  <c r="F190" i="14"/>
  <c r="K186" i="14"/>
  <c r="L179" i="14"/>
  <c r="G179" i="14"/>
  <c r="K179" i="14"/>
  <c r="L212" i="14"/>
  <c r="L204" i="14"/>
  <c r="L196" i="14"/>
  <c r="I193" i="14"/>
  <c r="L188" i="14"/>
  <c r="I185" i="14"/>
  <c r="H184" i="14"/>
  <c r="F182" i="14"/>
  <c r="L180" i="14"/>
  <c r="I177" i="14"/>
  <c r="H176" i="14"/>
  <c r="G175" i="14"/>
  <c r="F174" i="14"/>
  <c r="L172" i="14"/>
  <c r="I169" i="14"/>
  <c r="H168" i="14"/>
  <c r="G167" i="14"/>
  <c r="F166" i="14"/>
  <c r="L164" i="14"/>
  <c r="I161" i="14"/>
  <c r="H160" i="14"/>
  <c r="G159" i="14"/>
  <c r="F158" i="14"/>
  <c r="L156" i="14"/>
  <c r="K155" i="14"/>
  <c r="J154" i="14"/>
  <c r="I153" i="14"/>
  <c r="H152" i="14"/>
  <c r="G151" i="14"/>
  <c r="F150" i="14"/>
  <c r="L148" i="14"/>
  <c r="K147" i="14"/>
  <c r="J146" i="14"/>
  <c r="I145" i="14"/>
  <c r="H144" i="14"/>
  <c r="G143" i="14"/>
  <c r="F142" i="14"/>
  <c r="L140" i="14"/>
  <c r="K139" i="14"/>
  <c r="J138" i="14"/>
  <c r="I137" i="14"/>
  <c r="H136" i="14"/>
  <c r="G135" i="14"/>
  <c r="F134" i="14"/>
  <c r="L132" i="14"/>
  <c r="K131" i="14"/>
  <c r="J130" i="14"/>
  <c r="I129" i="14"/>
  <c r="H128" i="14"/>
  <c r="G127" i="14"/>
  <c r="F126" i="14"/>
  <c r="L124" i="14"/>
  <c r="K123" i="14"/>
  <c r="J122" i="14"/>
  <c r="I121" i="14"/>
  <c r="H120" i="14"/>
  <c r="G119" i="14"/>
  <c r="F118" i="14"/>
  <c r="L116" i="14"/>
  <c r="K115" i="14"/>
  <c r="J114" i="14"/>
  <c r="H112" i="14"/>
  <c r="G111" i="14"/>
  <c r="F110" i="14"/>
  <c r="L108" i="14"/>
  <c r="K107" i="14"/>
  <c r="J106" i="14"/>
  <c r="H104" i="14"/>
  <c r="G103" i="14"/>
  <c r="F102" i="14"/>
  <c r="J100" i="14"/>
  <c r="I97" i="14"/>
  <c r="H92" i="14"/>
  <c r="I92" i="14"/>
  <c r="I90" i="14"/>
  <c r="F90" i="14"/>
  <c r="G83" i="14"/>
  <c r="G12" i="14"/>
  <c r="G284" i="15"/>
  <c r="J284" i="15"/>
  <c r="G281" i="15"/>
  <c r="J281" i="15"/>
  <c r="G243" i="15"/>
  <c r="M243" i="15"/>
  <c r="G239" i="15"/>
  <c r="M239" i="15"/>
  <c r="G179" i="15"/>
  <c r="M179" i="15"/>
  <c r="G111" i="15"/>
  <c r="M111" i="15"/>
  <c r="F74" i="15"/>
  <c r="E114" i="13"/>
  <c r="Z179" i="16"/>
  <c r="G179" i="16"/>
  <c r="Z172" i="16"/>
  <c r="G172" i="16"/>
  <c r="L213" i="14"/>
  <c r="J211" i="14"/>
  <c r="L205" i="14"/>
  <c r="J203" i="14"/>
  <c r="L197" i="14"/>
  <c r="J195" i="14"/>
  <c r="H193" i="14"/>
  <c r="L189" i="14"/>
  <c r="J187" i="14"/>
  <c r="H185" i="14"/>
  <c r="L181" i="14"/>
  <c r="J179" i="14"/>
  <c r="H177" i="14"/>
  <c r="L173" i="14"/>
  <c r="J171" i="14"/>
  <c r="H169" i="14"/>
  <c r="L165" i="14"/>
  <c r="J163" i="14"/>
  <c r="H161" i="14"/>
  <c r="L157" i="14"/>
  <c r="J155" i="14"/>
  <c r="I154" i="14"/>
  <c r="H153" i="14"/>
  <c r="L149" i="14"/>
  <c r="J147" i="14"/>
  <c r="I146" i="14"/>
  <c r="H145" i="14"/>
  <c r="L141" i="14"/>
  <c r="J139" i="14"/>
  <c r="I138" i="14"/>
  <c r="H137" i="14"/>
  <c r="L133" i="14"/>
  <c r="K132" i="14"/>
  <c r="J131" i="14"/>
  <c r="I130" i="14"/>
  <c r="H129" i="14"/>
  <c r="L125" i="14"/>
  <c r="K124" i="14"/>
  <c r="J123" i="14"/>
  <c r="I122" i="14"/>
  <c r="H121" i="14"/>
  <c r="L117" i="14"/>
  <c r="K116" i="14"/>
  <c r="J115" i="14"/>
  <c r="I114" i="14"/>
  <c r="H113" i="14"/>
  <c r="L109" i="14"/>
  <c r="K108" i="14"/>
  <c r="J107" i="14"/>
  <c r="I106" i="14"/>
  <c r="H105" i="14"/>
  <c r="K101" i="14"/>
  <c r="I100" i="14"/>
  <c r="L98" i="14"/>
  <c r="K95" i="14"/>
  <c r="K93" i="14"/>
  <c r="L85" i="14"/>
  <c r="K84" i="14"/>
  <c r="G84" i="14"/>
  <c r="J83" i="14"/>
  <c r="F83" i="14"/>
  <c r="H83" i="14"/>
  <c r="I78" i="14"/>
  <c r="J78" i="14"/>
  <c r="K78" i="14"/>
  <c r="G75" i="14"/>
  <c r="C12" i="14"/>
  <c r="G270" i="15"/>
  <c r="M270" i="15"/>
  <c r="G265" i="15"/>
  <c r="M265" i="15"/>
  <c r="G262" i="15"/>
  <c r="M262" i="15"/>
  <c r="G253" i="15"/>
  <c r="M253" i="15"/>
  <c r="G248" i="15"/>
  <c r="M248" i="15"/>
  <c r="G228" i="15"/>
  <c r="J228" i="15"/>
  <c r="G223" i="15"/>
  <c r="M223" i="15"/>
  <c r="G218" i="15"/>
  <c r="M218" i="15"/>
  <c r="E168" i="13"/>
  <c r="F213" i="15"/>
  <c r="E160" i="13"/>
  <c r="F199" i="15"/>
  <c r="O188" i="15"/>
  <c r="R188" i="15" s="1"/>
  <c r="T188" i="15" s="1"/>
  <c r="G188" i="15"/>
  <c r="M188" i="15"/>
  <c r="G160" i="15"/>
  <c r="M160" i="15"/>
  <c r="G121" i="15"/>
  <c r="J121" i="15"/>
  <c r="G96" i="15"/>
  <c r="L96" i="15"/>
  <c r="G65" i="15"/>
  <c r="L65" i="15"/>
  <c r="H154" i="14"/>
  <c r="H146" i="14"/>
  <c r="H138" i="14"/>
  <c r="H130" i="14"/>
  <c r="H122" i="14"/>
  <c r="H114" i="14"/>
  <c r="H106" i="14"/>
  <c r="H100" i="14"/>
  <c r="F95" i="14"/>
  <c r="J95" i="14"/>
  <c r="H84" i="14"/>
  <c r="I84" i="14"/>
  <c r="I82" i="14"/>
  <c r="F82" i="14"/>
  <c r="K76" i="14"/>
  <c r="G76" i="14"/>
  <c r="J75" i="14"/>
  <c r="F75" i="14"/>
  <c r="H75" i="14"/>
  <c r="M12" i="14"/>
  <c r="G280" i="15"/>
  <c r="J280" i="15"/>
  <c r="O275" i="15"/>
  <c r="R275" i="15" s="1"/>
  <c r="T275" i="15" s="1"/>
  <c r="G275" i="15"/>
  <c r="M275" i="15"/>
  <c r="G236" i="15"/>
  <c r="J236" i="15"/>
  <c r="G232" i="15"/>
  <c r="M232" i="15"/>
  <c r="G169" i="15"/>
  <c r="J169" i="15"/>
  <c r="G157" i="15"/>
  <c r="M157" i="15"/>
  <c r="G194" i="14"/>
  <c r="F193" i="14"/>
  <c r="G186" i="14"/>
  <c r="F185" i="14"/>
  <c r="G178" i="14"/>
  <c r="F177" i="14"/>
  <c r="L175" i="14"/>
  <c r="G170" i="14"/>
  <c r="F169" i="14"/>
  <c r="L167" i="14"/>
  <c r="G162" i="14"/>
  <c r="F161" i="14"/>
  <c r="L159" i="14"/>
  <c r="G154" i="14"/>
  <c r="F153" i="14"/>
  <c r="L151" i="14"/>
  <c r="G146" i="14"/>
  <c r="F145" i="14"/>
  <c r="L143" i="14"/>
  <c r="G138" i="14"/>
  <c r="F137" i="14"/>
  <c r="L135" i="14"/>
  <c r="H131" i="14"/>
  <c r="L127" i="14"/>
  <c r="H123" i="14"/>
  <c r="L119" i="14"/>
  <c r="H115" i="14"/>
  <c r="L111" i="14"/>
  <c r="H107" i="14"/>
  <c r="L103" i="14"/>
  <c r="J98" i="14"/>
  <c r="L91" i="14"/>
  <c r="K90" i="14"/>
  <c r="H86" i="14"/>
  <c r="K85" i="14"/>
  <c r="H76" i="14"/>
  <c r="I76" i="14"/>
  <c r="G283" i="15"/>
  <c r="J283" i="15"/>
  <c r="G245" i="15"/>
  <c r="M245" i="15"/>
  <c r="G242" i="15"/>
  <c r="M242" i="15"/>
  <c r="G212" i="15"/>
  <c r="M212" i="15"/>
  <c r="G195" i="15"/>
  <c r="M195" i="15"/>
  <c r="G98" i="15"/>
  <c r="L98" i="15"/>
  <c r="J182" i="14"/>
  <c r="K175" i="14"/>
  <c r="J174" i="14"/>
  <c r="K167" i="14"/>
  <c r="J166" i="14"/>
  <c r="K159" i="14"/>
  <c r="J158" i="14"/>
  <c r="G155" i="14"/>
  <c r="K151" i="14"/>
  <c r="J150" i="14"/>
  <c r="G147" i="14"/>
  <c r="K143" i="14"/>
  <c r="J142" i="14"/>
  <c r="G139" i="14"/>
  <c r="K135" i="14"/>
  <c r="J134" i="14"/>
  <c r="G131" i="14"/>
  <c r="F130" i="14"/>
  <c r="K127" i="14"/>
  <c r="J126" i="14"/>
  <c r="G123" i="14"/>
  <c r="F122" i="14"/>
  <c r="K119" i="14"/>
  <c r="J118" i="14"/>
  <c r="G115" i="14"/>
  <c r="F114" i="14"/>
  <c r="K111" i="14"/>
  <c r="J110" i="14"/>
  <c r="G107" i="14"/>
  <c r="F106" i="14"/>
  <c r="K103" i="14"/>
  <c r="J102" i="14"/>
  <c r="F100" i="14"/>
  <c r="L99" i="14"/>
  <c r="I94" i="14"/>
  <c r="J94" i="14"/>
  <c r="L82" i="14"/>
  <c r="Q12" i="14"/>
  <c r="G273" i="15"/>
  <c r="M273" i="15"/>
  <c r="G269" i="15"/>
  <c r="M269" i="15"/>
  <c r="G261" i="15"/>
  <c r="M261" i="15"/>
  <c r="G257" i="15"/>
  <c r="M257" i="15"/>
  <c r="G251" i="15"/>
  <c r="M251" i="15"/>
  <c r="G230" i="15"/>
  <c r="J230" i="15"/>
  <c r="O227" i="15"/>
  <c r="R227" i="15" s="1"/>
  <c r="T227" i="15" s="1"/>
  <c r="G227" i="15"/>
  <c r="J227" i="15"/>
  <c r="G208" i="15"/>
  <c r="M208" i="15"/>
  <c r="G191" i="15"/>
  <c r="M191" i="15"/>
  <c r="G172" i="15"/>
  <c r="M172" i="15"/>
  <c r="G166" i="15"/>
  <c r="M166" i="15"/>
  <c r="O155" i="15"/>
  <c r="R155" i="15" s="1"/>
  <c r="T155" i="15" s="1"/>
  <c r="G155" i="15"/>
  <c r="M155" i="15"/>
  <c r="G137" i="15"/>
  <c r="J137" i="15"/>
  <c r="G133" i="15"/>
  <c r="O76" i="15"/>
  <c r="G76" i="15"/>
  <c r="M76" i="15"/>
  <c r="F51" i="15"/>
  <c r="E91" i="13"/>
  <c r="E81" i="13"/>
  <c r="F38" i="15"/>
  <c r="G38" i="15"/>
  <c r="L38" i="15"/>
  <c r="K184" i="14"/>
  <c r="L177" i="14"/>
  <c r="K176" i="14"/>
  <c r="L169" i="14"/>
  <c r="K168" i="14"/>
  <c r="L161" i="14"/>
  <c r="K160" i="14"/>
  <c r="L153" i="14"/>
  <c r="K152" i="14"/>
  <c r="L145" i="14"/>
  <c r="K144" i="14"/>
  <c r="L137" i="14"/>
  <c r="K136" i="14"/>
  <c r="L129" i="14"/>
  <c r="K128" i="14"/>
  <c r="L121" i="14"/>
  <c r="K120" i="14"/>
  <c r="L113" i="14"/>
  <c r="K112" i="14"/>
  <c r="L105" i="14"/>
  <c r="K104" i="14"/>
  <c r="G101" i="14"/>
  <c r="K100" i="14"/>
  <c r="K99" i="14"/>
  <c r="L97" i="14"/>
  <c r="L95" i="14"/>
  <c r="G93" i="14"/>
  <c r="J92" i="14"/>
  <c r="H90" i="14"/>
  <c r="K87" i="14"/>
  <c r="L87" i="14"/>
  <c r="L83" i="14"/>
  <c r="K82" i="14"/>
  <c r="J12" i="14"/>
  <c r="O12" i="14"/>
  <c r="E12" i="14"/>
  <c r="G279" i="15"/>
  <c r="M279" i="15"/>
  <c r="G234" i="15"/>
  <c r="M234" i="15"/>
  <c r="E155" i="13"/>
  <c r="F152" i="15"/>
  <c r="G152" i="15"/>
  <c r="M152" i="15"/>
  <c r="G148" i="15"/>
  <c r="J148" i="15"/>
  <c r="F67" i="15"/>
  <c r="E107" i="13"/>
  <c r="G26" i="15"/>
  <c r="M26" i="15"/>
  <c r="G91" i="14"/>
  <c r="N13" i="14"/>
  <c r="N12" i="14"/>
  <c r="K12" i="14"/>
  <c r="G266" i="15"/>
  <c r="M266" i="15"/>
  <c r="O250" i="15"/>
  <c r="R250" i="15" s="1"/>
  <c r="T250" i="15" s="1"/>
  <c r="G250" i="15"/>
  <c r="M250" i="15"/>
  <c r="G244" i="15"/>
  <c r="J244" i="15"/>
  <c r="G225" i="15"/>
  <c r="M225" i="15"/>
  <c r="G206" i="15"/>
  <c r="M206" i="15"/>
  <c r="F203" i="15"/>
  <c r="E164" i="13"/>
  <c r="G194" i="15"/>
  <c r="M194" i="15"/>
  <c r="G190" i="15"/>
  <c r="M190" i="15"/>
  <c r="G181" i="15"/>
  <c r="M181" i="15"/>
  <c r="O165" i="15"/>
  <c r="R165" i="15" s="1"/>
  <c r="T165" i="15" s="1"/>
  <c r="G165" i="15"/>
  <c r="M165" i="15"/>
  <c r="J97" i="14"/>
  <c r="G96" i="14"/>
  <c r="L96" i="14"/>
  <c r="H95" i="14"/>
  <c r="K94" i="14"/>
  <c r="K92" i="14"/>
  <c r="G92" i="14"/>
  <c r="J91" i="14"/>
  <c r="F91" i="14"/>
  <c r="H91" i="14"/>
  <c r="I86" i="14"/>
  <c r="J86" i="14"/>
  <c r="K86" i="14"/>
  <c r="J84" i="14"/>
  <c r="H82" i="14"/>
  <c r="K79" i="14"/>
  <c r="L79" i="14"/>
  <c r="L76" i="14"/>
  <c r="K75" i="14"/>
  <c r="L12" i="14"/>
  <c r="I12" i="14"/>
  <c r="G272" i="15"/>
  <c r="M272" i="15"/>
  <c r="G263" i="15"/>
  <c r="M263" i="15"/>
  <c r="G256" i="15"/>
  <c r="M256" i="15"/>
  <c r="G229" i="15"/>
  <c r="J229" i="15"/>
  <c r="G220" i="15"/>
  <c r="M220" i="15"/>
  <c r="O186" i="15"/>
  <c r="R186" i="15" s="1"/>
  <c r="T186" i="15" s="1"/>
  <c r="G186" i="15"/>
  <c r="M186" i="15"/>
  <c r="G170" i="15"/>
  <c r="J170" i="15"/>
  <c r="G154" i="15"/>
  <c r="M154" i="15"/>
  <c r="E121" i="13"/>
  <c r="F83" i="15"/>
  <c r="F58" i="15"/>
  <c r="E98" i="13"/>
  <c r="F204" i="15"/>
  <c r="G204" i="15"/>
  <c r="J204" i="15"/>
  <c r="G114" i="15"/>
  <c r="M114" i="15"/>
  <c r="G104" i="15"/>
  <c r="K104" i="15"/>
  <c r="F79" i="15"/>
  <c r="O68" i="15"/>
  <c r="E85" i="13"/>
  <c r="F45" i="15"/>
  <c r="G45" i="15"/>
  <c r="G42" i="15"/>
  <c r="M42" i="15"/>
  <c r="G28" i="15"/>
  <c r="M28" i="15"/>
  <c r="L88" i="14"/>
  <c r="L80" i="14"/>
  <c r="G134" i="15"/>
  <c r="J134" i="15"/>
  <c r="F124" i="15"/>
  <c r="F92" i="15"/>
  <c r="O86" i="15"/>
  <c r="E110" i="13"/>
  <c r="F70" i="15"/>
  <c r="F63" i="15"/>
  <c r="E103" i="13"/>
  <c r="F61" i="15"/>
  <c r="O57" i="15"/>
  <c r="E94" i="13"/>
  <c r="F54" i="15"/>
  <c r="F50" i="15"/>
  <c r="G50" i="15"/>
  <c r="F37" i="15"/>
  <c r="G37" i="15"/>
  <c r="L37" i="15"/>
  <c r="E80" i="13"/>
  <c r="G21" i="15"/>
  <c r="M21" i="15"/>
  <c r="Z94" i="16"/>
  <c r="G94" i="16"/>
  <c r="K88" i="14"/>
  <c r="J87" i="14"/>
  <c r="K80" i="14"/>
  <c r="J79" i="14"/>
  <c r="F211" i="15"/>
  <c r="F205" i="15"/>
  <c r="F201" i="15"/>
  <c r="G175" i="15"/>
  <c r="M175" i="15"/>
  <c r="G150" i="15"/>
  <c r="J150" i="15"/>
  <c r="F145" i="15"/>
  <c r="E150" i="13"/>
  <c r="F129" i="15"/>
  <c r="G129" i="15"/>
  <c r="J129" i="15"/>
  <c r="G122" i="15"/>
  <c r="J122" i="15"/>
  <c r="G115" i="15"/>
  <c r="M115" i="15"/>
  <c r="E136" i="13"/>
  <c r="F101" i="15"/>
  <c r="F75" i="15"/>
  <c r="Z98" i="16"/>
  <c r="G98" i="16"/>
  <c r="G110" i="15"/>
  <c r="M110" i="15"/>
  <c r="E122" i="13"/>
  <c r="F84" i="15"/>
  <c r="O78" i="15"/>
  <c r="F66" i="15"/>
  <c r="E106" i="13"/>
  <c r="F59" i="15"/>
  <c r="E99" i="13"/>
  <c r="F47" i="15"/>
  <c r="G47" i="15"/>
  <c r="E87" i="13"/>
  <c r="G25" i="15"/>
  <c r="M25" i="15"/>
  <c r="E156" i="13"/>
  <c r="Z87" i="16"/>
  <c r="G87" i="16"/>
  <c r="F202" i="15"/>
  <c r="F161" i="15"/>
  <c r="G158" i="15"/>
  <c r="M158" i="15"/>
  <c r="G146" i="15"/>
  <c r="J146" i="15"/>
  <c r="G140" i="15"/>
  <c r="J140" i="15"/>
  <c r="G135" i="15"/>
  <c r="J135" i="15"/>
  <c r="F127" i="15"/>
  <c r="G125" i="15"/>
  <c r="J125" i="15"/>
  <c r="G80" i="15"/>
  <c r="M80" i="15"/>
  <c r="O41" i="15"/>
  <c r="R41" i="15" s="1"/>
  <c r="T41" i="15" s="1"/>
  <c r="G41" i="15"/>
  <c r="M41" i="15"/>
  <c r="G27" i="15"/>
  <c r="M27" i="15"/>
  <c r="Z85" i="16"/>
  <c r="G85" i="16"/>
  <c r="Z86" i="16"/>
  <c r="G86" i="16"/>
  <c r="G113" i="15"/>
  <c r="M113" i="15"/>
  <c r="F108" i="15"/>
  <c r="G108" i="15"/>
  <c r="M108" i="15"/>
  <c r="E138" i="13"/>
  <c r="G100" i="15"/>
  <c r="L100" i="15"/>
  <c r="E126" i="13"/>
  <c r="F89" i="15"/>
  <c r="F71" i="15"/>
  <c r="E111" i="13"/>
  <c r="E102" i="13"/>
  <c r="F62" i="15"/>
  <c r="F55" i="15"/>
  <c r="E95" i="13"/>
  <c r="F49" i="15"/>
  <c r="G49" i="15"/>
  <c r="E89" i="13"/>
  <c r="F43" i="15"/>
  <c r="G43" i="15"/>
  <c r="E83" i="13"/>
  <c r="G29" i="15"/>
  <c r="M29" i="15"/>
  <c r="E143" i="13"/>
  <c r="F116" i="15"/>
  <c r="E128" i="13"/>
  <c r="F93" i="15"/>
  <c r="E132" i="13"/>
  <c r="G99" i="16"/>
  <c r="G90" i="16"/>
  <c r="Z88" i="16"/>
  <c r="G88" i="16"/>
  <c r="O216" i="15"/>
  <c r="R216" i="15" s="1"/>
  <c r="T216" i="15" s="1"/>
  <c r="O120" i="15"/>
  <c r="R120" i="15" s="1"/>
  <c r="T120" i="15" s="1"/>
  <c r="T9" i="15"/>
  <c r="T3" i="15"/>
  <c r="E82" i="13"/>
  <c r="G97" i="16"/>
  <c r="G95" i="16"/>
  <c r="G93" i="16"/>
  <c r="G191" i="16"/>
  <c r="P19" i="16"/>
  <c r="AF82" i="16"/>
  <c r="AC82" i="16"/>
  <c r="Z185" i="16"/>
  <c r="G185" i="16"/>
  <c r="Z83" i="16"/>
  <c r="G83" i="16"/>
  <c r="Z190" i="16"/>
  <c r="G190" i="16"/>
  <c r="Z156" i="16"/>
  <c r="G156" i="16"/>
  <c r="O143" i="15"/>
  <c r="R143" i="15" s="1"/>
  <c r="T143" i="15" s="1"/>
  <c r="T8" i="15"/>
  <c r="Z189" i="16"/>
  <c r="G189" i="16"/>
  <c r="Z182" i="16"/>
  <c r="G182" i="16"/>
  <c r="Z176" i="16"/>
  <c r="G176" i="16"/>
  <c r="Z165" i="16"/>
  <c r="G165" i="16"/>
  <c r="T7" i="15"/>
  <c r="AC96" i="16"/>
  <c r="AF96" i="16"/>
  <c r="AF92" i="16"/>
  <c r="AC92" i="16"/>
  <c r="Z89" i="16"/>
  <c r="G89" i="16"/>
  <c r="Z81" i="16"/>
  <c r="G81" i="16"/>
  <c r="Z193" i="16"/>
  <c r="G193" i="16"/>
  <c r="Z188" i="16"/>
  <c r="G188" i="16"/>
  <c r="Z181" i="16"/>
  <c r="G181" i="16"/>
  <c r="Z174" i="16"/>
  <c r="G174" i="16"/>
  <c r="Z164" i="16"/>
  <c r="G164" i="16"/>
  <c r="AF192" i="16"/>
  <c r="AC192" i="16"/>
  <c r="Z187" i="16"/>
  <c r="G187" i="16"/>
  <c r="Z180" i="16"/>
  <c r="G180" i="16"/>
  <c r="Z173" i="16"/>
  <c r="G173" i="16"/>
  <c r="G41" i="16"/>
  <c r="G135" i="16"/>
  <c r="G113" i="16"/>
  <c r="G109" i="16"/>
  <c r="G101" i="16"/>
  <c r="G29" i="16"/>
  <c r="G183" i="16"/>
  <c r="E61" i="16"/>
  <c r="F61" i="16"/>
  <c r="Z61" i="16"/>
  <c r="E52" i="16"/>
  <c r="F52" i="16"/>
  <c r="Z52" i="16"/>
  <c r="E42" i="16"/>
  <c r="F42" i="16"/>
  <c r="Z42" i="16"/>
  <c r="E78" i="16"/>
  <c r="F78" i="16"/>
  <c r="Z78" i="16"/>
  <c r="E77" i="16"/>
  <c r="F77" i="16"/>
  <c r="Z77" i="16"/>
  <c r="E74" i="16"/>
  <c r="F74" i="16"/>
  <c r="Z74" i="16"/>
  <c r="E75" i="16"/>
  <c r="F75" i="16"/>
  <c r="Z75" i="16"/>
  <c r="E55" i="16"/>
  <c r="F55" i="16"/>
  <c r="Z55" i="16"/>
  <c r="E38" i="16"/>
  <c r="F38" i="16"/>
  <c r="Z38" i="16"/>
  <c r="E37" i="16"/>
  <c r="F37" i="16"/>
  <c r="Z37" i="16"/>
  <c r="G68" i="16"/>
  <c r="E25" i="16"/>
  <c r="F25" i="16"/>
  <c r="Z25" i="16"/>
  <c r="G171" i="16"/>
  <c r="E169" i="16"/>
  <c r="F169" i="16"/>
  <c r="Z169" i="16"/>
  <c r="G163" i="16"/>
  <c r="E161" i="16"/>
  <c r="F161" i="16"/>
  <c r="Z161" i="16"/>
  <c r="G155" i="16"/>
  <c r="E153" i="16"/>
  <c r="F153" i="16"/>
  <c r="Z153" i="16"/>
  <c r="E132" i="16"/>
  <c r="F132" i="16"/>
  <c r="Z132" i="16"/>
  <c r="E128" i="16"/>
  <c r="F128" i="16"/>
  <c r="Z128" i="16"/>
  <c r="E124" i="16"/>
  <c r="F124" i="16"/>
  <c r="Z124" i="16"/>
  <c r="E120" i="16"/>
  <c r="F120" i="16"/>
  <c r="Z120" i="16"/>
  <c r="E116" i="16"/>
  <c r="F116" i="16"/>
  <c r="Z116" i="16"/>
  <c r="E112" i="16"/>
  <c r="F112" i="16"/>
  <c r="Z112" i="16"/>
  <c r="E108" i="16"/>
  <c r="F108" i="16"/>
  <c r="Z108" i="16"/>
  <c r="E104" i="16"/>
  <c r="F104" i="16"/>
  <c r="Z104" i="16"/>
  <c r="E100" i="16"/>
  <c r="F100" i="16"/>
  <c r="Z100" i="16"/>
  <c r="E149" i="16"/>
  <c r="F149" i="16"/>
  <c r="Z149" i="16"/>
  <c r="E145" i="16"/>
  <c r="F145" i="16"/>
  <c r="Z145" i="16"/>
  <c r="E141" i="16"/>
  <c r="F141" i="16"/>
  <c r="Z141" i="16"/>
  <c r="E137" i="16"/>
  <c r="F137" i="16"/>
  <c r="Z137" i="16"/>
  <c r="E91" i="16"/>
  <c r="F91" i="16"/>
  <c r="Z91" i="16"/>
  <c r="E84" i="16"/>
  <c r="F84" i="16"/>
  <c r="Z84" i="16"/>
  <c r="E69" i="16"/>
  <c r="F69" i="16"/>
  <c r="Z69" i="16"/>
  <c r="G47" i="16"/>
  <c r="G71" i="16"/>
  <c r="G62" i="16"/>
  <c r="G32" i="16"/>
  <c r="E23" i="16"/>
  <c r="F23" i="16"/>
  <c r="Z23" i="16"/>
  <c r="G168" i="16"/>
  <c r="E166" i="16"/>
  <c r="F166" i="16"/>
  <c r="G160" i="16"/>
  <c r="E158" i="16"/>
  <c r="F158" i="16"/>
  <c r="G126" i="16"/>
  <c r="G118" i="16"/>
  <c r="G110" i="16"/>
  <c r="G102" i="16"/>
  <c r="G147" i="16"/>
  <c r="G139" i="16"/>
  <c r="G133" i="16"/>
  <c r="E60" i="16"/>
  <c r="F60" i="16"/>
  <c r="Z60" i="16"/>
  <c r="E57" i="16"/>
  <c r="F57" i="16"/>
  <c r="Z57" i="16"/>
  <c r="E70" i="16"/>
  <c r="F70" i="16"/>
  <c r="Z70" i="16"/>
  <c r="E56" i="16"/>
  <c r="F56" i="16"/>
  <c r="Z56" i="16"/>
  <c r="E50" i="16"/>
  <c r="F50" i="16"/>
  <c r="Z50" i="16"/>
  <c r="E73" i="16"/>
  <c r="F73" i="16"/>
  <c r="Z73" i="16"/>
  <c r="E76" i="16"/>
  <c r="F76" i="16"/>
  <c r="Z76" i="16"/>
  <c r="E58" i="16"/>
  <c r="F58" i="16"/>
  <c r="Z58" i="16"/>
  <c r="E31" i="16"/>
  <c r="F31" i="16"/>
  <c r="Z31" i="16"/>
  <c r="E39" i="16"/>
  <c r="F39" i="16"/>
  <c r="Z39" i="16"/>
  <c r="E64" i="16"/>
  <c r="F64" i="16"/>
  <c r="Z64" i="16"/>
  <c r="E35" i="16"/>
  <c r="F35" i="16"/>
  <c r="Z35" i="16"/>
  <c r="G157" i="16"/>
  <c r="E155" i="16"/>
  <c r="F155" i="16"/>
  <c r="Z155" i="16"/>
  <c r="E135" i="16"/>
  <c r="F135" i="16"/>
  <c r="Z135" i="16"/>
  <c r="E129" i="16"/>
  <c r="F129" i="16"/>
  <c r="Z129" i="16"/>
  <c r="E125" i="16"/>
  <c r="F125" i="16"/>
  <c r="Z125" i="16"/>
  <c r="E121" i="16"/>
  <c r="F121" i="16"/>
  <c r="Z121" i="16"/>
  <c r="E117" i="16"/>
  <c r="F117" i="16"/>
  <c r="Z117" i="16"/>
  <c r="E113" i="16"/>
  <c r="F113" i="16"/>
  <c r="Z113" i="16"/>
  <c r="E109" i="16"/>
  <c r="F109" i="16"/>
  <c r="Z109" i="16"/>
  <c r="E105" i="16"/>
  <c r="F105" i="16"/>
  <c r="Z105" i="16"/>
  <c r="E101" i="16"/>
  <c r="F101" i="16"/>
  <c r="Z101" i="16"/>
  <c r="E150" i="16"/>
  <c r="F150" i="16"/>
  <c r="Z150" i="16"/>
  <c r="E146" i="16"/>
  <c r="F146" i="16"/>
  <c r="Z146" i="16"/>
  <c r="E142" i="16"/>
  <c r="F142" i="16"/>
  <c r="Z142" i="16"/>
  <c r="E138" i="16"/>
  <c r="F138" i="16"/>
  <c r="Z138" i="16"/>
  <c r="E29" i="16"/>
  <c r="F29" i="16"/>
  <c r="Z29" i="16"/>
  <c r="E183" i="16"/>
  <c r="F183" i="16"/>
  <c r="Z183" i="16"/>
  <c r="E66" i="16"/>
  <c r="F66" i="16"/>
  <c r="Z66" i="16"/>
  <c r="G53" i="16"/>
  <c r="G51" i="16"/>
  <c r="G46" i="16"/>
  <c r="G27" i="16"/>
  <c r="E68" i="16"/>
  <c r="F68" i="16"/>
  <c r="Z68" i="16"/>
  <c r="G178" i="16"/>
  <c r="G170" i="16"/>
  <c r="G162" i="16"/>
  <c r="E214" i="16"/>
  <c r="F214" i="16"/>
  <c r="Z214" i="16"/>
  <c r="E222" i="16"/>
  <c r="F222" i="16"/>
  <c r="Z222" i="16"/>
  <c r="G224" i="16"/>
  <c r="E194" i="16"/>
  <c r="F194" i="16"/>
  <c r="Z194" i="16"/>
  <c r="G196" i="16"/>
  <c r="E202" i="16"/>
  <c r="F202" i="16"/>
  <c r="Z202" i="16"/>
  <c r="E211" i="16"/>
  <c r="F211" i="16"/>
  <c r="Z211" i="16"/>
  <c r="E218" i="16"/>
  <c r="F218" i="16"/>
  <c r="Z218" i="16"/>
  <c r="E227" i="16"/>
  <c r="F227" i="16"/>
  <c r="Z227" i="16"/>
  <c r="E198" i="16"/>
  <c r="F198" i="16"/>
  <c r="Z198" i="16"/>
  <c r="E207" i="16"/>
  <c r="F207" i="16"/>
  <c r="Z207" i="16"/>
  <c r="E229" i="16"/>
  <c r="F229" i="16"/>
  <c r="G229" i="16"/>
  <c r="K229" i="16"/>
  <c r="E220" i="16"/>
  <c r="F220" i="16"/>
  <c r="Z220" i="16"/>
  <c r="E228" i="16"/>
  <c r="F228" i="16"/>
  <c r="Z228" i="16"/>
  <c r="G194" i="16"/>
  <c r="G201" i="16"/>
  <c r="E210" i="16"/>
  <c r="F210" i="16"/>
  <c r="Z210" i="16"/>
  <c r="G225" i="16"/>
  <c r="E217" i="16"/>
  <c r="F217" i="16"/>
  <c r="Z217" i="16"/>
  <c r="E224" i="16"/>
  <c r="F224" i="16"/>
  <c r="Z224" i="16"/>
  <c r="G228" i="16"/>
  <c r="E195" i="16"/>
  <c r="F195" i="16"/>
  <c r="Z195" i="16"/>
  <c r="G198" i="16"/>
  <c r="G206" i="16"/>
  <c r="E205" i="16"/>
  <c r="F205" i="16"/>
  <c r="Z205" i="16"/>
  <c r="E221" i="16"/>
  <c r="F221" i="16"/>
  <c r="Z221" i="16"/>
  <c r="E199" i="16"/>
  <c r="F199" i="16"/>
  <c r="Z199" i="16"/>
  <c r="E209" i="16"/>
  <c r="F209" i="16"/>
  <c r="Z209" i="16"/>
  <c r="AB2" i="16"/>
  <c r="AB15" i="16"/>
  <c r="G205" i="16"/>
  <c r="E216" i="16"/>
  <c r="F216" i="16"/>
  <c r="Z216" i="16"/>
  <c r="G226" i="16"/>
  <c r="E204" i="16"/>
  <c r="F204" i="16"/>
  <c r="Z204" i="16"/>
  <c r="E232" i="16"/>
  <c r="F232" i="16"/>
  <c r="G232" i="16"/>
  <c r="K232" i="16"/>
  <c r="E200" i="16"/>
  <c r="F200" i="16"/>
  <c r="Z200" i="16"/>
  <c r="G212" i="16"/>
  <c r="E223" i="16"/>
  <c r="F223" i="16"/>
  <c r="Z223" i="16"/>
  <c r="E213" i="16"/>
  <c r="F213" i="16"/>
  <c r="Z213" i="16"/>
  <c r="E226" i="16"/>
  <c r="F226" i="16"/>
  <c r="Z226" i="16"/>
  <c r="E196" i="16"/>
  <c r="F196" i="16"/>
  <c r="Z196" i="16"/>
  <c r="E219" i="16"/>
  <c r="F219" i="16"/>
  <c r="Z219" i="16"/>
  <c r="G202" i="16"/>
  <c r="G210" i="16"/>
  <c r="E225" i="16"/>
  <c r="F225" i="16"/>
  <c r="Z225" i="16"/>
  <c r="E197" i="16"/>
  <c r="F197" i="16"/>
  <c r="Z197" i="16"/>
  <c r="E203" i="16"/>
  <c r="F203" i="16"/>
  <c r="Z203" i="16"/>
  <c r="G214" i="16"/>
  <c r="E231" i="16"/>
  <c r="F231" i="16"/>
  <c r="G231" i="16"/>
  <c r="K231" i="16"/>
  <c r="E208" i="16"/>
  <c r="F208" i="16"/>
  <c r="Z208" i="16"/>
  <c r="E212" i="16"/>
  <c r="F212" i="16"/>
  <c r="Z212" i="16"/>
  <c r="G195" i="16"/>
  <c r="E230" i="16"/>
  <c r="F230" i="16"/>
  <c r="G230" i="16"/>
  <c r="K230" i="16"/>
  <c r="E201" i="16"/>
  <c r="F201" i="16"/>
  <c r="Z201" i="16"/>
  <c r="E215" i="16"/>
  <c r="F215" i="16"/>
  <c r="Z215" i="16"/>
  <c r="E206" i="16"/>
  <c r="F206" i="16"/>
  <c r="Z206" i="16"/>
  <c r="G127" i="16"/>
  <c r="G119" i="16"/>
  <c r="G115" i="16"/>
  <c r="G107" i="16"/>
  <c r="G148" i="16"/>
  <c r="G140" i="16"/>
  <c r="G136" i="16"/>
  <c r="G134" i="16"/>
  <c r="E47" i="16"/>
  <c r="F47" i="16"/>
  <c r="Z47" i="16"/>
  <c r="E49" i="16"/>
  <c r="F49" i="16"/>
  <c r="Z49" i="16"/>
  <c r="E45" i="16"/>
  <c r="F45" i="16"/>
  <c r="Z45" i="16"/>
  <c r="E43" i="16"/>
  <c r="F43" i="16"/>
  <c r="Z43" i="16"/>
  <c r="E71" i="16"/>
  <c r="F71" i="16"/>
  <c r="Z71" i="16"/>
  <c r="E48" i="16"/>
  <c r="F48" i="16"/>
  <c r="Z48" i="16"/>
  <c r="E62" i="16"/>
  <c r="F62" i="16"/>
  <c r="Z62" i="16"/>
  <c r="E63" i="16"/>
  <c r="F63" i="16"/>
  <c r="Z63" i="16"/>
  <c r="E32" i="16"/>
  <c r="F32" i="16"/>
  <c r="Z32" i="16"/>
  <c r="E24" i="16"/>
  <c r="F24" i="16"/>
  <c r="Z24" i="16"/>
  <c r="G22" i="16"/>
  <c r="E40" i="16"/>
  <c r="F40" i="16"/>
  <c r="Z40" i="16"/>
  <c r="E36" i="16"/>
  <c r="F36" i="16"/>
  <c r="Z36" i="16"/>
  <c r="E33" i="16"/>
  <c r="F33" i="16"/>
  <c r="Z33" i="16"/>
  <c r="E21" i="16"/>
  <c r="F21" i="16"/>
  <c r="E130" i="16"/>
  <c r="F130" i="16"/>
  <c r="Z130" i="16"/>
  <c r="E126" i="16"/>
  <c r="F126" i="16"/>
  <c r="Z126" i="16"/>
  <c r="E122" i="16"/>
  <c r="F122" i="16"/>
  <c r="Z122" i="16"/>
  <c r="E118" i="16"/>
  <c r="F118" i="16"/>
  <c r="Z118" i="16"/>
  <c r="E114" i="16"/>
  <c r="F114" i="16"/>
  <c r="Z114" i="16"/>
  <c r="E110" i="16"/>
  <c r="F110" i="16"/>
  <c r="Z110" i="16"/>
  <c r="E106" i="16"/>
  <c r="F106" i="16"/>
  <c r="Z106" i="16"/>
  <c r="E102" i="16"/>
  <c r="F102" i="16"/>
  <c r="Z102" i="16"/>
  <c r="E151" i="16"/>
  <c r="F151" i="16"/>
  <c r="Z151" i="16"/>
  <c r="E147" i="16"/>
  <c r="F147" i="16"/>
  <c r="Z147" i="16"/>
  <c r="E143" i="16"/>
  <c r="F143" i="16"/>
  <c r="Z143" i="16"/>
  <c r="E139" i="16"/>
  <c r="F139" i="16"/>
  <c r="Z139" i="16"/>
  <c r="E59" i="16"/>
  <c r="F59" i="16"/>
  <c r="Z59" i="16"/>
  <c r="E133" i="16"/>
  <c r="F133" i="16"/>
  <c r="Z133" i="16"/>
  <c r="E30" i="16"/>
  <c r="F30" i="16"/>
  <c r="Z30" i="16"/>
  <c r="G52" i="16"/>
  <c r="G78" i="16"/>
  <c r="G77" i="16"/>
  <c r="G74" i="16"/>
  <c r="G55" i="16"/>
  <c r="G38" i="16"/>
  <c r="G37" i="16"/>
  <c r="E27" i="16"/>
  <c r="F27" i="16"/>
  <c r="Z27" i="16"/>
  <c r="E154" i="16"/>
  <c r="F154" i="16"/>
  <c r="G132" i="16"/>
  <c r="G128" i="16"/>
  <c r="G124" i="16"/>
  <c r="G120" i="16"/>
  <c r="G112" i="16"/>
  <c r="G108" i="16"/>
  <c r="G104" i="16"/>
  <c r="G100" i="16"/>
  <c r="G149" i="16"/>
  <c r="G145" i="16"/>
  <c r="G141" i="16"/>
  <c r="G91" i="16"/>
  <c r="G84" i="16"/>
  <c r="G69" i="16"/>
  <c r="E79" i="16"/>
  <c r="F79" i="16"/>
  <c r="Z79" i="16"/>
  <c r="E53" i="16"/>
  <c r="F53" i="16"/>
  <c r="Z53" i="16"/>
  <c r="E51" i="16"/>
  <c r="F51" i="16"/>
  <c r="Z51" i="16"/>
  <c r="E65" i="16"/>
  <c r="F65" i="16"/>
  <c r="Z65" i="16"/>
  <c r="E46" i="16"/>
  <c r="F46" i="16"/>
  <c r="Z46" i="16"/>
  <c r="E44" i="16"/>
  <c r="F44" i="16"/>
  <c r="Z44" i="16"/>
  <c r="E72" i="16"/>
  <c r="F72" i="16"/>
  <c r="Z72" i="16"/>
  <c r="E67" i="16"/>
  <c r="F67" i="16"/>
  <c r="Z67" i="16"/>
  <c r="E54" i="16"/>
  <c r="F54" i="16"/>
  <c r="Z54" i="16"/>
  <c r="E22" i="16"/>
  <c r="F22" i="16"/>
  <c r="Z22" i="16"/>
  <c r="E34" i="16"/>
  <c r="F34" i="16"/>
  <c r="Z34" i="16"/>
  <c r="G25" i="16"/>
  <c r="E41" i="16"/>
  <c r="F41" i="16"/>
  <c r="Z41" i="16"/>
  <c r="G186" i="16"/>
  <c r="E184" i="16"/>
  <c r="F184" i="16"/>
  <c r="G177" i="16"/>
  <c r="E175" i="16"/>
  <c r="F175" i="16"/>
  <c r="G169" i="16"/>
  <c r="E167" i="16"/>
  <c r="F167" i="16"/>
  <c r="G161" i="16"/>
  <c r="E159" i="16"/>
  <c r="F159" i="16"/>
  <c r="G153" i="16"/>
  <c r="E131" i="16"/>
  <c r="F131" i="16"/>
  <c r="Z131" i="16"/>
  <c r="E127" i="16"/>
  <c r="F127" i="16"/>
  <c r="Z127" i="16"/>
  <c r="E123" i="16"/>
  <c r="F123" i="16"/>
  <c r="Z123" i="16"/>
  <c r="E119" i="16"/>
  <c r="F119" i="16"/>
  <c r="Z119" i="16"/>
  <c r="E115" i="16"/>
  <c r="F115" i="16"/>
  <c r="Z115" i="16"/>
  <c r="E111" i="16"/>
  <c r="F111" i="16"/>
  <c r="Z111" i="16"/>
  <c r="E107" i="16"/>
  <c r="F107" i="16"/>
  <c r="Z107" i="16"/>
  <c r="E103" i="16"/>
  <c r="F103" i="16"/>
  <c r="Z103" i="16"/>
  <c r="E152" i="16"/>
  <c r="F152" i="16"/>
  <c r="Z152" i="16"/>
  <c r="E148" i="16"/>
  <c r="F148" i="16"/>
  <c r="Z148" i="16"/>
  <c r="E144" i="16"/>
  <c r="F144" i="16"/>
  <c r="Z144" i="16"/>
  <c r="E140" i="16"/>
  <c r="F140" i="16"/>
  <c r="Z140" i="16"/>
  <c r="E136" i="16"/>
  <c r="F136" i="16"/>
  <c r="Z136" i="16"/>
  <c r="E80" i="16"/>
  <c r="F80" i="16"/>
  <c r="Z80" i="16"/>
  <c r="E134" i="16"/>
  <c r="F134" i="16"/>
  <c r="Z134" i="16"/>
  <c r="G60" i="16"/>
  <c r="G57" i="16"/>
  <c r="G56" i="16"/>
  <c r="G73" i="16"/>
  <c r="G58" i="16"/>
  <c r="G31" i="16"/>
  <c r="E28" i="16"/>
  <c r="F28" i="16"/>
  <c r="Z28" i="16"/>
  <c r="G23" i="16"/>
  <c r="G39" i="16"/>
  <c r="G64" i="16"/>
  <c r="G35" i="16"/>
  <c r="E26" i="16"/>
  <c r="F26" i="16"/>
  <c r="Z26" i="16"/>
  <c r="AB12" i="16"/>
  <c r="AB11" i="16"/>
  <c r="AB18" i="16"/>
  <c r="AU228" i="16"/>
  <c r="BL128" i="16"/>
  <c r="D11" i="16"/>
  <c r="AY133" i="16"/>
  <c r="AY132" i="16"/>
  <c r="AY134" i="16"/>
  <c r="X7" i="16"/>
  <c r="X8" i="16"/>
  <c r="BL133" i="16"/>
  <c r="AB13" i="16"/>
  <c r="AB17" i="16"/>
  <c r="BL135" i="16"/>
  <c r="AU226" i="16"/>
  <c r="AU222" i="16"/>
  <c r="AU220" i="16"/>
  <c r="AU216" i="16"/>
  <c r="AU214" i="16"/>
  <c r="E117" i="17"/>
  <c r="E140" i="17"/>
  <c r="E145" i="17"/>
  <c r="O280" i="6"/>
  <c r="R280" i="6" s="1"/>
  <c r="T280" i="6" s="1"/>
  <c r="O254" i="6"/>
  <c r="O259" i="6"/>
  <c r="O270" i="6"/>
  <c r="R270" i="6" s="1"/>
  <c r="T270" i="6" s="1"/>
  <c r="O275" i="6"/>
  <c r="O258" i="6"/>
  <c r="O261" i="6"/>
  <c r="O265" i="6"/>
  <c r="O274" i="6"/>
  <c r="R274" i="6" s="1"/>
  <c r="T274" i="6" s="1"/>
  <c r="O278" i="6"/>
  <c r="E132" i="17"/>
  <c r="E142" i="17"/>
  <c r="E126" i="17"/>
  <c r="E148" i="17"/>
  <c r="E127" i="17"/>
  <c r="E135" i="17"/>
  <c r="E144" i="17"/>
  <c r="E141" i="6"/>
  <c r="F141" i="6"/>
  <c r="G134" i="6"/>
  <c r="K134" i="6"/>
  <c r="G211" i="6"/>
  <c r="K211" i="6"/>
  <c r="E244" i="6"/>
  <c r="F244" i="6"/>
  <c r="O244" i="6"/>
  <c r="E240" i="6"/>
  <c r="F240" i="6"/>
  <c r="O240" i="6"/>
  <c r="E232" i="6"/>
  <c r="E224" i="6"/>
  <c r="F224" i="6"/>
  <c r="O224" i="6"/>
  <c r="G218" i="6"/>
  <c r="K218" i="6"/>
  <c r="E216" i="6"/>
  <c r="F216" i="6"/>
  <c r="O216" i="6"/>
  <c r="E248" i="6"/>
  <c r="F248" i="6"/>
  <c r="O248" i="6"/>
  <c r="R248" i="6" s="1"/>
  <c r="T248" i="6" s="1"/>
  <c r="O287" i="6"/>
  <c r="R287" i="6" s="1"/>
  <c r="T287" i="6" s="1"/>
  <c r="O283" i="6"/>
  <c r="E275" i="6"/>
  <c r="F275" i="6"/>
  <c r="E267" i="6"/>
  <c r="F267" i="6"/>
  <c r="O267" i="6"/>
  <c r="R267" i="6"/>
  <c r="T267" i="6" s="1"/>
  <c r="G261" i="6"/>
  <c r="K261" i="6"/>
  <c r="E259" i="6"/>
  <c r="F259" i="6"/>
  <c r="G259" i="6"/>
  <c r="K259" i="6"/>
  <c r="G287" i="6"/>
  <c r="K287" i="6"/>
  <c r="E285" i="6"/>
  <c r="F285" i="6"/>
  <c r="E243" i="6"/>
  <c r="F243" i="6"/>
  <c r="O243" i="6"/>
  <c r="E237" i="6"/>
  <c r="F237" i="6"/>
  <c r="E229" i="6"/>
  <c r="F229" i="6"/>
  <c r="E221" i="6"/>
  <c r="F221" i="6"/>
  <c r="E213" i="6"/>
  <c r="F213" i="6"/>
  <c r="E247" i="6"/>
  <c r="F247" i="6"/>
  <c r="O247" i="6"/>
  <c r="R247" i="6" s="1"/>
  <c r="T247" i="6" s="1"/>
  <c r="E280" i="6"/>
  <c r="F280" i="6"/>
  <c r="G280" i="6"/>
  <c r="K280" i="6"/>
  <c r="E272" i="6"/>
  <c r="F272" i="6"/>
  <c r="G272" i="6"/>
  <c r="K272" i="6"/>
  <c r="E264" i="6"/>
  <c r="F264" i="6"/>
  <c r="G264" i="6"/>
  <c r="K264" i="6"/>
  <c r="E256" i="6"/>
  <c r="F256" i="6"/>
  <c r="O256" i="6"/>
  <c r="E282" i="6"/>
  <c r="F282" i="6"/>
  <c r="G282" i="6"/>
  <c r="K282" i="6"/>
  <c r="G284" i="6"/>
  <c r="K284" i="6"/>
  <c r="E134" i="6"/>
  <c r="F134" i="6"/>
  <c r="O134" i="6"/>
  <c r="E211" i="6"/>
  <c r="F211" i="6"/>
  <c r="O211" i="6"/>
  <c r="R211" i="6" s="1"/>
  <c r="T211" i="6" s="1"/>
  <c r="E242" i="6"/>
  <c r="F242" i="6"/>
  <c r="O242" i="6"/>
  <c r="E234" i="6"/>
  <c r="F234" i="6"/>
  <c r="O234" i="6"/>
  <c r="G228" i="6"/>
  <c r="K228" i="6"/>
  <c r="E226" i="6"/>
  <c r="F226" i="6"/>
  <c r="O226" i="6"/>
  <c r="G220" i="6"/>
  <c r="K220" i="6"/>
  <c r="E218" i="6"/>
  <c r="F218" i="6"/>
  <c r="O218" i="6"/>
  <c r="R218" i="6" s="1"/>
  <c r="T218" i="6" s="1"/>
  <c r="O262" i="6"/>
  <c r="E254" i="6"/>
  <c r="F254" i="6"/>
  <c r="G279" i="6"/>
  <c r="K279" i="6"/>
  <c r="E277" i="6"/>
  <c r="F277" i="6"/>
  <c r="G277" i="6"/>
  <c r="K277" i="6"/>
  <c r="E269" i="6"/>
  <c r="F269" i="6"/>
  <c r="G269" i="6"/>
  <c r="K269" i="6"/>
  <c r="E261" i="6"/>
  <c r="F261" i="6"/>
  <c r="G289" i="6"/>
  <c r="K289" i="6"/>
  <c r="E287" i="6"/>
  <c r="F287" i="6"/>
  <c r="E139" i="6"/>
  <c r="F139" i="6"/>
  <c r="G210" i="6"/>
  <c r="K210" i="6"/>
  <c r="E239" i="6"/>
  <c r="E231" i="6"/>
  <c r="G225" i="6"/>
  <c r="K225" i="6"/>
  <c r="E223" i="6"/>
  <c r="F223" i="6"/>
  <c r="O223" i="6"/>
  <c r="E215" i="6"/>
  <c r="F215" i="6"/>
  <c r="O215" i="6"/>
  <c r="E253" i="6"/>
  <c r="F253" i="6"/>
  <c r="O253" i="6"/>
  <c r="E274" i="6"/>
  <c r="F274" i="6"/>
  <c r="G274" i="6"/>
  <c r="K274" i="6"/>
  <c r="G268" i="6"/>
  <c r="K268" i="6"/>
  <c r="E266" i="6"/>
  <c r="F266" i="6"/>
  <c r="G266" i="6"/>
  <c r="K266" i="6"/>
  <c r="G260" i="6"/>
  <c r="K260" i="6"/>
  <c r="E258" i="6"/>
  <c r="F258" i="6"/>
  <c r="G258" i="6"/>
  <c r="K258" i="6"/>
  <c r="G251" i="6"/>
  <c r="K251" i="6"/>
  <c r="G247" i="6"/>
  <c r="K247" i="6"/>
  <c r="E284" i="6"/>
  <c r="F284" i="6"/>
  <c r="O284" i="6"/>
  <c r="R284" i="6" s="1"/>
  <c r="T284" i="6" s="1"/>
  <c r="G138" i="6"/>
  <c r="E136" i="6"/>
  <c r="F136" i="6"/>
  <c r="O136" i="6"/>
  <c r="E236" i="6"/>
  <c r="F236" i="6"/>
  <c r="O236" i="6"/>
  <c r="E228" i="6"/>
  <c r="F228" i="6"/>
  <c r="O228" i="6"/>
  <c r="R228" i="6" s="1"/>
  <c r="T228" i="6" s="1"/>
  <c r="E220" i="6"/>
  <c r="F220" i="6"/>
  <c r="O220" i="6"/>
  <c r="R220" i="6" s="1"/>
  <c r="T220" i="6" s="1"/>
  <c r="O272" i="6"/>
  <c r="R272" i="6" s="1"/>
  <c r="T272" i="6" s="1"/>
  <c r="E252" i="6"/>
  <c r="F252" i="6"/>
  <c r="O252" i="6"/>
  <c r="R252" i="6" s="1"/>
  <c r="T252" i="6" s="1"/>
  <c r="O289" i="6"/>
  <c r="O285" i="6"/>
  <c r="E279" i="6"/>
  <c r="F279" i="6"/>
  <c r="O279" i="6"/>
  <c r="R279" i="6" s="1"/>
  <c r="T279" i="6" s="1"/>
  <c r="E271" i="6"/>
  <c r="F271" i="6"/>
  <c r="G271" i="6"/>
  <c r="K271" i="6"/>
  <c r="E263" i="6"/>
  <c r="F263" i="6"/>
  <c r="O263" i="6"/>
  <c r="R263" i="6" s="1"/>
  <c r="T263" i="6" s="1"/>
  <c r="E255" i="6"/>
  <c r="F255" i="6"/>
  <c r="O255" i="6"/>
  <c r="E289" i="6"/>
  <c r="F289" i="6"/>
  <c r="G135" i="6"/>
  <c r="K135" i="6"/>
  <c r="E133" i="6"/>
  <c r="F133" i="6"/>
  <c r="O133" i="6"/>
  <c r="G212" i="6"/>
  <c r="E210" i="6"/>
  <c r="F210" i="6"/>
  <c r="O210" i="6"/>
  <c r="E241" i="6"/>
  <c r="G235" i="6"/>
  <c r="K235" i="6"/>
  <c r="E233" i="6"/>
  <c r="G227" i="6"/>
  <c r="E225" i="6"/>
  <c r="F225" i="6"/>
  <c r="O225" i="6"/>
  <c r="G219" i="6"/>
  <c r="K219" i="6"/>
  <c r="E217" i="6"/>
  <c r="F217" i="6"/>
  <c r="O217" i="6"/>
  <c r="E251" i="6"/>
  <c r="F251" i="6"/>
  <c r="O251" i="6"/>
  <c r="G278" i="6"/>
  <c r="K278" i="6"/>
  <c r="E276" i="6"/>
  <c r="F276" i="6"/>
  <c r="G276" i="6"/>
  <c r="K276" i="6"/>
  <c r="G270" i="6"/>
  <c r="K270" i="6"/>
  <c r="E268" i="6"/>
  <c r="F268" i="6"/>
  <c r="O268" i="6"/>
  <c r="G262" i="6"/>
  <c r="K262" i="6"/>
  <c r="E260" i="6"/>
  <c r="F260" i="6"/>
  <c r="O260" i="6"/>
  <c r="R260" i="6" s="1"/>
  <c r="T260" i="6" s="1"/>
  <c r="G254" i="6"/>
  <c r="K254" i="6"/>
  <c r="G242" i="6"/>
  <c r="K242" i="6"/>
  <c r="E286" i="6"/>
  <c r="F286" i="6"/>
  <c r="O286" i="6"/>
  <c r="G283" i="6"/>
  <c r="K283" i="6"/>
  <c r="E246" i="6"/>
  <c r="F246" i="6"/>
  <c r="O246" i="6"/>
  <c r="G240" i="6"/>
  <c r="K240" i="6"/>
  <c r="E238" i="6"/>
  <c r="F238" i="6"/>
  <c r="O238" i="6"/>
  <c r="E230" i="6"/>
  <c r="G224" i="6"/>
  <c r="K224" i="6"/>
  <c r="E222" i="6"/>
  <c r="G216" i="6"/>
  <c r="K216" i="6"/>
  <c r="E214" i="6"/>
  <c r="F214" i="6"/>
  <c r="O214" i="6"/>
  <c r="R214" i="6" s="1"/>
  <c r="T214" i="6" s="1"/>
  <c r="O273" i="6"/>
  <c r="R273" i="6" s="1"/>
  <c r="E250" i="6"/>
  <c r="F250" i="6"/>
  <c r="O250" i="6"/>
  <c r="R250" i="6" s="1"/>
  <c r="T250" i="6" s="1"/>
  <c r="E281" i="6"/>
  <c r="F281" i="6"/>
  <c r="O281" i="6"/>
  <c r="G275" i="6"/>
  <c r="K275" i="6"/>
  <c r="E273" i="6"/>
  <c r="F273" i="6"/>
  <c r="G273" i="6"/>
  <c r="K273" i="6"/>
  <c r="G267" i="6"/>
  <c r="K267" i="6"/>
  <c r="E265" i="6"/>
  <c r="F265" i="6"/>
  <c r="G265" i="6"/>
  <c r="K265" i="6"/>
  <c r="E257" i="6"/>
  <c r="F257" i="6"/>
  <c r="O257" i="6"/>
  <c r="G285" i="6"/>
  <c r="K285" i="6"/>
  <c r="G253" i="6"/>
  <c r="K253" i="6"/>
  <c r="G249" i="6"/>
  <c r="K249" i="6"/>
  <c r="G245" i="6"/>
  <c r="E288" i="6"/>
  <c r="F288" i="6"/>
  <c r="G288" i="6"/>
  <c r="K288" i="6"/>
  <c r="AT228" i="16"/>
  <c r="AS228" i="16"/>
  <c r="AR228" i="16"/>
  <c r="AQ228" i="16"/>
  <c r="AP228" i="16"/>
  <c r="AO228" i="16"/>
  <c r="AN228" i="16"/>
  <c r="AM228" i="16"/>
  <c r="AL228" i="16"/>
  <c r="Z175" i="16"/>
  <c r="G175" i="16"/>
  <c r="AF100" i="16"/>
  <c r="AC100" i="16"/>
  <c r="K100" i="16"/>
  <c r="AC132" i="16"/>
  <c r="AF132" i="16"/>
  <c r="K132" i="16"/>
  <c r="AC55" i="16"/>
  <c r="AF55" i="16"/>
  <c r="J55" i="16"/>
  <c r="AC134" i="16"/>
  <c r="AF134" i="16"/>
  <c r="K134" i="16"/>
  <c r="AF107" i="16"/>
  <c r="AC107" i="16"/>
  <c r="K107" i="16"/>
  <c r="AF210" i="16"/>
  <c r="AC210" i="16"/>
  <c r="K210" i="16"/>
  <c r="AF228" i="16"/>
  <c r="AC228" i="16"/>
  <c r="K228" i="16"/>
  <c r="G223" i="16"/>
  <c r="AF196" i="16"/>
  <c r="AC196" i="16"/>
  <c r="K196" i="16"/>
  <c r="AF178" i="16"/>
  <c r="AC178" i="16"/>
  <c r="K178" i="16"/>
  <c r="AF46" i="16"/>
  <c r="AC46" i="16"/>
  <c r="I46" i="16"/>
  <c r="AF139" i="16"/>
  <c r="AC139" i="16"/>
  <c r="K139" i="16"/>
  <c r="AC118" i="16"/>
  <c r="AF118" i="16"/>
  <c r="K118" i="16"/>
  <c r="Z166" i="16"/>
  <c r="G166" i="16"/>
  <c r="AF62" i="16"/>
  <c r="AC62" i="16"/>
  <c r="I62" i="16"/>
  <c r="AC155" i="16"/>
  <c r="AF155" i="16"/>
  <c r="K155" i="16"/>
  <c r="AF101" i="16"/>
  <c r="AC101" i="16"/>
  <c r="K101" i="16"/>
  <c r="AF135" i="16"/>
  <c r="AC135" i="16"/>
  <c r="K135" i="16"/>
  <c r="AC187" i="16"/>
  <c r="AF187" i="16"/>
  <c r="K187" i="16"/>
  <c r="AF164" i="16"/>
  <c r="AC164" i="16"/>
  <c r="K164" i="16"/>
  <c r="AC193" i="16"/>
  <c r="AF193" i="16"/>
  <c r="K193" i="16"/>
  <c r="AF156" i="16"/>
  <c r="AC156" i="16"/>
  <c r="K156" i="16"/>
  <c r="AC95" i="16"/>
  <c r="AF95" i="16"/>
  <c r="K95" i="16"/>
  <c r="G71" i="15"/>
  <c r="L71" i="15"/>
  <c r="AF87" i="16"/>
  <c r="AC87" i="16"/>
  <c r="K87" i="16"/>
  <c r="G61" i="15"/>
  <c r="L61" i="15"/>
  <c r="O61" i="15"/>
  <c r="G92" i="15"/>
  <c r="L92" i="15"/>
  <c r="G79" i="15"/>
  <c r="I79" i="15"/>
  <c r="G67" i="15"/>
  <c r="L67" i="15"/>
  <c r="G74" i="15"/>
  <c r="R36" i="11"/>
  <c r="T36" i="11" s="1"/>
  <c r="J72" i="5"/>
  <c r="W72" i="5"/>
  <c r="BL134" i="16"/>
  <c r="AF23" i="16"/>
  <c r="R23" i="16"/>
  <c r="T23" i="16"/>
  <c r="AC23" i="16"/>
  <c r="J23" i="16"/>
  <c r="G70" i="16"/>
  <c r="AC177" i="16"/>
  <c r="AF177" i="16"/>
  <c r="K177" i="16"/>
  <c r="AC69" i="16"/>
  <c r="AF69" i="16"/>
  <c r="J69" i="16"/>
  <c r="AF104" i="16"/>
  <c r="AC104" i="16"/>
  <c r="K104" i="16"/>
  <c r="Z154" i="16"/>
  <c r="G154" i="16"/>
  <c r="G75" i="16"/>
  <c r="Z21" i="16"/>
  <c r="D16" i="16"/>
  <c r="D19" i="16" s="1"/>
  <c r="G80" i="16"/>
  <c r="G111" i="16"/>
  <c r="G221" i="16"/>
  <c r="AF202" i="16"/>
  <c r="AC202" i="16"/>
  <c r="K202" i="16"/>
  <c r="G207" i="16"/>
  <c r="G199" i="16"/>
  <c r="G220" i="16"/>
  <c r="G65" i="16"/>
  <c r="G143" i="16"/>
  <c r="G122" i="16"/>
  <c r="AF168" i="16"/>
  <c r="AC168" i="16"/>
  <c r="K168" i="16"/>
  <c r="G48" i="16"/>
  <c r="G66" i="16"/>
  <c r="G105" i="16"/>
  <c r="AF176" i="16"/>
  <c r="AC176" i="16"/>
  <c r="K176" i="16"/>
  <c r="AC185" i="16"/>
  <c r="AF185" i="16"/>
  <c r="K185" i="16"/>
  <c r="AC97" i="16"/>
  <c r="AF97" i="16"/>
  <c r="K97" i="16"/>
  <c r="O93" i="15"/>
  <c r="G93" i="15"/>
  <c r="L93" i="15"/>
  <c r="G89" i="15"/>
  <c r="G127" i="15"/>
  <c r="J127" i="15"/>
  <c r="G59" i="15"/>
  <c r="L59" i="15"/>
  <c r="G75" i="15"/>
  <c r="M75" i="15"/>
  <c r="G145" i="15"/>
  <c r="J133" i="15"/>
  <c r="R98" i="6"/>
  <c r="T98" i="6" s="1"/>
  <c r="R90" i="6"/>
  <c r="T90" i="6" s="1"/>
  <c r="BK135" i="16"/>
  <c r="BJ135" i="16"/>
  <c r="BI135" i="16"/>
  <c r="BH135" i="16"/>
  <c r="BG135" i="16"/>
  <c r="BF135" i="16"/>
  <c r="BE135" i="16"/>
  <c r="BD135" i="16"/>
  <c r="BC135" i="16"/>
  <c r="AF84" i="16"/>
  <c r="AC84" i="16"/>
  <c r="K84" i="16"/>
  <c r="AF115" i="16"/>
  <c r="AC115" i="16"/>
  <c r="K115" i="16"/>
  <c r="AF226" i="16"/>
  <c r="AC226" i="16"/>
  <c r="K226" i="16"/>
  <c r="AC224" i="16"/>
  <c r="AF224" i="16"/>
  <c r="K224" i="16"/>
  <c r="AF27" i="16"/>
  <c r="AC27" i="16"/>
  <c r="R27" i="16"/>
  <c r="T27" i="16"/>
  <c r="I27" i="16"/>
  <c r="AF51" i="16"/>
  <c r="AC51" i="16"/>
  <c r="I51" i="16"/>
  <c r="AC147" i="16"/>
  <c r="AF147" i="16"/>
  <c r="K147" i="16"/>
  <c r="AF126" i="16"/>
  <c r="AC126" i="16"/>
  <c r="K126" i="16"/>
  <c r="G33" i="16"/>
  <c r="AF71" i="16"/>
  <c r="AC71" i="16"/>
  <c r="I71" i="16"/>
  <c r="AC163" i="16"/>
  <c r="AF163" i="16"/>
  <c r="K163" i="16"/>
  <c r="AC183" i="16"/>
  <c r="AF183" i="16"/>
  <c r="K183" i="16"/>
  <c r="AC109" i="16"/>
  <c r="AF109" i="16"/>
  <c r="K109" i="16"/>
  <c r="AC41" i="16"/>
  <c r="AF41" i="16"/>
  <c r="I41" i="16"/>
  <c r="AF174" i="16"/>
  <c r="AC174" i="16"/>
  <c r="K174" i="16"/>
  <c r="AF81" i="16"/>
  <c r="AC81" i="16"/>
  <c r="K81" i="16"/>
  <c r="G101" i="15"/>
  <c r="L101" i="15"/>
  <c r="G63" i="15"/>
  <c r="L63" i="15"/>
  <c r="O124" i="15"/>
  <c r="R124" i="15" s="1"/>
  <c r="T124" i="15" s="1"/>
  <c r="G124" i="15"/>
  <c r="J124" i="15"/>
  <c r="G58" i="15"/>
  <c r="L58" i="15"/>
  <c r="R73" i="11"/>
  <c r="T73" i="11" s="1"/>
  <c r="M134" i="5"/>
  <c r="K245" i="6"/>
  <c r="K212" i="6"/>
  <c r="G139" i="6"/>
  <c r="K139" i="6"/>
  <c r="O139" i="6"/>
  <c r="R240" i="6"/>
  <c r="T240" i="6" s="1"/>
  <c r="O277" i="6"/>
  <c r="R277" i="6" s="1"/>
  <c r="T277" i="6" s="1"/>
  <c r="O225" i="16"/>
  <c r="R225" i="16" s="1"/>
  <c r="T225" i="16" s="1"/>
  <c r="O205" i="16"/>
  <c r="R205" i="16" s="1"/>
  <c r="T205" i="16" s="1"/>
  <c r="O230" i="16"/>
  <c r="R230" i="16" s="1"/>
  <c r="T230" i="16" s="1"/>
  <c r="O229" i="16"/>
  <c r="R229" i="16" s="1"/>
  <c r="T229" i="16" s="1"/>
  <c r="O69" i="16"/>
  <c r="R69" i="16" s="1"/>
  <c r="T69" i="16" s="1"/>
  <c r="O84" i="16"/>
  <c r="R84" i="16" s="1"/>
  <c r="T84" i="16" s="1"/>
  <c r="O91" i="16"/>
  <c r="R91" i="16" s="1"/>
  <c r="T91" i="16" s="1"/>
  <c r="O137" i="16"/>
  <c r="R137" i="16"/>
  <c r="T137" i="16" s="1"/>
  <c r="O141" i="16"/>
  <c r="R141" i="16" s="1"/>
  <c r="T141" i="16" s="1"/>
  <c r="O145" i="16"/>
  <c r="R145" i="16" s="1"/>
  <c r="T145" i="16" s="1"/>
  <c r="O149" i="16"/>
  <c r="R149" i="16" s="1"/>
  <c r="T149" i="16" s="1"/>
  <c r="O100" i="16"/>
  <c r="R100" i="16" s="1"/>
  <c r="T100" i="16" s="1"/>
  <c r="O104" i="16"/>
  <c r="R104" i="16" s="1"/>
  <c r="T104" i="16" s="1"/>
  <c r="O108" i="16"/>
  <c r="R108" i="16" s="1"/>
  <c r="T108" i="16" s="1"/>
  <c r="O112" i="16"/>
  <c r="R112" i="16" s="1"/>
  <c r="T112" i="16" s="1"/>
  <c r="O116" i="16"/>
  <c r="R116" i="16" s="1"/>
  <c r="T116" i="16" s="1"/>
  <c r="O120" i="16"/>
  <c r="R120" i="16" s="1"/>
  <c r="T120" i="16" s="1"/>
  <c r="O124" i="16"/>
  <c r="R124" i="16" s="1"/>
  <c r="T124" i="16" s="1"/>
  <c r="O128" i="16"/>
  <c r="R128" i="16" s="1"/>
  <c r="T128" i="16" s="1"/>
  <c r="O132" i="16"/>
  <c r="R132" i="16" s="1"/>
  <c r="T132" i="16" s="1"/>
  <c r="O92" i="16"/>
  <c r="R92" i="16" s="1"/>
  <c r="T92" i="16" s="1"/>
  <c r="O96" i="16"/>
  <c r="R96" i="16" s="1"/>
  <c r="T96" i="16" s="1"/>
  <c r="O159" i="16"/>
  <c r="R159" i="16" s="1"/>
  <c r="T159" i="16" s="1"/>
  <c r="O167" i="16"/>
  <c r="R167" i="16" s="1"/>
  <c r="T167" i="16" s="1"/>
  <c r="O37" i="16"/>
  <c r="R37" i="16"/>
  <c r="T37" i="16" s="1"/>
  <c r="O38" i="16"/>
  <c r="R38" i="16" s="1"/>
  <c r="T38" i="16" s="1"/>
  <c r="O55" i="16"/>
  <c r="R55" i="16" s="1"/>
  <c r="T55" i="16" s="1"/>
  <c r="O75" i="16"/>
  <c r="O74" i="16"/>
  <c r="R74" i="16" s="1"/>
  <c r="T74" i="16" s="1"/>
  <c r="O77" i="16"/>
  <c r="R77" i="16" s="1"/>
  <c r="T77" i="16" s="1"/>
  <c r="O78" i="16"/>
  <c r="R78" i="16" s="1"/>
  <c r="T78" i="16" s="1"/>
  <c r="O42" i="16"/>
  <c r="R42" i="16" s="1"/>
  <c r="T42" i="16" s="1"/>
  <c r="O52" i="16"/>
  <c r="R52" i="16" s="1"/>
  <c r="T52" i="16" s="1"/>
  <c r="O61" i="16"/>
  <c r="O134" i="16"/>
  <c r="R134" i="16" s="1"/>
  <c r="T134" i="16" s="1"/>
  <c r="O80" i="16"/>
  <c r="R80" i="16" s="1"/>
  <c r="T80" i="16" s="1"/>
  <c r="O136" i="16"/>
  <c r="R136" i="16" s="1"/>
  <c r="T136" i="16" s="1"/>
  <c r="O140" i="16"/>
  <c r="R140" i="16" s="1"/>
  <c r="T140" i="16" s="1"/>
  <c r="O144" i="16"/>
  <c r="O148" i="16"/>
  <c r="R148" i="16" s="1"/>
  <c r="T148" i="16" s="1"/>
  <c r="O152" i="16"/>
  <c r="R152" i="16" s="1"/>
  <c r="T152" i="16" s="1"/>
  <c r="O103" i="16"/>
  <c r="O107" i="16"/>
  <c r="R107" i="16" s="1"/>
  <c r="T107" i="16" s="1"/>
  <c r="O111" i="16"/>
  <c r="R111" i="16" s="1"/>
  <c r="T111" i="16" s="1"/>
  <c r="O115" i="16"/>
  <c r="R115" i="16" s="1"/>
  <c r="T115" i="16" s="1"/>
  <c r="O119" i="16"/>
  <c r="R119" i="16" s="1"/>
  <c r="T119" i="16" s="1"/>
  <c r="O123" i="16"/>
  <c r="O127" i="16"/>
  <c r="R127" i="16" s="1"/>
  <c r="T127" i="16" s="1"/>
  <c r="O131" i="16"/>
  <c r="O41" i="16"/>
  <c r="R41" i="16" s="1"/>
  <c r="T41" i="16" s="1"/>
  <c r="O34" i="16"/>
  <c r="O54" i="16"/>
  <c r="O67" i="16"/>
  <c r="O72" i="16"/>
  <c r="R72" i="16" s="1"/>
  <c r="T72" i="16" s="1"/>
  <c r="O44" i="16"/>
  <c r="O46" i="16"/>
  <c r="R46" i="16" s="1"/>
  <c r="T46" i="16" s="1"/>
  <c r="O65" i="16"/>
  <c r="R65" i="16" s="1"/>
  <c r="T65" i="16" s="1"/>
  <c r="O51" i="16"/>
  <c r="R51" i="16" s="1"/>
  <c r="T51" i="16" s="1"/>
  <c r="O53" i="16"/>
  <c r="R53" i="16" s="1"/>
  <c r="T53" i="16" s="1"/>
  <c r="O79" i="16"/>
  <c r="R79" i="16" s="1"/>
  <c r="T79" i="16" s="1"/>
  <c r="O81" i="16"/>
  <c r="R81" i="16" s="1"/>
  <c r="T81" i="16" s="1"/>
  <c r="O30" i="16"/>
  <c r="R30" i="16" s="1"/>
  <c r="T30" i="16" s="1"/>
  <c r="O133" i="16"/>
  <c r="R133" i="16" s="1"/>
  <c r="T133" i="16" s="1"/>
  <c r="O59" i="16"/>
  <c r="R59" i="16" s="1"/>
  <c r="T59" i="16" s="1"/>
  <c r="O139" i="16"/>
  <c r="R139" i="16" s="1"/>
  <c r="T139" i="16" s="1"/>
  <c r="O143" i="16"/>
  <c r="R143" i="16" s="1"/>
  <c r="T143" i="16" s="1"/>
  <c r="O147" i="16"/>
  <c r="R147" i="16" s="1"/>
  <c r="T147" i="16" s="1"/>
  <c r="O151" i="16"/>
  <c r="R151" i="16" s="1"/>
  <c r="T151" i="16" s="1"/>
  <c r="O102" i="16"/>
  <c r="R102" i="16" s="1"/>
  <c r="T102" i="16" s="1"/>
  <c r="O106" i="16"/>
  <c r="R106" i="16" s="1"/>
  <c r="T106" i="16" s="1"/>
  <c r="O110" i="16"/>
  <c r="R110" i="16" s="1"/>
  <c r="T110" i="16" s="1"/>
  <c r="O114" i="16"/>
  <c r="O118" i="16"/>
  <c r="R118" i="16" s="1"/>
  <c r="T118" i="16" s="1"/>
  <c r="O122" i="16"/>
  <c r="R122" i="16" s="1"/>
  <c r="T122" i="16" s="1"/>
  <c r="O126" i="16"/>
  <c r="R126" i="16" s="1"/>
  <c r="T126" i="16" s="1"/>
  <c r="O130" i="16"/>
  <c r="R130" i="16"/>
  <c r="T130" i="16" s="1"/>
  <c r="O89" i="16"/>
  <c r="R89" i="16"/>
  <c r="T89" i="16" s="1"/>
  <c r="O94" i="16"/>
  <c r="R94" i="16" s="1"/>
  <c r="T94" i="16" s="1"/>
  <c r="O33" i="16"/>
  <c r="O36" i="16"/>
  <c r="R36" i="16" s="1"/>
  <c r="T36" i="16" s="1"/>
  <c r="O40" i="16"/>
  <c r="O32" i="16"/>
  <c r="R32" i="16" s="1"/>
  <c r="T32" i="16" s="1"/>
  <c r="O63" i="16"/>
  <c r="R63" i="16" s="1"/>
  <c r="T63" i="16" s="1"/>
  <c r="O62" i="16"/>
  <c r="R62" i="16" s="1"/>
  <c r="T62" i="16" s="1"/>
  <c r="O48" i="16"/>
  <c r="R48" i="16" s="1"/>
  <c r="T48" i="16" s="1"/>
  <c r="O71" i="16"/>
  <c r="R71" i="16" s="1"/>
  <c r="T71" i="16" s="1"/>
  <c r="O43" i="16"/>
  <c r="R43" i="16" s="1"/>
  <c r="T43" i="16" s="1"/>
  <c r="O45" i="16"/>
  <c r="R45" i="16" s="1"/>
  <c r="T45" i="16" s="1"/>
  <c r="O49" i="16"/>
  <c r="O47" i="16"/>
  <c r="R47" i="16" s="1"/>
  <c r="T47" i="16" s="1"/>
  <c r="O83" i="16"/>
  <c r="R83" i="16" s="1"/>
  <c r="T83" i="16" s="1"/>
  <c r="O68" i="16"/>
  <c r="R68" i="16" s="1"/>
  <c r="T68" i="16" s="1"/>
  <c r="O66" i="16"/>
  <c r="O183" i="16"/>
  <c r="R183" i="16" s="1"/>
  <c r="T183" i="16" s="1"/>
  <c r="O29" i="16"/>
  <c r="R29" i="16" s="1"/>
  <c r="T29" i="16" s="1"/>
  <c r="O138" i="16"/>
  <c r="R138" i="16" s="1"/>
  <c r="T138" i="16" s="1"/>
  <c r="O142" i="16"/>
  <c r="O146" i="16"/>
  <c r="R146" i="16" s="1"/>
  <c r="T146" i="16" s="1"/>
  <c r="O150" i="16"/>
  <c r="O101" i="16"/>
  <c r="R101" i="16" s="1"/>
  <c r="T101" i="16" s="1"/>
  <c r="O105" i="16"/>
  <c r="R105" i="16" s="1"/>
  <c r="T105" i="16" s="1"/>
  <c r="O109" i="16"/>
  <c r="R109" i="16" s="1"/>
  <c r="T109" i="16" s="1"/>
  <c r="O113" i="16"/>
  <c r="R113" i="16" s="1"/>
  <c r="T113" i="16" s="1"/>
  <c r="O117" i="16"/>
  <c r="R117" i="16"/>
  <c r="T117" i="16" s="1"/>
  <c r="O121" i="16"/>
  <c r="R121" i="16" s="1"/>
  <c r="T121" i="16" s="1"/>
  <c r="O125" i="16"/>
  <c r="O129" i="16"/>
  <c r="R129" i="16" s="1"/>
  <c r="T129" i="16" s="1"/>
  <c r="O135" i="16"/>
  <c r="R135" i="16" s="1"/>
  <c r="T135" i="16" s="1"/>
  <c r="O86" i="16"/>
  <c r="R86" i="16" s="1"/>
  <c r="T86" i="16" s="1"/>
  <c r="O93" i="16"/>
  <c r="R93" i="16" s="1"/>
  <c r="T93" i="16" s="1"/>
  <c r="O97" i="16"/>
  <c r="R97" i="16"/>
  <c r="T97" i="16" s="1"/>
  <c r="O35" i="16"/>
  <c r="R35" i="16" s="1"/>
  <c r="T35" i="16" s="1"/>
  <c r="O64" i="16"/>
  <c r="R64" i="16" s="1"/>
  <c r="T64" i="16" s="1"/>
  <c r="O39" i="16"/>
  <c r="R39" i="16" s="1"/>
  <c r="T39" i="16" s="1"/>
  <c r="O31" i="16"/>
  <c r="R31" i="16" s="1"/>
  <c r="T31" i="16" s="1"/>
  <c r="O58" i="16"/>
  <c r="R58" i="16"/>
  <c r="T58" i="16" s="1"/>
  <c r="O76" i="16"/>
  <c r="O73" i="16"/>
  <c r="R73" i="16" s="1"/>
  <c r="T73" i="16" s="1"/>
  <c r="O50" i="16"/>
  <c r="R50" i="16" s="1"/>
  <c r="T50" i="16" s="1"/>
  <c r="O56" i="16"/>
  <c r="R56" i="16" s="1"/>
  <c r="T56" i="16" s="1"/>
  <c r="O70" i="16"/>
  <c r="R70" i="16"/>
  <c r="T70" i="16" s="1"/>
  <c r="O57" i="16"/>
  <c r="R57" i="16" s="1"/>
  <c r="T57" i="16" s="1"/>
  <c r="O60" i="16"/>
  <c r="R60" i="16" s="1"/>
  <c r="T60" i="16" s="1"/>
  <c r="O85" i="16"/>
  <c r="R85" i="16" s="1"/>
  <c r="T85" i="16" s="1"/>
  <c r="O153" i="16"/>
  <c r="R153" i="16" s="1"/>
  <c r="T153" i="16" s="1"/>
  <c r="O156" i="16"/>
  <c r="R156" i="16" s="1"/>
  <c r="T156" i="16" s="1"/>
  <c r="O177" i="16"/>
  <c r="R177" i="16" s="1"/>
  <c r="T177" i="16" s="1"/>
  <c r="O186" i="16"/>
  <c r="R186" i="16" s="1"/>
  <c r="T186" i="16" s="1"/>
  <c r="O194" i="16"/>
  <c r="R194" i="16" s="1"/>
  <c r="T194" i="16" s="1"/>
  <c r="O202" i="16"/>
  <c r="R202" i="16" s="1"/>
  <c r="T202" i="16" s="1"/>
  <c r="O211" i="16"/>
  <c r="O219" i="16"/>
  <c r="O228" i="16"/>
  <c r="R228" i="16" s="1"/>
  <c r="T228" i="16" s="1"/>
  <c r="O98" i="16"/>
  <c r="R98" i="16" s="1"/>
  <c r="T98" i="16" s="1"/>
  <c r="O180" i="16"/>
  <c r="R180" i="16" s="1"/>
  <c r="T180" i="16" s="1"/>
  <c r="O189" i="16"/>
  <c r="R189" i="16" s="1"/>
  <c r="T189" i="16" s="1"/>
  <c r="O197" i="16"/>
  <c r="R197" i="16" s="1"/>
  <c r="T197" i="16" s="1"/>
  <c r="O206" i="16"/>
  <c r="R206" i="16" s="1"/>
  <c r="T206" i="16" s="1"/>
  <c r="O214" i="16"/>
  <c r="R214" i="16" s="1"/>
  <c r="T214" i="16" s="1"/>
  <c r="O222" i="16"/>
  <c r="R222" i="16" s="1"/>
  <c r="T222" i="16" s="1"/>
  <c r="O154" i="16"/>
  <c r="R154" i="16" s="1"/>
  <c r="T154" i="16" s="1"/>
  <c r="O157" i="16"/>
  <c r="R157" i="16" s="1"/>
  <c r="T157" i="16" s="1"/>
  <c r="O160" i="16"/>
  <c r="R160" i="16" s="1"/>
  <c r="T160" i="16" s="1"/>
  <c r="O163" i="16"/>
  <c r="R163" i="16" s="1"/>
  <c r="T163" i="16" s="1"/>
  <c r="O166" i="16"/>
  <c r="R166" i="16" s="1"/>
  <c r="T166" i="16" s="1"/>
  <c r="O169" i="16"/>
  <c r="R169" i="16" s="1"/>
  <c r="T169" i="16" s="1"/>
  <c r="O172" i="16"/>
  <c r="R172" i="16" s="1"/>
  <c r="T172" i="16" s="1"/>
  <c r="O175" i="16"/>
  <c r="R175" i="16"/>
  <c r="T175" i="16" s="1"/>
  <c r="O184" i="16"/>
  <c r="R184" i="16" s="1"/>
  <c r="T184" i="16" s="1"/>
  <c r="O192" i="16"/>
  <c r="R192" i="16" s="1"/>
  <c r="T192" i="16" s="1"/>
  <c r="O200" i="16"/>
  <c r="R200" i="16" s="1"/>
  <c r="T200" i="16" s="1"/>
  <c r="O209" i="16"/>
  <c r="R209" i="16" s="1"/>
  <c r="T209" i="16" s="1"/>
  <c r="O217" i="16"/>
  <c r="R217" i="16" s="1"/>
  <c r="T217" i="16" s="1"/>
  <c r="O226" i="16"/>
  <c r="R226" i="16" s="1"/>
  <c r="T226" i="16" s="1"/>
  <c r="O82" i="16"/>
  <c r="R82" i="16" s="1"/>
  <c r="T82" i="16" s="1"/>
  <c r="O178" i="16"/>
  <c r="R178" i="16" s="1"/>
  <c r="T178" i="16" s="1"/>
  <c r="O187" i="16"/>
  <c r="R187" i="16" s="1"/>
  <c r="T187" i="16" s="1"/>
  <c r="O195" i="16"/>
  <c r="R195" i="16" s="1"/>
  <c r="T195" i="16" s="1"/>
  <c r="O203" i="16"/>
  <c r="R203" i="16" s="1"/>
  <c r="T203" i="16" s="1"/>
  <c r="O212" i="16"/>
  <c r="R212" i="16"/>
  <c r="T212" i="16" s="1"/>
  <c r="O220" i="16"/>
  <c r="O231" i="16"/>
  <c r="R231" i="16" s="1"/>
  <c r="T231" i="16" s="1"/>
  <c r="D15" i="16"/>
  <c r="C19" i="16" s="1"/>
  <c r="O95" i="16"/>
  <c r="R95" i="16" s="1"/>
  <c r="T95" i="16" s="1"/>
  <c r="O170" i="16"/>
  <c r="R170" i="16" s="1"/>
  <c r="T170" i="16" s="1"/>
  <c r="O173" i="16"/>
  <c r="R173" i="16" s="1"/>
  <c r="T173" i="16" s="1"/>
  <c r="O181" i="16"/>
  <c r="R181" i="16"/>
  <c r="T181" i="16" s="1"/>
  <c r="O190" i="16"/>
  <c r="R190" i="16" s="1"/>
  <c r="T190" i="16" s="1"/>
  <c r="O198" i="16"/>
  <c r="R198" i="16" s="1"/>
  <c r="T198" i="16" s="1"/>
  <c r="O207" i="16"/>
  <c r="R207" i="16" s="1"/>
  <c r="T207" i="16" s="1"/>
  <c r="O215" i="16"/>
  <c r="O223" i="16"/>
  <c r="R223" i="16" s="1"/>
  <c r="T223" i="16" s="1"/>
  <c r="O87" i="16"/>
  <c r="R87" i="16" s="1"/>
  <c r="T87" i="16" s="1"/>
  <c r="O90" i="16"/>
  <c r="R90" i="16" s="1"/>
  <c r="T90" i="16" s="1"/>
  <c r="O99" i="16"/>
  <c r="R99" i="16" s="1"/>
  <c r="T99" i="16" s="1"/>
  <c r="O155" i="16"/>
  <c r="R155" i="16" s="1"/>
  <c r="T155" i="16" s="1"/>
  <c r="O158" i="16"/>
  <c r="R158" i="16" s="1"/>
  <c r="T158" i="16" s="1"/>
  <c r="O161" i="16"/>
  <c r="R161" i="16" s="1"/>
  <c r="T161" i="16" s="1"/>
  <c r="O164" i="16"/>
  <c r="R164" i="16" s="1"/>
  <c r="T164" i="16" s="1"/>
  <c r="O176" i="16"/>
  <c r="R176" i="16" s="1"/>
  <c r="T176" i="16" s="1"/>
  <c r="O185" i="16"/>
  <c r="R185" i="16"/>
  <c r="T185" i="16" s="1"/>
  <c r="O193" i="16"/>
  <c r="R193" i="16" s="1"/>
  <c r="T193" i="16" s="1"/>
  <c r="O201" i="16"/>
  <c r="R201" i="16" s="1"/>
  <c r="T201" i="16" s="1"/>
  <c r="O210" i="16"/>
  <c r="R210" i="16" s="1"/>
  <c r="T210" i="16" s="1"/>
  <c r="O218" i="16"/>
  <c r="O227" i="16"/>
  <c r="O88" i="16"/>
  <c r="R88" i="16" s="1"/>
  <c r="T88" i="16" s="1"/>
  <c r="O179" i="16"/>
  <c r="R179" i="16" s="1"/>
  <c r="T179" i="16" s="1"/>
  <c r="O188" i="16"/>
  <c r="R188" i="16" s="1"/>
  <c r="T188" i="16" s="1"/>
  <c r="O196" i="16"/>
  <c r="R196" i="16" s="1"/>
  <c r="T196" i="16" s="1"/>
  <c r="O204" i="16"/>
  <c r="O213" i="16"/>
  <c r="R213" i="16" s="1"/>
  <c r="T213" i="16" s="1"/>
  <c r="O221" i="16"/>
  <c r="R221" i="16" s="1"/>
  <c r="T221" i="16" s="1"/>
  <c r="O232" i="16"/>
  <c r="R232" i="16" s="1"/>
  <c r="T232" i="16" s="1"/>
  <c r="O224" i="16"/>
  <c r="R224" i="16" s="1"/>
  <c r="T224" i="16" s="1"/>
  <c r="O182" i="16"/>
  <c r="R182" i="16" s="1"/>
  <c r="T182" i="16"/>
  <c r="O162" i="16"/>
  <c r="R162" i="16" s="1"/>
  <c r="T162" i="16" s="1"/>
  <c r="O208" i="16"/>
  <c r="R208" i="16" s="1"/>
  <c r="T208" i="16" s="1"/>
  <c r="O165" i="16"/>
  <c r="R165" i="16" s="1"/>
  <c r="T165" i="16" s="1"/>
  <c r="O168" i="16"/>
  <c r="R168" i="16" s="1"/>
  <c r="T168" i="16" s="1"/>
  <c r="O191" i="16"/>
  <c r="R191" i="16" s="1"/>
  <c r="T191" i="16" s="1"/>
  <c r="O171" i="16"/>
  <c r="R171" i="16" s="1"/>
  <c r="T171" i="16" s="1"/>
  <c r="O216" i="16"/>
  <c r="O174" i="16"/>
  <c r="R174" i="16" s="1"/>
  <c r="T174" i="16" s="1"/>
  <c r="O199" i="16"/>
  <c r="R199" i="16" s="1"/>
  <c r="T199" i="16" s="1"/>
  <c r="R244" i="6"/>
  <c r="T244" i="6" s="1"/>
  <c r="F231" i="6"/>
  <c r="E129" i="17"/>
  <c r="R216" i="6"/>
  <c r="T216" i="6" s="1"/>
  <c r="BK128" i="16"/>
  <c r="BJ128" i="16"/>
  <c r="BI128" i="16"/>
  <c r="BH128" i="16"/>
  <c r="BG128" i="16"/>
  <c r="BF128" i="16"/>
  <c r="BE128" i="16"/>
  <c r="BD128" i="16"/>
  <c r="BC128" i="16"/>
  <c r="Z184" i="16"/>
  <c r="G184" i="16"/>
  <c r="AC108" i="16"/>
  <c r="AF108" i="16"/>
  <c r="K108" i="16"/>
  <c r="AF74" i="16"/>
  <c r="AC74" i="16"/>
  <c r="I74" i="16"/>
  <c r="AC214" i="16"/>
  <c r="AF214" i="16"/>
  <c r="K214" i="16"/>
  <c r="G256" i="6"/>
  <c r="K256" i="6"/>
  <c r="F222" i="6"/>
  <c r="E121" i="17"/>
  <c r="R268" i="6"/>
  <c r="T268" i="6" s="1"/>
  <c r="K227" i="6"/>
  <c r="G281" i="6"/>
  <c r="K281" i="6"/>
  <c r="G286" i="6"/>
  <c r="K286" i="6"/>
  <c r="G255" i="6"/>
  <c r="K255" i="6"/>
  <c r="O288" i="6"/>
  <c r="R288" i="6" s="1"/>
  <c r="T288" i="6" s="1"/>
  <c r="G244" i="6"/>
  <c r="K244" i="6"/>
  <c r="E149" i="17"/>
  <c r="E125" i="17"/>
  <c r="O269" i="6"/>
  <c r="R269" i="6" s="1"/>
  <c r="T269" i="6" s="1"/>
  <c r="O276" i="6"/>
  <c r="R276" i="6" s="1"/>
  <c r="T276" i="6" s="1"/>
  <c r="E136" i="17"/>
  <c r="AT216" i="16"/>
  <c r="AS216" i="16"/>
  <c r="AR216" i="16"/>
  <c r="AQ216" i="16"/>
  <c r="AP216" i="16"/>
  <c r="AO216" i="16"/>
  <c r="AN216" i="16"/>
  <c r="AM216" i="16"/>
  <c r="AL216" i="16"/>
  <c r="AC31" i="16"/>
  <c r="AF31" i="16"/>
  <c r="J31" i="16"/>
  <c r="AF60" i="16"/>
  <c r="AC60" i="16"/>
  <c r="I60" i="16"/>
  <c r="AC153" i="16"/>
  <c r="AF153" i="16"/>
  <c r="K153" i="16"/>
  <c r="AF186" i="16"/>
  <c r="AC186" i="16"/>
  <c r="K186" i="16"/>
  <c r="AC91" i="16"/>
  <c r="AF91" i="16"/>
  <c r="K91" i="16"/>
  <c r="AF112" i="16"/>
  <c r="AC112" i="16"/>
  <c r="K112" i="16"/>
  <c r="G26" i="16"/>
  <c r="AC77" i="16"/>
  <c r="AF77" i="16"/>
  <c r="I77" i="16"/>
  <c r="AC140" i="16"/>
  <c r="AF140" i="16"/>
  <c r="K140" i="16"/>
  <c r="AC119" i="16"/>
  <c r="AF119" i="16"/>
  <c r="K119" i="16"/>
  <c r="G197" i="16"/>
  <c r="G217" i="16"/>
  <c r="G215" i="16"/>
  <c r="K225" i="16"/>
  <c r="AF225" i="16"/>
  <c r="AC225" i="16"/>
  <c r="G209" i="16"/>
  <c r="G34" i="16"/>
  <c r="AF53" i="16"/>
  <c r="AC53" i="16"/>
  <c r="I53" i="16"/>
  <c r="G24" i="16"/>
  <c r="G151" i="16"/>
  <c r="G130" i="16"/>
  <c r="G36" i="16"/>
  <c r="G43" i="16"/>
  <c r="AF29" i="16"/>
  <c r="AC29" i="16"/>
  <c r="J29" i="16"/>
  <c r="AF113" i="16"/>
  <c r="AC113" i="16"/>
  <c r="K113" i="16"/>
  <c r="AF182" i="16"/>
  <c r="AC182" i="16"/>
  <c r="K182" i="16"/>
  <c r="AF190" i="16"/>
  <c r="AC190" i="16"/>
  <c r="K190" i="16"/>
  <c r="G116" i="15"/>
  <c r="J116" i="15"/>
  <c r="G66" i="15"/>
  <c r="L66" i="15"/>
  <c r="G70" i="15"/>
  <c r="L70" i="15"/>
  <c r="G83" i="15"/>
  <c r="L83" i="15"/>
  <c r="G203" i="15"/>
  <c r="J203" i="15"/>
  <c r="AF172" i="16"/>
  <c r="AC172" i="16"/>
  <c r="K172" i="16"/>
  <c r="R92" i="6"/>
  <c r="T92" i="6" s="1"/>
  <c r="R95" i="6"/>
  <c r="T95" i="6" s="1"/>
  <c r="K88" i="5"/>
  <c r="W88" i="5"/>
  <c r="G80" i="12"/>
  <c r="W89" i="5"/>
  <c r="K89" i="5"/>
  <c r="T273" i="6"/>
  <c r="G136" i="6"/>
  <c r="K136" i="6"/>
  <c r="R259" i="6"/>
  <c r="T259" i="6"/>
  <c r="R254" i="6"/>
  <c r="T254" i="6" s="1"/>
  <c r="AT214" i="16"/>
  <c r="AS214" i="16"/>
  <c r="AR214" i="16"/>
  <c r="AQ214" i="16"/>
  <c r="AP214" i="16"/>
  <c r="AO214" i="16"/>
  <c r="AN214" i="16"/>
  <c r="AM214" i="16"/>
  <c r="AL214" i="16"/>
  <c r="AC57" i="16"/>
  <c r="AF57" i="16"/>
  <c r="I57" i="16"/>
  <c r="AC136" i="16"/>
  <c r="AF136" i="16"/>
  <c r="K136" i="16"/>
  <c r="O282" i="6"/>
  <c r="R282" i="6" s="1"/>
  <c r="T282" i="6"/>
  <c r="F233" i="6"/>
  <c r="E131" i="17"/>
  <c r="R285" i="6"/>
  <c r="T285" i="6" s="1"/>
  <c r="G243" i="6"/>
  <c r="K243" i="6"/>
  <c r="F239" i="6"/>
  <c r="E137" i="17"/>
  <c r="G236" i="6"/>
  <c r="K236" i="6"/>
  <c r="G248" i="6"/>
  <c r="K248" i="6"/>
  <c r="G237" i="6"/>
  <c r="K237" i="6"/>
  <c r="O237" i="6"/>
  <c r="R237" i="6" s="1"/>
  <c r="T237" i="6" s="1"/>
  <c r="R224" i="6"/>
  <c r="T224" i="6" s="1"/>
  <c r="G141" i="6"/>
  <c r="K141" i="6"/>
  <c r="O141" i="6"/>
  <c r="E138" i="17"/>
  <c r="R258" i="6"/>
  <c r="T258" i="6" s="1"/>
  <c r="O271" i="6"/>
  <c r="R271" i="6" s="1"/>
  <c r="T271" i="6" s="1"/>
  <c r="E123" i="17"/>
  <c r="AU218" i="16"/>
  <c r="AC58" i="16"/>
  <c r="AF58" i="16"/>
  <c r="J58" i="16"/>
  <c r="Z159" i="16"/>
  <c r="G159" i="16"/>
  <c r="G137" i="16"/>
  <c r="G116" i="16"/>
  <c r="AC78" i="16"/>
  <c r="AF78" i="16"/>
  <c r="I78" i="16"/>
  <c r="G144" i="16"/>
  <c r="G123" i="16"/>
  <c r="AC195" i="16"/>
  <c r="AF195" i="16"/>
  <c r="K195" i="16"/>
  <c r="G208" i="16"/>
  <c r="AF212" i="16"/>
  <c r="AC212" i="16"/>
  <c r="K212" i="16"/>
  <c r="AC205" i="16"/>
  <c r="K205" i="16"/>
  <c r="AF205" i="16"/>
  <c r="G213" i="16"/>
  <c r="G216" i="16"/>
  <c r="G54" i="16"/>
  <c r="G79" i="16"/>
  <c r="AF102" i="16"/>
  <c r="AC102" i="16"/>
  <c r="K102" i="16"/>
  <c r="G40" i="16"/>
  <c r="G45" i="16"/>
  <c r="AC171" i="16"/>
  <c r="AF171" i="16"/>
  <c r="K171" i="16"/>
  <c r="G138" i="16"/>
  <c r="G117" i="16"/>
  <c r="AC173" i="16"/>
  <c r="AF173" i="16"/>
  <c r="K173" i="16"/>
  <c r="AC181" i="16"/>
  <c r="AF181" i="16"/>
  <c r="K181" i="16"/>
  <c r="AF89" i="16"/>
  <c r="AC89" i="16"/>
  <c r="K89" i="16"/>
  <c r="AC88" i="16"/>
  <c r="AF88" i="16"/>
  <c r="K88" i="16"/>
  <c r="G55" i="15"/>
  <c r="L55" i="15"/>
  <c r="G201" i="15"/>
  <c r="J201" i="15"/>
  <c r="AC94" i="16"/>
  <c r="AF94" i="16"/>
  <c r="K94" i="16"/>
  <c r="G199" i="15"/>
  <c r="J199" i="15"/>
  <c r="K112" i="6"/>
  <c r="K96" i="5"/>
  <c r="W96" i="5"/>
  <c r="AT226" i="16"/>
  <c r="AS226" i="16"/>
  <c r="AR226" i="16"/>
  <c r="AQ226" i="16"/>
  <c r="AP226" i="16"/>
  <c r="AO226" i="16"/>
  <c r="AN226" i="16"/>
  <c r="AM226" i="16"/>
  <c r="AL226" i="16"/>
  <c r="R225" i="6"/>
  <c r="T225" i="6" s="1"/>
  <c r="F230" i="6"/>
  <c r="E128" i="17"/>
  <c r="G257" i="6"/>
  <c r="K257" i="6"/>
  <c r="R289" i="6"/>
  <c r="T289" i="6" s="1"/>
  <c r="R253" i="6"/>
  <c r="T253" i="6" s="1"/>
  <c r="G263" i="6"/>
  <c r="K263" i="6"/>
  <c r="R262" i="6"/>
  <c r="T262" i="6" s="1"/>
  <c r="R242" i="6"/>
  <c r="T242" i="6" s="1"/>
  <c r="G252" i="6"/>
  <c r="K252" i="6"/>
  <c r="G226" i="6"/>
  <c r="K226" i="6"/>
  <c r="E119" i="17"/>
  <c r="E141" i="17"/>
  <c r="E122" i="17"/>
  <c r="AT220" i="16"/>
  <c r="AS220" i="16"/>
  <c r="AR220" i="16"/>
  <c r="AQ220" i="16"/>
  <c r="AP220" i="16"/>
  <c r="AO220" i="16"/>
  <c r="AN220" i="16"/>
  <c r="AM220" i="16"/>
  <c r="AL220" i="16"/>
  <c r="BL130" i="16"/>
  <c r="AU221" i="16"/>
  <c r="BL132" i="16"/>
  <c r="BL136" i="16"/>
  <c r="AU223" i="16"/>
  <c r="AU206" i="16"/>
  <c r="AU205" i="16"/>
  <c r="AU213" i="16"/>
  <c r="AU203" i="16"/>
  <c r="AU225" i="16"/>
  <c r="AU215" i="16"/>
  <c r="AU208" i="16"/>
  <c r="AU207" i="16"/>
  <c r="AU202" i="16"/>
  <c r="AU197" i="16"/>
  <c r="BL131" i="16"/>
  <c r="AU219" i="16"/>
  <c r="AU192" i="16"/>
  <c r="BL129" i="16"/>
  <c r="AU227" i="16"/>
  <c r="AU201" i="16"/>
  <c r="AU198" i="16"/>
  <c r="AU194" i="16"/>
  <c r="AU193" i="16"/>
  <c r="AU186" i="16"/>
  <c r="AU185" i="16"/>
  <c r="AU212" i="16"/>
  <c r="AU211" i="16"/>
  <c r="AU210" i="16"/>
  <c r="AU196" i="16"/>
  <c r="AU195" i="16"/>
  <c r="AU217" i="16"/>
  <c r="AU199" i="16"/>
  <c r="AU209" i="16"/>
  <c r="AU204" i="16"/>
  <c r="AU190" i="16"/>
  <c r="AU189" i="16"/>
  <c r="AU187" i="16"/>
  <c r="AU163" i="16"/>
  <c r="AU177" i="16"/>
  <c r="AU169" i="16"/>
  <c r="AU191" i="16"/>
  <c r="AU188" i="16"/>
  <c r="AU176" i="16"/>
  <c r="AU172" i="16"/>
  <c r="AU164" i="16"/>
  <c r="AU170" i="16"/>
  <c r="AU167" i="16"/>
  <c r="AU160" i="16"/>
  <c r="AU158" i="16"/>
  <c r="AU156" i="16"/>
  <c r="AU182" i="16"/>
  <c r="AU181" i="16"/>
  <c r="AU180" i="16"/>
  <c r="AU175" i="16"/>
  <c r="AU174" i="16"/>
  <c r="AU162" i="16"/>
  <c r="AU168" i="16"/>
  <c r="AU165" i="16"/>
  <c r="AU200" i="16"/>
  <c r="AU184" i="16"/>
  <c r="AU183" i="16"/>
  <c r="AU179" i="16"/>
  <c r="AU178" i="16"/>
  <c r="AU173" i="16"/>
  <c r="AU171" i="16"/>
  <c r="AU166" i="16"/>
  <c r="AU161" i="16"/>
  <c r="AU159" i="16"/>
  <c r="AU157" i="16"/>
  <c r="AU155" i="16"/>
  <c r="AU153" i="16"/>
  <c r="AU125" i="16"/>
  <c r="AU147" i="16"/>
  <c r="BL125" i="16"/>
  <c r="AU122" i="16"/>
  <c r="AU148" i="16"/>
  <c r="AU127" i="16"/>
  <c r="AU149" i="16"/>
  <c r="AU146" i="16"/>
  <c r="AU143" i="16"/>
  <c r="AU141" i="16"/>
  <c r="AU139" i="16"/>
  <c r="AU137" i="16"/>
  <c r="AU135" i="16"/>
  <c r="AU133" i="16"/>
  <c r="AU131" i="16"/>
  <c r="AU129" i="16"/>
  <c r="BL127" i="16"/>
  <c r="AU124" i="16"/>
  <c r="AU150" i="16"/>
  <c r="AU145" i="16"/>
  <c r="BL124" i="16"/>
  <c r="AU121" i="16"/>
  <c r="AU151" i="16"/>
  <c r="AU126" i="16"/>
  <c r="AU154" i="16"/>
  <c r="AU152" i="16"/>
  <c r="BL126" i="16"/>
  <c r="AU123" i="16"/>
  <c r="AU144" i="16"/>
  <c r="AU142" i="16"/>
  <c r="AU140" i="16"/>
  <c r="AU138" i="16"/>
  <c r="AU136" i="16"/>
  <c r="AU134" i="16"/>
  <c r="AU132" i="16"/>
  <c r="AU130" i="16"/>
  <c r="AU128" i="16"/>
  <c r="AU117" i="16"/>
  <c r="BL114" i="16"/>
  <c r="AU111" i="16"/>
  <c r="BL106" i="16"/>
  <c r="AU103" i="16"/>
  <c r="AU118" i="16"/>
  <c r="AU116" i="16"/>
  <c r="BL111" i="16"/>
  <c r="AU108" i="16"/>
  <c r="BL103" i="16"/>
  <c r="AU100" i="16"/>
  <c r="BL116" i="16"/>
  <c r="AU113" i="16"/>
  <c r="BL108" i="16"/>
  <c r="AU105" i="16"/>
  <c r="BL100" i="16"/>
  <c r="AU119" i="16"/>
  <c r="BL117" i="16"/>
  <c r="BL113" i="16"/>
  <c r="AU110" i="16"/>
  <c r="BL105" i="16"/>
  <c r="BL120" i="16"/>
  <c r="BL118" i="16"/>
  <c r="AU115" i="16"/>
  <c r="BL110" i="16"/>
  <c r="AU107" i="16"/>
  <c r="BL102" i="16"/>
  <c r="AU99" i="16"/>
  <c r="BL94" i="16"/>
  <c r="BL121" i="16"/>
  <c r="BL115" i="16"/>
  <c r="AU112" i="16"/>
  <c r="BL107" i="16"/>
  <c r="AU104" i="16"/>
  <c r="BL119" i="16"/>
  <c r="BL112" i="16"/>
  <c r="AU109" i="16"/>
  <c r="BL104" i="16"/>
  <c r="AU101" i="16"/>
  <c r="BL123" i="16"/>
  <c r="BL122" i="16"/>
  <c r="AU120" i="16"/>
  <c r="AU114" i="16"/>
  <c r="BL109" i="16"/>
  <c r="AU106" i="16"/>
  <c r="BL101" i="16"/>
  <c r="AU98" i="16"/>
  <c r="AU94" i="16"/>
  <c r="BL91" i="16"/>
  <c r="AU88" i="16"/>
  <c r="BL83" i="16"/>
  <c r="AU80" i="16"/>
  <c r="BL75" i="16"/>
  <c r="AU72" i="16"/>
  <c r="BL67" i="16"/>
  <c r="AU64" i="16"/>
  <c r="BL96" i="16"/>
  <c r="AU95" i="16"/>
  <c r="AU93" i="16"/>
  <c r="BL88" i="16"/>
  <c r="AU85" i="16"/>
  <c r="BL80" i="16"/>
  <c r="AU77" i="16"/>
  <c r="BL72" i="16"/>
  <c r="AU69" i="16"/>
  <c r="BL64" i="16"/>
  <c r="AU61" i="16"/>
  <c r="BL98" i="16"/>
  <c r="AU97" i="16"/>
  <c r="BL93" i="16"/>
  <c r="AU90" i="16"/>
  <c r="BL85" i="16"/>
  <c r="AU82" i="16"/>
  <c r="BL77" i="16"/>
  <c r="AU74" i="16"/>
  <c r="BL69" i="16"/>
  <c r="BL90" i="16"/>
  <c r="AU87" i="16"/>
  <c r="BL82" i="16"/>
  <c r="AU79" i="16"/>
  <c r="BL74" i="16"/>
  <c r="AU71" i="16"/>
  <c r="BL66" i="16"/>
  <c r="AU63" i="16"/>
  <c r="AU96" i="16"/>
  <c r="BL95" i="16"/>
  <c r="AU92" i="16"/>
  <c r="BL87" i="16"/>
  <c r="AU84" i="16"/>
  <c r="BL79" i="16"/>
  <c r="AU76" i="16"/>
  <c r="BL71" i="16"/>
  <c r="AU68" i="16"/>
  <c r="BL63" i="16"/>
  <c r="BL92" i="16"/>
  <c r="AU89" i="16"/>
  <c r="BL84" i="16"/>
  <c r="AU81" i="16"/>
  <c r="BL76" i="16"/>
  <c r="AU73" i="16"/>
  <c r="BL68" i="16"/>
  <c r="AU65" i="16"/>
  <c r="BL60" i="16"/>
  <c r="AU102" i="16"/>
  <c r="BL89" i="16"/>
  <c r="AU86" i="16"/>
  <c r="BL81" i="16"/>
  <c r="AU78" i="16"/>
  <c r="BL73" i="16"/>
  <c r="AU70" i="16"/>
  <c r="BL65" i="16"/>
  <c r="AU62" i="16"/>
  <c r="BL99" i="16"/>
  <c r="BL97" i="16"/>
  <c r="AU91" i="16"/>
  <c r="BL86" i="16"/>
  <c r="AU83" i="16"/>
  <c r="BL78" i="16"/>
  <c r="AU75" i="16"/>
  <c r="BL70" i="16"/>
  <c r="AU67" i="16"/>
  <c r="BL55" i="16"/>
  <c r="AU52" i="16"/>
  <c r="BL47" i="16"/>
  <c r="AU44" i="16"/>
  <c r="BL39" i="16"/>
  <c r="AU36" i="16"/>
  <c r="BL31" i="16"/>
  <c r="AU28" i="16"/>
  <c r="BL23" i="16"/>
  <c r="AU57" i="16"/>
  <c r="BL52" i="16"/>
  <c r="AU49" i="16"/>
  <c r="BL44" i="16"/>
  <c r="AU41" i="16"/>
  <c r="BL36" i="16"/>
  <c r="AU33" i="16"/>
  <c r="BL28" i="16"/>
  <c r="AU25" i="16"/>
  <c r="BL57" i="16"/>
  <c r="AU54" i="16"/>
  <c r="BL49" i="16"/>
  <c r="AU46" i="16"/>
  <c r="BL41" i="16"/>
  <c r="AU38" i="16"/>
  <c r="BL33" i="16"/>
  <c r="AU30" i="16"/>
  <c r="BL54" i="16"/>
  <c r="AU51" i="16"/>
  <c r="BL46" i="16"/>
  <c r="AU43" i="16"/>
  <c r="BL38" i="16"/>
  <c r="AU35" i="16"/>
  <c r="BL30" i="16"/>
  <c r="AU27" i="16"/>
  <c r="BL62" i="16"/>
  <c r="AU56" i="16"/>
  <c r="BL51" i="16"/>
  <c r="AU48" i="16"/>
  <c r="BL43" i="16"/>
  <c r="AU40" i="16"/>
  <c r="BL35" i="16"/>
  <c r="AU32" i="16"/>
  <c r="BL27" i="16"/>
  <c r="AU66" i="16"/>
  <c r="AU59" i="16"/>
  <c r="BL56" i="16"/>
  <c r="AU53" i="16"/>
  <c r="BL48" i="16"/>
  <c r="AU45" i="16"/>
  <c r="BL40" i="16"/>
  <c r="AU37" i="16"/>
  <c r="BL32" i="16"/>
  <c r="AU29" i="16"/>
  <c r="BL24" i="16"/>
  <c r="BL61" i="16"/>
  <c r="AU60" i="16"/>
  <c r="AU58" i="16"/>
  <c r="BL53" i="16"/>
  <c r="AU50" i="16"/>
  <c r="BL45" i="16"/>
  <c r="AU42" i="16"/>
  <c r="BL37" i="16"/>
  <c r="AU34" i="16"/>
  <c r="BL29" i="16"/>
  <c r="BL59" i="16"/>
  <c r="BL58" i="16"/>
  <c r="AU55" i="16"/>
  <c r="BL50" i="16"/>
  <c r="AU47" i="16"/>
  <c r="BL42" i="16"/>
  <c r="AU39" i="16"/>
  <c r="BL34" i="16"/>
  <c r="AU31" i="16"/>
  <c r="BL26" i="16"/>
  <c r="AU23" i="16"/>
  <c r="BL15" i="16"/>
  <c r="BL6" i="16"/>
  <c r="AU22" i="16"/>
  <c r="AU21" i="16"/>
  <c r="BL16" i="16"/>
  <c r="BL7" i="16"/>
  <c r="AU26" i="16"/>
  <c r="BL21" i="16"/>
  <c r="BL17" i="16"/>
  <c r="BL8" i="16"/>
  <c r="BL25" i="16"/>
  <c r="BL18" i="16"/>
  <c r="BL9" i="16"/>
  <c r="BL19" i="16"/>
  <c r="BL11" i="16"/>
  <c r="BL10" i="16"/>
  <c r="BL2" i="16"/>
  <c r="BL22" i="16"/>
  <c r="BL20" i="16"/>
  <c r="BL12" i="16"/>
  <c r="BL3" i="16"/>
  <c r="AU24" i="16"/>
  <c r="BL13" i="16"/>
  <c r="BL4" i="16"/>
  <c r="BL14" i="16"/>
  <c r="BL5" i="16"/>
  <c r="G76" i="16"/>
  <c r="AC161" i="16"/>
  <c r="AF161" i="16"/>
  <c r="K161" i="16"/>
  <c r="AF25" i="16"/>
  <c r="R25" i="16"/>
  <c r="T25" i="16"/>
  <c r="AC25" i="16"/>
  <c r="I25" i="16"/>
  <c r="AF141" i="16"/>
  <c r="AC141" i="16"/>
  <c r="K141" i="16"/>
  <c r="AC120" i="16"/>
  <c r="AF120" i="16"/>
  <c r="K120" i="16"/>
  <c r="AF37" i="16"/>
  <c r="AC37" i="16"/>
  <c r="I37" i="16"/>
  <c r="G42" i="16"/>
  <c r="AC22" i="16"/>
  <c r="R22" i="16"/>
  <c r="T22" i="16"/>
  <c r="AF22" i="16"/>
  <c r="J22" i="16"/>
  <c r="AF148" i="16"/>
  <c r="AC148" i="16"/>
  <c r="K148" i="16"/>
  <c r="AF127" i="16"/>
  <c r="AC127" i="16"/>
  <c r="K127" i="16"/>
  <c r="G227" i="16"/>
  <c r="AF206" i="16"/>
  <c r="AC206" i="16"/>
  <c r="K206" i="16"/>
  <c r="AC201" i="16"/>
  <c r="AF201" i="16"/>
  <c r="K201" i="16"/>
  <c r="G200" i="16"/>
  <c r="G67" i="16"/>
  <c r="G30" i="16"/>
  <c r="G106" i="16"/>
  <c r="G49" i="16"/>
  <c r="G142" i="16"/>
  <c r="G121" i="16"/>
  <c r="AC189" i="16"/>
  <c r="AF189" i="16"/>
  <c r="K189" i="16"/>
  <c r="AC83" i="16"/>
  <c r="AF83" i="16"/>
  <c r="K83" i="16"/>
  <c r="O62" i="15"/>
  <c r="G62" i="15"/>
  <c r="L62" i="15"/>
  <c r="AC86" i="16"/>
  <c r="AF86" i="16"/>
  <c r="K86" i="16"/>
  <c r="O205" i="15"/>
  <c r="R205" i="15" s="1"/>
  <c r="T205" i="15" s="1"/>
  <c r="G205" i="15"/>
  <c r="J205" i="15"/>
  <c r="G54" i="15"/>
  <c r="L54" i="15"/>
  <c r="AC179" i="16"/>
  <c r="AF179" i="16"/>
  <c r="K179" i="16"/>
  <c r="S64" i="9"/>
  <c r="R96" i="6"/>
  <c r="T96" i="6" s="1"/>
  <c r="R124" i="6"/>
  <c r="T124" i="6" s="1"/>
  <c r="J100" i="5"/>
  <c r="W100" i="5"/>
  <c r="G221" i="6"/>
  <c r="K221" i="6"/>
  <c r="O221" i="6"/>
  <c r="R221" i="6" s="1"/>
  <c r="T221" i="6" s="1"/>
  <c r="E120" i="17"/>
  <c r="AC39" i="16"/>
  <c r="AF39" i="16"/>
  <c r="I39" i="16"/>
  <c r="G214" i="6"/>
  <c r="K214" i="6"/>
  <c r="G223" i="6"/>
  <c r="K223" i="6"/>
  <c r="R265" i="6"/>
  <c r="T265" i="6" s="1"/>
  <c r="G229" i="6"/>
  <c r="K229" i="6"/>
  <c r="O229" i="6"/>
  <c r="R229" i="6" s="1"/>
  <c r="T229" i="6" s="1"/>
  <c r="G246" i="6"/>
  <c r="K246" i="6"/>
  <c r="F241" i="6"/>
  <c r="E139" i="17"/>
  <c r="R215" i="6"/>
  <c r="T215" i="6" s="1"/>
  <c r="O266" i="6"/>
  <c r="R266" i="6" s="1"/>
  <c r="T266" i="6" s="1"/>
  <c r="G213" i="6"/>
  <c r="K213" i="6"/>
  <c r="O213" i="6"/>
  <c r="R213" i="6" s="1"/>
  <c r="T213" i="6" s="1"/>
  <c r="AF35" i="16"/>
  <c r="AC35" i="16"/>
  <c r="I35" i="16"/>
  <c r="AF145" i="16"/>
  <c r="AC145" i="16"/>
  <c r="K145" i="16"/>
  <c r="G219" i="16"/>
  <c r="AF198" i="16"/>
  <c r="AC198" i="16"/>
  <c r="K198" i="16"/>
  <c r="AF194" i="16"/>
  <c r="AC194" i="16"/>
  <c r="K194" i="16"/>
  <c r="G204" i="16"/>
  <c r="AF133" i="16"/>
  <c r="AC133" i="16"/>
  <c r="K133" i="16"/>
  <c r="AF110" i="16"/>
  <c r="AC110" i="16"/>
  <c r="K110" i="16"/>
  <c r="Z158" i="16"/>
  <c r="G158" i="16"/>
  <c r="AF32" i="16"/>
  <c r="AC32" i="16"/>
  <c r="J32" i="16"/>
  <c r="AC47" i="16"/>
  <c r="AF47" i="16"/>
  <c r="I47" i="16"/>
  <c r="AF68" i="16"/>
  <c r="AC68" i="16"/>
  <c r="I68" i="16"/>
  <c r="G146" i="16"/>
  <c r="G125" i="16"/>
  <c r="AF180" i="16"/>
  <c r="AC180" i="16"/>
  <c r="K180" i="16"/>
  <c r="AF188" i="16"/>
  <c r="AC188" i="16"/>
  <c r="K188" i="16"/>
  <c r="AC191" i="16"/>
  <c r="AF191" i="16"/>
  <c r="K191" i="16"/>
  <c r="AF90" i="16"/>
  <c r="AC90" i="16"/>
  <c r="K90" i="16"/>
  <c r="G161" i="15"/>
  <c r="J161" i="15"/>
  <c r="G84" i="15"/>
  <c r="M84" i="15"/>
  <c r="AC98" i="16"/>
  <c r="AF98" i="16"/>
  <c r="K98" i="16"/>
  <c r="G211" i="15"/>
  <c r="J211" i="15"/>
  <c r="G51" i="15"/>
  <c r="M51" i="15"/>
  <c r="G213" i="15"/>
  <c r="J213" i="15"/>
  <c r="R219" i="6"/>
  <c r="T219" i="6" s="1"/>
  <c r="AF56" i="16"/>
  <c r="AC56" i="16"/>
  <c r="I56" i="16"/>
  <c r="R138" i="6"/>
  <c r="T138" i="6" s="1"/>
  <c r="K138" i="6"/>
  <c r="R261" i="6"/>
  <c r="T261" i="6"/>
  <c r="R236" i="6"/>
  <c r="T236" i="6" s="1"/>
  <c r="R243" i="6"/>
  <c r="T243" i="6" s="1"/>
  <c r="E130" i="17"/>
  <c r="F232" i="6"/>
  <c r="E124" i="17"/>
  <c r="R275" i="6"/>
  <c r="T275" i="6" s="1"/>
  <c r="AT222" i="16"/>
  <c r="AR222" i="16"/>
  <c r="AQ222" i="16"/>
  <c r="AP222" i="16"/>
  <c r="AO222" i="16"/>
  <c r="AN222" i="16"/>
  <c r="AM222" i="16"/>
  <c r="AL222" i="16"/>
  <c r="AS222" i="16"/>
  <c r="BK133" i="16"/>
  <c r="BI133" i="16"/>
  <c r="BH133" i="16"/>
  <c r="BG133" i="16"/>
  <c r="BF133" i="16"/>
  <c r="BE133" i="16"/>
  <c r="BD133" i="16"/>
  <c r="BC133" i="16"/>
  <c r="BJ133" i="16"/>
  <c r="AF73" i="16"/>
  <c r="AC73" i="16"/>
  <c r="I73" i="16"/>
  <c r="Z167" i="16"/>
  <c r="G167" i="16"/>
  <c r="AF124" i="16"/>
  <c r="AC124" i="16"/>
  <c r="K124" i="16"/>
  <c r="AF38" i="16"/>
  <c r="AC38" i="16"/>
  <c r="I38" i="16"/>
  <c r="AC52" i="16"/>
  <c r="AF52" i="16"/>
  <c r="I52" i="16"/>
  <c r="G152" i="16"/>
  <c r="G131" i="16"/>
  <c r="AF162" i="16"/>
  <c r="AC162" i="16"/>
  <c r="K162" i="16"/>
  <c r="G72" i="16"/>
  <c r="AC157" i="16"/>
  <c r="AF157" i="16"/>
  <c r="K157" i="16"/>
  <c r="O264" i="6"/>
  <c r="R264" i="6" s="1"/>
  <c r="T264" i="6" s="1"/>
  <c r="R238" i="6"/>
  <c r="T238" i="6" s="1"/>
  <c r="G250" i="6"/>
  <c r="K250" i="6"/>
  <c r="R251" i="6"/>
  <c r="T251" i="6" s="1"/>
  <c r="R210" i="6"/>
  <c r="T210" i="6" s="1"/>
  <c r="G238" i="6"/>
  <c r="K238" i="6"/>
  <c r="G217" i="6"/>
  <c r="K217" i="6"/>
  <c r="G133" i="6"/>
  <c r="G215" i="6"/>
  <c r="K215" i="6"/>
  <c r="R283" i="6"/>
  <c r="T283" i="6" s="1"/>
  <c r="G234" i="6"/>
  <c r="K234" i="6"/>
  <c r="E134" i="17"/>
  <c r="R278" i="6"/>
  <c r="T278" i="6" s="1"/>
  <c r="E147" i="17"/>
  <c r="AU224" i="16"/>
  <c r="AF64" i="16"/>
  <c r="AC64" i="16"/>
  <c r="I64" i="16"/>
  <c r="G50" i="16"/>
  <c r="AC169" i="16"/>
  <c r="AF169" i="16"/>
  <c r="K169" i="16"/>
  <c r="AC149" i="16"/>
  <c r="AF149" i="16"/>
  <c r="K149" i="16"/>
  <c r="AC128" i="16"/>
  <c r="AF128" i="16"/>
  <c r="K128" i="16"/>
  <c r="G28" i="16"/>
  <c r="G61" i="16"/>
  <c r="G103" i="16"/>
  <c r="G211" i="16"/>
  <c r="G218" i="16"/>
  <c r="G222" i="16"/>
  <c r="G203" i="16"/>
  <c r="AF170" i="16"/>
  <c r="AC170" i="16"/>
  <c r="K170" i="16"/>
  <c r="G44" i="16"/>
  <c r="G21" i="16"/>
  <c r="G59" i="16"/>
  <c r="G114" i="16"/>
  <c r="AF160" i="16"/>
  <c r="AC160" i="16"/>
  <c r="K160" i="16"/>
  <c r="G63" i="16"/>
  <c r="G150" i="16"/>
  <c r="G129" i="16"/>
  <c r="AC165" i="16"/>
  <c r="AF165" i="16"/>
  <c r="K165" i="16"/>
  <c r="AC93" i="16"/>
  <c r="AF93" i="16"/>
  <c r="K93" i="16"/>
  <c r="AF99" i="16"/>
  <c r="AC99" i="16"/>
  <c r="K99" i="16"/>
  <c r="AC85" i="16"/>
  <c r="AF85" i="16"/>
  <c r="K85" i="16"/>
  <c r="G202" i="15"/>
  <c r="J202" i="15"/>
  <c r="D16" i="15"/>
  <c r="D19" i="15" s="1"/>
  <c r="S60" i="9"/>
  <c r="R104" i="6"/>
  <c r="T104" i="6" s="1"/>
  <c r="AJ216" i="16"/>
  <c r="AI216" i="16"/>
  <c r="AH216" i="16"/>
  <c r="AA216" i="16"/>
  <c r="AK216" i="16"/>
  <c r="AJ214" i="16"/>
  <c r="AI214" i="16"/>
  <c r="AK214" i="16"/>
  <c r="AJ220" i="16"/>
  <c r="AK220" i="16"/>
  <c r="AI220" i="16"/>
  <c r="AJ228" i="16"/>
  <c r="AK228" i="16"/>
  <c r="AI228" i="16"/>
  <c r="AJ226" i="16"/>
  <c r="AK226" i="16"/>
  <c r="AI226" i="16"/>
  <c r="AH226" i="16"/>
  <c r="BB133" i="16"/>
  <c r="BA133" i="16"/>
  <c r="AZ133" i="16"/>
  <c r="AX133" i="16"/>
  <c r="BB128" i="16"/>
  <c r="BA128" i="16"/>
  <c r="AJ222" i="16"/>
  <c r="AI222" i="16"/>
  <c r="AK222" i="16"/>
  <c r="BB135" i="16"/>
  <c r="BA135" i="16"/>
  <c r="AZ135" i="16"/>
  <c r="AX135" i="16"/>
  <c r="BK18" i="16"/>
  <c r="BJ18" i="16"/>
  <c r="BI18" i="16"/>
  <c r="BH18" i="16"/>
  <c r="BG18" i="16"/>
  <c r="BF18" i="16"/>
  <c r="BE18" i="16"/>
  <c r="BD18" i="16"/>
  <c r="BC18" i="16"/>
  <c r="BK38" i="16"/>
  <c r="BJ38" i="16"/>
  <c r="BI38" i="16"/>
  <c r="BH38" i="16"/>
  <c r="BG38" i="16"/>
  <c r="BF38" i="16"/>
  <c r="BE38" i="16"/>
  <c r="BD38" i="16"/>
  <c r="BC38" i="16"/>
  <c r="AT89" i="16"/>
  <c r="AS89" i="16"/>
  <c r="AR89" i="16"/>
  <c r="AQ89" i="16"/>
  <c r="AP89" i="16"/>
  <c r="AO89" i="16"/>
  <c r="AN89" i="16"/>
  <c r="AM89" i="16"/>
  <c r="AL89" i="16"/>
  <c r="AT94" i="16"/>
  <c r="AS94" i="16"/>
  <c r="AR94" i="16"/>
  <c r="AQ94" i="16"/>
  <c r="AP94" i="16"/>
  <c r="AO94" i="16"/>
  <c r="AN94" i="16"/>
  <c r="AM94" i="16"/>
  <c r="AL94" i="16"/>
  <c r="BJ124" i="16"/>
  <c r="BI124" i="16"/>
  <c r="BH124" i="16"/>
  <c r="BG124" i="16"/>
  <c r="BF124" i="16"/>
  <c r="BE124" i="16"/>
  <c r="BD124" i="16"/>
  <c r="BC124" i="16"/>
  <c r="BK124" i="16"/>
  <c r="AT172" i="16"/>
  <c r="AS172" i="16"/>
  <c r="AR172" i="16"/>
  <c r="AQ172" i="16"/>
  <c r="AP172" i="16"/>
  <c r="AO172" i="16"/>
  <c r="AN172" i="16"/>
  <c r="AM172" i="16"/>
  <c r="AL172" i="16"/>
  <c r="AF150" i="16"/>
  <c r="AC150" i="16"/>
  <c r="K150" i="16"/>
  <c r="K133" i="6"/>
  <c r="O232" i="6"/>
  <c r="R232" i="6" s="1"/>
  <c r="T232" i="6" s="1"/>
  <c r="G232" i="6"/>
  <c r="K232" i="6"/>
  <c r="AF222" i="16"/>
  <c r="AC222" i="16"/>
  <c r="K222" i="16"/>
  <c r="AC61" i="16"/>
  <c r="AF61" i="16"/>
  <c r="I61" i="16"/>
  <c r="AF158" i="16"/>
  <c r="AC158" i="16"/>
  <c r="K158" i="16"/>
  <c r="O241" i="6"/>
  <c r="R241" i="6" s="1"/>
  <c r="T241" i="6" s="1"/>
  <c r="G241" i="6"/>
  <c r="K241" i="6"/>
  <c r="BK3" i="16"/>
  <c r="BJ3" i="16"/>
  <c r="BI3" i="16"/>
  <c r="BH3" i="16"/>
  <c r="BG3" i="16"/>
  <c r="BF3" i="16"/>
  <c r="BE3" i="16"/>
  <c r="BD3" i="16"/>
  <c r="BC3" i="16"/>
  <c r="BK9" i="16"/>
  <c r="BJ9" i="16"/>
  <c r="BI9" i="16"/>
  <c r="BH9" i="16"/>
  <c r="BG9" i="16"/>
  <c r="BF9" i="16"/>
  <c r="BE9" i="16"/>
  <c r="BD9" i="16"/>
  <c r="BC9" i="16"/>
  <c r="BK16" i="16"/>
  <c r="BJ16" i="16"/>
  <c r="BI16" i="16"/>
  <c r="BH16" i="16"/>
  <c r="BG16" i="16"/>
  <c r="BF16" i="16"/>
  <c r="BE16" i="16"/>
  <c r="BD16" i="16"/>
  <c r="BC16" i="16"/>
  <c r="BK34" i="16"/>
  <c r="BJ34" i="16"/>
  <c r="BI34" i="16"/>
  <c r="BH34" i="16"/>
  <c r="BG34" i="16"/>
  <c r="BF34" i="16"/>
  <c r="BE34" i="16"/>
  <c r="BD34" i="16"/>
  <c r="BC34" i="16"/>
  <c r="BJ29" i="16"/>
  <c r="BI29" i="16"/>
  <c r="BH29" i="16"/>
  <c r="BG29" i="16"/>
  <c r="BF29" i="16"/>
  <c r="BE29" i="16"/>
  <c r="BD29" i="16"/>
  <c r="BC29" i="16"/>
  <c r="BK29" i="16"/>
  <c r="AT60" i="16"/>
  <c r="AS60" i="16"/>
  <c r="AR60" i="16"/>
  <c r="AQ60" i="16"/>
  <c r="AP60" i="16"/>
  <c r="AO60" i="16"/>
  <c r="AN60" i="16"/>
  <c r="AM60" i="16"/>
  <c r="AL60" i="16"/>
  <c r="BK48" i="16"/>
  <c r="BJ48" i="16"/>
  <c r="BI48" i="16"/>
  <c r="BH48" i="16"/>
  <c r="BG48" i="16"/>
  <c r="BF48" i="16"/>
  <c r="BE48" i="16"/>
  <c r="BD48" i="16"/>
  <c r="BC48" i="16"/>
  <c r="AT40" i="16"/>
  <c r="AS40" i="16"/>
  <c r="AR40" i="16"/>
  <c r="AQ40" i="16"/>
  <c r="AP40" i="16"/>
  <c r="AO40" i="16"/>
  <c r="AN40" i="16"/>
  <c r="AM40" i="16"/>
  <c r="AL40" i="16"/>
  <c r="AT35" i="16"/>
  <c r="AS35" i="16"/>
  <c r="AR35" i="16"/>
  <c r="AQ35" i="16"/>
  <c r="AP35" i="16"/>
  <c r="AO35" i="16"/>
  <c r="AN35" i="16"/>
  <c r="AM35" i="16"/>
  <c r="AL35" i="16"/>
  <c r="AT38" i="16"/>
  <c r="AS38" i="16"/>
  <c r="AR38" i="16"/>
  <c r="AQ38" i="16"/>
  <c r="AP38" i="16"/>
  <c r="AO38" i="16"/>
  <c r="AN38" i="16"/>
  <c r="AM38" i="16"/>
  <c r="AL38" i="16"/>
  <c r="AT33" i="16"/>
  <c r="AS33" i="16"/>
  <c r="AR33" i="16"/>
  <c r="AQ33" i="16"/>
  <c r="AP33" i="16"/>
  <c r="AO33" i="16"/>
  <c r="AN33" i="16"/>
  <c r="AM33" i="16"/>
  <c r="AL33" i="16"/>
  <c r="AT28" i="16"/>
  <c r="AS28" i="16"/>
  <c r="AR28" i="16"/>
  <c r="AQ28" i="16"/>
  <c r="AP28" i="16"/>
  <c r="AO28" i="16"/>
  <c r="AN28" i="16"/>
  <c r="AM28" i="16"/>
  <c r="AL28" i="16"/>
  <c r="AT67" i="16"/>
  <c r="AS67" i="16"/>
  <c r="AR67" i="16"/>
  <c r="AQ67" i="16"/>
  <c r="AP67" i="16"/>
  <c r="AO67" i="16"/>
  <c r="AN67" i="16"/>
  <c r="AM67" i="16"/>
  <c r="AL67" i="16"/>
  <c r="BK99" i="16"/>
  <c r="BJ99" i="16"/>
  <c r="BI99" i="16"/>
  <c r="BH99" i="16"/>
  <c r="BG99" i="16"/>
  <c r="BF99" i="16"/>
  <c r="BE99" i="16"/>
  <c r="BD99" i="16"/>
  <c r="BC99" i="16"/>
  <c r="BK89" i="16"/>
  <c r="BJ89" i="16"/>
  <c r="BI89" i="16"/>
  <c r="BH89" i="16"/>
  <c r="BG89" i="16"/>
  <c r="BF89" i="16"/>
  <c r="BE89" i="16"/>
  <c r="BD89" i="16"/>
  <c r="BC89" i="16"/>
  <c r="BI84" i="16"/>
  <c r="BH84" i="16"/>
  <c r="BG84" i="16"/>
  <c r="BF84" i="16"/>
  <c r="BE84" i="16"/>
  <c r="BD84" i="16"/>
  <c r="BC84" i="16"/>
  <c r="BK84" i="16"/>
  <c r="BJ84" i="16"/>
  <c r="AT84" i="16"/>
  <c r="AS84" i="16"/>
  <c r="AR84" i="16"/>
  <c r="AQ84" i="16"/>
  <c r="AP84" i="16"/>
  <c r="AO84" i="16"/>
  <c r="AN84" i="16"/>
  <c r="AM84" i="16"/>
  <c r="AL84" i="16"/>
  <c r="BK74" i="16"/>
  <c r="BJ74" i="16"/>
  <c r="BI74" i="16"/>
  <c r="BH74" i="16"/>
  <c r="BG74" i="16"/>
  <c r="BF74" i="16"/>
  <c r="BE74" i="16"/>
  <c r="BD74" i="16"/>
  <c r="BC74" i="16"/>
  <c r="AT82" i="16"/>
  <c r="AS82" i="16"/>
  <c r="AR82" i="16"/>
  <c r="AQ82" i="16"/>
  <c r="AP82" i="16"/>
  <c r="AO82" i="16"/>
  <c r="AN82" i="16"/>
  <c r="AM82" i="16"/>
  <c r="AL82" i="16"/>
  <c r="AT69" i="16"/>
  <c r="AS69" i="16"/>
  <c r="AR69" i="16"/>
  <c r="AQ69" i="16"/>
  <c r="AP69" i="16"/>
  <c r="AO69" i="16"/>
  <c r="AN69" i="16"/>
  <c r="AM69" i="16"/>
  <c r="AL69" i="16"/>
  <c r="BK96" i="16"/>
  <c r="BJ96" i="16"/>
  <c r="BI96" i="16"/>
  <c r="BH96" i="16"/>
  <c r="BG96" i="16"/>
  <c r="BF96" i="16"/>
  <c r="BE96" i="16"/>
  <c r="BD96" i="16"/>
  <c r="BC96" i="16"/>
  <c r="BK91" i="16"/>
  <c r="BJ91" i="16"/>
  <c r="BI91" i="16"/>
  <c r="BH91" i="16"/>
  <c r="BG91" i="16"/>
  <c r="BF91" i="16"/>
  <c r="BE91" i="16"/>
  <c r="BD91" i="16"/>
  <c r="BC91" i="16"/>
  <c r="BJ122" i="16"/>
  <c r="BI122" i="16"/>
  <c r="BH122" i="16"/>
  <c r="BG122" i="16"/>
  <c r="BF122" i="16"/>
  <c r="BE122" i="16"/>
  <c r="BD122" i="16"/>
  <c r="BC122" i="16"/>
  <c r="BK122" i="16"/>
  <c r="BI107" i="16"/>
  <c r="BH107" i="16"/>
  <c r="BG107" i="16"/>
  <c r="BF107" i="16"/>
  <c r="BE107" i="16"/>
  <c r="BD107" i="16"/>
  <c r="BC107" i="16"/>
  <c r="BK107" i="16"/>
  <c r="BJ107" i="16"/>
  <c r="BK110" i="16"/>
  <c r="BJ110" i="16"/>
  <c r="BI110" i="16"/>
  <c r="BH110" i="16"/>
  <c r="BG110" i="16"/>
  <c r="BF110" i="16"/>
  <c r="BE110" i="16"/>
  <c r="BD110" i="16"/>
  <c r="BC110" i="16"/>
  <c r="AS119" i="16"/>
  <c r="AR119" i="16"/>
  <c r="AQ119" i="16"/>
  <c r="AP119" i="16"/>
  <c r="AO119" i="16"/>
  <c r="AN119" i="16"/>
  <c r="AM119" i="16"/>
  <c r="AL119" i="16"/>
  <c r="AT119" i="16"/>
  <c r="AT108" i="16"/>
  <c r="AS108" i="16"/>
  <c r="AR108" i="16"/>
  <c r="AQ108" i="16"/>
  <c r="AP108" i="16"/>
  <c r="AO108" i="16"/>
  <c r="AN108" i="16"/>
  <c r="AM108" i="16"/>
  <c r="AL108" i="16"/>
  <c r="AT117" i="16"/>
  <c r="AS117" i="16"/>
  <c r="AR117" i="16"/>
  <c r="AQ117" i="16"/>
  <c r="AP117" i="16"/>
  <c r="AO117" i="16"/>
  <c r="AN117" i="16"/>
  <c r="AM117" i="16"/>
  <c r="AL117" i="16"/>
  <c r="AT142" i="16"/>
  <c r="AS142" i="16"/>
  <c r="AR142" i="16"/>
  <c r="AQ142" i="16"/>
  <c r="AP142" i="16"/>
  <c r="AO142" i="16"/>
  <c r="AN142" i="16"/>
  <c r="AM142" i="16"/>
  <c r="AL142" i="16"/>
  <c r="AT121" i="16"/>
  <c r="AS121" i="16"/>
  <c r="AR121" i="16"/>
  <c r="AQ121" i="16"/>
  <c r="AP121" i="16"/>
  <c r="AO121" i="16"/>
  <c r="AN121" i="16"/>
  <c r="AM121" i="16"/>
  <c r="AL121" i="16"/>
  <c r="AT133" i="16"/>
  <c r="AS133" i="16"/>
  <c r="AR133" i="16"/>
  <c r="AQ133" i="16"/>
  <c r="AP133" i="16"/>
  <c r="AO133" i="16"/>
  <c r="AN133" i="16"/>
  <c r="AM133" i="16"/>
  <c r="AL133" i="16"/>
  <c r="AT127" i="16"/>
  <c r="AS127" i="16"/>
  <c r="AR127" i="16"/>
  <c r="AQ127" i="16"/>
  <c r="AP127" i="16"/>
  <c r="AO127" i="16"/>
  <c r="AN127" i="16"/>
  <c r="AM127" i="16"/>
  <c r="AL127" i="16"/>
  <c r="AT157" i="16"/>
  <c r="AS157" i="16"/>
  <c r="AR157" i="16"/>
  <c r="AQ157" i="16"/>
  <c r="AP157" i="16"/>
  <c r="AO157" i="16"/>
  <c r="AN157" i="16"/>
  <c r="AM157" i="16"/>
  <c r="AL157" i="16"/>
  <c r="AT183" i="16"/>
  <c r="AS183" i="16"/>
  <c r="AR183" i="16"/>
  <c r="AQ183" i="16"/>
  <c r="AP183" i="16"/>
  <c r="AO183" i="16"/>
  <c r="AN183" i="16"/>
  <c r="AM183" i="16"/>
  <c r="AL183" i="16"/>
  <c r="AT180" i="16"/>
  <c r="AS180" i="16"/>
  <c r="AR180" i="16"/>
  <c r="AQ180" i="16"/>
  <c r="AP180" i="16"/>
  <c r="AO180" i="16"/>
  <c r="AN180" i="16"/>
  <c r="AM180" i="16"/>
  <c r="AL180" i="16"/>
  <c r="AT164" i="16"/>
  <c r="AS164" i="16"/>
  <c r="AR164" i="16"/>
  <c r="AQ164" i="16"/>
  <c r="AP164" i="16"/>
  <c r="AO164" i="16"/>
  <c r="AN164" i="16"/>
  <c r="AM164" i="16"/>
  <c r="AL164" i="16"/>
  <c r="AT187" i="16"/>
  <c r="AS187" i="16"/>
  <c r="AR187" i="16"/>
  <c r="AQ187" i="16"/>
  <c r="AP187" i="16"/>
  <c r="AO187" i="16"/>
  <c r="AN187" i="16"/>
  <c r="AM187" i="16"/>
  <c r="AL187" i="16"/>
  <c r="AT196" i="16"/>
  <c r="AS196" i="16"/>
  <c r="AR196" i="16"/>
  <c r="AQ196" i="16"/>
  <c r="AP196" i="16"/>
  <c r="AO196" i="16"/>
  <c r="AN196" i="16"/>
  <c r="AM196" i="16"/>
  <c r="AL196" i="16"/>
  <c r="AT198" i="16"/>
  <c r="AS198" i="16"/>
  <c r="AR198" i="16"/>
  <c r="AQ198" i="16"/>
  <c r="AP198" i="16"/>
  <c r="AO198" i="16"/>
  <c r="AN198" i="16"/>
  <c r="AM198" i="16"/>
  <c r="AL198" i="16"/>
  <c r="AT202" i="16"/>
  <c r="AS202" i="16"/>
  <c r="AR202" i="16"/>
  <c r="AQ202" i="16"/>
  <c r="AP202" i="16"/>
  <c r="AO202" i="16"/>
  <c r="AN202" i="16"/>
  <c r="AM202" i="16"/>
  <c r="AL202" i="16"/>
  <c r="AT206" i="16"/>
  <c r="AS206" i="16"/>
  <c r="AR206" i="16"/>
  <c r="AQ206" i="16"/>
  <c r="AP206" i="16"/>
  <c r="AO206" i="16"/>
  <c r="AN206" i="16"/>
  <c r="AM206" i="16"/>
  <c r="AL206" i="16"/>
  <c r="AF45" i="16"/>
  <c r="AC45" i="16"/>
  <c r="I45" i="16"/>
  <c r="AF137" i="16"/>
  <c r="AC137" i="16"/>
  <c r="K137" i="16"/>
  <c r="AC197" i="16"/>
  <c r="AF197" i="16"/>
  <c r="K197" i="16"/>
  <c r="O222" i="6"/>
  <c r="R222" i="6" s="1"/>
  <c r="T222" i="6" s="1"/>
  <c r="G222" i="6"/>
  <c r="R218" i="16"/>
  <c r="T218" i="16" s="1"/>
  <c r="R220" i="16"/>
  <c r="T220" i="16" s="1"/>
  <c r="R142" i="16"/>
  <c r="T142" i="16" s="1"/>
  <c r="R49" i="16"/>
  <c r="T49" i="16" s="1"/>
  <c r="R40" i="16"/>
  <c r="T40" i="16" s="1"/>
  <c r="R131" i="16"/>
  <c r="T131" i="16" s="1"/>
  <c r="AF122" i="16"/>
  <c r="AC122" i="16"/>
  <c r="K122" i="16"/>
  <c r="R286" i="6"/>
  <c r="T286" i="6" s="1"/>
  <c r="AC114" i="16"/>
  <c r="AF114" i="16"/>
  <c r="K114" i="16"/>
  <c r="AF76" i="16"/>
  <c r="AC76" i="16"/>
  <c r="I76" i="16"/>
  <c r="AT53" i="16"/>
  <c r="AS53" i="16"/>
  <c r="AR53" i="16"/>
  <c r="AQ53" i="16"/>
  <c r="AP53" i="16"/>
  <c r="AO53" i="16"/>
  <c r="AN53" i="16"/>
  <c r="AM53" i="16"/>
  <c r="AL53" i="16"/>
  <c r="BK70" i="16"/>
  <c r="BJ70" i="16"/>
  <c r="BI70" i="16"/>
  <c r="BH70" i="16"/>
  <c r="BG70" i="16"/>
  <c r="BF70" i="16"/>
  <c r="BE70" i="16"/>
  <c r="BD70" i="16"/>
  <c r="BC70" i="16"/>
  <c r="BK72" i="16"/>
  <c r="BJ72" i="16"/>
  <c r="BI72" i="16"/>
  <c r="BH72" i="16"/>
  <c r="BG72" i="16"/>
  <c r="BF72" i="16"/>
  <c r="BE72" i="16"/>
  <c r="BD72" i="16"/>
  <c r="BC72" i="16"/>
  <c r="BK123" i="16"/>
  <c r="BJ123" i="16"/>
  <c r="BI123" i="16"/>
  <c r="BH123" i="16"/>
  <c r="BG123" i="16"/>
  <c r="BF123" i="16"/>
  <c r="BE123" i="16"/>
  <c r="BD123" i="16"/>
  <c r="BC123" i="16"/>
  <c r="AT144" i="16"/>
  <c r="AS144" i="16"/>
  <c r="AR144" i="16"/>
  <c r="AQ144" i="16"/>
  <c r="AP144" i="16"/>
  <c r="AO144" i="16"/>
  <c r="AN144" i="16"/>
  <c r="AM144" i="16"/>
  <c r="AL144" i="16"/>
  <c r="AT184" i="16"/>
  <c r="AS184" i="16"/>
  <c r="AR184" i="16"/>
  <c r="AQ184" i="16"/>
  <c r="AP184" i="16"/>
  <c r="AO184" i="16"/>
  <c r="AN184" i="16"/>
  <c r="AM184" i="16"/>
  <c r="AL184" i="16"/>
  <c r="AT181" i="16"/>
  <c r="AS181" i="16"/>
  <c r="AR181" i="16"/>
  <c r="AQ181" i="16"/>
  <c r="AP181" i="16"/>
  <c r="AO181" i="16"/>
  <c r="AN181" i="16"/>
  <c r="AM181" i="16"/>
  <c r="AL181" i="16"/>
  <c r="AT223" i="16"/>
  <c r="AS223" i="16"/>
  <c r="AR223" i="16"/>
  <c r="AQ223" i="16"/>
  <c r="AP223" i="16"/>
  <c r="AO223" i="16"/>
  <c r="AN223" i="16"/>
  <c r="AM223" i="16"/>
  <c r="AL223" i="16"/>
  <c r="AC33" i="16"/>
  <c r="AF33" i="16"/>
  <c r="I33" i="16"/>
  <c r="AF143" i="16"/>
  <c r="AC143" i="16"/>
  <c r="K143" i="16"/>
  <c r="AC221" i="16"/>
  <c r="AF221" i="16"/>
  <c r="K221" i="16"/>
  <c r="AC211" i="16"/>
  <c r="AF211" i="16"/>
  <c r="K211" i="16"/>
  <c r="AF131" i="16"/>
  <c r="AC131" i="16"/>
  <c r="K131" i="16"/>
  <c r="AF219" i="16"/>
  <c r="AC219" i="16"/>
  <c r="K219" i="16"/>
  <c r="AF200" i="16"/>
  <c r="AC200" i="16"/>
  <c r="K200" i="16"/>
  <c r="BK20" i="16"/>
  <c r="BJ20" i="16"/>
  <c r="BI20" i="16"/>
  <c r="BH20" i="16"/>
  <c r="BG20" i="16"/>
  <c r="BF20" i="16"/>
  <c r="BE20" i="16"/>
  <c r="BD20" i="16"/>
  <c r="BC20" i="16"/>
  <c r="BK25" i="16"/>
  <c r="BJ25" i="16"/>
  <c r="BI25" i="16"/>
  <c r="BH25" i="16"/>
  <c r="BG25" i="16"/>
  <c r="BF25" i="16"/>
  <c r="BE25" i="16"/>
  <c r="BD25" i="16"/>
  <c r="BC25" i="16"/>
  <c r="AT22" i="16"/>
  <c r="AS22" i="16"/>
  <c r="AR22" i="16"/>
  <c r="AQ22" i="16"/>
  <c r="AP22" i="16"/>
  <c r="AO22" i="16"/>
  <c r="AN22" i="16"/>
  <c r="AM22" i="16"/>
  <c r="AL22" i="16"/>
  <c r="BK42" i="16"/>
  <c r="BJ42" i="16"/>
  <c r="BI42" i="16"/>
  <c r="BH42" i="16"/>
  <c r="BG42" i="16"/>
  <c r="BF42" i="16"/>
  <c r="BE42" i="16"/>
  <c r="BD42" i="16"/>
  <c r="BC42" i="16"/>
  <c r="BK37" i="16"/>
  <c r="BJ37" i="16"/>
  <c r="BI37" i="16"/>
  <c r="BH37" i="16"/>
  <c r="BG37" i="16"/>
  <c r="BF37" i="16"/>
  <c r="BE37" i="16"/>
  <c r="BD37" i="16"/>
  <c r="BC37" i="16"/>
  <c r="BJ24" i="16"/>
  <c r="BI24" i="16"/>
  <c r="BH24" i="16"/>
  <c r="BG24" i="16"/>
  <c r="BF24" i="16"/>
  <c r="BE24" i="16"/>
  <c r="BD24" i="16"/>
  <c r="BC24" i="16"/>
  <c r="BK24" i="16"/>
  <c r="BI56" i="16"/>
  <c r="BH56" i="16"/>
  <c r="BG56" i="16"/>
  <c r="BF56" i="16"/>
  <c r="BE56" i="16"/>
  <c r="BD56" i="16"/>
  <c r="BC56" i="16"/>
  <c r="BK56" i="16"/>
  <c r="BJ56" i="16"/>
  <c r="AT48" i="16"/>
  <c r="AS48" i="16"/>
  <c r="AR48" i="16"/>
  <c r="AQ48" i="16"/>
  <c r="AP48" i="16"/>
  <c r="AO48" i="16"/>
  <c r="AN48" i="16"/>
  <c r="AM48" i="16"/>
  <c r="AL48" i="16"/>
  <c r="AT43" i="16"/>
  <c r="AS43" i="16"/>
  <c r="AR43" i="16"/>
  <c r="AQ43" i="16"/>
  <c r="AP43" i="16"/>
  <c r="AO43" i="16"/>
  <c r="AN43" i="16"/>
  <c r="AM43" i="16"/>
  <c r="AL43" i="16"/>
  <c r="AT46" i="16"/>
  <c r="AS46" i="16"/>
  <c r="AR46" i="16"/>
  <c r="AQ46" i="16"/>
  <c r="AP46" i="16"/>
  <c r="AO46" i="16"/>
  <c r="AN46" i="16"/>
  <c r="AM46" i="16"/>
  <c r="AL46" i="16"/>
  <c r="AT41" i="16"/>
  <c r="AS41" i="16"/>
  <c r="AR41" i="16"/>
  <c r="AQ41" i="16"/>
  <c r="AP41" i="16"/>
  <c r="AO41" i="16"/>
  <c r="AN41" i="16"/>
  <c r="AM41" i="16"/>
  <c r="AL41" i="16"/>
  <c r="AT36" i="16"/>
  <c r="AS36" i="16"/>
  <c r="AR36" i="16"/>
  <c r="AQ36" i="16"/>
  <c r="AP36" i="16"/>
  <c r="AO36" i="16"/>
  <c r="AN36" i="16"/>
  <c r="AM36" i="16"/>
  <c r="AL36" i="16"/>
  <c r="AT75" i="16"/>
  <c r="AS75" i="16"/>
  <c r="AR75" i="16"/>
  <c r="AQ75" i="16"/>
  <c r="AP75" i="16"/>
  <c r="AO75" i="16"/>
  <c r="AN75" i="16"/>
  <c r="AM75" i="16"/>
  <c r="AL75" i="16"/>
  <c r="BK65" i="16"/>
  <c r="BJ65" i="16"/>
  <c r="BI65" i="16"/>
  <c r="BH65" i="16"/>
  <c r="BG65" i="16"/>
  <c r="BF65" i="16"/>
  <c r="BE65" i="16"/>
  <c r="BD65" i="16"/>
  <c r="BC65" i="16"/>
  <c r="BK60" i="16"/>
  <c r="BJ60" i="16"/>
  <c r="BI60" i="16"/>
  <c r="BH60" i="16"/>
  <c r="BG60" i="16"/>
  <c r="BF60" i="16"/>
  <c r="BE60" i="16"/>
  <c r="BD60" i="16"/>
  <c r="BC60" i="16"/>
  <c r="BK92" i="16"/>
  <c r="BJ92" i="16"/>
  <c r="BI92" i="16"/>
  <c r="BH92" i="16"/>
  <c r="BG92" i="16"/>
  <c r="BF92" i="16"/>
  <c r="BE92" i="16"/>
  <c r="BD92" i="16"/>
  <c r="BC92" i="16"/>
  <c r="AT92" i="16"/>
  <c r="AS92" i="16"/>
  <c r="AR92" i="16"/>
  <c r="AQ92" i="16"/>
  <c r="AP92" i="16"/>
  <c r="AO92" i="16"/>
  <c r="AN92" i="16"/>
  <c r="AM92" i="16"/>
  <c r="AL92" i="16"/>
  <c r="BK82" i="16"/>
  <c r="BJ82" i="16"/>
  <c r="BI82" i="16"/>
  <c r="BH82" i="16"/>
  <c r="BG82" i="16"/>
  <c r="BF82" i="16"/>
  <c r="BE82" i="16"/>
  <c r="BD82" i="16"/>
  <c r="BC82" i="16"/>
  <c r="AT90" i="16"/>
  <c r="AS90" i="16"/>
  <c r="AR90" i="16"/>
  <c r="AQ90" i="16"/>
  <c r="AP90" i="16"/>
  <c r="AO90" i="16"/>
  <c r="AN90" i="16"/>
  <c r="AM90" i="16"/>
  <c r="AL90" i="16"/>
  <c r="AT77" i="16"/>
  <c r="AS77" i="16"/>
  <c r="AR77" i="16"/>
  <c r="AQ77" i="16"/>
  <c r="AP77" i="16"/>
  <c r="AO77" i="16"/>
  <c r="AN77" i="16"/>
  <c r="AM77" i="16"/>
  <c r="AL77" i="16"/>
  <c r="BK67" i="16"/>
  <c r="BJ67" i="16"/>
  <c r="BI67" i="16"/>
  <c r="BH67" i="16"/>
  <c r="BG67" i="16"/>
  <c r="BF67" i="16"/>
  <c r="BE67" i="16"/>
  <c r="BD67" i="16"/>
  <c r="BC67" i="16"/>
  <c r="AT98" i="16"/>
  <c r="AS98" i="16"/>
  <c r="AR98" i="16"/>
  <c r="AQ98" i="16"/>
  <c r="AP98" i="16"/>
  <c r="AO98" i="16"/>
  <c r="AN98" i="16"/>
  <c r="AM98" i="16"/>
  <c r="AL98" i="16"/>
  <c r="AR101" i="16"/>
  <c r="AQ101" i="16"/>
  <c r="AP101" i="16"/>
  <c r="AO101" i="16"/>
  <c r="AN101" i="16"/>
  <c r="AM101" i="16"/>
  <c r="AL101" i="16"/>
  <c r="AT101" i="16"/>
  <c r="AS101" i="16"/>
  <c r="BK115" i="16"/>
  <c r="BJ115" i="16"/>
  <c r="BI115" i="16"/>
  <c r="BH115" i="16"/>
  <c r="BG115" i="16"/>
  <c r="BF115" i="16"/>
  <c r="BE115" i="16"/>
  <c r="BD115" i="16"/>
  <c r="BC115" i="16"/>
  <c r="BK118" i="16"/>
  <c r="BJ118" i="16"/>
  <c r="BI118" i="16"/>
  <c r="BH118" i="16"/>
  <c r="BG118" i="16"/>
  <c r="BF118" i="16"/>
  <c r="BE118" i="16"/>
  <c r="BD118" i="16"/>
  <c r="BC118" i="16"/>
  <c r="AT105" i="16"/>
  <c r="AS105" i="16"/>
  <c r="AR105" i="16"/>
  <c r="AQ105" i="16"/>
  <c r="AP105" i="16"/>
  <c r="AO105" i="16"/>
  <c r="AN105" i="16"/>
  <c r="AM105" i="16"/>
  <c r="AL105" i="16"/>
  <c r="AT116" i="16"/>
  <c r="AS116" i="16"/>
  <c r="AR116" i="16"/>
  <c r="AQ116" i="16"/>
  <c r="AP116" i="16"/>
  <c r="AO116" i="16"/>
  <c r="AN116" i="16"/>
  <c r="AM116" i="16"/>
  <c r="AL116" i="16"/>
  <c r="AT130" i="16"/>
  <c r="AS130" i="16"/>
  <c r="AR130" i="16"/>
  <c r="AQ130" i="16"/>
  <c r="AP130" i="16"/>
  <c r="AO130" i="16"/>
  <c r="AN130" i="16"/>
  <c r="AM130" i="16"/>
  <c r="AL130" i="16"/>
  <c r="AS123" i="16"/>
  <c r="AR123" i="16"/>
  <c r="AQ123" i="16"/>
  <c r="AP123" i="16"/>
  <c r="AO123" i="16"/>
  <c r="AN123" i="16"/>
  <c r="AM123" i="16"/>
  <c r="AL123" i="16"/>
  <c r="AT123" i="16"/>
  <c r="AT145" i="16"/>
  <c r="AS145" i="16"/>
  <c r="AR145" i="16"/>
  <c r="AQ145" i="16"/>
  <c r="AP145" i="16"/>
  <c r="AO145" i="16"/>
  <c r="AN145" i="16"/>
  <c r="AM145" i="16"/>
  <c r="AL145" i="16"/>
  <c r="AT137" i="16"/>
  <c r="AS137" i="16"/>
  <c r="AR137" i="16"/>
  <c r="AQ137" i="16"/>
  <c r="AP137" i="16"/>
  <c r="AO137" i="16"/>
  <c r="AN137" i="16"/>
  <c r="AM137" i="16"/>
  <c r="AL137" i="16"/>
  <c r="AT122" i="16"/>
  <c r="AS122" i="16"/>
  <c r="AR122" i="16"/>
  <c r="AQ122" i="16"/>
  <c r="AP122" i="16"/>
  <c r="AO122" i="16"/>
  <c r="AN122" i="16"/>
  <c r="AM122" i="16"/>
  <c r="AL122" i="16"/>
  <c r="AT161" i="16"/>
  <c r="AS161" i="16"/>
  <c r="AR161" i="16"/>
  <c r="AQ161" i="16"/>
  <c r="AP161" i="16"/>
  <c r="AO161" i="16"/>
  <c r="AN161" i="16"/>
  <c r="AM161" i="16"/>
  <c r="AL161" i="16"/>
  <c r="AT200" i="16"/>
  <c r="AS200" i="16"/>
  <c r="AR200" i="16"/>
  <c r="AQ200" i="16"/>
  <c r="AP200" i="16"/>
  <c r="AO200" i="16"/>
  <c r="AN200" i="16"/>
  <c r="AM200" i="16"/>
  <c r="AL200" i="16"/>
  <c r="AR182" i="16"/>
  <c r="AQ182" i="16"/>
  <c r="AP182" i="16"/>
  <c r="AO182" i="16"/>
  <c r="AN182" i="16"/>
  <c r="AM182" i="16"/>
  <c r="AL182" i="16"/>
  <c r="AT182" i="16"/>
  <c r="AS182" i="16"/>
  <c r="AT176" i="16"/>
  <c r="AS176" i="16"/>
  <c r="AR176" i="16"/>
  <c r="AQ176" i="16"/>
  <c r="AP176" i="16"/>
  <c r="AO176" i="16"/>
  <c r="AN176" i="16"/>
  <c r="AM176" i="16"/>
  <c r="AL176" i="16"/>
  <c r="AT190" i="16"/>
  <c r="AS190" i="16"/>
  <c r="AR190" i="16"/>
  <c r="AQ190" i="16"/>
  <c r="AP190" i="16"/>
  <c r="AO190" i="16"/>
  <c r="AN190" i="16"/>
  <c r="AM190" i="16"/>
  <c r="AL190" i="16"/>
  <c r="AT211" i="16"/>
  <c r="AS211" i="16"/>
  <c r="AR211" i="16"/>
  <c r="AQ211" i="16"/>
  <c r="AP211" i="16"/>
  <c r="AO211" i="16"/>
  <c r="AN211" i="16"/>
  <c r="AM211" i="16"/>
  <c r="AL211" i="16"/>
  <c r="AT227" i="16"/>
  <c r="AS227" i="16"/>
  <c r="AR227" i="16"/>
  <c r="AQ227" i="16"/>
  <c r="AP227" i="16"/>
  <c r="AO227" i="16"/>
  <c r="AN227" i="16"/>
  <c r="AM227" i="16"/>
  <c r="AL227" i="16"/>
  <c r="AT208" i="16"/>
  <c r="AS208" i="16"/>
  <c r="AR208" i="16"/>
  <c r="AQ208" i="16"/>
  <c r="AP208" i="16"/>
  <c r="AO208" i="16"/>
  <c r="AN208" i="16"/>
  <c r="AM208" i="16"/>
  <c r="AL208" i="16"/>
  <c r="BK136" i="16"/>
  <c r="BJ136" i="16"/>
  <c r="BI136" i="16"/>
  <c r="BH136" i="16"/>
  <c r="BG136" i="16"/>
  <c r="BF136" i="16"/>
  <c r="BE136" i="16"/>
  <c r="BD136" i="16"/>
  <c r="BC136" i="16"/>
  <c r="O230" i="6"/>
  <c r="G230" i="6"/>
  <c r="K230" i="6"/>
  <c r="AC36" i="16"/>
  <c r="AF36" i="16"/>
  <c r="I36" i="16"/>
  <c r="R226" i="6"/>
  <c r="T226" i="6" s="1"/>
  <c r="R204" i="16"/>
  <c r="T204" i="16" s="1"/>
  <c r="R33" i="16"/>
  <c r="T33" i="16" s="1"/>
  <c r="R44" i="16"/>
  <c r="T44" i="16" s="1"/>
  <c r="R123" i="16"/>
  <c r="T123" i="16" s="1"/>
  <c r="R144" i="16"/>
  <c r="T144" i="16" s="1"/>
  <c r="J145" i="15"/>
  <c r="AF48" i="16"/>
  <c r="AC48" i="16"/>
  <c r="I48" i="16"/>
  <c r="AC199" i="16"/>
  <c r="AF199" i="16"/>
  <c r="K199" i="16"/>
  <c r="AC111" i="16"/>
  <c r="AF111" i="16"/>
  <c r="K111" i="16"/>
  <c r="AF154" i="16"/>
  <c r="AC154" i="16"/>
  <c r="K154" i="16"/>
  <c r="BK12" i="16"/>
  <c r="BJ12" i="16"/>
  <c r="BI12" i="16"/>
  <c r="BH12" i="16"/>
  <c r="BG12" i="16"/>
  <c r="BF12" i="16"/>
  <c r="BE12" i="16"/>
  <c r="BD12" i="16"/>
  <c r="BC12" i="16"/>
  <c r="BK43" i="16"/>
  <c r="BJ43" i="16"/>
  <c r="BI43" i="16"/>
  <c r="BH43" i="16"/>
  <c r="BG43" i="16"/>
  <c r="BF43" i="16"/>
  <c r="BE43" i="16"/>
  <c r="BD43" i="16"/>
  <c r="BC43" i="16"/>
  <c r="AT102" i="16"/>
  <c r="AS102" i="16"/>
  <c r="AR102" i="16"/>
  <c r="AQ102" i="16"/>
  <c r="AP102" i="16"/>
  <c r="AO102" i="16"/>
  <c r="AN102" i="16"/>
  <c r="AM102" i="16"/>
  <c r="AL102" i="16"/>
  <c r="BK100" i="16"/>
  <c r="BJ100" i="16"/>
  <c r="BI100" i="16"/>
  <c r="BH100" i="16"/>
  <c r="BG100" i="16"/>
  <c r="BF100" i="16"/>
  <c r="BE100" i="16"/>
  <c r="BD100" i="16"/>
  <c r="BC100" i="16"/>
  <c r="AF40" i="16"/>
  <c r="AC40" i="16"/>
  <c r="I40" i="16"/>
  <c r="O239" i="6"/>
  <c r="R239" i="6" s="1"/>
  <c r="T239" i="6" s="1"/>
  <c r="G239" i="6"/>
  <c r="K239" i="6"/>
  <c r="R114" i="16"/>
  <c r="T114" i="16" s="1"/>
  <c r="AF220" i="16"/>
  <c r="AC220" i="16"/>
  <c r="K220" i="16"/>
  <c r="AC75" i="16"/>
  <c r="AF75" i="16"/>
  <c r="I75" i="16"/>
  <c r="AF59" i="16"/>
  <c r="AC59" i="16"/>
  <c r="J59" i="16"/>
  <c r="AC72" i="16"/>
  <c r="AF72" i="16"/>
  <c r="I72" i="16"/>
  <c r="AF63" i="16"/>
  <c r="AC63" i="16"/>
  <c r="J63" i="16"/>
  <c r="AF152" i="16"/>
  <c r="AC152" i="16"/>
  <c r="K152" i="16"/>
  <c r="AC121" i="16"/>
  <c r="AF121" i="16"/>
  <c r="K121" i="16"/>
  <c r="AC106" i="16"/>
  <c r="AF106" i="16"/>
  <c r="K106" i="16"/>
  <c r="AC42" i="16"/>
  <c r="AF42" i="16"/>
  <c r="I42" i="16"/>
  <c r="BK5" i="16"/>
  <c r="BJ5" i="16"/>
  <c r="BI5" i="16"/>
  <c r="BH5" i="16"/>
  <c r="BG5" i="16"/>
  <c r="BF5" i="16"/>
  <c r="BE5" i="16"/>
  <c r="BD5" i="16"/>
  <c r="BC5" i="16"/>
  <c r="BK22" i="16"/>
  <c r="BJ22" i="16"/>
  <c r="BI22" i="16"/>
  <c r="BH22" i="16"/>
  <c r="BG22" i="16"/>
  <c r="BF22" i="16"/>
  <c r="BE22" i="16"/>
  <c r="BD22" i="16"/>
  <c r="BC22" i="16"/>
  <c r="BK8" i="16"/>
  <c r="BJ8" i="16"/>
  <c r="BI8" i="16"/>
  <c r="BH8" i="16"/>
  <c r="BG8" i="16"/>
  <c r="BF8" i="16"/>
  <c r="BE8" i="16"/>
  <c r="BD8" i="16"/>
  <c r="BC8" i="16"/>
  <c r="BK6" i="16"/>
  <c r="BJ6" i="16"/>
  <c r="BI6" i="16"/>
  <c r="BH6" i="16"/>
  <c r="BG6" i="16"/>
  <c r="BF6" i="16"/>
  <c r="BE6" i="16"/>
  <c r="BD6" i="16"/>
  <c r="BC6" i="16"/>
  <c r="AT47" i="16"/>
  <c r="AS47" i="16"/>
  <c r="AR47" i="16"/>
  <c r="AQ47" i="16"/>
  <c r="AP47" i="16"/>
  <c r="AO47" i="16"/>
  <c r="AN47" i="16"/>
  <c r="AM47" i="16"/>
  <c r="AL47" i="16"/>
  <c r="AS42" i="16"/>
  <c r="AR42" i="16"/>
  <c r="AQ42" i="16"/>
  <c r="AP42" i="16"/>
  <c r="AO42" i="16"/>
  <c r="AN42" i="16"/>
  <c r="AM42" i="16"/>
  <c r="AL42" i="16"/>
  <c r="AT42" i="16"/>
  <c r="AT29" i="16"/>
  <c r="AS29" i="16"/>
  <c r="AR29" i="16"/>
  <c r="AQ29" i="16"/>
  <c r="AP29" i="16"/>
  <c r="AO29" i="16"/>
  <c r="AN29" i="16"/>
  <c r="AM29" i="16"/>
  <c r="AL29" i="16"/>
  <c r="AT59" i="16"/>
  <c r="AS59" i="16"/>
  <c r="AR59" i="16"/>
  <c r="AQ59" i="16"/>
  <c r="AP59" i="16"/>
  <c r="AO59" i="16"/>
  <c r="AN59" i="16"/>
  <c r="AM59" i="16"/>
  <c r="AL59" i="16"/>
  <c r="BK51" i="16"/>
  <c r="BJ51" i="16"/>
  <c r="BI51" i="16"/>
  <c r="BH51" i="16"/>
  <c r="BG51" i="16"/>
  <c r="BF51" i="16"/>
  <c r="BE51" i="16"/>
  <c r="BD51" i="16"/>
  <c r="BC51" i="16"/>
  <c r="BK46" i="16"/>
  <c r="BJ46" i="16"/>
  <c r="BI46" i="16"/>
  <c r="BH46" i="16"/>
  <c r="BG46" i="16"/>
  <c r="BF46" i="16"/>
  <c r="BE46" i="16"/>
  <c r="BD46" i="16"/>
  <c r="BC46" i="16"/>
  <c r="BK49" i="16"/>
  <c r="BJ49" i="16"/>
  <c r="BI49" i="16"/>
  <c r="BH49" i="16"/>
  <c r="BG49" i="16"/>
  <c r="BF49" i="16"/>
  <c r="BE49" i="16"/>
  <c r="BD49" i="16"/>
  <c r="BC49" i="16"/>
  <c r="BK44" i="16"/>
  <c r="BJ44" i="16"/>
  <c r="BI44" i="16"/>
  <c r="BH44" i="16"/>
  <c r="BG44" i="16"/>
  <c r="BF44" i="16"/>
  <c r="BE44" i="16"/>
  <c r="BD44" i="16"/>
  <c r="BC44" i="16"/>
  <c r="BK39" i="16"/>
  <c r="BJ39" i="16"/>
  <c r="BI39" i="16"/>
  <c r="BH39" i="16"/>
  <c r="BG39" i="16"/>
  <c r="BF39" i="16"/>
  <c r="BE39" i="16"/>
  <c r="BD39" i="16"/>
  <c r="BC39" i="16"/>
  <c r="BK78" i="16"/>
  <c r="BJ78" i="16"/>
  <c r="BI78" i="16"/>
  <c r="BH78" i="16"/>
  <c r="BG78" i="16"/>
  <c r="BF78" i="16"/>
  <c r="BE78" i="16"/>
  <c r="BD78" i="16"/>
  <c r="BC78" i="16"/>
  <c r="AS70" i="16"/>
  <c r="AR70" i="16"/>
  <c r="AQ70" i="16"/>
  <c r="AP70" i="16"/>
  <c r="AO70" i="16"/>
  <c r="AN70" i="16"/>
  <c r="AM70" i="16"/>
  <c r="AL70" i="16"/>
  <c r="AT70" i="16"/>
  <c r="AT65" i="16"/>
  <c r="AS65" i="16"/>
  <c r="AR65" i="16"/>
  <c r="AQ65" i="16"/>
  <c r="AP65" i="16"/>
  <c r="AO65" i="16"/>
  <c r="AN65" i="16"/>
  <c r="AM65" i="16"/>
  <c r="AL65" i="16"/>
  <c r="BK63" i="16"/>
  <c r="BJ63" i="16"/>
  <c r="BI63" i="16"/>
  <c r="BH63" i="16"/>
  <c r="BG63" i="16"/>
  <c r="BF63" i="16"/>
  <c r="BE63" i="16"/>
  <c r="BD63" i="16"/>
  <c r="BC63" i="16"/>
  <c r="BK95" i="16"/>
  <c r="BJ95" i="16"/>
  <c r="BI95" i="16"/>
  <c r="BH95" i="16"/>
  <c r="BG95" i="16"/>
  <c r="BF95" i="16"/>
  <c r="BE95" i="16"/>
  <c r="BD95" i="16"/>
  <c r="BC95" i="16"/>
  <c r="AT87" i="16"/>
  <c r="AS87" i="16"/>
  <c r="AR87" i="16"/>
  <c r="AQ87" i="16"/>
  <c r="AP87" i="16"/>
  <c r="AO87" i="16"/>
  <c r="AN87" i="16"/>
  <c r="AM87" i="16"/>
  <c r="AL87" i="16"/>
  <c r="BK93" i="16"/>
  <c r="BJ93" i="16"/>
  <c r="BI93" i="16"/>
  <c r="BH93" i="16"/>
  <c r="BG93" i="16"/>
  <c r="BF93" i="16"/>
  <c r="BE93" i="16"/>
  <c r="BD93" i="16"/>
  <c r="BC93" i="16"/>
  <c r="BK80" i="16"/>
  <c r="BJ80" i="16"/>
  <c r="BI80" i="16"/>
  <c r="BH80" i="16"/>
  <c r="BG80" i="16"/>
  <c r="BF80" i="16"/>
  <c r="BE80" i="16"/>
  <c r="BD80" i="16"/>
  <c r="BC80" i="16"/>
  <c r="AT72" i="16"/>
  <c r="AS72" i="16"/>
  <c r="AR72" i="16"/>
  <c r="AQ72" i="16"/>
  <c r="AP72" i="16"/>
  <c r="AO72" i="16"/>
  <c r="AN72" i="16"/>
  <c r="AM72" i="16"/>
  <c r="AL72" i="16"/>
  <c r="BJ101" i="16"/>
  <c r="BI101" i="16"/>
  <c r="BH101" i="16"/>
  <c r="BG101" i="16"/>
  <c r="BF101" i="16"/>
  <c r="BE101" i="16"/>
  <c r="BD101" i="16"/>
  <c r="BC101" i="16"/>
  <c r="BK101" i="16"/>
  <c r="BK104" i="16"/>
  <c r="BJ104" i="16"/>
  <c r="BI104" i="16"/>
  <c r="BH104" i="16"/>
  <c r="BG104" i="16"/>
  <c r="BF104" i="16"/>
  <c r="BE104" i="16"/>
  <c r="BD104" i="16"/>
  <c r="BC104" i="16"/>
  <c r="BK121" i="16"/>
  <c r="BJ121" i="16"/>
  <c r="BI121" i="16"/>
  <c r="BH121" i="16"/>
  <c r="BG121" i="16"/>
  <c r="BF121" i="16"/>
  <c r="BE121" i="16"/>
  <c r="BD121" i="16"/>
  <c r="BC121" i="16"/>
  <c r="BK120" i="16"/>
  <c r="BJ120" i="16"/>
  <c r="BI120" i="16"/>
  <c r="BH120" i="16"/>
  <c r="BG120" i="16"/>
  <c r="BF120" i="16"/>
  <c r="BE120" i="16"/>
  <c r="BD120" i="16"/>
  <c r="BC120" i="16"/>
  <c r="BK108" i="16"/>
  <c r="BJ108" i="16"/>
  <c r="BI108" i="16"/>
  <c r="BH108" i="16"/>
  <c r="BG108" i="16"/>
  <c r="BF108" i="16"/>
  <c r="BE108" i="16"/>
  <c r="BD108" i="16"/>
  <c r="BC108" i="16"/>
  <c r="AT118" i="16"/>
  <c r="AS118" i="16"/>
  <c r="AR118" i="16"/>
  <c r="AQ118" i="16"/>
  <c r="AP118" i="16"/>
  <c r="AO118" i="16"/>
  <c r="AN118" i="16"/>
  <c r="AM118" i="16"/>
  <c r="AL118" i="16"/>
  <c r="AT132" i="16"/>
  <c r="AS132" i="16"/>
  <c r="AR132" i="16"/>
  <c r="AQ132" i="16"/>
  <c r="AP132" i="16"/>
  <c r="AO132" i="16"/>
  <c r="AN132" i="16"/>
  <c r="AM132" i="16"/>
  <c r="AL132" i="16"/>
  <c r="BJ126" i="16"/>
  <c r="BI126" i="16"/>
  <c r="BH126" i="16"/>
  <c r="BG126" i="16"/>
  <c r="BF126" i="16"/>
  <c r="BE126" i="16"/>
  <c r="BD126" i="16"/>
  <c r="BC126" i="16"/>
  <c r="BK126" i="16"/>
  <c r="AT150" i="16"/>
  <c r="AS150" i="16"/>
  <c r="AR150" i="16"/>
  <c r="AQ150" i="16"/>
  <c r="AP150" i="16"/>
  <c r="AO150" i="16"/>
  <c r="AN150" i="16"/>
  <c r="AM150" i="16"/>
  <c r="AL150" i="16"/>
  <c r="AT139" i="16"/>
  <c r="AS139" i="16"/>
  <c r="AR139" i="16"/>
  <c r="AQ139" i="16"/>
  <c r="AP139" i="16"/>
  <c r="AO139" i="16"/>
  <c r="AN139" i="16"/>
  <c r="AM139" i="16"/>
  <c r="AL139" i="16"/>
  <c r="BK125" i="16"/>
  <c r="BJ125" i="16"/>
  <c r="BI125" i="16"/>
  <c r="BH125" i="16"/>
  <c r="BG125" i="16"/>
  <c r="BF125" i="16"/>
  <c r="BE125" i="16"/>
  <c r="BD125" i="16"/>
  <c r="BC125" i="16"/>
  <c r="AT166" i="16"/>
  <c r="AS166" i="16"/>
  <c r="AR166" i="16"/>
  <c r="AQ166" i="16"/>
  <c r="AP166" i="16"/>
  <c r="AO166" i="16"/>
  <c r="AN166" i="16"/>
  <c r="AM166" i="16"/>
  <c r="AL166" i="16"/>
  <c r="AT165" i="16"/>
  <c r="AS165" i="16"/>
  <c r="AR165" i="16"/>
  <c r="AQ165" i="16"/>
  <c r="AP165" i="16"/>
  <c r="AO165" i="16"/>
  <c r="AN165" i="16"/>
  <c r="AM165" i="16"/>
  <c r="AL165" i="16"/>
  <c r="AT156" i="16"/>
  <c r="AS156" i="16"/>
  <c r="AR156" i="16"/>
  <c r="AQ156" i="16"/>
  <c r="AP156" i="16"/>
  <c r="AO156" i="16"/>
  <c r="AN156" i="16"/>
  <c r="AM156" i="16"/>
  <c r="AL156" i="16"/>
  <c r="AT188" i="16"/>
  <c r="AS188" i="16"/>
  <c r="AR188" i="16"/>
  <c r="AQ188" i="16"/>
  <c r="AP188" i="16"/>
  <c r="AO188" i="16"/>
  <c r="AN188" i="16"/>
  <c r="AM188" i="16"/>
  <c r="AL188" i="16"/>
  <c r="AT204" i="16"/>
  <c r="AS204" i="16"/>
  <c r="AR204" i="16"/>
  <c r="AQ204" i="16"/>
  <c r="AP204" i="16"/>
  <c r="AO204" i="16"/>
  <c r="AN204" i="16"/>
  <c r="AM204" i="16"/>
  <c r="AL204" i="16"/>
  <c r="AT212" i="16"/>
  <c r="AS212" i="16"/>
  <c r="AR212" i="16"/>
  <c r="AQ212" i="16"/>
  <c r="AP212" i="16"/>
  <c r="AO212" i="16"/>
  <c r="AN212" i="16"/>
  <c r="AM212" i="16"/>
  <c r="AL212" i="16"/>
  <c r="BK129" i="16"/>
  <c r="BJ129" i="16"/>
  <c r="BI129" i="16"/>
  <c r="BH129" i="16"/>
  <c r="BG129" i="16"/>
  <c r="BF129" i="16"/>
  <c r="BE129" i="16"/>
  <c r="BD129" i="16"/>
  <c r="BC129" i="16"/>
  <c r="AT215" i="16"/>
  <c r="AS215" i="16"/>
  <c r="AR215" i="16"/>
  <c r="AQ215" i="16"/>
  <c r="AP215" i="16"/>
  <c r="AO215" i="16"/>
  <c r="AN215" i="16"/>
  <c r="AM215" i="16"/>
  <c r="AL215" i="16"/>
  <c r="BK132" i="16"/>
  <c r="BJ132" i="16"/>
  <c r="BI132" i="16"/>
  <c r="BH132" i="16"/>
  <c r="BG132" i="16"/>
  <c r="BF132" i="16"/>
  <c r="BE132" i="16"/>
  <c r="BD132" i="16"/>
  <c r="BC132" i="16"/>
  <c r="AF79" i="16"/>
  <c r="AC79" i="16"/>
  <c r="K79" i="16"/>
  <c r="AF123" i="16"/>
  <c r="AC123" i="16"/>
  <c r="K123" i="16"/>
  <c r="AC159" i="16"/>
  <c r="AF159" i="16"/>
  <c r="K159" i="16"/>
  <c r="AC130" i="16"/>
  <c r="AF130" i="16"/>
  <c r="K130" i="16"/>
  <c r="AF184" i="16"/>
  <c r="AC184" i="16"/>
  <c r="K184" i="16"/>
  <c r="R133" i="6"/>
  <c r="T133" i="6" s="1"/>
  <c r="AC207" i="16"/>
  <c r="AF207" i="16"/>
  <c r="K207" i="16"/>
  <c r="AC80" i="16"/>
  <c r="AF80" i="16"/>
  <c r="K80" i="16"/>
  <c r="AF166" i="16"/>
  <c r="AC166" i="16"/>
  <c r="K166" i="16"/>
  <c r="AC223" i="16"/>
  <c r="AF223" i="16"/>
  <c r="K223" i="16"/>
  <c r="AF218" i="16"/>
  <c r="AC218" i="16"/>
  <c r="K218" i="16"/>
  <c r="AT21" i="16"/>
  <c r="AS21" i="16"/>
  <c r="AR21" i="16"/>
  <c r="AQ21" i="16"/>
  <c r="AP21" i="16"/>
  <c r="AO21" i="16"/>
  <c r="AN21" i="16"/>
  <c r="AM21" i="16"/>
  <c r="AL21" i="16"/>
  <c r="BK41" i="16"/>
  <c r="BJ41" i="16"/>
  <c r="BI41" i="16"/>
  <c r="BH41" i="16"/>
  <c r="BG41" i="16"/>
  <c r="BF41" i="16"/>
  <c r="BE41" i="16"/>
  <c r="BD41" i="16"/>
  <c r="BC41" i="16"/>
  <c r="BK87" i="16"/>
  <c r="BJ87" i="16"/>
  <c r="BI87" i="16"/>
  <c r="BH87" i="16"/>
  <c r="BG87" i="16"/>
  <c r="BF87" i="16"/>
  <c r="BE87" i="16"/>
  <c r="BD87" i="16"/>
  <c r="BC87" i="16"/>
  <c r="AT112" i="16"/>
  <c r="AS112" i="16"/>
  <c r="AR112" i="16"/>
  <c r="AQ112" i="16"/>
  <c r="AP112" i="16"/>
  <c r="AO112" i="16"/>
  <c r="AN112" i="16"/>
  <c r="AM112" i="16"/>
  <c r="AL112" i="16"/>
  <c r="AT135" i="16"/>
  <c r="AS135" i="16"/>
  <c r="AR135" i="16"/>
  <c r="AQ135" i="16"/>
  <c r="AP135" i="16"/>
  <c r="AO135" i="16"/>
  <c r="AN135" i="16"/>
  <c r="AM135" i="16"/>
  <c r="AL135" i="16"/>
  <c r="AT210" i="16"/>
  <c r="AS210" i="16"/>
  <c r="AR210" i="16"/>
  <c r="AQ210" i="16"/>
  <c r="AP210" i="16"/>
  <c r="AO210" i="16"/>
  <c r="AN210" i="16"/>
  <c r="AM210" i="16"/>
  <c r="AL210" i="16"/>
  <c r="AF129" i="16"/>
  <c r="AC129" i="16"/>
  <c r="K129" i="16"/>
  <c r="AC21" i="16"/>
  <c r="R21" i="16"/>
  <c r="T21" i="16"/>
  <c r="AF21" i="16"/>
  <c r="H21" i="16"/>
  <c r="AC103" i="16"/>
  <c r="AF103" i="16"/>
  <c r="K103" i="16"/>
  <c r="AT224" i="16"/>
  <c r="AS224" i="16"/>
  <c r="AR224" i="16"/>
  <c r="AQ224" i="16"/>
  <c r="AP224" i="16"/>
  <c r="AO224" i="16"/>
  <c r="AN224" i="16"/>
  <c r="AM224" i="16"/>
  <c r="AL224" i="16"/>
  <c r="AC125" i="16"/>
  <c r="AF125" i="16"/>
  <c r="K125" i="16"/>
  <c r="AC142" i="16"/>
  <c r="AF142" i="16"/>
  <c r="K142" i="16"/>
  <c r="AF30" i="16"/>
  <c r="AC30" i="16"/>
  <c r="J30" i="16"/>
  <c r="BK14" i="16"/>
  <c r="BJ14" i="16"/>
  <c r="BI14" i="16"/>
  <c r="BH14" i="16"/>
  <c r="BG14" i="16"/>
  <c r="BF14" i="16"/>
  <c r="BE14" i="16"/>
  <c r="BD14" i="16"/>
  <c r="BC14" i="16"/>
  <c r="BK2" i="16"/>
  <c r="BJ2" i="16"/>
  <c r="BI2" i="16"/>
  <c r="BH2" i="16"/>
  <c r="BG2" i="16"/>
  <c r="BF2" i="16"/>
  <c r="BE2" i="16"/>
  <c r="BD2" i="16"/>
  <c r="BC2" i="16"/>
  <c r="BK17" i="16"/>
  <c r="BJ17" i="16"/>
  <c r="BI17" i="16"/>
  <c r="BH17" i="16"/>
  <c r="BG17" i="16"/>
  <c r="BF17" i="16"/>
  <c r="BE17" i="16"/>
  <c r="BD17" i="16"/>
  <c r="BC17" i="16"/>
  <c r="BK15" i="16"/>
  <c r="BJ15" i="16"/>
  <c r="BI15" i="16"/>
  <c r="BH15" i="16"/>
  <c r="BG15" i="16"/>
  <c r="BF15" i="16"/>
  <c r="BE15" i="16"/>
  <c r="BD15" i="16"/>
  <c r="BC15" i="16"/>
  <c r="BK50" i="16"/>
  <c r="BJ50" i="16"/>
  <c r="BI50" i="16"/>
  <c r="BH50" i="16"/>
  <c r="BG50" i="16"/>
  <c r="BF50" i="16"/>
  <c r="BE50" i="16"/>
  <c r="BD50" i="16"/>
  <c r="BC50" i="16"/>
  <c r="BK45" i="16"/>
  <c r="BJ45" i="16"/>
  <c r="BI45" i="16"/>
  <c r="BH45" i="16"/>
  <c r="BG45" i="16"/>
  <c r="BF45" i="16"/>
  <c r="BE45" i="16"/>
  <c r="BD45" i="16"/>
  <c r="BC45" i="16"/>
  <c r="BK32" i="16"/>
  <c r="BJ32" i="16"/>
  <c r="BI32" i="16"/>
  <c r="BH32" i="16"/>
  <c r="BG32" i="16"/>
  <c r="BF32" i="16"/>
  <c r="BE32" i="16"/>
  <c r="BD32" i="16"/>
  <c r="BC32" i="16"/>
  <c r="AT66" i="16"/>
  <c r="AS66" i="16"/>
  <c r="AR66" i="16"/>
  <c r="AQ66" i="16"/>
  <c r="AP66" i="16"/>
  <c r="AO66" i="16"/>
  <c r="AN66" i="16"/>
  <c r="AM66" i="16"/>
  <c r="AL66" i="16"/>
  <c r="AT56" i="16"/>
  <c r="AS56" i="16"/>
  <c r="AR56" i="16"/>
  <c r="AQ56" i="16"/>
  <c r="AP56" i="16"/>
  <c r="AO56" i="16"/>
  <c r="AN56" i="16"/>
  <c r="AM56" i="16"/>
  <c r="AL56" i="16"/>
  <c r="AT51" i="16"/>
  <c r="AS51" i="16"/>
  <c r="AR51" i="16"/>
  <c r="AQ51" i="16"/>
  <c r="AP51" i="16"/>
  <c r="AO51" i="16"/>
  <c r="AN51" i="16"/>
  <c r="AM51" i="16"/>
  <c r="AL51" i="16"/>
  <c r="AT54" i="16"/>
  <c r="AS54" i="16"/>
  <c r="AR54" i="16"/>
  <c r="AQ54" i="16"/>
  <c r="AP54" i="16"/>
  <c r="AO54" i="16"/>
  <c r="AN54" i="16"/>
  <c r="AM54" i="16"/>
  <c r="AL54" i="16"/>
  <c r="AT49" i="16"/>
  <c r="AS49" i="16"/>
  <c r="AR49" i="16"/>
  <c r="AQ49" i="16"/>
  <c r="AP49" i="16"/>
  <c r="AO49" i="16"/>
  <c r="AN49" i="16"/>
  <c r="AM49" i="16"/>
  <c r="AL49" i="16"/>
  <c r="AT44" i="16"/>
  <c r="AS44" i="16"/>
  <c r="AR44" i="16"/>
  <c r="AQ44" i="16"/>
  <c r="AP44" i="16"/>
  <c r="AO44" i="16"/>
  <c r="AN44" i="16"/>
  <c r="AM44" i="16"/>
  <c r="AL44" i="16"/>
  <c r="AT83" i="16"/>
  <c r="AS83" i="16"/>
  <c r="AR83" i="16"/>
  <c r="AQ83" i="16"/>
  <c r="AP83" i="16"/>
  <c r="AO83" i="16"/>
  <c r="AN83" i="16"/>
  <c r="AM83" i="16"/>
  <c r="AL83" i="16"/>
  <c r="BK73" i="16"/>
  <c r="BJ73" i="16"/>
  <c r="BI73" i="16"/>
  <c r="BH73" i="16"/>
  <c r="BG73" i="16"/>
  <c r="BF73" i="16"/>
  <c r="BE73" i="16"/>
  <c r="BD73" i="16"/>
  <c r="BC73" i="16"/>
  <c r="BK68" i="16"/>
  <c r="BJ68" i="16"/>
  <c r="BI68" i="16"/>
  <c r="BH68" i="16"/>
  <c r="BG68" i="16"/>
  <c r="BF68" i="16"/>
  <c r="BE68" i="16"/>
  <c r="BD68" i="16"/>
  <c r="BC68" i="16"/>
  <c r="AT68" i="16"/>
  <c r="AS68" i="16"/>
  <c r="AR68" i="16"/>
  <c r="AQ68" i="16"/>
  <c r="AP68" i="16"/>
  <c r="AO68" i="16"/>
  <c r="AN68" i="16"/>
  <c r="AM68" i="16"/>
  <c r="AL68" i="16"/>
  <c r="AT96" i="16"/>
  <c r="AS96" i="16"/>
  <c r="AR96" i="16"/>
  <c r="AQ96" i="16"/>
  <c r="AP96" i="16"/>
  <c r="AO96" i="16"/>
  <c r="AN96" i="16"/>
  <c r="AM96" i="16"/>
  <c r="AL96" i="16"/>
  <c r="BK90" i="16"/>
  <c r="BJ90" i="16"/>
  <c r="BI90" i="16"/>
  <c r="BH90" i="16"/>
  <c r="BG90" i="16"/>
  <c r="BF90" i="16"/>
  <c r="BE90" i="16"/>
  <c r="BD90" i="16"/>
  <c r="BC90" i="16"/>
  <c r="AS97" i="16"/>
  <c r="AT97" i="16"/>
  <c r="AR97" i="16"/>
  <c r="AQ97" i="16"/>
  <c r="AP97" i="16"/>
  <c r="AO97" i="16"/>
  <c r="AN97" i="16"/>
  <c r="AM97" i="16"/>
  <c r="AL97" i="16"/>
  <c r="AT85" i="16"/>
  <c r="AS85" i="16"/>
  <c r="AR85" i="16"/>
  <c r="AQ85" i="16"/>
  <c r="AP85" i="16"/>
  <c r="AO85" i="16"/>
  <c r="AN85" i="16"/>
  <c r="AM85" i="16"/>
  <c r="AL85" i="16"/>
  <c r="BK75" i="16"/>
  <c r="BJ75" i="16"/>
  <c r="BI75" i="16"/>
  <c r="BH75" i="16"/>
  <c r="BG75" i="16"/>
  <c r="BF75" i="16"/>
  <c r="BE75" i="16"/>
  <c r="BD75" i="16"/>
  <c r="BC75" i="16"/>
  <c r="AT106" i="16"/>
  <c r="AS106" i="16"/>
  <c r="AR106" i="16"/>
  <c r="AQ106" i="16"/>
  <c r="AP106" i="16"/>
  <c r="AO106" i="16"/>
  <c r="AN106" i="16"/>
  <c r="AM106" i="16"/>
  <c r="AL106" i="16"/>
  <c r="AS109" i="16"/>
  <c r="AR109" i="16"/>
  <c r="AQ109" i="16"/>
  <c r="AP109" i="16"/>
  <c r="AO109" i="16"/>
  <c r="AN109" i="16"/>
  <c r="AM109" i="16"/>
  <c r="AL109" i="16"/>
  <c r="AT109" i="16"/>
  <c r="BK94" i="16"/>
  <c r="BJ94" i="16"/>
  <c r="BI94" i="16"/>
  <c r="BH94" i="16"/>
  <c r="BG94" i="16"/>
  <c r="BF94" i="16"/>
  <c r="BE94" i="16"/>
  <c r="BD94" i="16"/>
  <c r="BC94" i="16"/>
  <c r="BK105" i="16"/>
  <c r="BJ105" i="16"/>
  <c r="BI105" i="16"/>
  <c r="BH105" i="16"/>
  <c r="BG105" i="16"/>
  <c r="BF105" i="16"/>
  <c r="BE105" i="16"/>
  <c r="BD105" i="16"/>
  <c r="BC105" i="16"/>
  <c r="AT113" i="16"/>
  <c r="AS113" i="16"/>
  <c r="AR113" i="16"/>
  <c r="AQ113" i="16"/>
  <c r="AP113" i="16"/>
  <c r="AO113" i="16"/>
  <c r="AN113" i="16"/>
  <c r="AM113" i="16"/>
  <c r="AL113" i="16"/>
  <c r="AT103" i="16"/>
  <c r="AS103" i="16"/>
  <c r="AR103" i="16"/>
  <c r="AQ103" i="16"/>
  <c r="AP103" i="16"/>
  <c r="AO103" i="16"/>
  <c r="AN103" i="16"/>
  <c r="AM103" i="16"/>
  <c r="AL103" i="16"/>
  <c r="AT134" i="16"/>
  <c r="AS134" i="16"/>
  <c r="AR134" i="16"/>
  <c r="AQ134" i="16"/>
  <c r="AP134" i="16"/>
  <c r="AO134" i="16"/>
  <c r="AN134" i="16"/>
  <c r="AM134" i="16"/>
  <c r="AL134" i="16"/>
  <c r="AT152" i="16"/>
  <c r="AS152" i="16"/>
  <c r="AR152" i="16"/>
  <c r="AQ152" i="16"/>
  <c r="AP152" i="16"/>
  <c r="AO152" i="16"/>
  <c r="AN152" i="16"/>
  <c r="AM152" i="16"/>
  <c r="AL152" i="16"/>
  <c r="AT124" i="16"/>
  <c r="AS124" i="16"/>
  <c r="AR124" i="16"/>
  <c r="AQ124" i="16"/>
  <c r="AP124" i="16"/>
  <c r="AO124" i="16"/>
  <c r="AN124" i="16"/>
  <c r="AM124" i="16"/>
  <c r="AL124" i="16"/>
  <c r="AT141" i="16"/>
  <c r="AS141" i="16"/>
  <c r="AR141" i="16"/>
  <c r="AQ141" i="16"/>
  <c r="AP141" i="16"/>
  <c r="AO141" i="16"/>
  <c r="AN141" i="16"/>
  <c r="AM141" i="16"/>
  <c r="AL141" i="16"/>
  <c r="AT147" i="16"/>
  <c r="AS147" i="16"/>
  <c r="AR147" i="16"/>
  <c r="AQ147" i="16"/>
  <c r="AP147" i="16"/>
  <c r="AO147" i="16"/>
  <c r="AN147" i="16"/>
  <c r="AM147" i="16"/>
  <c r="AL147" i="16"/>
  <c r="AT171" i="16"/>
  <c r="AS171" i="16"/>
  <c r="AR171" i="16"/>
  <c r="AQ171" i="16"/>
  <c r="AP171" i="16"/>
  <c r="AO171" i="16"/>
  <c r="AN171" i="16"/>
  <c r="AM171" i="16"/>
  <c r="AL171" i="16"/>
  <c r="AT168" i="16"/>
  <c r="AS168" i="16"/>
  <c r="AR168" i="16"/>
  <c r="AQ168" i="16"/>
  <c r="AP168" i="16"/>
  <c r="AO168" i="16"/>
  <c r="AN168" i="16"/>
  <c r="AM168" i="16"/>
  <c r="AL168" i="16"/>
  <c r="AT158" i="16"/>
  <c r="AS158" i="16"/>
  <c r="AR158" i="16"/>
  <c r="AQ158" i="16"/>
  <c r="AP158" i="16"/>
  <c r="AO158" i="16"/>
  <c r="AN158" i="16"/>
  <c r="AM158" i="16"/>
  <c r="AL158" i="16"/>
  <c r="AT191" i="16"/>
  <c r="AS191" i="16"/>
  <c r="AR191" i="16"/>
  <c r="AQ191" i="16"/>
  <c r="AP191" i="16"/>
  <c r="AO191" i="16"/>
  <c r="AN191" i="16"/>
  <c r="AM191" i="16"/>
  <c r="AL191" i="16"/>
  <c r="AT209" i="16"/>
  <c r="AS209" i="16"/>
  <c r="AR209" i="16"/>
  <c r="AQ209" i="16"/>
  <c r="AP209" i="16"/>
  <c r="AO209" i="16"/>
  <c r="AN209" i="16"/>
  <c r="AM209" i="16"/>
  <c r="AL209" i="16"/>
  <c r="AT185" i="16"/>
  <c r="AS185" i="16"/>
  <c r="AR185" i="16"/>
  <c r="AQ185" i="16"/>
  <c r="AP185" i="16"/>
  <c r="AO185" i="16"/>
  <c r="AN185" i="16"/>
  <c r="AM185" i="16"/>
  <c r="AL185" i="16"/>
  <c r="AT192" i="16"/>
  <c r="AS192" i="16"/>
  <c r="AR192" i="16"/>
  <c r="AQ192" i="16"/>
  <c r="AP192" i="16"/>
  <c r="AO192" i="16"/>
  <c r="AN192" i="16"/>
  <c r="AM192" i="16"/>
  <c r="AL192" i="16"/>
  <c r="AT225" i="16"/>
  <c r="AS225" i="16"/>
  <c r="AR225" i="16"/>
  <c r="AQ225" i="16"/>
  <c r="AP225" i="16"/>
  <c r="AO225" i="16"/>
  <c r="AN225" i="16"/>
  <c r="AM225" i="16"/>
  <c r="AL225" i="16"/>
  <c r="AT221" i="16"/>
  <c r="AS221" i="16"/>
  <c r="AR221" i="16"/>
  <c r="AQ221" i="16"/>
  <c r="AP221" i="16"/>
  <c r="AO221" i="16"/>
  <c r="AN221" i="16"/>
  <c r="AM221" i="16"/>
  <c r="AL221" i="16"/>
  <c r="AF54" i="16"/>
  <c r="AC54" i="16"/>
  <c r="J54" i="16"/>
  <c r="AF208" i="16"/>
  <c r="AC208" i="16"/>
  <c r="K208" i="16"/>
  <c r="AC144" i="16"/>
  <c r="AF144" i="16"/>
  <c r="K144" i="16"/>
  <c r="AT218" i="16"/>
  <c r="AS218" i="16"/>
  <c r="AR218" i="16"/>
  <c r="AQ218" i="16"/>
  <c r="AP218" i="16"/>
  <c r="AO218" i="16"/>
  <c r="AN218" i="16"/>
  <c r="AM218" i="16"/>
  <c r="AL218" i="16"/>
  <c r="AC151" i="16"/>
  <c r="AF151" i="16"/>
  <c r="K151" i="16"/>
  <c r="AC26" i="16"/>
  <c r="AF26" i="16"/>
  <c r="R26" i="16"/>
  <c r="T26" i="16"/>
  <c r="I26" i="16"/>
  <c r="R76" i="16"/>
  <c r="T76" i="16" s="1"/>
  <c r="R66" i="16"/>
  <c r="T66" i="16" s="1"/>
  <c r="R67" i="16"/>
  <c r="T67" i="16" s="1"/>
  <c r="AF105" i="16"/>
  <c r="AC105" i="16"/>
  <c r="K105" i="16"/>
  <c r="R256" i="6"/>
  <c r="T256" i="6" s="1"/>
  <c r="AC49" i="16"/>
  <c r="AF49" i="16"/>
  <c r="I49" i="16"/>
  <c r="AT39" i="16"/>
  <c r="AS39" i="16"/>
  <c r="AR39" i="16"/>
  <c r="AQ39" i="16"/>
  <c r="AP39" i="16"/>
  <c r="AO39" i="16"/>
  <c r="AN39" i="16"/>
  <c r="AM39" i="16"/>
  <c r="AL39" i="16"/>
  <c r="AR62" i="16"/>
  <c r="AQ62" i="16"/>
  <c r="AP62" i="16"/>
  <c r="AO62" i="16"/>
  <c r="AN62" i="16"/>
  <c r="AM62" i="16"/>
  <c r="AL62" i="16"/>
  <c r="AT62" i="16"/>
  <c r="AS62" i="16"/>
  <c r="BK111" i="16"/>
  <c r="BJ111" i="16"/>
  <c r="BI111" i="16"/>
  <c r="BH111" i="16"/>
  <c r="BG111" i="16"/>
  <c r="BF111" i="16"/>
  <c r="BE111" i="16"/>
  <c r="BD111" i="16"/>
  <c r="BC111" i="16"/>
  <c r="AT207" i="16"/>
  <c r="AS207" i="16"/>
  <c r="AR207" i="16"/>
  <c r="AQ207" i="16"/>
  <c r="AP207" i="16"/>
  <c r="AO207" i="16"/>
  <c r="AN207" i="16"/>
  <c r="AM207" i="16"/>
  <c r="AL207" i="16"/>
  <c r="BJ4" i="16"/>
  <c r="BI4" i="16"/>
  <c r="BH4" i="16"/>
  <c r="BG4" i="16"/>
  <c r="BF4" i="16"/>
  <c r="BE4" i="16"/>
  <c r="BD4" i="16"/>
  <c r="BC4" i="16"/>
  <c r="BK4" i="16"/>
  <c r="AT23" i="16"/>
  <c r="AS23" i="16"/>
  <c r="AR23" i="16"/>
  <c r="AQ23" i="16"/>
  <c r="AP23" i="16"/>
  <c r="AO23" i="16"/>
  <c r="AN23" i="16"/>
  <c r="AM23" i="16"/>
  <c r="AL23" i="16"/>
  <c r="AT55" i="16"/>
  <c r="AS55" i="16"/>
  <c r="AR55" i="16"/>
  <c r="AQ55" i="16"/>
  <c r="AP55" i="16"/>
  <c r="AO55" i="16"/>
  <c r="AN55" i="16"/>
  <c r="AM55" i="16"/>
  <c r="AL55" i="16"/>
  <c r="AT50" i="16"/>
  <c r="AS50" i="16"/>
  <c r="AR50" i="16"/>
  <c r="AQ50" i="16"/>
  <c r="AP50" i="16"/>
  <c r="AO50" i="16"/>
  <c r="AN50" i="16"/>
  <c r="AM50" i="16"/>
  <c r="AL50" i="16"/>
  <c r="AT37" i="16"/>
  <c r="AS37" i="16"/>
  <c r="AR37" i="16"/>
  <c r="AQ37" i="16"/>
  <c r="AP37" i="16"/>
  <c r="AO37" i="16"/>
  <c r="AN37" i="16"/>
  <c r="AM37" i="16"/>
  <c r="AL37" i="16"/>
  <c r="BK27" i="16"/>
  <c r="BJ27" i="16"/>
  <c r="BI27" i="16"/>
  <c r="BH27" i="16"/>
  <c r="BG27" i="16"/>
  <c r="BF27" i="16"/>
  <c r="BE27" i="16"/>
  <c r="BD27" i="16"/>
  <c r="BC27" i="16"/>
  <c r="BK62" i="16"/>
  <c r="BJ62" i="16"/>
  <c r="BI62" i="16"/>
  <c r="BH62" i="16"/>
  <c r="BG62" i="16"/>
  <c r="BF62" i="16"/>
  <c r="BE62" i="16"/>
  <c r="BD62" i="16"/>
  <c r="BC62" i="16"/>
  <c r="BK54" i="16"/>
  <c r="BJ54" i="16"/>
  <c r="BI54" i="16"/>
  <c r="BH54" i="16"/>
  <c r="BG54" i="16"/>
  <c r="BF54" i="16"/>
  <c r="BE54" i="16"/>
  <c r="BD54" i="16"/>
  <c r="BC54" i="16"/>
  <c r="BK57" i="16"/>
  <c r="BJ57" i="16"/>
  <c r="BI57" i="16"/>
  <c r="BH57" i="16"/>
  <c r="BG57" i="16"/>
  <c r="BF57" i="16"/>
  <c r="BE57" i="16"/>
  <c r="BD57" i="16"/>
  <c r="BC57" i="16"/>
  <c r="BK52" i="16"/>
  <c r="BJ52" i="16"/>
  <c r="BI52" i="16"/>
  <c r="BH52" i="16"/>
  <c r="BG52" i="16"/>
  <c r="BF52" i="16"/>
  <c r="BE52" i="16"/>
  <c r="BD52" i="16"/>
  <c r="BC52" i="16"/>
  <c r="BK47" i="16"/>
  <c r="BJ47" i="16"/>
  <c r="BI47" i="16"/>
  <c r="BH47" i="16"/>
  <c r="BG47" i="16"/>
  <c r="BF47" i="16"/>
  <c r="BE47" i="16"/>
  <c r="BD47" i="16"/>
  <c r="BC47" i="16"/>
  <c r="BK86" i="16"/>
  <c r="BJ86" i="16"/>
  <c r="BI86" i="16"/>
  <c r="BH86" i="16"/>
  <c r="BG86" i="16"/>
  <c r="BF86" i="16"/>
  <c r="BE86" i="16"/>
  <c r="BD86" i="16"/>
  <c r="BC86" i="16"/>
  <c r="AS78" i="16"/>
  <c r="AR78" i="16"/>
  <c r="AQ78" i="16"/>
  <c r="AP78" i="16"/>
  <c r="AO78" i="16"/>
  <c r="AN78" i="16"/>
  <c r="AM78" i="16"/>
  <c r="AL78" i="16"/>
  <c r="AT78" i="16"/>
  <c r="AT73" i="16"/>
  <c r="AS73" i="16"/>
  <c r="AR73" i="16"/>
  <c r="AQ73" i="16"/>
  <c r="AP73" i="16"/>
  <c r="AO73" i="16"/>
  <c r="AN73" i="16"/>
  <c r="AM73" i="16"/>
  <c r="AL73" i="16"/>
  <c r="BK71" i="16"/>
  <c r="BJ71" i="16"/>
  <c r="BI71" i="16"/>
  <c r="BH71" i="16"/>
  <c r="BG71" i="16"/>
  <c r="BF71" i="16"/>
  <c r="BE71" i="16"/>
  <c r="BD71" i="16"/>
  <c r="BC71" i="16"/>
  <c r="AT63" i="16"/>
  <c r="AS63" i="16"/>
  <c r="AR63" i="16"/>
  <c r="AQ63" i="16"/>
  <c r="AP63" i="16"/>
  <c r="AO63" i="16"/>
  <c r="AN63" i="16"/>
  <c r="AM63" i="16"/>
  <c r="AL63" i="16"/>
  <c r="BK69" i="16"/>
  <c r="BJ69" i="16"/>
  <c r="BI69" i="16"/>
  <c r="BH69" i="16"/>
  <c r="BG69" i="16"/>
  <c r="BF69" i="16"/>
  <c r="BE69" i="16"/>
  <c r="BD69" i="16"/>
  <c r="BC69" i="16"/>
  <c r="BK98" i="16"/>
  <c r="BJ98" i="16"/>
  <c r="BI98" i="16"/>
  <c r="BH98" i="16"/>
  <c r="BG98" i="16"/>
  <c r="BF98" i="16"/>
  <c r="BE98" i="16"/>
  <c r="BD98" i="16"/>
  <c r="BC98" i="16"/>
  <c r="BK88" i="16"/>
  <c r="BJ88" i="16"/>
  <c r="BI88" i="16"/>
  <c r="BH88" i="16"/>
  <c r="BG88" i="16"/>
  <c r="BF88" i="16"/>
  <c r="BE88" i="16"/>
  <c r="BD88" i="16"/>
  <c r="BC88" i="16"/>
  <c r="AT80" i="16"/>
  <c r="AS80" i="16"/>
  <c r="AR80" i="16"/>
  <c r="AQ80" i="16"/>
  <c r="AP80" i="16"/>
  <c r="AO80" i="16"/>
  <c r="AN80" i="16"/>
  <c r="AM80" i="16"/>
  <c r="AL80" i="16"/>
  <c r="BK109" i="16"/>
  <c r="BJ109" i="16"/>
  <c r="BI109" i="16"/>
  <c r="BH109" i="16"/>
  <c r="BG109" i="16"/>
  <c r="BF109" i="16"/>
  <c r="BE109" i="16"/>
  <c r="BD109" i="16"/>
  <c r="BC109" i="16"/>
  <c r="BJ112" i="16"/>
  <c r="BI112" i="16"/>
  <c r="BH112" i="16"/>
  <c r="BG112" i="16"/>
  <c r="BF112" i="16"/>
  <c r="BE112" i="16"/>
  <c r="BD112" i="16"/>
  <c r="BC112" i="16"/>
  <c r="BK112" i="16"/>
  <c r="AT99" i="16"/>
  <c r="AS99" i="16"/>
  <c r="AR99" i="16"/>
  <c r="AQ99" i="16"/>
  <c r="AP99" i="16"/>
  <c r="AO99" i="16"/>
  <c r="AN99" i="16"/>
  <c r="AM99" i="16"/>
  <c r="AL99" i="16"/>
  <c r="AT110" i="16"/>
  <c r="AS110" i="16"/>
  <c r="AR110" i="16"/>
  <c r="AQ110" i="16"/>
  <c r="AP110" i="16"/>
  <c r="AO110" i="16"/>
  <c r="AN110" i="16"/>
  <c r="AM110" i="16"/>
  <c r="AL110" i="16"/>
  <c r="BK116" i="16"/>
  <c r="BJ116" i="16"/>
  <c r="BI116" i="16"/>
  <c r="BH116" i="16"/>
  <c r="BG116" i="16"/>
  <c r="BF116" i="16"/>
  <c r="BE116" i="16"/>
  <c r="BD116" i="16"/>
  <c r="BC116" i="16"/>
  <c r="BK106" i="16"/>
  <c r="BJ106" i="16"/>
  <c r="BI106" i="16"/>
  <c r="BH106" i="16"/>
  <c r="BG106" i="16"/>
  <c r="BF106" i="16"/>
  <c r="BE106" i="16"/>
  <c r="BD106" i="16"/>
  <c r="BC106" i="16"/>
  <c r="AT136" i="16"/>
  <c r="AS136" i="16"/>
  <c r="AR136" i="16"/>
  <c r="AQ136" i="16"/>
  <c r="AP136" i="16"/>
  <c r="AO136" i="16"/>
  <c r="AN136" i="16"/>
  <c r="AM136" i="16"/>
  <c r="AL136" i="16"/>
  <c r="AT154" i="16"/>
  <c r="AS154" i="16"/>
  <c r="AR154" i="16"/>
  <c r="AQ154" i="16"/>
  <c r="AP154" i="16"/>
  <c r="AO154" i="16"/>
  <c r="AN154" i="16"/>
  <c r="AM154" i="16"/>
  <c r="AL154" i="16"/>
  <c r="BK127" i="16"/>
  <c r="BJ127" i="16"/>
  <c r="BI127" i="16"/>
  <c r="BH127" i="16"/>
  <c r="BG127" i="16"/>
  <c r="BF127" i="16"/>
  <c r="BE127" i="16"/>
  <c r="BD127" i="16"/>
  <c r="BC127" i="16"/>
  <c r="AT143" i="16"/>
  <c r="AS143" i="16"/>
  <c r="AR143" i="16"/>
  <c r="AQ143" i="16"/>
  <c r="AP143" i="16"/>
  <c r="AO143" i="16"/>
  <c r="AN143" i="16"/>
  <c r="AM143" i="16"/>
  <c r="AL143" i="16"/>
  <c r="AT125" i="16"/>
  <c r="AS125" i="16"/>
  <c r="AR125" i="16"/>
  <c r="AQ125" i="16"/>
  <c r="AP125" i="16"/>
  <c r="AO125" i="16"/>
  <c r="AN125" i="16"/>
  <c r="AM125" i="16"/>
  <c r="AL125" i="16"/>
  <c r="AT173" i="16"/>
  <c r="AS173" i="16"/>
  <c r="AR173" i="16"/>
  <c r="AQ173" i="16"/>
  <c r="AP173" i="16"/>
  <c r="AO173" i="16"/>
  <c r="AN173" i="16"/>
  <c r="AM173" i="16"/>
  <c r="AL173" i="16"/>
  <c r="AT162" i="16"/>
  <c r="AS162" i="16"/>
  <c r="AR162" i="16"/>
  <c r="AQ162" i="16"/>
  <c r="AP162" i="16"/>
  <c r="AO162" i="16"/>
  <c r="AN162" i="16"/>
  <c r="AM162" i="16"/>
  <c r="AL162" i="16"/>
  <c r="AT160" i="16"/>
  <c r="AS160" i="16"/>
  <c r="AR160" i="16"/>
  <c r="AQ160" i="16"/>
  <c r="AP160" i="16"/>
  <c r="AO160" i="16"/>
  <c r="AN160" i="16"/>
  <c r="AM160" i="16"/>
  <c r="AL160" i="16"/>
  <c r="AT169" i="16"/>
  <c r="AS169" i="16"/>
  <c r="AR169" i="16"/>
  <c r="AQ169" i="16"/>
  <c r="AP169" i="16"/>
  <c r="AO169" i="16"/>
  <c r="AN169" i="16"/>
  <c r="AM169" i="16"/>
  <c r="AL169" i="16"/>
  <c r="AS199" i="16"/>
  <c r="AR199" i="16"/>
  <c r="AQ199" i="16"/>
  <c r="AP199" i="16"/>
  <c r="AO199" i="16"/>
  <c r="AN199" i="16"/>
  <c r="AM199" i="16"/>
  <c r="AL199" i="16"/>
  <c r="AT199" i="16"/>
  <c r="AT186" i="16"/>
  <c r="AS186" i="16"/>
  <c r="AR186" i="16"/>
  <c r="AQ186" i="16"/>
  <c r="AP186" i="16"/>
  <c r="AO186" i="16"/>
  <c r="AN186" i="16"/>
  <c r="AM186" i="16"/>
  <c r="AL186" i="16"/>
  <c r="AT219" i="16"/>
  <c r="AS219" i="16"/>
  <c r="AR219" i="16"/>
  <c r="AQ219" i="16"/>
  <c r="AP219" i="16"/>
  <c r="AO219" i="16"/>
  <c r="AN219" i="16"/>
  <c r="AM219" i="16"/>
  <c r="AL219" i="16"/>
  <c r="AT203" i="16"/>
  <c r="AS203" i="16"/>
  <c r="AR203" i="16"/>
  <c r="AQ203" i="16"/>
  <c r="AP203" i="16"/>
  <c r="AO203" i="16"/>
  <c r="AN203" i="16"/>
  <c r="AM203" i="16"/>
  <c r="AL203" i="16"/>
  <c r="BK130" i="16"/>
  <c r="BJ130" i="16"/>
  <c r="BI130" i="16"/>
  <c r="BH130" i="16"/>
  <c r="BG130" i="16"/>
  <c r="BF130" i="16"/>
  <c r="BE130" i="16"/>
  <c r="BD130" i="16"/>
  <c r="BC130" i="16"/>
  <c r="AE216" i="16"/>
  <c r="AC216" i="16"/>
  <c r="AF216" i="16"/>
  <c r="AB216" i="16"/>
  <c r="K216" i="16"/>
  <c r="R255" i="6"/>
  <c r="T255" i="6" s="1"/>
  <c r="AC215" i="16"/>
  <c r="AF215" i="16"/>
  <c r="K215" i="16"/>
  <c r="R219" i="16"/>
  <c r="T219" i="16"/>
  <c r="R54" i="16"/>
  <c r="T54" i="16" s="1"/>
  <c r="R75" i="16"/>
  <c r="T75" i="16" s="1"/>
  <c r="AF66" i="16"/>
  <c r="AC66" i="16"/>
  <c r="J66" i="16"/>
  <c r="BK134" i="16"/>
  <c r="BJ134" i="16"/>
  <c r="BI134" i="16"/>
  <c r="BH134" i="16"/>
  <c r="BG134" i="16"/>
  <c r="BF134" i="16"/>
  <c r="BE134" i="16"/>
  <c r="BD134" i="16"/>
  <c r="BC134" i="16"/>
  <c r="R281" i="6"/>
  <c r="T281" i="6" s="1"/>
  <c r="AC67" i="16"/>
  <c r="AF67" i="16"/>
  <c r="J67" i="16"/>
  <c r="BK61" i="16"/>
  <c r="BJ61" i="16"/>
  <c r="BI61" i="16"/>
  <c r="BH61" i="16"/>
  <c r="BG61" i="16"/>
  <c r="BF61" i="16"/>
  <c r="BE61" i="16"/>
  <c r="BD61" i="16"/>
  <c r="BC61" i="16"/>
  <c r="BK31" i="16"/>
  <c r="BJ31" i="16"/>
  <c r="BI31" i="16"/>
  <c r="BH31" i="16"/>
  <c r="BG31" i="16"/>
  <c r="BF31" i="16"/>
  <c r="BE31" i="16"/>
  <c r="BD31" i="16"/>
  <c r="BC31" i="16"/>
  <c r="BK85" i="16"/>
  <c r="BJ85" i="16"/>
  <c r="BI85" i="16"/>
  <c r="BH85" i="16"/>
  <c r="BG85" i="16"/>
  <c r="BF85" i="16"/>
  <c r="BE85" i="16"/>
  <c r="BD85" i="16"/>
  <c r="BC85" i="16"/>
  <c r="AT64" i="16"/>
  <c r="AS64" i="16"/>
  <c r="AR64" i="16"/>
  <c r="AQ64" i="16"/>
  <c r="AP64" i="16"/>
  <c r="AO64" i="16"/>
  <c r="AN64" i="16"/>
  <c r="AM64" i="16"/>
  <c r="AL64" i="16"/>
  <c r="AT128" i="16"/>
  <c r="AS128" i="16"/>
  <c r="AR128" i="16"/>
  <c r="AQ128" i="16"/>
  <c r="AP128" i="16"/>
  <c r="AO128" i="16"/>
  <c r="AN128" i="16"/>
  <c r="AM128" i="16"/>
  <c r="AL128" i="16"/>
  <c r="AT159" i="16"/>
  <c r="AS159" i="16"/>
  <c r="AR159" i="16"/>
  <c r="AQ159" i="16"/>
  <c r="AP159" i="16"/>
  <c r="AO159" i="16"/>
  <c r="AN159" i="16"/>
  <c r="AM159" i="16"/>
  <c r="AL159" i="16"/>
  <c r="AT189" i="16"/>
  <c r="AS189" i="16"/>
  <c r="AR189" i="16"/>
  <c r="AQ189" i="16"/>
  <c r="AP189" i="16"/>
  <c r="AO189" i="16"/>
  <c r="AN189" i="16"/>
  <c r="AM189" i="16"/>
  <c r="AL189" i="16"/>
  <c r="AF43" i="16"/>
  <c r="AC43" i="16"/>
  <c r="I43" i="16"/>
  <c r="AC146" i="16"/>
  <c r="AF146" i="16"/>
  <c r="K146" i="16"/>
  <c r="BK21" i="16"/>
  <c r="BJ21" i="16"/>
  <c r="BI21" i="16"/>
  <c r="BH21" i="16"/>
  <c r="BG21" i="16"/>
  <c r="BF21" i="16"/>
  <c r="BE21" i="16"/>
  <c r="BD21" i="16"/>
  <c r="BC21" i="16"/>
  <c r="AC167" i="16"/>
  <c r="AF167" i="16"/>
  <c r="K167" i="16"/>
  <c r="BK11" i="16"/>
  <c r="BJ11" i="16"/>
  <c r="BI11" i="16"/>
  <c r="BH11" i="16"/>
  <c r="BG11" i="16"/>
  <c r="BF11" i="16"/>
  <c r="BE11" i="16"/>
  <c r="BD11" i="16"/>
  <c r="BC11" i="16"/>
  <c r="BK26" i="16"/>
  <c r="BJ26" i="16"/>
  <c r="BI26" i="16"/>
  <c r="BH26" i="16"/>
  <c r="BG26" i="16"/>
  <c r="BF26" i="16"/>
  <c r="BE26" i="16"/>
  <c r="BD26" i="16"/>
  <c r="BC26" i="16"/>
  <c r="BK40" i="16"/>
  <c r="BJ40" i="16"/>
  <c r="BI40" i="16"/>
  <c r="BH40" i="16"/>
  <c r="BG40" i="16"/>
  <c r="BF40" i="16"/>
  <c r="BE40" i="16"/>
  <c r="BD40" i="16"/>
  <c r="BC40" i="16"/>
  <c r="AT27" i="16"/>
  <c r="AS27" i="16"/>
  <c r="AR27" i="16"/>
  <c r="AQ27" i="16"/>
  <c r="AP27" i="16"/>
  <c r="AO27" i="16"/>
  <c r="AN27" i="16"/>
  <c r="AM27" i="16"/>
  <c r="AL27" i="16"/>
  <c r="AT25" i="16"/>
  <c r="AS25" i="16"/>
  <c r="AR25" i="16"/>
  <c r="AQ25" i="16"/>
  <c r="AP25" i="16"/>
  <c r="AO25" i="16"/>
  <c r="AN25" i="16"/>
  <c r="AM25" i="16"/>
  <c r="AL25" i="16"/>
  <c r="AT52" i="16"/>
  <c r="AS52" i="16"/>
  <c r="AR52" i="16"/>
  <c r="AQ52" i="16"/>
  <c r="AP52" i="16"/>
  <c r="AO52" i="16"/>
  <c r="AN52" i="16"/>
  <c r="AM52" i="16"/>
  <c r="AL52" i="16"/>
  <c r="BJ81" i="16"/>
  <c r="BI81" i="16"/>
  <c r="BH81" i="16"/>
  <c r="BG81" i="16"/>
  <c r="BF81" i="16"/>
  <c r="BE81" i="16"/>
  <c r="BD81" i="16"/>
  <c r="BC81" i="16"/>
  <c r="BK81" i="16"/>
  <c r="AT76" i="16"/>
  <c r="AS76" i="16"/>
  <c r="AR76" i="16"/>
  <c r="AQ76" i="16"/>
  <c r="AP76" i="16"/>
  <c r="AO76" i="16"/>
  <c r="AN76" i="16"/>
  <c r="AM76" i="16"/>
  <c r="AL76" i="16"/>
  <c r="AT74" i="16"/>
  <c r="AS74" i="16"/>
  <c r="AR74" i="16"/>
  <c r="AQ74" i="16"/>
  <c r="AP74" i="16"/>
  <c r="AO74" i="16"/>
  <c r="AN74" i="16"/>
  <c r="AM74" i="16"/>
  <c r="AL74" i="16"/>
  <c r="AT93" i="16"/>
  <c r="AS93" i="16"/>
  <c r="AR93" i="16"/>
  <c r="AQ93" i="16"/>
  <c r="AP93" i="16"/>
  <c r="AO93" i="16"/>
  <c r="AN93" i="16"/>
  <c r="AM93" i="16"/>
  <c r="AL93" i="16"/>
  <c r="AT114" i="16"/>
  <c r="AS114" i="16"/>
  <c r="AR114" i="16"/>
  <c r="AQ114" i="16"/>
  <c r="AP114" i="16"/>
  <c r="AO114" i="16"/>
  <c r="AN114" i="16"/>
  <c r="AM114" i="16"/>
  <c r="AL114" i="16"/>
  <c r="BK102" i="16"/>
  <c r="BJ102" i="16"/>
  <c r="BI102" i="16"/>
  <c r="BH102" i="16"/>
  <c r="BG102" i="16"/>
  <c r="BF102" i="16"/>
  <c r="BE102" i="16"/>
  <c r="BD102" i="16"/>
  <c r="BC102" i="16"/>
  <c r="AT100" i="16"/>
  <c r="AS100" i="16"/>
  <c r="AR100" i="16"/>
  <c r="AQ100" i="16"/>
  <c r="AP100" i="16"/>
  <c r="AO100" i="16"/>
  <c r="AN100" i="16"/>
  <c r="AM100" i="16"/>
  <c r="AL100" i="16"/>
  <c r="AT138" i="16"/>
  <c r="AS138" i="16"/>
  <c r="AR138" i="16"/>
  <c r="AQ138" i="16"/>
  <c r="AP138" i="16"/>
  <c r="AO138" i="16"/>
  <c r="AN138" i="16"/>
  <c r="AM138" i="16"/>
  <c r="AL138" i="16"/>
  <c r="AT129" i="16"/>
  <c r="AS129" i="16"/>
  <c r="AR129" i="16"/>
  <c r="AQ129" i="16"/>
  <c r="AP129" i="16"/>
  <c r="AO129" i="16"/>
  <c r="AN129" i="16"/>
  <c r="AM129" i="16"/>
  <c r="AL129" i="16"/>
  <c r="AS153" i="16"/>
  <c r="AR153" i="16"/>
  <c r="AQ153" i="16"/>
  <c r="AP153" i="16"/>
  <c r="AO153" i="16"/>
  <c r="AN153" i="16"/>
  <c r="AM153" i="16"/>
  <c r="AL153" i="16"/>
  <c r="AT153" i="16"/>
  <c r="AT174" i="16"/>
  <c r="AS174" i="16"/>
  <c r="AR174" i="16"/>
  <c r="AQ174" i="16"/>
  <c r="AP174" i="16"/>
  <c r="AO174" i="16"/>
  <c r="AN174" i="16"/>
  <c r="AM174" i="16"/>
  <c r="AL174" i="16"/>
  <c r="AT177" i="16"/>
  <c r="AS177" i="16"/>
  <c r="AR177" i="16"/>
  <c r="AQ177" i="16"/>
  <c r="AP177" i="16"/>
  <c r="AO177" i="16"/>
  <c r="AN177" i="16"/>
  <c r="AM177" i="16"/>
  <c r="AL177" i="16"/>
  <c r="AT193" i="16"/>
  <c r="AS193" i="16"/>
  <c r="AR193" i="16"/>
  <c r="AQ193" i="16"/>
  <c r="AP193" i="16"/>
  <c r="AO193" i="16"/>
  <c r="AN193" i="16"/>
  <c r="AM193" i="16"/>
  <c r="AL193" i="16"/>
  <c r="R223" i="6"/>
  <c r="T223" i="6" s="1"/>
  <c r="AC117" i="16"/>
  <c r="AF117" i="16"/>
  <c r="K117" i="16"/>
  <c r="AC213" i="16"/>
  <c r="AF213" i="16"/>
  <c r="K213" i="16"/>
  <c r="AF24" i="16"/>
  <c r="R24" i="16"/>
  <c r="T24" i="16"/>
  <c r="AC24" i="16"/>
  <c r="J24" i="16"/>
  <c r="AC34" i="16"/>
  <c r="AF34" i="16"/>
  <c r="I34" i="16"/>
  <c r="AF217" i="16"/>
  <c r="AC217" i="16"/>
  <c r="K217" i="16"/>
  <c r="R216" i="16"/>
  <c r="T216" i="16" s="1"/>
  <c r="R215" i="16"/>
  <c r="T215" i="16" s="1"/>
  <c r="R211" i="16"/>
  <c r="T211" i="16" s="1"/>
  <c r="R150" i="16"/>
  <c r="T150" i="16" s="1"/>
  <c r="R34" i="16"/>
  <c r="T34" i="16" s="1"/>
  <c r="AF65" i="16"/>
  <c r="AC65" i="16"/>
  <c r="I65" i="16"/>
  <c r="AC70" i="16"/>
  <c r="AF70" i="16"/>
  <c r="I70" i="16"/>
  <c r="AF28" i="16"/>
  <c r="AC28" i="16"/>
  <c r="R28" i="16"/>
  <c r="T28" i="16"/>
  <c r="J28" i="16"/>
  <c r="AT34" i="16"/>
  <c r="AS34" i="16"/>
  <c r="AR34" i="16"/>
  <c r="AQ34" i="16"/>
  <c r="AP34" i="16"/>
  <c r="AO34" i="16"/>
  <c r="AN34" i="16"/>
  <c r="AM34" i="16"/>
  <c r="AL34" i="16"/>
  <c r="BK36" i="16"/>
  <c r="BJ36" i="16"/>
  <c r="BI36" i="16"/>
  <c r="BH36" i="16"/>
  <c r="BG36" i="16"/>
  <c r="BF36" i="16"/>
  <c r="BE36" i="16"/>
  <c r="BD36" i="16"/>
  <c r="BC36" i="16"/>
  <c r="AT79" i="16"/>
  <c r="AS79" i="16"/>
  <c r="AR79" i="16"/>
  <c r="AQ79" i="16"/>
  <c r="AP79" i="16"/>
  <c r="AO79" i="16"/>
  <c r="AN79" i="16"/>
  <c r="AM79" i="16"/>
  <c r="AL79" i="16"/>
  <c r="AT115" i="16"/>
  <c r="AS115" i="16"/>
  <c r="AR115" i="16"/>
  <c r="AQ115" i="16"/>
  <c r="AP115" i="16"/>
  <c r="AO115" i="16"/>
  <c r="AN115" i="16"/>
  <c r="AM115" i="16"/>
  <c r="AL115" i="16"/>
  <c r="AT148" i="16"/>
  <c r="AS148" i="16"/>
  <c r="AR148" i="16"/>
  <c r="AQ148" i="16"/>
  <c r="AP148" i="16"/>
  <c r="AO148" i="16"/>
  <c r="AN148" i="16"/>
  <c r="AM148" i="16"/>
  <c r="AL148" i="16"/>
  <c r="AT201" i="16"/>
  <c r="AS201" i="16"/>
  <c r="AR201" i="16"/>
  <c r="AQ201" i="16"/>
  <c r="AP201" i="16"/>
  <c r="AO201" i="16"/>
  <c r="AN201" i="16"/>
  <c r="AM201" i="16"/>
  <c r="AL201" i="16"/>
  <c r="AC50" i="16"/>
  <c r="AF50" i="16"/>
  <c r="I50" i="16"/>
  <c r="BK10" i="16"/>
  <c r="BJ10" i="16"/>
  <c r="BI10" i="16"/>
  <c r="BH10" i="16"/>
  <c r="BG10" i="16"/>
  <c r="BF10" i="16"/>
  <c r="BE10" i="16"/>
  <c r="BD10" i="16"/>
  <c r="BC10" i="16"/>
  <c r="BJ13" i="16"/>
  <c r="BI13" i="16"/>
  <c r="BH13" i="16"/>
  <c r="BG13" i="16"/>
  <c r="BF13" i="16"/>
  <c r="BE13" i="16"/>
  <c r="BD13" i="16"/>
  <c r="BC13" i="16"/>
  <c r="BK13" i="16"/>
  <c r="AS26" i="16"/>
  <c r="AR26" i="16"/>
  <c r="AQ26" i="16"/>
  <c r="AP26" i="16"/>
  <c r="AO26" i="16"/>
  <c r="AN26" i="16"/>
  <c r="AM26" i="16"/>
  <c r="AL26" i="16"/>
  <c r="AT26" i="16"/>
  <c r="BK58" i="16"/>
  <c r="BJ58" i="16"/>
  <c r="BI58" i="16"/>
  <c r="BH58" i="16"/>
  <c r="BG58" i="16"/>
  <c r="BF58" i="16"/>
  <c r="BE58" i="16"/>
  <c r="BD58" i="16"/>
  <c r="BC58" i="16"/>
  <c r="BK53" i="16"/>
  <c r="BJ53" i="16"/>
  <c r="BI53" i="16"/>
  <c r="BH53" i="16"/>
  <c r="BG53" i="16"/>
  <c r="BF53" i="16"/>
  <c r="BE53" i="16"/>
  <c r="BD53" i="16"/>
  <c r="BC53" i="16"/>
  <c r="AT32" i="16"/>
  <c r="AS32" i="16"/>
  <c r="AR32" i="16"/>
  <c r="AQ32" i="16"/>
  <c r="AP32" i="16"/>
  <c r="AO32" i="16"/>
  <c r="AN32" i="16"/>
  <c r="AM32" i="16"/>
  <c r="AL32" i="16"/>
  <c r="AT30" i="16"/>
  <c r="AS30" i="16"/>
  <c r="AR30" i="16"/>
  <c r="AQ30" i="16"/>
  <c r="AP30" i="16"/>
  <c r="AO30" i="16"/>
  <c r="AN30" i="16"/>
  <c r="AM30" i="16"/>
  <c r="AL30" i="16"/>
  <c r="AT57" i="16"/>
  <c r="AS57" i="16"/>
  <c r="AR57" i="16"/>
  <c r="AQ57" i="16"/>
  <c r="AP57" i="16"/>
  <c r="AO57" i="16"/>
  <c r="AN57" i="16"/>
  <c r="AM57" i="16"/>
  <c r="AL57" i="16"/>
  <c r="AT91" i="16"/>
  <c r="AS91" i="16"/>
  <c r="AR91" i="16"/>
  <c r="AQ91" i="16"/>
  <c r="AP91" i="16"/>
  <c r="AO91" i="16"/>
  <c r="AN91" i="16"/>
  <c r="AM91" i="16"/>
  <c r="AL91" i="16"/>
  <c r="BK76" i="16"/>
  <c r="BJ76" i="16"/>
  <c r="BI76" i="16"/>
  <c r="BH76" i="16"/>
  <c r="BG76" i="16"/>
  <c r="BF76" i="16"/>
  <c r="BE76" i="16"/>
  <c r="BD76" i="16"/>
  <c r="BC76" i="16"/>
  <c r="BK66" i="16"/>
  <c r="BJ66" i="16"/>
  <c r="BI66" i="16"/>
  <c r="BH66" i="16"/>
  <c r="BG66" i="16"/>
  <c r="BF66" i="16"/>
  <c r="BE66" i="16"/>
  <c r="BD66" i="16"/>
  <c r="BC66" i="16"/>
  <c r="AT61" i="16"/>
  <c r="AS61" i="16"/>
  <c r="AR61" i="16"/>
  <c r="AQ61" i="16"/>
  <c r="AP61" i="16"/>
  <c r="AO61" i="16"/>
  <c r="AN61" i="16"/>
  <c r="AM61" i="16"/>
  <c r="AL61" i="16"/>
  <c r="BK83" i="16"/>
  <c r="BJ83" i="16"/>
  <c r="BI83" i="16"/>
  <c r="BH83" i="16"/>
  <c r="BG83" i="16"/>
  <c r="BF83" i="16"/>
  <c r="BE83" i="16"/>
  <c r="BD83" i="16"/>
  <c r="BC83" i="16"/>
  <c r="BK119" i="16"/>
  <c r="BJ119" i="16"/>
  <c r="BI119" i="16"/>
  <c r="BH119" i="16"/>
  <c r="BG119" i="16"/>
  <c r="BF119" i="16"/>
  <c r="BE119" i="16"/>
  <c r="BD119" i="16"/>
  <c r="BC119" i="16"/>
  <c r="BK113" i="16"/>
  <c r="BJ113" i="16"/>
  <c r="BI113" i="16"/>
  <c r="BH113" i="16"/>
  <c r="BG113" i="16"/>
  <c r="BF113" i="16"/>
  <c r="BE113" i="16"/>
  <c r="BD113" i="16"/>
  <c r="BC113" i="16"/>
  <c r="AT111" i="16"/>
  <c r="AS111" i="16"/>
  <c r="AR111" i="16"/>
  <c r="AQ111" i="16"/>
  <c r="AP111" i="16"/>
  <c r="AO111" i="16"/>
  <c r="AN111" i="16"/>
  <c r="AM111" i="16"/>
  <c r="AL111" i="16"/>
  <c r="AT126" i="16"/>
  <c r="AS126" i="16"/>
  <c r="AR126" i="16"/>
  <c r="AQ126" i="16"/>
  <c r="AP126" i="16"/>
  <c r="AO126" i="16"/>
  <c r="AN126" i="16"/>
  <c r="AM126" i="16"/>
  <c r="AL126" i="16"/>
  <c r="AT146" i="16"/>
  <c r="AS146" i="16"/>
  <c r="AR146" i="16"/>
  <c r="AQ146" i="16"/>
  <c r="AP146" i="16"/>
  <c r="AO146" i="16"/>
  <c r="AN146" i="16"/>
  <c r="AM146" i="16"/>
  <c r="AL146" i="16"/>
  <c r="AT178" i="16"/>
  <c r="AS178" i="16"/>
  <c r="AR178" i="16"/>
  <c r="AQ178" i="16"/>
  <c r="AP178" i="16"/>
  <c r="AO178" i="16"/>
  <c r="AN178" i="16"/>
  <c r="AM178" i="16"/>
  <c r="AL178" i="16"/>
  <c r="AT167" i="16"/>
  <c r="AS167" i="16"/>
  <c r="AR167" i="16"/>
  <c r="AQ167" i="16"/>
  <c r="AP167" i="16"/>
  <c r="AO167" i="16"/>
  <c r="AN167" i="16"/>
  <c r="AM167" i="16"/>
  <c r="AL167" i="16"/>
  <c r="AR217" i="16"/>
  <c r="AQ217" i="16"/>
  <c r="AP217" i="16"/>
  <c r="AO217" i="16"/>
  <c r="AN217" i="16"/>
  <c r="AM217" i="16"/>
  <c r="AL217" i="16"/>
  <c r="AT217" i="16"/>
  <c r="AS217" i="16"/>
  <c r="BK131" i="16"/>
  <c r="BJ131" i="16"/>
  <c r="BI131" i="16"/>
  <c r="BH131" i="16"/>
  <c r="BG131" i="16"/>
  <c r="BF131" i="16"/>
  <c r="BE131" i="16"/>
  <c r="BD131" i="16"/>
  <c r="BC131" i="16"/>
  <c r="AT213" i="16"/>
  <c r="AS213" i="16"/>
  <c r="AR213" i="16"/>
  <c r="AQ213" i="16"/>
  <c r="AP213" i="16"/>
  <c r="AO213" i="16"/>
  <c r="AN213" i="16"/>
  <c r="AM213" i="16"/>
  <c r="AL213" i="16"/>
  <c r="AC44" i="16"/>
  <c r="AF44" i="16"/>
  <c r="I44" i="16"/>
  <c r="AC203" i="16"/>
  <c r="AF203" i="16"/>
  <c r="K203" i="16"/>
  <c r="AF204" i="16"/>
  <c r="AC204" i="16"/>
  <c r="K204" i="16"/>
  <c r="R217" i="6"/>
  <c r="T217" i="6" s="1"/>
  <c r="AF227" i="16"/>
  <c r="AC227" i="16"/>
  <c r="K227" i="16"/>
  <c r="AT24" i="16"/>
  <c r="AS24" i="16"/>
  <c r="AR24" i="16"/>
  <c r="AQ24" i="16"/>
  <c r="AP24" i="16"/>
  <c r="AO24" i="16"/>
  <c r="AN24" i="16"/>
  <c r="AM24" i="16"/>
  <c r="AL24" i="16"/>
  <c r="BK19" i="16"/>
  <c r="BJ19" i="16"/>
  <c r="BI19" i="16"/>
  <c r="BH19" i="16"/>
  <c r="BG19" i="16"/>
  <c r="BF19" i="16"/>
  <c r="BE19" i="16"/>
  <c r="BD19" i="16"/>
  <c r="BC19" i="16"/>
  <c r="BK7" i="16"/>
  <c r="BJ7" i="16"/>
  <c r="BI7" i="16"/>
  <c r="BH7" i="16"/>
  <c r="BG7" i="16"/>
  <c r="BF7" i="16"/>
  <c r="BE7" i="16"/>
  <c r="BD7" i="16"/>
  <c r="BC7" i="16"/>
  <c r="AT31" i="16"/>
  <c r="AS31" i="16"/>
  <c r="AR31" i="16"/>
  <c r="AQ31" i="16"/>
  <c r="AP31" i="16"/>
  <c r="AO31" i="16"/>
  <c r="AN31" i="16"/>
  <c r="AM31" i="16"/>
  <c r="AL31" i="16"/>
  <c r="BK59" i="16"/>
  <c r="BJ59" i="16"/>
  <c r="BI59" i="16"/>
  <c r="BH59" i="16"/>
  <c r="BG59" i="16"/>
  <c r="BF59" i="16"/>
  <c r="BE59" i="16"/>
  <c r="BD59" i="16"/>
  <c r="BC59" i="16"/>
  <c r="AS58" i="16"/>
  <c r="AR58" i="16"/>
  <c r="AQ58" i="16"/>
  <c r="AP58" i="16"/>
  <c r="AO58" i="16"/>
  <c r="AN58" i="16"/>
  <c r="AM58" i="16"/>
  <c r="AL58" i="16"/>
  <c r="AT58" i="16"/>
  <c r="AT45" i="16"/>
  <c r="AS45" i="16"/>
  <c r="AR45" i="16"/>
  <c r="AQ45" i="16"/>
  <c r="AP45" i="16"/>
  <c r="AO45" i="16"/>
  <c r="AN45" i="16"/>
  <c r="AM45" i="16"/>
  <c r="AL45" i="16"/>
  <c r="BK35" i="16"/>
  <c r="BJ35" i="16"/>
  <c r="BI35" i="16"/>
  <c r="BH35" i="16"/>
  <c r="BG35" i="16"/>
  <c r="BF35" i="16"/>
  <c r="BE35" i="16"/>
  <c r="BD35" i="16"/>
  <c r="BC35" i="16"/>
  <c r="BK30" i="16"/>
  <c r="BJ30" i="16"/>
  <c r="BI30" i="16"/>
  <c r="BH30" i="16"/>
  <c r="BG30" i="16"/>
  <c r="BF30" i="16"/>
  <c r="BE30" i="16"/>
  <c r="BD30" i="16"/>
  <c r="BC30" i="16"/>
  <c r="BK33" i="16"/>
  <c r="BJ33" i="16"/>
  <c r="BI33" i="16"/>
  <c r="BH33" i="16"/>
  <c r="BG33" i="16"/>
  <c r="BF33" i="16"/>
  <c r="BE33" i="16"/>
  <c r="BD33" i="16"/>
  <c r="BC33" i="16"/>
  <c r="BK28" i="16"/>
  <c r="BJ28" i="16"/>
  <c r="BI28" i="16"/>
  <c r="BH28" i="16"/>
  <c r="BG28" i="16"/>
  <c r="BF28" i="16"/>
  <c r="BE28" i="16"/>
  <c r="BD28" i="16"/>
  <c r="BC28" i="16"/>
  <c r="BK23" i="16"/>
  <c r="BJ23" i="16"/>
  <c r="BI23" i="16"/>
  <c r="BH23" i="16"/>
  <c r="BG23" i="16"/>
  <c r="BF23" i="16"/>
  <c r="BE23" i="16"/>
  <c r="BD23" i="16"/>
  <c r="BC23" i="16"/>
  <c r="BK55" i="16"/>
  <c r="BJ55" i="16"/>
  <c r="BI55" i="16"/>
  <c r="BH55" i="16"/>
  <c r="BG55" i="16"/>
  <c r="BF55" i="16"/>
  <c r="BE55" i="16"/>
  <c r="BD55" i="16"/>
  <c r="BC55" i="16"/>
  <c r="BK97" i="16"/>
  <c r="BJ97" i="16"/>
  <c r="BI97" i="16"/>
  <c r="BH97" i="16"/>
  <c r="BG97" i="16"/>
  <c r="BF97" i="16"/>
  <c r="BE97" i="16"/>
  <c r="BD97" i="16"/>
  <c r="BC97" i="16"/>
  <c r="AT86" i="16"/>
  <c r="AS86" i="16"/>
  <c r="AR86" i="16"/>
  <c r="AQ86" i="16"/>
  <c r="AP86" i="16"/>
  <c r="AO86" i="16"/>
  <c r="AN86" i="16"/>
  <c r="AM86" i="16"/>
  <c r="AL86" i="16"/>
  <c r="AT81" i="16"/>
  <c r="AS81" i="16"/>
  <c r="AR81" i="16"/>
  <c r="AQ81" i="16"/>
  <c r="AP81" i="16"/>
  <c r="AO81" i="16"/>
  <c r="AN81" i="16"/>
  <c r="AM81" i="16"/>
  <c r="AL81" i="16"/>
  <c r="BK79" i="16"/>
  <c r="BJ79" i="16"/>
  <c r="BI79" i="16"/>
  <c r="BH79" i="16"/>
  <c r="BG79" i="16"/>
  <c r="BF79" i="16"/>
  <c r="BE79" i="16"/>
  <c r="BD79" i="16"/>
  <c r="BC79" i="16"/>
  <c r="AT71" i="16"/>
  <c r="AS71" i="16"/>
  <c r="AR71" i="16"/>
  <c r="AQ71" i="16"/>
  <c r="AP71" i="16"/>
  <c r="AO71" i="16"/>
  <c r="AN71" i="16"/>
  <c r="AM71" i="16"/>
  <c r="AL71" i="16"/>
  <c r="BK77" i="16"/>
  <c r="BJ77" i="16"/>
  <c r="BI77" i="16"/>
  <c r="BH77" i="16"/>
  <c r="BG77" i="16"/>
  <c r="BF77" i="16"/>
  <c r="BE77" i="16"/>
  <c r="BD77" i="16"/>
  <c r="BC77" i="16"/>
  <c r="BJ64" i="16"/>
  <c r="BI64" i="16"/>
  <c r="BH64" i="16"/>
  <c r="BG64" i="16"/>
  <c r="BF64" i="16"/>
  <c r="BE64" i="16"/>
  <c r="BD64" i="16"/>
  <c r="BC64" i="16"/>
  <c r="BK64" i="16"/>
  <c r="AT95" i="16"/>
  <c r="AS95" i="16"/>
  <c r="AR95" i="16"/>
  <c r="AQ95" i="16"/>
  <c r="AP95" i="16"/>
  <c r="AO95" i="16"/>
  <c r="AN95" i="16"/>
  <c r="AM95" i="16"/>
  <c r="AL95" i="16"/>
  <c r="AT88" i="16"/>
  <c r="AS88" i="16"/>
  <c r="AR88" i="16"/>
  <c r="AQ88" i="16"/>
  <c r="AP88" i="16"/>
  <c r="AO88" i="16"/>
  <c r="AN88" i="16"/>
  <c r="AM88" i="16"/>
  <c r="AL88" i="16"/>
  <c r="AS120" i="16"/>
  <c r="AR120" i="16"/>
  <c r="AQ120" i="16"/>
  <c r="AP120" i="16"/>
  <c r="AO120" i="16"/>
  <c r="AN120" i="16"/>
  <c r="AM120" i="16"/>
  <c r="AL120" i="16"/>
  <c r="AT120" i="16"/>
  <c r="AT104" i="16"/>
  <c r="AS104" i="16"/>
  <c r="AR104" i="16"/>
  <c r="AQ104" i="16"/>
  <c r="AP104" i="16"/>
  <c r="AO104" i="16"/>
  <c r="AN104" i="16"/>
  <c r="AM104" i="16"/>
  <c r="AL104" i="16"/>
  <c r="AT107" i="16"/>
  <c r="AS107" i="16"/>
  <c r="AR107" i="16"/>
  <c r="AQ107" i="16"/>
  <c r="AP107" i="16"/>
  <c r="AO107" i="16"/>
  <c r="AN107" i="16"/>
  <c r="AM107" i="16"/>
  <c r="AL107" i="16"/>
  <c r="BK117" i="16"/>
  <c r="BJ117" i="16"/>
  <c r="BI117" i="16"/>
  <c r="BH117" i="16"/>
  <c r="BG117" i="16"/>
  <c r="BF117" i="16"/>
  <c r="BE117" i="16"/>
  <c r="BD117" i="16"/>
  <c r="BC117" i="16"/>
  <c r="BK103" i="16"/>
  <c r="BJ103" i="16"/>
  <c r="BI103" i="16"/>
  <c r="BH103" i="16"/>
  <c r="BG103" i="16"/>
  <c r="BF103" i="16"/>
  <c r="BE103" i="16"/>
  <c r="BD103" i="16"/>
  <c r="BC103" i="16"/>
  <c r="BK114" i="16"/>
  <c r="BJ114" i="16"/>
  <c r="BI114" i="16"/>
  <c r="BH114" i="16"/>
  <c r="BG114" i="16"/>
  <c r="BF114" i="16"/>
  <c r="BE114" i="16"/>
  <c r="BD114" i="16"/>
  <c r="BC114" i="16"/>
  <c r="AT140" i="16"/>
  <c r="AS140" i="16"/>
  <c r="AR140" i="16"/>
  <c r="AQ140" i="16"/>
  <c r="AP140" i="16"/>
  <c r="AO140" i="16"/>
  <c r="AN140" i="16"/>
  <c r="AM140" i="16"/>
  <c r="AL140" i="16"/>
  <c r="AT151" i="16"/>
  <c r="AS151" i="16"/>
  <c r="AR151" i="16"/>
  <c r="AQ151" i="16"/>
  <c r="AP151" i="16"/>
  <c r="AO151" i="16"/>
  <c r="AN151" i="16"/>
  <c r="AM151" i="16"/>
  <c r="AL151" i="16"/>
  <c r="AT131" i="16"/>
  <c r="AS131" i="16"/>
  <c r="AR131" i="16"/>
  <c r="AQ131" i="16"/>
  <c r="AP131" i="16"/>
  <c r="AO131" i="16"/>
  <c r="AN131" i="16"/>
  <c r="AM131" i="16"/>
  <c r="AL131" i="16"/>
  <c r="AT149" i="16"/>
  <c r="AS149" i="16"/>
  <c r="AR149" i="16"/>
  <c r="AQ149" i="16"/>
  <c r="AP149" i="16"/>
  <c r="AO149" i="16"/>
  <c r="AN149" i="16"/>
  <c r="AM149" i="16"/>
  <c r="AL149" i="16"/>
  <c r="AT155" i="16"/>
  <c r="AS155" i="16"/>
  <c r="AR155" i="16"/>
  <c r="AQ155" i="16"/>
  <c r="AP155" i="16"/>
  <c r="AO155" i="16"/>
  <c r="AN155" i="16"/>
  <c r="AM155" i="16"/>
  <c r="AL155" i="16"/>
  <c r="AT179" i="16"/>
  <c r="AS179" i="16"/>
  <c r="AR179" i="16"/>
  <c r="AQ179" i="16"/>
  <c r="AP179" i="16"/>
  <c r="AO179" i="16"/>
  <c r="AN179" i="16"/>
  <c r="AM179" i="16"/>
  <c r="AL179" i="16"/>
  <c r="AT175" i="16"/>
  <c r="AS175" i="16"/>
  <c r="AR175" i="16"/>
  <c r="AQ175" i="16"/>
  <c r="AP175" i="16"/>
  <c r="AO175" i="16"/>
  <c r="AN175" i="16"/>
  <c r="AM175" i="16"/>
  <c r="AL175" i="16"/>
  <c r="AT170" i="16"/>
  <c r="AS170" i="16"/>
  <c r="AR170" i="16"/>
  <c r="AQ170" i="16"/>
  <c r="AP170" i="16"/>
  <c r="AO170" i="16"/>
  <c r="AN170" i="16"/>
  <c r="AM170" i="16"/>
  <c r="AL170" i="16"/>
  <c r="AT163" i="16"/>
  <c r="AS163" i="16"/>
  <c r="AR163" i="16"/>
  <c r="AQ163" i="16"/>
  <c r="AP163" i="16"/>
  <c r="AO163" i="16"/>
  <c r="AN163" i="16"/>
  <c r="AM163" i="16"/>
  <c r="AL163" i="16"/>
  <c r="AT195" i="16"/>
  <c r="AS195" i="16"/>
  <c r="AR195" i="16"/>
  <c r="AQ195" i="16"/>
  <c r="AP195" i="16"/>
  <c r="AO195" i="16"/>
  <c r="AN195" i="16"/>
  <c r="AM195" i="16"/>
  <c r="AL195" i="16"/>
  <c r="AT194" i="16"/>
  <c r="AS194" i="16"/>
  <c r="AR194" i="16"/>
  <c r="AQ194" i="16"/>
  <c r="AP194" i="16"/>
  <c r="AO194" i="16"/>
  <c r="AN194" i="16"/>
  <c r="AM194" i="16"/>
  <c r="AL194" i="16"/>
  <c r="AT197" i="16"/>
  <c r="AS197" i="16"/>
  <c r="AR197" i="16"/>
  <c r="AQ197" i="16"/>
  <c r="AP197" i="16"/>
  <c r="AO197" i="16"/>
  <c r="AN197" i="16"/>
  <c r="AM197" i="16"/>
  <c r="AL197" i="16"/>
  <c r="AT205" i="16"/>
  <c r="AS205" i="16"/>
  <c r="AR205" i="16"/>
  <c r="AQ205" i="16"/>
  <c r="AP205" i="16"/>
  <c r="AO205" i="16"/>
  <c r="AN205" i="16"/>
  <c r="AM205" i="16"/>
  <c r="AL205" i="16"/>
  <c r="AC138" i="16"/>
  <c r="AF138" i="16"/>
  <c r="K138" i="16"/>
  <c r="AC116" i="16"/>
  <c r="AF116" i="16"/>
  <c r="K116" i="16"/>
  <c r="O233" i="6"/>
  <c r="R233" i="6" s="1"/>
  <c r="T233" i="6" s="1"/>
  <c r="G233" i="6"/>
  <c r="K233" i="6"/>
  <c r="R246" i="6"/>
  <c r="T246" i="6" s="1"/>
  <c r="AC209" i="16"/>
  <c r="AF209" i="16"/>
  <c r="K209" i="16"/>
  <c r="R234" i="6"/>
  <c r="T234" i="6" s="1"/>
  <c r="O231" i="6"/>
  <c r="R231" i="6" s="1"/>
  <c r="T231" i="6" s="1"/>
  <c r="G231" i="6"/>
  <c r="K231" i="6"/>
  <c r="R227" i="16"/>
  <c r="T227" i="16" s="1"/>
  <c r="R125" i="16"/>
  <c r="T125" i="16" s="1"/>
  <c r="R103" i="16"/>
  <c r="T103" i="16" s="1"/>
  <c r="R61" i="16"/>
  <c r="T61" i="16" s="1"/>
  <c r="AC175" i="16"/>
  <c r="AF175" i="16"/>
  <c r="K175" i="16"/>
  <c r="R257" i="6"/>
  <c r="T257" i="6" s="1"/>
  <c r="AK194" i="16"/>
  <c r="AJ194" i="16"/>
  <c r="AI194" i="16"/>
  <c r="AK149" i="16"/>
  <c r="AJ149" i="16"/>
  <c r="AI149" i="16"/>
  <c r="BB97" i="16"/>
  <c r="BA97" i="16"/>
  <c r="AZ97" i="16"/>
  <c r="AX97" i="16"/>
  <c r="BB30" i="16"/>
  <c r="BA30" i="16"/>
  <c r="AZ30" i="16"/>
  <c r="AX30" i="16"/>
  <c r="AJ126" i="16"/>
  <c r="AI126" i="16"/>
  <c r="AK126" i="16"/>
  <c r="AK61" i="16"/>
  <c r="AI61" i="16"/>
  <c r="AJ61" i="16"/>
  <c r="BB53" i="16"/>
  <c r="BA53" i="16"/>
  <c r="AZ53" i="16"/>
  <c r="AX53" i="16"/>
  <c r="BB10" i="16"/>
  <c r="BA10" i="16"/>
  <c r="BB36" i="16"/>
  <c r="BA36" i="16"/>
  <c r="AK138" i="16"/>
  <c r="AJ138" i="16"/>
  <c r="AI138" i="16"/>
  <c r="AH138" i="16"/>
  <c r="AK74" i="16"/>
  <c r="AJ74" i="16"/>
  <c r="AI74" i="16"/>
  <c r="AK27" i="16"/>
  <c r="AJ27" i="16"/>
  <c r="AI27" i="16"/>
  <c r="AH27" i="16"/>
  <c r="BB21" i="16"/>
  <c r="BA21" i="16"/>
  <c r="AZ21" i="16"/>
  <c r="AX21" i="16"/>
  <c r="AK159" i="16"/>
  <c r="AJ159" i="16"/>
  <c r="AI159" i="16"/>
  <c r="BA61" i="16"/>
  <c r="BB61" i="16"/>
  <c r="AJ219" i="16"/>
  <c r="AK219" i="16"/>
  <c r="AI219" i="16"/>
  <c r="AH219" i="16"/>
  <c r="AK162" i="16"/>
  <c r="AJ162" i="16"/>
  <c r="AI162" i="16"/>
  <c r="AH162" i="16"/>
  <c r="AI154" i="16"/>
  <c r="AK154" i="16"/>
  <c r="AJ154" i="16"/>
  <c r="BA98" i="16"/>
  <c r="BB98" i="16"/>
  <c r="AK78" i="16"/>
  <c r="AJ78" i="16"/>
  <c r="AI78" i="16"/>
  <c r="AH78" i="16"/>
  <c r="BB54" i="16"/>
  <c r="BA54" i="16"/>
  <c r="AZ54" i="16"/>
  <c r="AX54" i="16"/>
  <c r="AJ62" i="16"/>
  <c r="AK62" i="16"/>
  <c r="AI62" i="16"/>
  <c r="AH62" i="16"/>
  <c r="AJ221" i="16"/>
  <c r="AI221" i="16"/>
  <c r="AK221" i="16"/>
  <c r="AI158" i="16"/>
  <c r="AK158" i="16"/>
  <c r="AJ158" i="16"/>
  <c r="AJ124" i="16"/>
  <c r="AK124" i="16"/>
  <c r="AI124" i="16"/>
  <c r="AH124" i="16"/>
  <c r="AK109" i="16"/>
  <c r="AJ109" i="16"/>
  <c r="AI109" i="16"/>
  <c r="AK83" i="16"/>
  <c r="AJ83" i="16"/>
  <c r="AI83" i="16"/>
  <c r="AK135" i="16"/>
  <c r="AJ135" i="16"/>
  <c r="AI135" i="16"/>
  <c r="BB129" i="16"/>
  <c r="BA129" i="16"/>
  <c r="BB101" i="16"/>
  <c r="BA101" i="16"/>
  <c r="AZ101" i="16"/>
  <c r="AX101" i="16"/>
  <c r="BA95" i="16"/>
  <c r="BB95" i="16"/>
  <c r="BB78" i="16"/>
  <c r="BA78" i="16"/>
  <c r="AJ29" i="16"/>
  <c r="AI29" i="16"/>
  <c r="AK29" i="16"/>
  <c r="BB22" i="16"/>
  <c r="BA22" i="16"/>
  <c r="AK102" i="16"/>
  <c r="AJ102" i="16"/>
  <c r="AI102" i="16"/>
  <c r="AK161" i="16"/>
  <c r="AJ161" i="16"/>
  <c r="AI161" i="16"/>
  <c r="AH161" i="16"/>
  <c r="AK130" i="16"/>
  <c r="AJ130" i="16"/>
  <c r="AI130" i="16"/>
  <c r="AH130" i="16"/>
  <c r="BA92" i="16"/>
  <c r="AZ92" i="16"/>
  <c r="AX92" i="16"/>
  <c r="BB92" i="16"/>
  <c r="AK46" i="16"/>
  <c r="AJ46" i="16"/>
  <c r="AI46" i="16"/>
  <c r="AH46" i="16"/>
  <c r="BA56" i="16"/>
  <c r="AZ56" i="16"/>
  <c r="AX56" i="16"/>
  <c r="BB56" i="16"/>
  <c r="BB70" i="16"/>
  <c r="BA70" i="16"/>
  <c r="AJ164" i="16"/>
  <c r="AK164" i="16"/>
  <c r="AI164" i="16"/>
  <c r="AK142" i="16"/>
  <c r="AJ142" i="16"/>
  <c r="AI142" i="16"/>
  <c r="BA84" i="16"/>
  <c r="AZ84" i="16"/>
  <c r="AX84" i="16"/>
  <c r="BB84" i="16"/>
  <c r="AK35" i="16"/>
  <c r="AJ35" i="16"/>
  <c r="AI35" i="16"/>
  <c r="BB16" i="16"/>
  <c r="BA16" i="16"/>
  <c r="AZ16" i="16"/>
  <c r="AX16" i="16"/>
  <c r="AK94" i="16"/>
  <c r="AJ94" i="16"/>
  <c r="AI94" i="16"/>
  <c r="BB55" i="16"/>
  <c r="BA55" i="16"/>
  <c r="AZ55" i="16"/>
  <c r="AX55" i="16"/>
  <c r="AK31" i="16"/>
  <c r="AJ31" i="16"/>
  <c r="AI31" i="16"/>
  <c r="AH31" i="16"/>
  <c r="BB58" i="16"/>
  <c r="BA58" i="16"/>
  <c r="AZ58" i="16"/>
  <c r="AX58" i="16"/>
  <c r="AK193" i="16"/>
  <c r="AJ193" i="16"/>
  <c r="AI193" i="16"/>
  <c r="AH193" i="16"/>
  <c r="AJ100" i="16"/>
  <c r="AI100" i="16"/>
  <c r="AH100" i="16"/>
  <c r="AK100" i="16"/>
  <c r="BA40" i="16"/>
  <c r="BB40" i="16"/>
  <c r="AK186" i="16"/>
  <c r="AJ186" i="16"/>
  <c r="AI186" i="16"/>
  <c r="AH186" i="16"/>
  <c r="AJ99" i="16"/>
  <c r="AK99" i="16"/>
  <c r="AI99" i="16"/>
  <c r="AH99" i="16"/>
  <c r="BB69" i="16"/>
  <c r="BA69" i="16"/>
  <c r="AZ69" i="16"/>
  <c r="AX69" i="16"/>
  <c r="AK23" i="16"/>
  <c r="AJ23" i="16"/>
  <c r="AI23" i="16"/>
  <c r="AH23" i="16"/>
  <c r="AK39" i="16"/>
  <c r="AJ39" i="16"/>
  <c r="AI39" i="16"/>
  <c r="AH39" i="16"/>
  <c r="AK225" i="16"/>
  <c r="AJ225" i="16"/>
  <c r="AI225" i="16"/>
  <c r="AK168" i="16"/>
  <c r="AJ168" i="16"/>
  <c r="AI168" i="16"/>
  <c r="AK152" i="16"/>
  <c r="AJ152" i="16"/>
  <c r="AI152" i="16"/>
  <c r="BB90" i="16"/>
  <c r="BA90" i="16"/>
  <c r="BA32" i="16"/>
  <c r="BB32" i="16"/>
  <c r="BB14" i="16"/>
  <c r="BA14" i="16"/>
  <c r="AZ14" i="16"/>
  <c r="AX14" i="16"/>
  <c r="AJ112" i="16"/>
  <c r="AI112" i="16"/>
  <c r="AK112" i="16"/>
  <c r="AI212" i="16"/>
  <c r="AH212" i="16"/>
  <c r="AJ212" i="16"/>
  <c r="AK212" i="16"/>
  <c r="BB125" i="16"/>
  <c r="BA125" i="16"/>
  <c r="AZ125" i="16"/>
  <c r="AX125" i="16"/>
  <c r="AK132" i="16"/>
  <c r="AJ132" i="16"/>
  <c r="AI132" i="16"/>
  <c r="AH132" i="16"/>
  <c r="AK72" i="16"/>
  <c r="AJ72" i="16"/>
  <c r="AI72" i="16"/>
  <c r="AH72" i="16"/>
  <c r="BB5" i="16"/>
  <c r="BA5" i="16"/>
  <c r="AZ5" i="16"/>
  <c r="AX5" i="16"/>
  <c r="BB43" i="16"/>
  <c r="BA43" i="16"/>
  <c r="AK190" i="16"/>
  <c r="AJ190" i="16"/>
  <c r="AI190" i="16"/>
  <c r="AJ122" i="16"/>
  <c r="AI122" i="16"/>
  <c r="AK122" i="16"/>
  <c r="AK116" i="16"/>
  <c r="AJ116" i="16"/>
  <c r="AI116" i="16"/>
  <c r="AH116" i="16"/>
  <c r="AJ101" i="16"/>
  <c r="AI101" i="16"/>
  <c r="AK101" i="16"/>
  <c r="BB60" i="16"/>
  <c r="BA60" i="16"/>
  <c r="AZ60" i="16"/>
  <c r="AX60" i="16"/>
  <c r="BA20" i="16"/>
  <c r="AZ20" i="16"/>
  <c r="AX20" i="16"/>
  <c r="BB20" i="16"/>
  <c r="AK181" i="16"/>
  <c r="AJ181" i="16"/>
  <c r="AI181" i="16"/>
  <c r="AJ53" i="16"/>
  <c r="AI53" i="16"/>
  <c r="AK53" i="16"/>
  <c r="AJ180" i="16"/>
  <c r="AK180" i="16"/>
  <c r="AI180" i="16"/>
  <c r="AI117" i="16"/>
  <c r="AH117" i="16"/>
  <c r="AK117" i="16"/>
  <c r="AJ117" i="16"/>
  <c r="BA107" i="16"/>
  <c r="BB107" i="16"/>
  <c r="AK82" i="16"/>
  <c r="AJ82" i="16"/>
  <c r="AI82" i="16"/>
  <c r="AH82" i="16"/>
  <c r="BB89" i="16"/>
  <c r="BA89" i="16"/>
  <c r="AI40" i="16"/>
  <c r="AK40" i="16"/>
  <c r="AJ40" i="16"/>
  <c r="BB9" i="16"/>
  <c r="BA9" i="16"/>
  <c r="AJ89" i="16"/>
  <c r="AI89" i="16"/>
  <c r="AK89" i="16"/>
  <c r="BA117" i="16"/>
  <c r="AZ117" i="16"/>
  <c r="AX117" i="16"/>
  <c r="BB117" i="16"/>
  <c r="BB35" i="16"/>
  <c r="BA35" i="16"/>
  <c r="AZ35" i="16"/>
  <c r="AX35" i="16"/>
  <c r="BB66" i="16"/>
  <c r="BA66" i="16"/>
  <c r="AZ66" i="16"/>
  <c r="AX66" i="16"/>
  <c r="AK163" i="16"/>
  <c r="AJ163" i="16"/>
  <c r="AI163" i="16"/>
  <c r="AH163" i="16"/>
  <c r="AI107" i="16"/>
  <c r="AK107" i="16"/>
  <c r="AJ107" i="16"/>
  <c r="BB64" i="16"/>
  <c r="BA64" i="16"/>
  <c r="AZ64" i="16"/>
  <c r="AX64" i="16"/>
  <c r="BB23" i="16"/>
  <c r="BA23" i="16"/>
  <c r="AK217" i="16"/>
  <c r="AJ217" i="16"/>
  <c r="AI217" i="16"/>
  <c r="AH217" i="16"/>
  <c r="AK111" i="16"/>
  <c r="AJ111" i="16"/>
  <c r="AI111" i="16"/>
  <c r="AH111" i="16"/>
  <c r="BA76" i="16"/>
  <c r="AZ76" i="16"/>
  <c r="AX76" i="16"/>
  <c r="BB76" i="16"/>
  <c r="AK34" i="16"/>
  <c r="AJ34" i="16"/>
  <c r="AI34" i="16"/>
  <c r="AH34" i="16"/>
  <c r="AK177" i="16"/>
  <c r="AJ177" i="16"/>
  <c r="AI177" i="16"/>
  <c r="AH177" i="16"/>
  <c r="AI76" i="16"/>
  <c r="AH76" i="16"/>
  <c r="AK76" i="16"/>
  <c r="AJ76" i="16"/>
  <c r="BB26" i="16"/>
  <c r="BA26" i="16"/>
  <c r="AZ26" i="16"/>
  <c r="AX26" i="16"/>
  <c r="AK128" i="16"/>
  <c r="AJ128" i="16"/>
  <c r="AI128" i="16"/>
  <c r="AH128" i="16"/>
  <c r="AK173" i="16"/>
  <c r="AJ173" i="16"/>
  <c r="AI173" i="16"/>
  <c r="AH173" i="16"/>
  <c r="AK136" i="16"/>
  <c r="AJ136" i="16"/>
  <c r="AI136" i="16"/>
  <c r="AH136" i="16"/>
  <c r="BB86" i="16"/>
  <c r="BA86" i="16"/>
  <c r="AZ86" i="16"/>
  <c r="AX86" i="16"/>
  <c r="BB62" i="16"/>
  <c r="BA62" i="16"/>
  <c r="AJ192" i="16"/>
  <c r="AI192" i="16"/>
  <c r="AK192" i="16"/>
  <c r="AK134" i="16"/>
  <c r="AJ134" i="16"/>
  <c r="AI134" i="16"/>
  <c r="AH134" i="16"/>
  <c r="AK106" i="16"/>
  <c r="AJ106" i="16"/>
  <c r="AI106" i="16"/>
  <c r="AH106" i="16"/>
  <c r="AK44" i="16"/>
  <c r="AJ44" i="16"/>
  <c r="AI44" i="16"/>
  <c r="AH44" i="16"/>
  <c r="AK204" i="16"/>
  <c r="AJ204" i="16"/>
  <c r="AI204" i="16"/>
  <c r="AK118" i="16"/>
  <c r="AJ118" i="16"/>
  <c r="AI118" i="16"/>
  <c r="BB63" i="16"/>
  <c r="BA63" i="16"/>
  <c r="AZ63" i="16"/>
  <c r="AX63" i="16"/>
  <c r="BB39" i="16"/>
  <c r="BA39" i="16"/>
  <c r="AZ39" i="16"/>
  <c r="AX39" i="16"/>
  <c r="AK42" i="16"/>
  <c r="AJ42" i="16"/>
  <c r="AI42" i="16"/>
  <c r="AH42" i="16"/>
  <c r="BA12" i="16"/>
  <c r="BB12" i="16"/>
  <c r="AJ176" i="16"/>
  <c r="AI176" i="16"/>
  <c r="AK176" i="16"/>
  <c r="AK98" i="16"/>
  <c r="AJ98" i="16"/>
  <c r="AI98" i="16"/>
  <c r="AH98" i="16"/>
  <c r="BB65" i="16"/>
  <c r="BA65" i="16"/>
  <c r="AZ65" i="16"/>
  <c r="AX65" i="16"/>
  <c r="AK43" i="16"/>
  <c r="AJ43" i="16"/>
  <c r="AI43" i="16"/>
  <c r="AH43" i="16"/>
  <c r="BA24" i="16"/>
  <c r="AZ24" i="16"/>
  <c r="AX24" i="16"/>
  <c r="BB24" i="16"/>
  <c r="AK206" i="16"/>
  <c r="AJ206" i="16"/>
  <c r="AI206" i="16"/>
  <c r="AH206" i="16"/>
  <c r="AK183" i="16"/>
  <c r="AJ183" i="16"/>
  <c r="AI183" i="16"/>
  <c r="AH183" i="16"/>
  <c r="BB99" i="16"/>
  <c r="BA99" i="16"/>
  <c r="BA48" i="16"/>
  <c r="AZ48" i="16"/>
  <c r="AX48" i="16"/>
  <c r="BB48" i="16"/>
  <c r="BB38" i="16"/>
  <c r="BA38" i="16"/>
  <c r="AZ38" i="16"/>
  <c r="AX38" i="16"/>
  <c r="AK170" i="16"/>
  <c r="AJ170" i="16"/>
  <c r="AI170" i="16"/>
  <c r="AJ45" i="16"/>
  <c r="AI45" i="16"/>
  <c r="AH45" i="16"/>
  <c r="AK45" i="16"/>
  <c r="AK167" i="16"/>
  <c r="AJ167" i="16"/>
  <c r="AI167" i="16"/>
  <c r="BB11" i="16"/>
  <c r="BA11" i="16"/>
  <c r="AJ64" i="16"/>
  <c r="AI64" i="16"/>
  <c r="AH64" i="16"/>
  <c r="AK64" i="16"/>
  <c r="AK125" i="16"/>
  <c r="AJ125" i="16"/>
  <c r="AI125" i="16"/>
  <c r="BB112" i="16"/>
  <c r="BA112" i="16"/>
  <c r="AK63" i="16"/>
  <c r="AJ63" i="16"/>
  <c r="AI63" i="16"/>
  <c r="BB47" i="16"/>
  <c r="BA47" i="16"/>
  <c r="AZ47" i="16"/>
  <c r="AX47" i="16"/>
  <c r="BB27" i="16"/>
  <c r="BA27" i="16"/>
  <c r="AZ27" i="16"/>
  <c r="AX27" i="16"/>
  <c r="BB4" i="16"/>
  <c r="BA4" i="16"/>
  <c r="AK171" i="16"/>
  <c r="AJ171" i="16"/>
  <c r="AI171" i="16"/>
  <c r="AH171" i="16"/>
  <c r="AK103" i="16"/>
  <c r="AJ103" i="16"/>
  <c r="AI103" i="16"/>
  <c r="AH103" i="16"/>
  <c r="BB75" i="16"/>
  <c r="BA75" i="16"/>
  <c r="AI96" i="16"/>
  <c r="AK96" i="16"/>
  <c r="AJ96" i="16"/>
  <c r="AK49" i="16"/>
  <c r="AJ49" i="16"/>
  <c r="AI49" i="16"/>
  <c r="AH49" i="16"/>
  <c r="BB45" i="16"/>
  <c r="BA45" i="16"/>
  <c r="BB87" i="16"/>
  <c r="BA87" i="16"/>
  <c r="AJ188" i="16"/>
  <c r="AI188" i="16"/>
  <c r="AH188" i="16"/>
  <c r="AK188" i="16"/>
  <c r="AK139" i="16"/>
  <c r="AJ139" i="16"/>
  <c r="AI139" i="16"/>
  <c r="BB108" i="16"/>
  <c r="BA108" i="16"/>
  <c r="BB80" i="16"/>
  <c r="BA80" i="16"/>
  <c r="AZ80" i="16"/>
  <c r="AX80" i="16"/>
  <c r="BB44" i="16"/>
  <c r="BA44" i="16"/>
  <c r="AZ44" i="16"/>
  <c r="AX44" i="16"/>
  <c r="BB136" i="16"/>
  <c r="BA136" i="16"/>
  <c r="AK137" i="16"/>
  <c r="AJ137" i="16"/>
  <c r="AI137" i="16"/>
  <c r="AH137" i="16"/>
  <c r="AK105" i="16"/>
  <c r="AJ105" i="16"/>
  <c r="AI105" i="16"/>
  <c r="AH105" i="16"/>
  <c r="BA67" i="16"/>
  <c r="AZ67" i="16"/>
  <c r="AX67" i="16"/>
  <c r="BB67" i="16"/>
  <c r="AK75" i="16"/>
  <c r="AJ75" i="16"/>
  <c r="AI75" i="16"/>
  <c r="AH75" i="16"/>
  <c r="BB37" i="16"/>
  <c r="BA37" i="16"/>
  <c r="AJ184" i="16"/>
  <c r="AI184" i="16"/>
  <c r="AK184" i="16"/>
  <c r="AK157" i="16"/>
  <c r="AJ157" i="16"/>
  <c r="AI157" i="16"/>
  <c r="AH157" i="16"/>
  <c r="AK108" i="16"/>
  <c r="AJ108" i="16"/>
  <c r="AI108" i="16"/>
  <c r="AH108" i="16"/>
  <c r="BB122" i="16"/>
  <c r="BA122" i="16"/>
  <c r="BB74" i="16"/>
  <c r="BA74" i="16"/>
  <c r="AK67" i="16"/>
  <c r="AI67" i="16"/>
  <c r="AH67" i="16"/>
  <c r="AJ67" i="16"/>
  <c r="AI60" i="16"/>
  <c r="AH60" i="16"/>
  <c r="AK60" i="16"/>
  <c r="AJ60" i="16"/>
  <c r="BA3" i="16"/>
  <c r="AZ3" i="16"/>
  <c r="AX3" i="16"/>
  <c r="BB3" i="16"/>
  <c r="AK195" i="16"/>
  <c r="AJ195" i="16"/>
  <c r="AI195" i="16"/>
  <c r="BB77" i="16"/>
  <c r="BA77" i="16"/>
  <c r="BB7" i="16"/>
  <c r="BA7" i="16"/>
  <c r="AZ7" i="16"/>
  <c r="AX7" i="16"/>
  <c r="AK91" i="16"/>
  <c r="AJ91" i="16"/>
  <c r="AI91" i="16"/>
  <c r="AH91" i="16"/>
  <c r="AK174" i="16"/>
  <c r="AJ174" i="16"/>
  <c r="AI174" i="16"/>
  <c r="BB102" i="16"/>
  <c r="BA102" i="16"/>
  <c r="AZ102" i="16"/>
  <c r="AX102" i="16"/>
  <c r="AI199" i="16"/>
  <c r="AJ199" i="16"/>
  <c r="AK199" i="16"/>
  <c r="AK175" i="16"/>
  <c r="AJ175" i="16"/>
  <c r="AI175" i="16"/>
  <c r="AK140" i="16"/>
  <c r="AJ140" i="16"/>
  <c r="AI140" i="16"/>
  <c r="AK71" i="16"/>
  <c r="AJ71" i="16"/>
  <c r="AI71" i="16"/>
  <c r="BB28" i="16"/>
  <c r="BA28" i="16"/>
  <c r="BB113" i="16"/>
  <c r="BA113" i="16"/>
  <c r="AZ113" i="16"/>
  <c r="AX113" i="16"/>
  <c r="AK57" i="16"/>
  <c r="AJ57" i="16"/>
  <c r="AI57" i="16"/>
  <c r="AH57" i="16"/>
  <c r="AK26" i="16"/>
  <c r="AJ26" i="16"/>
  <c r="AI26" i="16"/>
  <c r="AJ201" i="16"/>
  <c r="AI201" i="16"/>
  <c r="AH201" i="16"/>
  <c r="AK201" i="16"/>
  <c r="BB81" i="16"/>
  <c r="BA81" i="16"/>
  <c r="AZ81" i="16"/>
  <c r="AX81" i="16"/>
  <c r="AK169" i="16"/>
  <c r="AI169" i="16"/>
  <c r="AH169" i="16"/>
  <c r="AJ169" i="16"/>
  <c r="BB106" i="16"/>
  <c r="BA106" i="16"/>
  <c r="AZ106" i="16"/>
  <c r="AX106" i="16"/>
  <c r="BB109" i="16"/>
  <c r="BA109" i="16"/>
  <c r="AZ109" i="16"/>
  <c r="AX109" i="16"/>
  <c r="BB71" i="16"/>
  <c r="BA71" i="16"/>
  <c r="AJ207" i="16"/>
  <c r="AI207" i="16"/>
  <c r="AK207" i="16"/>
  <c r="AK185" i="16"/>
  <c r="AJ185" i="16"/>
  <c r="AI185" i="16"/>
  <c r="AH185" i="16"/>
  <c r="AK113" i="16"/>
  <c r="AJ113" i="16"/>
  <c r="AI113" i="16"/>
  <c r="AH113" i="16"/>
  <c r="AK54" i="16"/>
  <c r="AJ54" i="16"/>
  <c r="AI54" i="16"/>
  <c r="AH54" i="16"/>
  <c r="BB50" i="16"/>
  <c r="BA50" i="16"/>
  <c r="AZ50" i="16"/>
  <c r="AX50" i="16"/>
  <c r="AK224" i="16"/>
  <c r="AJ224" i="16"/>
  <c r="AI224" i="16"/>
  <c r="AH224" i="16"/>
  <c r="AI156" i="16"/>
  <c r="AH156" i="16"/>
  <c r="AK156" i="16"/>
  <c r="AJ156" i="16"/>
  <c r="AK150" i="16"/>
  <c r="AJ150" i="16"/>
  <c r="AI150" i="16"/>
  <c r="AH150" i="16"/>
  <c r="BB120" i="16"/>
  <c r="BA120" i="16"/>
  <c r="AZ120" i="16"/>
  <c r="AX120" i="16"/>
  <c r="AJ65" i="16"/>
  <c r="AI65" i="16"/>
  <c r="AK65" i="16"/>
  <c r="BB49" i="16"/>
  <c r="BA49" i="16"/>
  <c r="AZ49" i="16"/>
  <c r="AX49" i="16"/>
  <c r="AK47" i="16"/>
  <c r="AJ47" i="16"/>
  <c r="AI47" i="16"/>
  <c r="AH47" i="16"/>
  <c r="AK208" i="16"/>
  <c r="AJ208" i="16"/>
  <c r="AI208" i="16"/>
  <c r="AH208" i="16"/>
  <c r="AK145" i="16"/>
  <c r="AJ145" i="16"/>
  <c r="AI145" i="16"/>
  <c r="AH145" i="16"/>
  <c r="AK77" i="16"/>
  <c r="AJ77" i="16"/>
  <c r="AI77" i="16"/>
  <c r="BB42" i="16"/>
  <c r="BA42" i="16"/>
  <c r="AZ42" i="16"/>
  <c r="AX42" i="16"/>
  <c r="AK144" i="16"/>
  <c r="AJ144" i="16"/>
  <c r="AI144" i="16"/>
  <c r="AH144" i="16"/>
  <c r="AK202" i="16"/>
  <c r="AJ202" i="16"/>
  <c r="AI202" i="16"/>
  <c r="BB91" i="16"/>
  <c r="BA91" i="16"/>
  <c r="AZ91" i="16"/>
  <c r="AX91" i="16"/>
  <c r="AJ28" i="16"/>
  <c r="AI28" i="16"/>
  <c r="AH28" i="16"/>
  <c r="AK28" i="16"/>
  <c r="BB18" i="16"/>
  <c r="BA18" i="16"/>
  <c r="AZ18" i="16"/>
  <c r="AX18" i="16"/>
  <c r="AK131" i="16"/>
  <c r="AJ131" i="16"/>
  <c r="AI131" i="16"/>
  <c r="AH131" i="16"/>
  <c r="AK179" i="16"/>
  <c r="AJ179" i="16"/>
  <c r="AI179" i="16"/>
  <c r="AH179" i="16"/>
  <c r="BB79" i="16"/>
  <c r="BA79" i="16"/>
  <c r="AZ79" i="16"/>
  <c r="AX79" i="16"/>
  <c r="BB19" i="16"/>
  <c r="BA19" i="16"/>
  <c r="AJ178" i="16"/>
  <c r="AK178" i="16"/>
  <c r="AI178" i="16"/>
  <c r="AH178" i="16"/>
  <c r="AK30" i="16"/>
  <c r="AJ30" i="16"/>
  <c r="AI30" i="16"/>
  <c r="AH30" i="16"/>
  <c r="AK148" i="16"/>
  <c r="AJ148" i="16"/>
  <c r="AI148" i="16"/>
  <c r="AH148" i="16"/>
  <c r="AK114" i="16"/>
  <c r="AJ114" i="16"/>
  <c r="AI114" i="16"/>
  <c r="AH114" i="16"/>
  <c r="BB85" i="16"/>
  <c r="BA85" i="16"/>
  <c r="AZ85" i="16"/>
  <c r="AX85" i="16"/>
  <c r="BA134" i="16"/>
  <c r="AZ134" i="16"/>
  <c r="AX134" i="16"/>
  <c r="BB134" i="16"/>
  <c r="AK143" i="16"/>
  <c r="AJ143" i="16"/>
  <c r="AI143" i="16"/>
  <c r="AH143" i="16"/>
  <c r="BB116" i="16"/>
  <c r="BA116" i="16"/>
  <c r="BB52" i="16"/>
  <c r="BA52" i="16"/>
  <c r="AJ37" i="16"/>
  <c r="AI37" i="16"/>
  <c r="AH37" i="16"/>
  <c r="AK37" i="16"/>
  <c r="BB111" i="16"/>
  <c r="BA111" i="16"/>
  <c r="AZ111" i="16"/>
  <c r="AX111" i="16"/>
  <c r="AI218" i="16"/>
  <c r="AK218" i="16"/>
  <c r="AJ218" i="16"/>
  <c r="AJ209" i="16"/>
  <c r="AI209" i="16"/>
  <c r="AH209" i="16"/>
  <c r="AK209" i="16"/>
  <c r="AK147" i="16"/>
  <c r="AJ147" i="16"/>
  <c r="AI147" i="16"/>
  <c r="BB105" i="16"/>
  <c r="BA105" i="16"/>
  <c r="AK85" i="16"/>
  <c r="AJ85" i="16"/>
  <c r="AI85" i="16"/>
  <c r="AI68" i="16"/>
  <c r="AH68" i="16"/>
  <c r="AK68" i="16"/>
  <c r="AJ68" i="16"/>
  <c r="AK51" i="16"/>
  <c r="AJ51" i="16"/>
  <c r="AI51" i="16"/>
  <c r="BB15" i="16"/>
  <c r="BA15" i="16"/>
  <c r="BB41" i="16"/>
  <c r="BA41" i="16"/>
  <c r="AZ41" i="16"/>
  <c r="AX41" i="16"/>
  <c r="BA132" i="16"/>
  <c r="BB132" i="16"/>
  <c r="BB121" i="16"/>
  <c r="BA121" i="16"/>
  <c r="BB93" i="16"/>
  <c r="BA93" i="16"/>
  <c r="BB46" i="16"/>
  <c r="BA46" i="16"/>
  <c r="AZ46" i="16"/>
  <c r="AX46" i="16"/>
  <c r="BB6" i="16"/>
  <c r="BA6" i="16"/>
  <c r="AZ6" i="16"/>
  <c r="AX6" i="16"/>
  <c r="AJ227" i="16"/>
  <c r="AK227" i="16"/>
  <c r="AI227" i="16"/>
  <c r="BB118" i="16"/>
  <c r="BA118" i="16"/>
  <c r="AZ118" i="16"/>
  <c r="AX118" i="16"/>
  <c r="AK90" i="16"/>
  <c r="AJ90" i="16"/>
  <c r="AI90" i="16"/>
  <c r="AH90" i="16"/>
  <c r="AK36" i="16"/>
  <c r="AJ36" i="16"/>
  <c r="AI36" i="16"/>
  <c r="AH36" i="16"/>
  <c r="AI48" i="16"/>
  <c r="AK48" i="16"/>
  <c r="AJ48" i="16"/>
  <c r="AJ22" i="16"/>
  <c r="AK22" i="16"/>
  <c r="AI22" i="16"/>
  <c r="AH22" i="16"/>
  <c r="AK198" i="16"/>
  <c r="AJ198" i="16"/>
  <c r="AI198" i="16"/>
  <c r="AK127" i="16"/>
  <c r="AJ127" i="16"/>
  <c r="AI127" i="16"/>
  <c r="AK119" i="16"/>
  <c r="AJ119" i="16"/>
  <c r="AI119" i="16"/>
  <c r="BA96" i="16"/>
  <c r="AZ96" i="16"/>
  <c r="AX96" i="16"/>
  <c r="BB96" i="16"/>
  <c r="AI84" i="16"/>
  <c r="AH84" i="16"/>
  <c r="AK84" i="16"/>
  <c r="AJ84" i="16"/>
  <c r="AJ172" i="16"/>
  <c r="AK172" i="16"/>
  <c r="AI172" i="16"/>
  <c r="AJ104" i="16"/>
  <c r="AI104" i="16"/>
  <c r="AK104" i="16"/>
  <c r="BB114" i="16"/>
  <c r="BA114" i="16"/>
  <c r="AI205" i="16"/>
  <c r="AH205" i="16"/>
  <c r="AJ205" i="16"/>
  <c r="AK205" i="16"/>
  <c r="AK88" i="16"/>
  <c r="AJ88" i="16"/>
  <c r="AI88" i="16"/>
  <c r="AH88" i="16"/>
  <c r="AJ81" i="16"/>
  <c r="AI81" i="16"/>
  <c r="AK81" i="16"/>
  <c r="BB33" i="16"/>
  <c r="BA33" i="16"/>
  <c r="AK58" i="16"/>
  <c r="AJ58" i="16"/>
  <c r="AI58" i="16"/>
  <c r="AH58" i="16"/>
  <c r="AI24" i="16"/>
  <c r="AH24" i="16"/>
  <c r="AJ24" i="16"/>
  <c r="AK24" i="16"/>
  <c r="AK213" i="16"/>
  <c r="AJ213" i="16"/>
  <c r="AI213" i="16"/>
  <c r="AH213" i="16"/>
  <c r="AK146" i="16"/>
  <c r="AJ146" i="16"/>
  <c r="AI146" i="16"/>
  <c r="AH146" i="16"/>
  <c r="BB119" i="16"/>
  <c r="BA119" i="16"/>
  <c r="AZ119" i="16"/>
  <c r="AX119" i="16"/>
  <c r="AI32" i="16"/>
  <c r="AK32" i="16"/>
  <c r="AJ32" i="16"/>
  <c r="BB13" i="16"/>
  <c r="BA13" i="16"/>
  <c r="AZ13" i="16"/>
  <c r="AX13" i="16"/>
  <c r="AI115" i="16"/>
  <c r="AH115" i="16"/>
  <c r="AK115" i="16"/>
  <c r="AJ115" i="16"/>
  <c r="AK153" i="16"/>
  <c r="AJ153" i="16"/>
  <c r="AI153" i="16"/>
  <c r="AH153" i="16"/>
  <c r="AK93" i="16"/>
  <c r="AJ93" i="16"/>
  <c r="AI93" i="16"/>
  <c r="AH93" i="16"/>
  <c r="AK52" i="16"/>
  <c r="AJ52" i="16"/>
  <c r="AI52" i="16"/>
  <c r="BB31" i="16"/>
  <c r="BA31" i="16"/>
  <c r="AZ31" i="16"/>
  <c r="AX31" i="16"/>
  <c r="BB130" i="16"/>
  <c r="BA130" i="16"/>
  <c r="AZ130" i="16"/>
  <c r="AX130" i="16"/>
  <c r="AK160" i="16"/>
  <c r="AJ160" i="16"/>
  <c r="AI160" i="16"/>
  <c r="AH160" i="16"/>
  <c r="AK80" i="16"/>
  <c r="AJ80" i="16"/>
  <c r="AI80" i="16"/>
  <c r="AH80" i="16"/>
  <c r="AJ73" i="16"/>
  <c r="AI73" i="16"/>
  <c r="AH73" i="16"/>
  <c r="AK73" i="16"/>
  <c r="BB57" i="16"/>
  <c r="BA57" i="16"/>
  <c r="AZ57" i="16"/>
  <c r="AX57" i="16"/>
  <c r="AK50" i="16"/>
  <c r="AJ50" i="16"/>
  <c r="AI50" i="16"/>
  <c r="AH50" i="16"/>
  <c r="BB94" i="16"/>
  <c r="BA94" i="16"/>
  <c r="AZ94" i="16"/>
  <c r="AX94" i="16"/>
  <c r="AK97" i="16"/>
  <c r="AJ97" i="16"/>
  <c r="AI97" i="16"/>
  <c r="AH97" i="16"/>
  <c r="BA68" i="16"/>
  <c r="AZ68" i="16"/>
  <c r="AX68" i="16"/>
  <c r="BB68" i="16"/>
  <c r="AI56" i="16"/>
  <c r="AK56" i="16"/>
  <c r="AJ56" i="16"/>
  <c r="BB17" i="16"/>
  <c r="BA17" i="16"/>
  <c r="AK21" i="16"/>
  <c r="AJ21" i="16"/>
  <c r="AI21" i="16"/>
  <c r="AK215" i="16"/>
  <c r="AJ215" i="16"/>
  <c r="AI215" i="16"/>
  <c r="AH215" i="16"/>
  <c r="AK165" i="16"/>
  <c r="AJ165" i="16"/>
  <c r="AI165" i="16"/>
  <c r="AH165" i="16"/>
  <c r="BB104" i="16"/>
  <c r="BA104" i="16"/>
  <c r="AK87" i="16"/>
  <c r="AJ87" i="16"/>
  <c r="AI87" i="16"/>
  <c r="AH87" i="16"/>
  <c r="BB51" i="16"/>
  <c r="BA51" i="16"/>
  <c r="AJ211" i="16"/>
  <c r="AI211" i="16"/>
  <c r="AK211" i="16"/>
  <c r="AK182" i="16"/>
  <c r="AJ182" i="16"/>
  <c r="AI182" i="16"/>
  <c r="AH182" i="16"/>
  <c r="BA115" i="16"/>
  <c r="AZ115" i="16"/>
  <c r="AX115" i="16"/>
  <c r="BB115" i="16"/>
  <c r="BB82" i="16"/>
  <c r="BA82" i="16"/>
  <c r="AK41" i="16"/>
  <c r="AJ41" i="16"/>
  <c r="AI41" i="16"/>
  <c r="BB123" i="16"/>
  <c r="BA123" i="16"/>
  <c r="AZ123" i="16"/>
  <c r="AX123" i="16"/>
  <c r="AK196" i="16"/>
  <c r="AJ196" i="16"/>
  <c r="AI196" i="16"/>
  <c r="AK133" i="16"/>
  <c r="AJ133" i="16"/>
  <c r="AI133" i="16"/>
  <c r="BB110" i="16"/>
  <c r="BA110" i="16"/>
  <c r="AZ110" i="16"/>
  <c r="AX110" i="16"/>
  <c r="AK33" i="16"/>
  <c r="AJ33" i="16"/>
  <c r="AI33" i="16"/>
  <c r="BB29" i="16"/>
  <c r="BA29" i="16"/>
  <c r="AZ29" i="16"/>
  <c r="AX29" i="16"/>
  <c r="AK151" i="16"/>
  <c r="AJ151" i="16"/>
  <c r="AI151" i="16"/>
  <c r="AH151" i="16"/>
  <c r="AK120" i="16"/>
  <c r="AI120" i="16"/>
  <c r="AH120" i="16"/>
  <c r="AJ120" i="16"/>
  <c r="AJ197" i="16"/>
  <c r="AI197" i="16"/>
  <c r="AH197" i="16"/>
  <c r="AK197" i="16"/>
  <c r="AK155" i="16"/>
  <c r="AJ155" i="16"/>
  <c r="AI155" i="16"/>
  <c r="BB103" i="16"/>
  <c r="BA103" i="16"/>
  <c r="AI95" i="16"/>
  <c r="AH95" i="16"/>
  <c r="AK95" i="16"/>
  <c r="AJ95" i="16"/>
  <c r="AK86" i="16"/>
  <c r="AJ86" i="16"/>
  <c r="AI86" i="16"/>
  <c r="BB59" i="16"/>
  <c r="BA59" i="16"/>
  <c r="BA131" i="16"/>
  <c r="BB131" i="16"/>
  <c r="BB83" i="16"/>
  <c r="BA83" i="16"/>
  <c r="AZ83" i="16"/>
  <c r="AX83" i="16"/>
  <c r="AK79" i="16"/>
  <c r="AJ79" i="16"/>
  <c r="AI79" i="16"/>
  <c r="AH79" i="16"/>
  <c r="AK129" i="16"/>
  <c r="AJ129" i="16"/>
  <c r="AI129" i="16"/>
  <c r="AH129" i="16"/>
  <c r="AI25" i="16"/>
  <c r="AK25" i="16"/>
  <c r="AJ25" i="16"/>
  <c r="AK189" i="16"/>
  <c r="AJ189" i="16"/>
  <c r="AI189" i="16"/>
  <c r="AJ203" i="16"/>
  <c r="AI203" i="16"/>
  <c r="AH203" i="16"/>
  <c r="AK203" i="16"/>
  <c r="BB127" i="16"/>
  <c r="BA127" i="16"/>
  <c r="AZ127" i="16"/>
  <c r="AX127" i="16"/>
  <c r="AK110" i="16"/>
  <c r="AJ110" i="16"/>
  <c r="AI110" i="16"/>
  <c r="BB88" i="16"/>
  <c r="BA88" i="16"/>
  <c r="AZ88" i="16"/>
  <c r="AX88" i="16"/>
  <c r="AK55" i="16"/>
  <c r="AJ55" i="16"/>
  <c r="AI55" i="16"/>
  <c r="AH55" i="16"/>
  <c r="AK191" i="16"/>
  <c r="AJ191" i="16"/>
  <c r="AI191" i="16"/>
  <c r="AK141" i="16"/>
  <c r="AJ141" i="16"/>
  <c r="AI141" i="16"/>
  <c r="BB73" i="16"/>
  <c r="BA73" i="16"/>
  <c r="AZ73" i="16"/>
  <c r="AX73" i="16"/>
  <c r="AK66" i="16"/>
  <c r="AJ66" i="16"/>
  <c r="AI66" i="16"/>
  <c r="BB2" i="16"/>
  <c r="BA2" i="16"/>
  <c r="AZ2" i="16"/>
  <c r="AX2" i="16"/>
  <c r="AK210" i="16"/>
  <c r="AJ210" i="16"/>
  <c r="AI210" i="16"/>
  <c r="AH210" i="16"/>
  <c r="AI166" i="16"/>
  <c r="AK166" i="16"/>
  <c r="AJ166" i="16"/>
  <c r="BB126" i="16"/>
  <c r="BA126" i="16"/>
  <c r="AZ126" i="16"/>
  <c r="AX126" i="16"/>
  <c r="AK70" i="16"/>
  <c r="AJ70" i="16"/>
  <c r="AI70" i="16"/>
  <c r="AH70" i="16"/>
  <c r="AI59" i="16"/>
  <c r="AK59" i="16"/>
  <c r="AJ59" i="16"/>
  <c r="BB8" i="16"/>
  <c r="BA8" i="16"/>
  <c r="AZ8" i="16"/>
  <c r="AX8" i="16"/>
  <c r="BB100" i="16"/>
  <c r="BA100" i="16"/>
  <c r="AZ100" i="16"/>
  <c r="AX100" i="16"/>
  <c r="AI200" i="16"/>
  <c r="AH200" i="16"/>
  <c r="AK200" i="16"/>
  <c r="AJ200" i="16"/>
  <c r="AK123" i="16"/>
  <c r="AJ123" i="16"/>
  <c r="AI123" i="16"/>
  <c r="AH123" i="16"/>
  <c r="AI92" i="16"/>
  <c r="AK92" i="16"/>
  <c r="AJ92" i="16"/>
  <c r="BA25" i="16"/>
  <c r="BB25" i="16"/>
  <c r="AJ223" i="16"/>
  <c r="AK223" i="16"/>
  <c r="AI223" i="16"/>
  <c r="AH223" i="16"/>
  <c r="BB72" i="16"/>
  <c r="BA72" i="16"/>
  <c r="AZ72" i="16"/>
  <c r="AX72" i="16"/>
  <c r="AK187" i="16"/>
  <c r="AJ187" i="16"/>
  <c r="AI187" i="16"/>
  <c r="AH187" i="16"/>
  <c r="AK121" i="16"/>
  <c r="AJ121" i="16"/>
  <c r="AI121" i="16"/>
  <c r="AH121" i="16"/>
  <c r="AK69" i="16"/>
  <c r="AJ69" i="16"/>
  <c r="AI69" i="16"/>
  <c r="AH69" i="16"/>
  <c r="AK38" i="16"/>
  <c r="AJ38" i="16"/>
  <c r="AI38" i="16"/>
  <c r="BB34" i="16"/>
  <c r="BA34" i="16"/>
  <c r="AZ34" i="16"/>
  <c r="AX34" i="16"/>
  <c r="BB124" i="16"/>
  <c r="BA124" i="16"/>
  <c r="AZ124" i="16"/>
  <c r="AX124" i="16"/>
  <c r="AZ128" i="16"/>
  <c r="AX128" i="16"/>
  <c r="AH228" i="16"/>
  <c r="AH220" i="16"/>
  <c r="AH222" i="16"/>
  <c r="AB226" i="16"/>
  <c r="AA226" i="16"/>
  <c r="AE226" i="16"/>
  <c r="K222" i="6"/>
  <c r="R230" i="6"/>
  <c r="T230" i="6" s="1"/>
  <c r="AH214" i="16"/>
  <c r="AH92" i="16"/>
  <c r="AH141" i="16"/>
  <c r="AH25" i="16"/>
  <c r="AH133" i="16"/>
  <c r="AH41" i="16"/>
  <c r="AH104" i="16"/>
  <c r="AH198" i="16"/>
  <c r="AH48" i="16"/>
  <c r="AZ93" i="16"/>
  <c r="AX93" i="16"/>
  <c r="AZ15" i="16"/>
  <c r="AX15" i="16"/>
  <c r="AH85" i="16"/>
  <c r="AH140" i="16"/>
  <c r="AH199" i="16"/>
  <c r="AZ74" i="16"/>
  <c r="AX74" i="16"/>
  <c r="AZ108" i="16"/>
  <c r="AX108" i="16"/>
  <c r="AZ87" i="16"/>
  <c r="AX87" i="16"/>
  <c r="AH63" i="16"/>
  <c r="AZ12" i="16"/>
  <c r="AX12" i="16"/>
  <c r="AH118" i="16"/>
  <c r="AH192" i="16"/>
  <c r="AH107" i="16"/>
  <c r="AZ107" i="16"/>
  <c r="AX107" i="16"/>
  <c r="AH53" i="16"/>
  <c r="AH122" i="16"/>
  <c r="AH168" i="16"/>
  <c r="AH35" i="16"/>
  <c r="AH164" i="16"/>
  <c r="AH29" i="16"/>
  <c r="AZ129" i="16"/>
  <c r="AX129" i="16"/>
  <c r="AH109" i="16"/>
  <c r="AH158" i="16"/>
  <c r="AH154" i="16"/>
  <c r="AZ61" i="16"/>
  <c r="AX61" i="16"/>
  <c r="AZ36" i="16"/>
  <c r="AX36" i="16"/>
  <c r="AH149" i="16"/>
  <c r="AA121" i="16"/>
  <c r="AE121" i="16"/>
  <c r="AB121" i="16"/>
  <c r="AA223" i="16"/>
  <c r="AE223" i="16"/>
  <c r="AB223" i="16"/>
  <c r="AA123" i="16"/>
  <c r="AE123" i="16"/>
  <c r="AB123" i="16"/>
  <c r="AA203" i="16"/>
  <c r="AE203" i="16"/>
  <c r="AB203" i="16"/>
  <c r="AA129" i="16"/>
  <c r="AE129" i="16"/>
  <c r="AB129" i="16"/>
  <c r="AA197" i="16"/>
  <c r="AE197" i="16"/>
  <c r="AB197" i="16"/>
  <c r="AH56" i="16"/>
  <c r="AA50" i="16"/>
  <c r="AE50" i="16"/>
  <c r="AB50" i="16"/>
  <c r="AA80" i="16"/>
  <c r="AE80" i="16"/>
  <c r="AB80" i="16"/>
  <c r="AB153" i="16"/>
  <c r="AA153" i="16"/>
  <c r="AE153" i="16"/>
  <c r="AA213" i="16"/>
  <c r="AE213" i="16"/>
  <c r="AB213" i="16"/>
  <c r="AA36" i="16"/>
  <c r="AE36" i="16"/>
  <c r="AB36" i="16"/>
  <c r="AH227" i="16"/>
  <c r="AA209" i="16"/>
  <c r="AE209" i="16"/>
  <c r="AB209" i="16"/>
  <c r="AA37" i="16"/>
  <c r="AE37" i="16"/>
  <c r="AB37" i="16"/>
  <c r="AB148" i="16"/>
  <c r="AA148" i="16"/>
  <c r="AE148" i="16"/>
  <c r="AA131" i="16"/>
  <c r="AE131" i="16"/>
  <c r="AB131" i="16"/>
  <c r="AA208" i="16"/>
  <c r="AE208" i="16"/>
  <c r="AB208" i="16"/>
  <c r="AA54" i="16"/>
  <c r="AE54" i="16"/>
  <c r="AB54" i="16"/>
  <c r="AA201" i="16"/>
  <c r="AE201" i="16"/>
  <c r="AB201" i="16"/>
  <c r="AH96" i="16"/>
  <c r="AB64" i="16"/>
  <c r="AA64" i="16"/>
  <c r="AE64" i="16"/>
  <c r="AA45" i="16"/>
  <c r="AE45" i="16"/>
  <c r="AB45" i="16"/>
  <c r="AB98" i="16"/>
  <c r="AA98" i="16"/>
  <c r="AE98" i="16"/>
  <c r="AA42" i="16"/>
  <c r="AE42" i="16"/>
  <c r="AB42" i="16"/>
  <c r="AA106" i="16"/>
  <c r="AE106" i="16"/>
  <c r="AB106" i="16"/>
  <c r="AB173" i="16"/>
  <c r="AA173" i="16"/>
  <c r="AE173" i="16"/>
  <c r="AA163" i="16"/>
  <c r="AE163" i="16"/>
  <c r="AB163" i="16"/>
  <c r="AH40" i="16"/>
  <c r="AA72" i="16"/>
  <c r="AE72" i="16"/>
  <c r="AB72" i="16"/>
  <c r="AA23" i="16"/>
  <c r="AE23" i="16"/>
  <c r="AB23" i="16"/>
  <c r="AA186" i="16"/>
  <c r="AE186" i="16"/>
  <c r="AB186" i="16"/>
  <c r="AB193" i="16"/>
  <c r="AA193" i="16"/>
  <c r="AE193" i="16"/>
  <c r="AA78" i="16"/>
  <c r="AE78" i="16"/>
  <c r="AB78" i="16"/>
  <c r="AA162" i="16"/>
  <c r="AE162" i="16"/>
  <c r="AB162" i="16"/>
  <c r="AH159" i="16"/>
  <c r="AH74" i="16"/>
  <c r="AZ131" i="16"/>
  <c r="AX131" i="16"/>
  <c r="AA95" i="16"/>
  <c r="AE95" i="16"/>
  <c r="AB95" i="16"/>
  <c r="AZ104" i="16"/>
  <c r="AX104" i="16"/>
  <c r="AH21" i="16"/>
  <c r="AZ33" i="16"/>
  <c r="AX33" i="16"/>
  <c r="AH172" i="16"/>
  <c r="AH119" i="16"/>
  <c r="AZ121" i="16"/>
  <c r="AX121" i="16"/>
  <c r="AH51" i="16"/>
  <c r="AZ19" i="16"/>
  <c r="AX19" i="16"/>
  <c r="AH65" i="16"/>
  <c r="AZ122" i="16"/>
  <c r="AX122" i="16"/>
  <c r="AZ136" i="16"/>
  <c r="AX136" i="16"/>
  <c r="AH139" i="16"/>
  <c r="AZ45" i="16"/>
  <c r="AX45" i="16"/>
  <c r="AZ75" i="16"/>
  <c r="AX75" i="16"/>
  <c r="AZ4" i="16"/>
  <c r="AX4" i="16"/>
  <c r="AZ99" i="16"/>
  <c r="AX99" i="16"/>
  <c r="AZ62" i="16"/>
  <c r="AX62" i="16"/>
  <c r="AZ23" i="16"/>
  <c r="AX23" i="16"/>
  <c r="AZ89" i="16"/>
  <c r="AX89" i="16"/>
  <c r="AH181" i="16"/>
  <c r="AH101" i="16"/>
  <c r="AH190" i="16"/>
  <c r="AZ32" i="16"/>
  <c r="AX32" i="16"/>
  <c r="AH102" i="16"/>
  <c r="AZ78" i="16"/>
  <c r="AX78" i="16"/>
  <c r="AH135" i="16"/>
  <c r="AH221" i="16"/>
  <c r="AZ10" i="16"/>
  <c r="AX10" i="16"/>
  <c r="AH126" i="16"/>
  <c r="AH38" i="16"/>
  <c r="AH66" i="16"/>
  <c r="AH191" i="16"/>
  <c r="AH110" i="16"/>
  <c r="AH189" i="16"/>
  <c r="AZ59" i="16"/>
  <c r="AX59" i="16"/>
  <c r="AZ103" i="16"/>
  <c r="AX103" i="16"/>
  <c r="AH33" i="16"/>
  <c r="AH196" i="16"/>
  <c r="AZ82" i="16"/>
  <c r="AX82" i="16"/>
  <c r="AH211" i="16"/>
  <c r="AH52" i="16"/>
  <c r="AH32" i="16"/>
  <c r="AA22" i="16"/>
  <c r="AE22" i="16"/>
  <c r="AB22" i="16"/>
  <c r="AZ105" i="16"/>
  <c r="AX105" i="16"/>
  <c r="AZ52" i="16"/>
  <c r="AX52" i="16"/>
  <c r="AH202" i="16"/>
  <c r="AH77" i="16"/>
  <c r="AB156" i="16"/>
  <c r="AA156" i="16"/>
  <c r="AE156" i="16"/>
  <c r="AH207" i="16"/>
  <c r="AH26" i="16"/>
  <c r="AZ28" i="16"/>
  <c r="AX28" i="16"/>
  <c r="AH175" i="16"/>
  <c r="AH174" i="16"/>
  <c r="AZ77" i="16"/>
  <c r="AX77" i="16"/>
  <c r="AH184" i="16"/>
  <c r="AZ112" i="16"/>
  <c r="AX112" i="16"/>
  <c r="AZ11" i="16"/>
  <c r="AX11" i="16"/>
  <c r="AH170" i="16"/>
  <c r="AH204" i="16"/>
  <c r="AA76" i="16"/>
  <c r="AE76" i="16"/>
  <c r="AB76" i="16"/>
  <c r="AH89" i="16"/>
  <c r="AA117" i="16"/>
  <c r="AE117" i="16"/>
  <c r="AB117" i="16"/>
  <c r="AA212" i="16"/>
  <c r="AE212" i="16"/>
  <c r="AB212" i="16"/>
  <c r="AZ90" i="16"/>
  <c r="AX90" i="16"/>
  <c r="AH225" i="16"/>
  <c r="AH94" i="16"/>
  <c r="AZ70" i="16"/>
  <c r="AX70" i="16"/>
  <c r="AA124" i="16"/>
  <c r="AE124" i="16"/>
  <c r="AB124" i="16"/>
  <c r="AH194" i="16"/>
  <c r="AA222" i="16"/>
  <c r="AE222" i="16"/>
  <c r="AB222" i="16"/>
  <c r="AA187" i="16"/>
  <c r="AE187" i="16"/>
  <c r="AB187" i="16"/>
  <c r="AA79" i="16"/>
  <c r="AE79" i="16"/>
  <c r="AB79" i="16"/>
  <c r="AA120" i="16"/>
  <c r="AE120" i="16"/>
  <c r="AB120" i="16"/>
  <c r="AB165" i="16"/>
  <c r="AA165" i="16"/>
  <c r="AE165" i="16"/>
  <c r="AA97" i="16"/>
  <c r="AE97" i="16"/>
  <c r="AB97" i="16"/>
  <c r="AA160" i="16"/>
  <c r="AE160" i="16"/>
  <c r="AB160" i="16"/>
  <c r="AB205" i="16"/>
  <c r="AA205" i="16"/>
  <c r="AE205" i="16"/>
  <c r="AA90" i="16"/>
  <c r="AE90" i="16"/>
  <c r="AB90" i="16"/>
  <c r="AA30" i="16"/>
  <c r="AE30" i="16"/>
  <c r="AB30" i="16"/>
  <c r="AB47" i="16"/>
  <c r="AA47" i="16"/>
  <c r="AE47" i="16"/>
  <c r="AA224" i="16"/>
  <c r="AE224" i="16"/>
  <c r="AB224" i="16"/>
  <c r="AA113" i="16"/>
  <c r="AE113" i="16"/>
  <c r="AB113" i="16"/>
  <c r="AB169" i="16"/>
  <c r="AA169" i="16"/>
  <c r="AE169" i="16"/>
  <c r="AA60" i="16"/>
  <c r="AE60" i="16"/>
  <c r="AB60" i="16"/>
  <c r="AA108" i="16"/>
  <c r="AE108" i="16"/>
  <c r="AB108" i="16"/>
  <c r="AA105" i="16"/>
  <c r="AE105" i="16"/>
  <c r="AB105" i="16"/>
  <c r="AA49" i="16"/>
  <c r="AE49" i="16"/>
  <c r="AB49" i="16"/>
  <c r="AA103" i="16"/>
  <c r="AE103" i="16"/>
  <c r="AB103" i="16"/>
  <c r="AA183" i="16"/>
  <c r="AE183" i="16"/>
  <c r="AB183" i="16"/>
  <c r="AA43" i="16"/>
  <c r="AE43" i="16"/>
  <c r="AB43" i="16"/>
  <c r="AA134" i="16"/>
  <c r="AE134" i="16"/>
  <c r="AB134" i="16"/>
  <c r="AA128" i="16"/>
  <c r="AE128" i="16"/>
  <c r="AB128" i="16"/>
  <c r="AA177" i="16"/>
  <c r="AE177" i="16"/>
  <c r="AB177" i="16"/>
  <c r="AA111" i="16"/>
  <c r="AE111" i="16"/>
  <c r="AB111" i="16"/>
  <c r="AA82" i="16"/>
  <c r="AE82" i="16"/>
  <c r="AB82" i="16"/>
  <c r="AH180" i="16"/>
  <c r="AA116" i="16"/>
  <c r="AE116" i="16"/>
  <c r="AB116" i="16"/>
  <c r="AB132" i="16"/>
  <c r="AA132" i="16"/>
  <c r="AE132" i="16"/>
  <c r="AA130" i="16"/>
  <c r="AE130" i="16"/>
  <c r="AB130" i="16"/>
  <c r="AA62" i="16"/>
  <c r="AE62" i="16"/>
  <c r="AB62" i="16"/>
  <c r="AA219" i="16"/>
  <c r="AE219" i="16"/>
  <c r="AB219" i="16"/>
  <c r="AA138" i="16"/>
  <c r="AE138" i="16"/>
  <c r="AB138" i="16"/>
  <c r="AA228" i="16"/>
  <c r="AE228" i="16"/>
  <c r="AB228" i="16"/>
  <c r="AZ25" i="16"/>
  <c r="AX25" i="16"/>
  <c r="AH59" i="16"/>
  <c r="AH166" i="16"/>
  <c r="AH86" i="16"/>
  <c r="AH155" i="16"/>
  <c r="AZ51" i="16"/>
  <c r="AX51" i="16"/>
  <c r="AZ17" i="16"/>
  <c r="AX17" i="16"/>
  <c r="AH81" i="16"/>
  <c r="AZ114" i="16"/>
  <c r="AX114" i="16"/>
  <c r="AH127" i="16"/>
  <c r="AZ132" i="16"/>
  <c r="AX132" i="16"/>
  <c r="AH147" i="16"/>
  <c r="AH218" i="16"/>
  <c r="AZ116" i="16"/>
  <c r="AX116" i="16"/>
  <c r="AZ71" i="16"/>
  <c r="AX71" i="16"/>
  <c r="AH71" i="16"/>
  <c r="AH195" i="16"/>
  <c r="AZ37" i="16"/>
  <c r="AX37" i="16"/>
  <c r="AH125" i="16"/>
  <c r="AH167" i="16"/>
  <c r="AH176" i="16"/>
  <c r="AZ9" i="16"/>
  <c r="AX9" i="16"/>
  <c r="AZ43" i="16"/>
  <c r="AX43" i="16"/>
  <c r="AH112" i="16"/>
  <c r="AH152" i="16"/>
  <c r="AZ40" i="16"/>
  <c r="AX40" i="16"/>
  <c r="AH142" i="16"/>
  <c r="AZ22" i="16"/>
  <c r="AX22" i="16"/>
  <c r="AZ95" i="16"/>
  <c r="AX95" i="16"/>
  <c r="AH83" i="16"/>
  <c r="AZ98" i="16"/>
  <c r="AX98" i="16"/>
  <c r="AB69" i="16"/>
  <c r="AA69" i="16"/>
  <c r="AE69" i="16"/>
  <c r="AA200" i="16"/>
  <c r="AE200" i="16"/>
  <c r="AB200" i="16"/>
  <c r="AA70" i="16"/>
  <c r="AE70" i="16"/>
  <c r="AB70" i="16"/>
  <c r="AB210" i="16"/>
  <c r="AA210" i="16"/>
  <c r="AE210" i="16"/>
  <c r="AA55" i="16"/>
  <c r="AE55" i="16"/>
  <c r="AB55" i="16"/>
  <c r="AA151" i="16"/>
  <c r="AE151" i="16"/>
  <c r="AB151" i="16"/>
  <c r="AA93" i="16"/>
  <c r="AE93" i="16"/>
  <c r="AB93" i="16"/>
  <c r="AB115" i="16"/>
  <c r="AA115" i="16"/>
  <c r="AE115" i="16"/>
  <c r="AA146" i="16"/>
  <c r="AE146" i="16"/>
  <c r="AB146" i="16"/>
  <c r="AA24" i="16"/>
  <c r="AE24" i="16"/>
  <c r="AB24" i="16"/>
  <c r="AA114" i="16"/>
  <c r="AE114" i="16"/>
  <c r="AB114" i="16"/>
  <c r="AB179" i="16"/>
  <c r="AA179" i="16"/>
  <c r="AE179" i="16"/>
  <c r="AA144" i="16"/>
  <c r="AE144" i="16"/>
  <c r="AB144" i="16"/>
  <c r="AA145" i="16"/>
  <c r="AE145" i="16"/>
  <c r="AB145" i="16"/>
  <c r="AA150" i="16"/>
  <c r="AE150" i="16"/>
  <c r="AB150" i="16"/>
  <c r="AA57" i="16"/>
  <c r="AE57" i="16"/>
  <c r="AB57" i="16"/>
  <c r="AB91" i="16"/>
  <c r="AA91" i="16"/>
  <c r="AE91" i="16"/>
  <c r="AA67" i="16"/>
  <c r="AE67" i="16"/>
  <c r="AB67" i="16"/>
  <c r="AB188" i="16"/>
  <c r="AA188" i="16"/>
  <c r="AE188" i="16"/>
  <c r="AA44" i="16"/>
  <c r="AE44" i="16"/>
  <c r="AB44" i="16"/>
  <c r="AB136" i="16"/>
  <c r="AA136" i="16"/>
  <c r="AE136" i="16"/>
  <c r="AB39" i="16"/>
  <c r="AA39" i="16"/>
  <c r="AE39" i="16"/>
  <c r="AA99" i="16"/>
  <c r="AE99" i="16"/>
  <c r="AB99" i="16"/>
  <c r="AB31" i="16"/>
  <c r="AA31" i="16"/>
  <c r="AE31" i="16"/>
  <c r="AA27" i="16"/>
  <c r="AE27" i="16"/>
  <c r="AB27" i="16"/>
  <c r="AA214" i="16"/>
  <c r="AE214" i="16"/>
  <c r="AB214" i="16"/>
  <c r="AA220" i="16"/>
  <c r="AE220" i="16"/>
  <c r="AB220" i="16"/>
  <c r="AB182" i="16"/>
  <c r="AA182" i="16"/>
  <c r="AE182" i="16"/>
  <c r="AB87" i="16"/>
  <c r="AA87" i="16"/>
  <c r="AE87" i="16"/>
  <c r="AA215" i="16"/>
  <c r="AE215" i="16"/>
  <c r="AB215" i="16"/>
  <c r="AA73" i="16"/>
  <c r="AE73" i="16"/>
  <c r="AB73" i="16"/>
  <c r="AA58" i="16"/>
  <c r="AE58" i="16"/>
  <c r="AB58" i="16"/>
  <c r="AA88" i="16"/>
  <c r="AE88" i="16"/>
  <c r="AB88" i="16"/>
  <c r="AA84" i="16"/>
  <c r="AE84" i="16"/>
  <c r="AB84" i="16"/>
  <c r="AA68" i="16"/>
  <c r="AE68" i="16"/>
  <c r="AB68" i="16"/>
  <c r="AA143" i="16"/>
  <c r="AE143" i="16"/>
  <c r="AB143" i="16"/>
  <c r="AA178" i="16"/>
  <c r="AE178" i="16"/>
  <c r="AB178" i="16"/>
  <c r="AA28" i="16"/>
  <c r="AE28" i="16"/>
  <c r="AB28" i="16"/>
  <c r="AB185" i="16"/>
  <c r="AA185" i="16"/>
  <c r="AE185" i="16"/>
  <c r="AA157" i="16"/>
  <c r="AE157" i="16"/>
  <c r="AB157" i="16"/>
  <c r="AA75" i="16"/>
  <c r="AE75" i="16"/>
  <c r="AB75" i="16"/>
  <c r="AA137" i="16"/>
  <c r="AE137" i="16"/>
  <c r="AB137" i="16"/>
  <c r="AA171" i="16"/>
  <c r="AE171" i="16"/>
  <c r="AB171" i="16"/>
  <c r="AA206" i="16"/>
  <c r="AE206" i="16"/>
  <c r="AB206" i="16"/>
  <c r="AA34" i="16"/>
  <c r="AE34" i="16"/>
  <c r="AB34" i="16"/>
  <c r="AA217" i="16"/>
  <c r="AE217" i="16"/>
  <c r="AB217" i="16"/>
  <c r="AA100" i="16"/>
  <c r="AE100" i="16"/>
  <c r="AB100" i="16"/>
  <c r="AB46" i="16"/>
  <c r="AA46" i="16"/>
  <c r="AE46" i="16"/>
  <c r="AA161" i="16"/>
  <c r="AE161" i="16"/>
  <c r="AB161" i="16"/>
  <c r="AH61" i="16"/>
  <c r="AB176" i="16"/>
  <c r="AA176" i="16"/>
  <c r="AE176" i="16"/>
  <c r="AB194" i="16"/>
  <c r="AA194" i="16"/>
  <c r="AE194" i="16"/>
  <c r="AB83" i="16"/>
  <c r="AA83" i="16"/>
  <c r="AE83" i="16"/>
  <c r="AA170" i="16"/>
  <c r="AE170" i="16"/>
  <c r="AB170" i="16"/>
  <c r="AA26" i="16"/>
  <c r="AE26" i="16"/>
  <c r="AB26" i="16"/>
  <c r="AB51" i="16"/>
  <c r="AA51" i="16"/>
  <c r="AE51" i="16"/>
  <c r="AA40" i="16"/>
  <c r="AE40" i="16"/>
  <c r="AB40" i="16"/>
  <c r="AA168" i="16"/>
  <c r="AE168" i="16"/>
  <c r="AB168" i="16"/>
  <c r="AA63" i="16"/>
  <c r="AE63" i="16"/>
  <c r="AB63" i="16"/>
  <c r="AB92" i="16"/>
  <c r="AA92" i="16"/>
  <c r="AE92" i="16"/>
  <c r="AA56" i="16"/>
  <c r="AE56" i="16"/>
  <c r="AB56" i="16"/>
  <c r="AB167" i="16"/>
  <c r="AA167" i="16"/>
  <c r="AE167" i="16"/>
  <c r="AB147" i="16"/>
  <c r="AA147" i="16"/>
  <c r="AE147" i="16"/>
  <c r="AA86" i="16"/>
  <c r="AE86" i="16"/>
  <c r="AB86" i="16"/>
  <c r="AB32" i="16"/>
  <c r="AA32" i="16"/>
  <c r="AE32" i="16"/>
  <c r="AB189" i="16"/>
  <c r="AA189" i="16"/>
  <c r="AE189" i="16"/>
  <c r="AB126" i="16"/>
  <c r="AA126" i="16"/>
  <c r="AE126" i="16"/>
  <c r="AB101" i="16"/>
  <c r="AA101" i="16"/>
  <c r="AE101" i="16"/>
  <c r="AB119" i="16"/>
  <c r="AA119" i="16"/>
  <c r="AE119" i="16"/>
  <c r="AA74" i="16"/>
  <c r="AE74" i="16"/>
  <c r="AB74" i="16"/>
  <c r="AA158" i="16"/>
  <c r="AE158" i="16"/>
  <c r="AB158" i="16"/>
  <c r="AB53" i="16"/>
  <c r="AA53" i="16"/>
  <c r="AE53" i="16"/>
  <c r="AB198" i="16"/>
  <c r="AA198" i="16"/>
  <c r="AE198" i="16"/>
  <c r="AA155" i="16"/>
  <c r="AE155" i="16"/>
  <c r="AB155" i="16"/>
  <c r="AA190" i="16"/>
  <c r="AE190" i="16"/>
  <c r="AB190" i="16"/>
  <c r="AA154" i="16"/>
  <c r="AE154" i="16"/>
  <c r="AB154" i="16"/>
  <c r="AA122" i="16"/>
  <c r="AE122" i="16"/>
  <c r="AB122" i="16"/>
  <c r="AA48" i="16"/>
  <c r="AE48" i="16"/>
  <c r="AB48" i="16"/>
  <c r="AA142" i="16"/>
  <c r="AE142" i="16"/>
  <c r="AB142" i="16"/>
  <c r="AA125" i="16"/>
  <c r="AE125" i="16"/>
  <c r="AB125" i="16"/>
  <c r="AB166" i="16"/>
  <c r="AA166" i="16"/>
  <c r="AE166" i="16"/>
  <c r="AA184" i="16"/>
  <c r="AE184" i="16"/>
  <c r="AB184" i="16"/>
  <c r="AB52" i="16"/>
  <c r="AA52" i="16"/>
  <c r="AE52" i="16"/>
  <c r="AA110" i="16"/>
  <c r="AE110" i="16"/>
  <c r="AB110" i="16"/>
  <c r="AB181" i="16"/>
  <c r="AA181" i="16"/>
  <c r="AE181" i="16"/>
  <c r="AA139" i="16"/>
  <c r="AE139" i="16"/>
  <c r="AB139" i="16"/>
  <c r="AB172" i="16"/>
  <c r="AA172" i="16"/>
  <c r="AE172" i="16"/>
  <c r="AB159" i="16"/>
  <c r="AA159" i="16"/>
  <c r="AE159" i="16"/>
  <c r="AA109" i="16"/>
  <c r="AE109" i="16"/>
  <c r="AB109" i="16"/>
  <c r="AA104" i="16"/>
  <c r="AE104" i="16"/>
  <c r="AB104" i="16"/>
  <c r="AA61" i="16"/>
  <c r="AE61" i="16"/>
  <c r="AB61" i="16"/>
  <c r="AA127" i="16"/>
  <c r="AE127" i="16"/>
  <c r="AB127" i="16"/>
  <c r="AA59" i="16"/>
  <c r="AE59" i="16"/>
  <c r="AB59" i="16"/>
  <c r="AB180" i="16"/>
  <c r="AA180" i="16"/>
  <c r="AE180" i="16"/>
  <c r="AB89" i="16"/>
  <c r="AA89" i="16"/>
  <c r="AE89" i="16"/>
  <c r="AB77" i="16"/>
  <c r="AA77" i="16"/>
  <c r="AE77" i="16"/>
  <c r="AA211" i="16"/>
  <c r="AE211" i="16"/>
  <c r="AB211" i="16"/>
  <c r="AA191" i="16"/>
  <c r="AE191" i="16"/>
  <c r="AB191" i="16"/>
  <c r="AA221" i="16"/>
  <c r="AE221" i="16"/>
  <c r="AB221" i="16"/>
  <c r="AA107" i="16"/>
  <c r="AE107" i="16"/>
  <c r="AB107" i="16"/>
  <c r="AA199" i="16"/>
  <c r="AE199" i="16"/>
  <c r="AB199" i="16"/>
  <c r="AB41" i="16"/>
  <c r="AA41" i="16"/>
  <c r="AE41" i="16"/>
  <c r="AA152" i="16"/>
  <c r="AE152" i="16"/>
  <c r="AB152" i="16"/>
  <c r="AA195" i="16"/>
  <c r="AE195" i="16"/>
  <c r="AB195" i="16"/>
  <c r="AB94" i="16"/>
  <c r="AA94" i="16"/>
  <c r="AE94" i="16"/>
  <c r="AB174" i="16"/>
  <c r="AA174" i="16"/>
  <c r="AE174" i="16"/>
  <c r="AB202" i="16"/>
  <c r="AA202" i="16"/>
  <c r="AE202" i="16"/>
  <c r="AA66" i="16"/>
  <c r="AE66" i="16"/>
  <c r="AB66" i="16"/>
  <c r="AB135" i="16"/>
  <c r="AA135" i="16"/>
  <c r="AE135" i="16"/>
  <c r="AB21" i="16"/>
  <c r="AA21" i="16"/>
  <c r="AE21" i="16"/>
  <c r="AA29" i="16"/>
  <c r="AE29" i="16"/>
  <c r="AB29" i="16"/>
  <c r="AA192" i="16"/>
  <c r="AE192" i="16"/>
  <c r="AB192" i="16"/>
  <c r="AA140" i="16"/>
  <c r="AE140" i="16"/>
  <c r="AB140" i="16"/>
  <c r="AA133" i="16"/>
  <c r="AE133" i="16"/>
  <c r="AB133" i="16"/>
  <c r="AA207" i="16"/>
  <c r="AE207" i="16"/>
  <c r="AB207" i="16"/>
  <c r="AB112" i="16"/>
  <c r="AA112" i="16"/>
  <c r="AE112" i="16"/>
  <c r="AB71" i="16"/>
  <c r="AA71" i="16"/>
  <c r="AE71" i="16"/>
  <c r="AB81" i="16"/>
  <c r="AA81" i="16"/>
  <c r="AE81" i="16"/>
  <c r="AA225" i="16"/>
  <c r="AE225" i="16"/>
  <c r="AB225" i="16"/>
  <c r="AB175" i="16"/>
  <c r="AA175" i="16"/>
  <c r="AE175" i="16"/>
  <c r="AA196" i="16"/>
  <c r="AE196" i="16"/>
  <c r="AB196" i="16"/>
  <c r="AA38" i="16"/>
  <c r="AE38" i="16"/>
  <c r="AB38" i="16"/>
  <c r="AA65" i="16"/>
  <c r="AE65" i="16"/>
  <c r="AB65" i="16"/>
  <c r="AA227" i="16"/>
  <c r="AE227" i="16"/>
  <c r="AB227" i="16"/>
  <c r="AB149" i="16"/>
  <c r="AA149" i="16"/>
  <c r="AE149" i="16"/>
  <c r="AB164" i="16"/>
  <c r="AA164" i="16"/>
  <c r="AE164" i="16"/>
  <c r="AB118" i="16"/>
  <c r="AA118" i="16"/>
  <c r="AE118" i="16"/>
  <c r="AA85" i="16"/>
  <c r="AE85" i="16"/>
  <c r="AB85" i="16"/>
  <c r="AA25" i="16"/>
  <c r="AE25" i="16"/>
  <c r="AB25" i="16"/>
  <c r="AA218" i="16"/>
  <c r="AE218" i="16"/>
  <c r="AB218" i="16"/>
  <c r="AA204" i="16"/>
  <c r="AE204" i="16"/>
  <c r="AB204" i="16"/>
  <c r="AA33" i="16"/>
  <c r="AE33" i="16"/>
  <c r="AB33" i="16"/>
  <c r="AA102" i="16"/>
  <c r="AE102" i="16"/>
  <c r="AB102" i="16"/>
  <c r="AA96" i="16"/>
  <c r="AE96" i="16"/>
  <c r="AB96" i="16"/>
  <c r="AB35" i="16"/>
  <c r="AA35" i="16"/>
  <c r="AE35" i="16"/>
  <c r="AB141" i="16"/>
  <c r="AA141" i="16"/>
  <c r="AE141" i="16"/>
  <c r="AC11" i="16"/>
  <c r="C12" i="5"/>
  <c r="C12" i="11"/>
  <c r="E18" i="12"/>
  <c r="D12" i="9"/>
  <c r="C11" i="11"/>
  <c r="C11" i="16"/>
  <c r="D11" i="9"/>
  <c r="L18" i="10"/>
  <c r="C12" i="16"/>
  <c r="D18" i="12"/>
  <c r="C11" i="15"/>
  <c r="C18" i="3"/>
  <c r="C11" i="5"/>
  <c r="C12" i="15"/>
  <c r="H26" i="12" l="1"/>
  <c r="G26" i="12"/>
  <c r="O213" i="15"/>
  <c r="R213" i="15" s="1"/>
  <c r="T213" i="15" s="1"/>
  <c r="O51" i="15"/>
  <c r="O55" i="15"/>
  <c r="O101" i="15"/>
  <c r="O117" i="15"/>
  <c r="R117" i="15" s="1"/>
  <c r="T117" i="15" s="1"/>
  <c r="O32" i="15"/>
  <c r="R32" i="15" s="1"/>
  <c r="T32" i="15" s="1"/>
  <c r="O25" i="15"/>
  <c r="R25" i="15" s="1"/>
  <c r="T25" i="15" s="1"/>
  <c r="O110" i="15"/>
  <c r="R110" i="15" s="1"/>
  <c r="T110" i="15" s="1"/>
  <c r="O73" i="15"/>
  <c r="O104" i="15"/>
  <c r="R104" i="15" s="1"/>
  <c r="T104" i="15" s="1"/>
  <c r="O229" i="15"/>
  <c r="R229" i="15" s="1"/>
  <c r="T229" i="15" s="1"/>
  <c r="O190" i="15"/>
  <c r="R190" i="15" s="1"/>
  <c r="T190" i="15" s="1"/>
  <c r="O206" i="15"/>
  <c r="R206" i="15" s="1"/>
  <c r="T206" i="15" s="1"/>
  <c r="O172" i="15"/>
  <c r="R172" i="15" s="1"/>
  <c r="T172" i="15" s="1"/>
  <c r="O251" i="15"/>
  <c r="R251" i="15" s="1"/>
  <c r="T251" i="15" s="1"/>
  <c r="O111" i="15"/>
  <c r="R111" i="15" s="1"/>
  <c r="T111" i="15" s="1"/>
  <c r="K36" i="3"/>
  <c r="O51" i="5"/>
  <c r="R51" i="5" s="1"/>
  <c r="T51" i="5" s="1"/>
  <c r="O128" i="5"/>
  <c r="O162" i="5"/>
  <c r="I21" i="3"/>
  <c r="I26" i="14"/>
  <c r="J33" i="14"/>
  <c r="O80" i="15"/>
  <c r="R80" i="15" s="1"/>
  <c r="T80" i="15" s="1"/>
  <c r="O204" i="15"/>
  <c r="R204" i="15" s="1"/>
  <c r="T204" i="15" s="1"/>
  <c r="O83" i="15"/>
  <c r="O66" i="15"/>
  <c r="O67" i="15"/>
  <c r="O71" i="15"/>
  <c r="O128" i="15"/>
  <c r="R128" i="15" s="1"/>
  <c r="T128" i="15" s="1"/>
  <c r="O109" i="15"/>
  <c r="R109" i="15" s="1"/>
  <c r="T109" i="15" s="1"/>
  <c r="O193" i="15"/>
  <c r="R193" i="15" s="1"/>
  <c r="T193" i="15" s="1"/>
  <c r="O69" i="15"/>
  <c r="O21" i="15"/>
  <c r="R21" i="15" s="1"/>
  <c r="T21" i="15" s="1"/>
  <c r="O82" i="15"/>
  <c r="O52" i="15"/>
  <c r="O272" i="15"/>
  <c r="R272" i="15" s="1"/>
  <c r="T272" i="15" s="1"/>
  <c r="O148" i="15"/>
  <c r="R148" i="15" s="1"/>
  <c r="T148" i="15" s="1"/>
  <c r="O173" i="15"/>
  <c r="R173" i="15" s="1"/>
  <c r="T173" i="15" s="1"/>
  <c r="O269" i="15"/>
  <c r="R269" i="15" s="1"/>
  <c r="T269" i="15" s="1"/>
  <c r="O195" i="15"/>
  <c r="R195" i="15" s="1"/>
  <c r="T195" i="15" s="1"/>
  <c r="O218" i="15"/>
  <c r="R218" i="15" s="1"/>
  <c r="T218" i="15" s="1"/>
  <c r="O248" i="15"/>
  <c r="R248" i="15" s="1"/>
  <c r="T248" i="15" s="1"/>
  <c r="O265" i="15"/>
  <c r="R265" i="15" s="1"/>
  <c r="T265" i="15" s="1"/>
  <c r="O243" i="15"/>
  <c r="R243" i="15" s="1"/>
  <c r="T243" i="15" s="1"/>
  <c r="K42" i="3"/>
  <c r="H21" i="3"/>
  <c r="G68" i="3"/>
  <c r="O85" i="5"/>
  <c r="R85" i="5" s="1"/>
  <c r="O115" i="5"/>
  <c r="O180" i="5"/>
  <c r="R180" i="5" s="1"/>
  <c r="T180" i="5" s="1"/>
  <c r="O132" i="5"/>
  <c r="R132" i="5" s="1"/>
  <c r="F22" i="12"/>
  <c r="L81" i="3"/>
  <c r="L36" i="3"/>
  <c r="F52" i="3"/>
  <c r="F21" i="3"/>
  <c r="I50" i="3"/>
  <c r="I36" i="3"/>
  <c r="F21" i="14"/>
  <c r="I56" i="14"/>
  <c r="O200" i="15"/>
  <c r="R200" i="15" s="1"/>
  <c r="T200" i="15" s="1"/>
  <c r="O141" i="15"/>
  <c r="R141" i="15" s="1"/>
  <c r="T141" i="15" s="1"/>
  <c r="O56" i="15"/>
  <c r="O84" i="15"/>
  <c r="O199" i="15"/>
  <c r="R199" i="15" s="1"/>
  <c r="T199" i="15" s="1"/>
  <c r="O63" i="15"/>
  <c r="O145" i="15"/>
  <c r="R145" i="15" s="1"/>
  <c r="T145" i="15" s="1"/>
  <c r="O129" i="15"/>
  <c r="R129" i="15" s="1"/>
  <c r="T129" i="15" s="1"/>
  <c r="O152" i="15"/>
  <c r="R152" i="15" s="1"/>
  <c r="T152" i="15" s="1"/>
  <c r="O77" i="15"/>
  <c r="O256" i="15"/>
  <c r="R256" i="15" s="1"/>
  <c r="T256" i="15" s="1"/>
  <c r="O194" i="15"/>
  <c r="R194" i="15" s="1"/>
  <c r="T194" i="15" s="1"/>
  <c r="O225" i="15"/>
  <c r="R225" i="15" s="1"/>
  <c r="T225" i="15" s="1"/>
  <c r="O266" i="15"/>
  <c r="R266" i="15" s="1"/>
  <c r="T266" i="15" s="1"/>
  <c r="O279" i="15"/>
  <c r="R279" i="15" s="1"/>
  <c r="T279" i="15" s="1"/>
  <c r="O191" i="15"/>
  <c r="R191" i="15" s="1"/>
  <c r="T191" i="15" s="1"/>
  <c r="O257" i="15"/>
  <c r="R257" i="15" s="1"/>
  <c r="T257" i="15" s="1"/>
  <c r="O232" i="15"/>
  <c r="R232" i="15" s="1"/>
  <c r="T232" i="15" s="1"/>
  <c r="O179" i="15"/>
  <c r="R179" i="15" s="1"/>
  <c r="T179" i="15" s="1"/>
  <c r="G27" i="12"/>
  <c r="L76" i="3"/>
  <c r="L21" i="3"/>
  <c r="F81" i="14"/>
  <c r="L21" i="14"/>
  <c r="K21" i="14"/>
  <c r="F67" i="14"/>
  <c r="F33" i="14"/>
  <c r="I67" i="14"/>
  <c r="I34" i="14"/>
  <c r="O264" i="15"/>
  <c r="O175" i="15"/>
  <c r="R175" i="15" s="1"/>
  <c r="T175" i="15" s="1"/>
  <c r="O125" i="15"/>
  <c r="R125" i="15" s="1"/>
  <c r="T125" i="15" s="1"/>
  <c r="O112" i="15"/>
  <c r="O161" i="15"/>
  <c r="R161" i="15" s="1"/>
  <c r="T161" i="15" s="1"/>
  <c r="O116" i="15"/>
  <c r="R116" i="15" s="1"/>
  <c r="T116" i="15" s="1"/>
  <c r="O75" i="15"/>
  <c r="O127" i="15"/>
  <c r="R127" i="15" s="1"/>
  <c r="T127" i="15" s="1"/>
  <c r="O79" i="15"/>
  <c r="O162" i="15"/>
  <c r="R162" i="15" s="1"/>
  <c r="T162" i="15" s="1"/>
  <c r="O144" i="15"/>
  <c r="R144" i="15" s="1"/>
  <c r="T144" i="15" s="1"/>
  <c r="O30" i="15"/>
  <c r="R30" i="15" s="1"/>
  <c r="T30" i="15" s="1"/>
  <c r="O53" i="15"/>
  <c r="O23" i="15"/>
  <c r="R23" i="15" s="1"/>
  <c r="T23" i="15" s="1"/>
  <c r="O154" i="15"/>
  <c r="R154" i="15" s="1"/>
  <c r="T154" i="15" s="1"/>
  <c r="O26" i="15"/>
  <c r="R26" i="15" s="1"/>
  <c r="T26" i="15" s="1"/>
  <c r="O133" i="15"/>
  <c r="R133" i="15" s="1"/>
  <c r="T133" i="15" s="1"/>
  <c r="O98" i="15"/>
  <c r="O212" i="15"/>
  <c r="R212" i="15" s="1"/>
  <c r="T212" i="15" s="1"/>
  <c r="O283" i="15"/>
  <c r="R283" i="15" s="1"/>
  <c r="T283" i="15" s="1"/>
  <c r="O157" i="15"/>
  <c r="R157" i="15" s="1"/>
  <c r="T157" i="15" s="1"/>
  <c r="O65" i="15"/>
  <c r="O121" i="15"/>
  <c r="R121" i="15" s="1"/>
  <c r="T121" i="15" s="1"/>
  <c r="O223" i="15"/>
  <c r="R223" i="15" s="1"/>
  <c r="T223" i="15" s="1"/>
  <c r="O281" i="15"/>
  <c r="R281" i="15" s="1"/>
  <c r="T281" i="15" s="1"/>
  <c r="O118" i="5"/>
  <c r="K31" i="3"/>
  <c r="F80" i="3"/>
  <c r="I60" i="3"/>
  <c r="I44" i="3"/>
  <c r="I31" i="3"/>
  <c r="J57" i="3"/>
  <c r="J36" i="3"/>
  <c r="K34" i="3"/>
  <c r="L49" i="14"/>
  <c r="F49" i="14"/>
  <c r="I33" i="14"/>
  <c r="J67" i="14"/>
  <c r="O131" i="15"/>
  <c r="O105" i="15"/>
  <c r="R105" i="15" s="1"/>
  <c r="T105" i="15" s="1"/>
  <c r="O211" i="15"/>
  <c r="R211" i="15" s="1"/>
  <c r="T211" i="15" s="1"/>
  <c r="O201" i="15"/>
  <c r="R201" i="15" s="1"/>
  <c r="T201" i="15" s="1"/>
  <c r="D15" i="15"/>
  <c r="C19" i="15" s="1"/>
  <c r="O153" i="15"/>
  <c r="R153" i="15" s="1"/>
  <c r="T153" i="15" s="1"/>
  <c r="O113" i="15"/>
  <c r="R113" i="15" s="1"/>
  <c r="T113" i="15" s="1"/>
  <c r="O27" i="15"/>
  <c r="R27" i="15" s="1"/>
  <c r="T27" i="15" s="1"/>
  <c r="O102" i="15"/>
  <c r="O42" i="15"/>
  <c r="R42" i="15" s="1"/>
  <c r="T42" i="15" s="1"/>
  <c r="O99" i="15"/>
  <c r="O220" i="15"/>
  <c r="R220" i="15" s="1"/>
  <c r="T220" i="15" s="1"/>
  <c r="O181" i="15"/>
  <c r="R181" i="15" s="1"/>
  <c r="T181" i="15" s="1"/>
  <c r="O166" i="15"/>
  <c r="R166" i="15" s="1"/>
  <c r="T166" i="15" s="1"/>
  <c r="O230" i="15"/>
  <c r="R230" i="15" s="1"/>
  <c r="T230" i="15" s="1"/>
  <c r="O273" i="15"/>
  <c r="R273" i="15" s="1"/>
  <c r="T273" i="15" s="1"/>
  <c r="L77" i="14"/>
  <c r="O88" i="15"/>
  <c r="L23" i="3"/>
  <c r="G76" i="3"/>
  <c r="O143" i="5"/>
  <c r="V143" i="5" s="1"/>
  <c r="K67" i="3"/>
  <c r="K23" i="3"/>
  <c r="F60" i="3"/>
  <c r="F44" i="3"/>
  <c r="F31" i="3"/>
  <c r="I57" i="3"/>
  <c r="I28" i="3"/>
  <c r="J52" i="3"/>
  <c r="J35" i="3"/>
  <c r="H81" i="14"/>
  <c r="L67" i="14"/>
  <c r="L33" i="14"/>
  <c r="K67" i="14"/>
  <c r="K33" i="14"/>
  <c r="I49" i="14"/>
  <c r="J41" i="14"/>
  <c r="J21" i="14"/>
  <c r="O270" i="15"/>
  <c r="R270" i="15" s="1"/>
  <c r="T270" i="15" s="1"/>
  <c r="O159" i="15"/>
  <c r="O123" i="15"/>
  <c r="R123" i="15" s="1"/>
  <c r="T123" i="15" s="1"/>
  <c r="O202" i="15"/>
  <c r="R202" i="15" s="1"/>
  <c r="T202" i="15" s="1"/>
  <c r="O203" i="15"/>
  <c r="R203" i="15" s="1"/>
  <c r="T203" i="15" s="1"/>
  <c r="O70" i="15"/>
  <c r="O89" i="15"/>
  <c r="O31" i="15"/>
  <c r="R31" i="15" s="1"/>
  <c r="T31" i="15" s="1"/>
  <c r="O163" i="15"/>
  <c r="R163" i="15" s="1"/>
  <c r="T163" i="15" s="1"/>
  <c r="O100" i="15"/>
  <c r="O263" i="15"/>
  <c r="R263" i="15" s="1"/>
  <c r="T263" i="15" s="1"/>
  <c r="O234" i="15"/>
  <c r="R234" i="15" s="1"/>
  <c r="T234" i="15" s="1"/>
  <c r="O208" i="15"/>
  <c r="R208" i="15" s="1"/>
  <c r="T208" i="15" s="1"/>
  <c r="O261" i="15"/>
  <c r="R261" i="15" s="1"/>
  <c r="T261" i="15" s="1"/>
  <c r="O236" i="15"/>
  <c r="R236" i="15" s="1"/>
  <c r="T236" i="15" s="1"/>
  <c r="O280" i="15"/>
  <c r="R280" i="15" s="1"/>
  <c r="T280" i="15" s="1"/>
  <c r="O262" i="15"/>
  <c r="R262" i="15" s="1"/>
  <c r="T262" i="15" s="1"/>
  <c r="O239" i="15"/>
  <c r="R239" i="15" s="1"/>
  <c r="T239" i="15" s="1"/>
  <c r="K54" i="3"/>
  <c r="L31" i="3"/>
  <c r="O74" i="5"/>
  <c r="R74" i="5" s="1"/>
  <c r="T74" i="5" s="1"/>
  <c r="I42" i="12"/>
  <c r="J42" i="12" s="1"/>
  <c r="K63" i="3"/>
  <c r="K21" i="3"/>
  <c r="L50" i="3"/>
  <c r="F57" i="3"/>
  <c r="F28" i="3"/>
  <c r="I72" i="3"/>
  <c r="I41" i="3"/>
  <c r="J50" i="3"/>
  <c r="F27" i="14"/>
  <c r="O259" i="15"/>
  <c r="O115" i="15"/>
  <c r="R115" i="15" s="1"/>
  <c r="T115" i="15" s="1"/>
  <c r="O54" i="15"/>
  <c r="O58" i="15"/>
  <c r="O59" i="15"/>
  <c r="O74" i="15"/>
  <c r="O92" i="15"/>
  <c r="O108" i="15"/>
  <c r="R108" i="15" s="1"/>
  <c r="T108" i="15" s="1"/>
  <c r="O24" i="15"/>
  <c r="R24" i="15" s="1"/>
  <c r="T24" i="15" s="1"/>
  <c r="O176" i="15"/>
  <c r="R176" i="15" s="1"/>
  <c r="T176" i="15" s="1"/>
  <c r="O29" i="15"/>
  <c r="R29" i="15" s="1"/>
  <c r="T29" i="15" s="1"/>
  <c r="O170" i="15"/>
  <c r="R170" i="15" s="1"/>
  <c r="T170" i="15" s="1"/>
  <c r="O244" i="15"/>
  <c r="R244" i="15" s="1"/>
  <c r="T244" i="15" s="1"/>
  <c r="K77" i="14"/>
  <c r="O137" i="15"/>
  <c r="R137" i="15" s="1"/>
  <c r="T137" i="15" s="1"/>
  <c r="O242" i="15"/>
  <c r="R242" i="15" s="1"/>
  <c r="T242" i="15" s="1"/>
  <c r="O169" i="15"/>
  <c r="R169" i="15" s="1"/>
  <c r="T169" i="15" s="1"/>
  <c r="O96" i="15"/>
  <c r="O160" i="15"/>
  <c r="R160" i="15" s="1"/>
  <c r="T160" i="15" s="1"/>
  <c r="O284" i="15"/>
  <c r="R284" i="15" s="1"/>
  <c r="T284" i="15" s="1"/>
  <c r="L54" i="3"/>
  <c r="O28" i="5"/>
  <c r="R28" i="5" s="1"/>
  <c r="T28" i="5" s="1"/>
  <c r="I27" i="12"/>
  <c r="J27" i="12" s="1"/>
  <c r="F72" i="3"/>
  <c r="F41" i="3"/>
  <c r="I23" i="3"/>
  <c r="J31" i="3"/>
  <c r="L62" i="14"/>
  <c r="K62" i="14"/>
  <c r="F62" i="14"/>
  <c r="I62" i="14"/>
  <c r="O210" i="15"/>
  <c r="O134" i="15"/>
  <c r="R134" i="15" s="1"/>
  <c r="T134" i="15" s="1"/>
  <c r="B15" i="10"/>
  <c r="E13" i="10"/>
  <c r="G13" i="10"/>
  <c r="H27" i="3"/>
  <c r="I27" i="3"/>
  <c r="F27" i="3"/>
  <c r="C13" i="10"/>
  <c r="G61" i="3"/>
  <c r="K61" i="3"/>
  <c r="L61" i="3"/>
  <c r="G47" i="3"/>
  <c r="K47" i="3"/>
  <c r="F73" i="14"/>
  <c r="H73" i="14"/>
  <c r="L73" i="14"/>
  <c r="H52" i="14"/>
  <c r="K52" i="14"/>
  <c r="J52" i="14"/>
  <c r="F52" i="14"/>
  <c r="I52" i="14"/>
  <c r="I23" i="14"/>
  <c r="H23" i="14"/>
  <c r="K23" i="14"/>
  <c r="L23" i="14"/>
  <c r="F23" i="14"/>
  <c r="O60" i="15"/>
  <c r="O64" i="15"/>
  <c r="O91" i="15"/>
  <c r="O107" i="15"/>
  <c r="R107" i="15" s="1"/>
  <c r="T107" i="15" s="1"/>
  <c r="O140" i="15"/>
  <c r="R140" i="15" s="1"/>
  <c r="T140" i="15" s="1"/>
  <c r="O158" i="15"/>
  <c r="R158" i="15" s="1"/>
  <c r="T158" i="15" s="1"/>
  <c r="O228" i="15"/>
  <c r="R228" i="15" s="1"/>
  <c r="T228" i="15" s="1"/>
  <c r="O253" i="15"/>
  <c r="R253" i="15" s="1"/>
  <c r="T253" i="15" s="1"/>
  <c r="O282" i="15"/>
  <c r="R282" i="15" s="1"/>
  <c r="T282" i="15" s="1"/>
  <c r="O130" i="15"/>
  <c r="O135" i="15"/>
  <c r="R135" i="15" s="1"/>
  <c r="T135" i="15" s="1"/>
  <c r="O214" i="15"/>
  <c r="R214" i="15" s="1"/>
  <c r="T214" i="15" s="1"/>
  <c r="O278" i="15"/>
  <c r="R278" i="15" s="1"/>
  <c r="T278" i="15" s="1"/>
  <c r="K24" i="3"/>
  <c r="F13" i="10"/>
  <c r="F50" i="12"/>
  <c r="H50" i="12" s="1"/>
  <c r="I50" i="12"/>
  <c r="J50" i="12" s="1"/>
  <c r="F28" i="12"/>
  <c r="H28" i="12" s="1"/>
  <c r="I28" i="12"/>
  <c r="J28" i="12" s="1"/>
  <c r="K75" i="3"/>
  <c r="L75" i="3"/>
  <c r="G30" i="3"/>
  <c r="L30" i="3"/>
  <c r="J69" i="3"/>
  <c r="K69" i="3"/>
  <c r="F55" i="14"/>
  <c r="J64" i="14"/>
  <c r="H64" i="14"/>
  <c r="K64" i="14"/>
  <c r="L64" i="14"/>
  <c r="H58" i="14"/>
  <c r="J58" i="14"/>
  <c r="K58" i="14"/>
  <c r="L58" i="14"/>
  <c r="F58" i="14"/>
  <c r="H29" i="14"/>
  <c r="K29" i="14"/>
  <c r="L29" i="14"/>
  <c r="F29" i="14"/>
  <c r="I29" i="14"/>
  <c r="J29" i="14"/>
  <c r="O85" i="15"/>
  <c r="H48" i="3"/>
  <c r="L48" i="3"/>
  <c r="J48" i="3"/>
  <c r="K48" i="3"/>
  <c r="G24" i="3"/>
  <c r="O13" i="10"/>
  <c r="Q13" i="10"/>
  <c r="K27" i="3"/>
  <c r="I48" i="3"/>
  <c r="J61" i="3"/>
  <c r="I61" i="3"/>
  <c r="F61" i="3"/>
  <c r="J53" i="3"/>
  <c r="K53" i="3"/>
  <c r="L53" i="3"/>
  <c r="H45" i="3"/>
  <c r="J45" i="3"/>
  <c r="F36" i="14"/>
  <c r="I36" i="14"/>
  <c r="H36" i="14"/>
  <c r="K36" i="14"/>
  <c r="O90" i="15"/>
  <c r="F24" i="12"/>
  <c r="I24" i="12"/>
  <c r="J24" i="12" s="1"/>
  <c r="H34" i="3"/>
  <c r="J34" i="3"/>
  <c r="H60" i="14"/>
  <c r="I60" i="14"/>
  <c r="J46" i="14"/>
  <c r="K46" i="14"/>
  <c r="O126" i="5"/>
  <c r="O21" i="5"/>
  <c r="R21" i="5" s="1"/>
  <c r="T21" i="5" s="1"/>
  <c r="O26" i="5"/>
  <c r="R26" i="5" s="1"/>
  <c r="T26" i="5" s="1"/>
  <c r="O163" i="5"/>
  <c r="O31" i="5"/>
  <c r="R31" i="5" s="1"/>
  <c r="T31" i="5" s="1"/>
  <c r="O154" i="5"/>
  <c r="O186" i="5"/>
  <c r="R186" i="5" s="1"/>
  <c r="T186" i="5" s="1"/>
  <c r="O44" i="5"/>
  <c r="R44" i="5" s="1"/>
  <c r="T44" i="5" s="1"/>
  <c r="O109" i="5"/>
  <c r="O38" i="5"/>
  <c r="R38" i="5" s="1"/>
  <c r="T38" i="5" s="1"/>
  <c r="O213" i="5"/>
  <c r="R213" i="5" s="1"/>
  <c r="T213" i="5" s="1"/>
  <c r="O200" i="5"/>
  <c r="R200" i="5" s="1"/>
  <c r="T200" i="5" s="1"/>
  <c r="O211" i="5"/>
  <c r="R211" i="5" s="1"/>
  <c r="T211" i="5" s="1"/>
  <c r="F48" i="12"/>
  <c r="H48" i="12" s="1"/>
  <c r="G48" i="12"/>
  <c r="F41" i="12"/>
  <c r="I41" i="12"/>
  <c r="J41" i="12" s="1"/>
  <c r="F34" i="3"/>
  <c r="J27" i="3"/>
  <c r="H75" i="3"/>
  <c r="J75" i="3"/>
  <c r="I75" i="3"/>
  <c r="F75" i="3"/>
  <c r="H67" i="3"/>
  <c r="J67" i="3"/>
  <c r="F78" i="14"/>
  <c r="H78" i="14"/>
  <c r="L46" i="14"/>
  <c r="O94" i="15"/>
  <c r="N13" i="10"/>
  <c r="G50" i="12"/>
  <c r="I34" i="3"/>
  <c r="H59" i="3"/>
  <c r="I59" i="3"/>
  <c r="F59" i="3"/>
  <c r="H51" i="3"/>
  <c r="J51" i="3"/>
  <c r="I51" i="3"/>
  <c r="F51" i="3"/>
  <c r="I55" i="14"/>
  <c r="H55" i="14"/>
  <c r="K55" i="14"/>
  <c r="L55" i="14"/>
  <c r="H34" i="14"/>
  <c r="J34" i="14"/>
  <c r="K34" i="14"/>
  <c r="L34" i="14"/>
  <c r="M13" i="10"/>
  <c r="G44" i="12"/>
  <c r="V14" i="5"/>
  <c r="W12" i="11"/>
  <c r="O31" i="11"/>
  <c r="R31" i="11" s="1"/>
  <c r="T31" i="11" s="1"/>
  <c r="O59" i="11"/>
  <c r="R59" i="11" s="1"/>
  <c r="T59" i="11" s="1"/>
  <c r="O86" i="11"/>
  <c r="R86" i="11" s="1"/>
  <c r="T86" i="11" s="1"/>
  <c r="O24" i="11"/>
  <c r="R24" i="11" s="1"/>
  <c r="T24" i="11" s="1"/>
  <c r="O65" i="11"/>
  <c r="R65" i="11" s="1"/>
  <c r="T65" i="11" s="1"/>
  <c r="W5" i="11"/>
  <c r="O62" i="11"/>
  <c r="R62" i="11" s="1"/>
  <c r="T62" i="11" s="1"/>
  <c r="W13" i="11"/>
  <c r="O66" i="11"/>
  <c r="R66" i="11" s="1"/>
  <c r="T66" i="11" s="1"/>
  <c r="W18" i="11"/>
  <c r="O40" i="11"/>
  <c r="R40" i="11" s="1"/>
  <c r="T40" i="11" s="1"/>
  <c r="O56" i="11"/>
  <c r="R56" i="11" s="1"/>
  <c r="T56" i="11" s="1"/>
  <c r="O68" i="11"/>
  <c r="R68" i="11" s="1"/>
  <c r="T68" i="11" s="1"/>
  <c r="O77" i="11"/>
  <c r="R77" i="11" s="1"/>
  <c r="T77" i="11" s="1"/>
  <c r="O94" i="11"/>
  <c r="R94" i="11" s="1"/>
  <c r="T94" i="11" s="1"/>
  <c r="O25" i="11"/>
  <c r="R25" i="11" s="1"/>
  <c r="T25" i="11" s="1"/>
  <c r="O82" i="11"/>
  <c r="R82" i="11" s="1"/>
  <c r="T82" i="11" s="1"/>
  <c r="O81" i="11"/>
  <c r="R81" i="11" s="1"/>
  <c r="T81" i="11" s="1"/>
  <c r="W4" i="11"/>
  <c r="O48" i="11"/>
  <c r="R48" i="11" s="1"/>
  <c r="T48" i="11" s="1"/>
  <c r="O80" i="11"/>
  <c r="R80" i="11" s="1"/>
  <c r="T80" i="11" s="1"/>
  <c r="O84" i="11"/>
  <c r="R84" i="11" s="1"/>
  <c r="T84" i="11" s="1"/>
  <c r="O37" i="11"/>
  <c r="R37" i="11" s="1"/>
  <c r="T37" i="11" s="1"/>
  <c r="O32" i="11"/>
  <c r="R32" i="11" s="1"/>
  <c r="T32" i="11" s="1"/>
  <c r="O55" i="11"/>
  <c r="R55" i="11" s="1"/>
  <c r="T55" i="11" s="1"/>
  <c r="O91" i="11"/>
  <c r="R91" i="11" s="1"/>
  <c r="T91" i="11" s="1"/>
  <c r="O71" i="11"/>
  <c r="R71" i="11" s="1"/>
  <c r="T71" i="11" s="1"/>
  <c r="O41" i="11"/>
  <c r="R41" i="11" s="1"/>
  <c r="T41" i="11" s="1"/>
  <c r="O49" i="11"/>
  <c r="R49" i="11" s="1"/>
  <c r="T49" i="11" s="1"/>
  <c r="O44" i="11"/>
  <c r="R44" i="11" s="1"/>
  <c r="T44" i="11" s="1"/>
  <c r="O78" i="11"/>
  <c r="R78" i="11" s="1"/>
  <c r="T78" i="11" s="1"/>
  <c r="O67" i="11"/>
  <c r="R67" i="11" s="1"/>
  <c r="T67" i="11" s="1"/>
  <c r="O38" i="11"/>
  <c r="R38" i="11" s="1"/>
  <c r="T38" i="11" s="1"/>
  <c r="O96" i="11"/>
  <c r="R96" i="11" s="1"/>
  <c r="T96" i="11" s="1"/>
  <c r="O42" i="11"/>
  <c r="R42" i="11" s="1"/>
  <c r="T42" i="11" s="1"/>
  <c r="O53" i="11"/>
  <c r="R53" i="11" s="1"/>
  <c r="T53" i="11" s="1"/>
  <c r="W19" i="11"/>
  <c r="O23" i="11"/>
  <c r="R23" i="11" s="1"/>
  <c r="T23" i="11" s="1"/>
  <c r="H81" i="3"/>
  <c r="I81" i="3"/>
  <c r="F81" i="3"/>
  <c r="J81" i="3"/>
  <c r="H65" i="3"/>
  <c r="J65" i="3"/>
  <c r="I65" i="3"/>
  <c r="F65" i="3"/>
  <c r="K65" i="3"/>
  <c r="L60" i="14"/>
  <c r="F46" i="14"/>
  <c r="H40" i="14"/>
  <c r="L40" i="14"/>
  <c r="F40" i="14"/>
  <c r="I40" i="14"/>
  <c r="H26" i="14"/>
  <c r="J26" i="14"/>
  <c r="K26" i="14"/>
  <c r="L26" i="14"/>
  <c r="K13" i="10"/>
  <c r="J13" i="10"/>
  <c r="G29" i="12"/>
  <c r="I38" i="12"/>
  <c r="J38" i="12" s="1"/>
  <c r="F38" i="12"/>
  <c r="F30" i="12"/>
  <c r="H30" i="12" s="1"/>
  <c r="I30" i="12"/>
  <c r="J30" i="12" s="1"/>
  <c r="P21" i="9"/>
  <c r="S21" i="9" s="1"/>
  <c r="J32" i="14"/>
  <c r="F32" i="14"/>
  <c r="O72" i="15"/>
  <c r="O83" i="6"/>
  <c r="O80" i="6"/>
  <c r="O61" i="6"/>
  <c r="O78" i="6"/>
  <c r="O73" i="6"/>
  <c r="O55" i="6"/>
  <c r="O50" i="6"/>
  <c r="O249" i="6"/>
  <c r="R249" i="6" s="1"/>
  <c r="T249" i="6" s="1"/>
  <c r="O206" i="6"/>
  <c r="R206" i="6" s="1"/>
  <c r="T206" i="6" s="1"/>
  <c r="O199" i="6"/>
  <c r="R199" i="6" s="1"/>
  <c r="T199" i="6" s="1"/>
  <c r="O188" i="6"/>
  <c r="R188" i="6" s="1"/>
  <c r="T188" i="6" s="1"/>
  <c r="O182" i="6"/>
  <c r="R182" i="6" s="1"/>
  <c r="T182" i="6" s="1"/>
  <c r="O176" i="6"/>
  <c r="R176" i="6" s="1"/>
  <c r="T176" i="6" s="1"/>
  <c r="O169" i="6"/>
  <c r="R169" i="6" s="1"/>
  <c r="T169" i="6" s="1"/>
  <c r="O163" i="6"/>
  <c r="R163" i="6" s="1"/>
  <c r="T163" i="6" s="1"/>
  <c r="O157" i="6"/>
  <c r="R157" i="6" s="1"/>
  <c r="T157" i="6" s="1"/>
  <c r="O149" i="6"/>
  <c r="R149" i="6" s="1"/>
  <c r="T149" i="6" s="1"/>
  <c r="O137" i="6"/>
  <c r="R137" i="6" s="1"/>
  <c r="T137" i="6" s="1"/>
  <c r="O128" i="6"/>
  <c r="R128" i="6" s="1"/>
  <c r="T128" i="6" s="1"/>
  <c r="O109" i="6"/>
  <c r="R109" i="6" s="1"/>
  <c r="T109" i="6" s="1"/>
  <c r="O106" i="6"/>
  <c r="R106" i="6" s="1"/>
  <c r="T106" i="6" s="1"/>
  <c r="O93" i="6"/>
  <c r="R93" i="6" s="1"/>
  <c r="T93" i="6" s="1"/>
  <c r="L42" i="3"/>
  <c r="L56" i="14"/>
  <c r="K56" i="14"/>
  <c r="J68" i="14"/>
  <c r="H51" i="14"/>
  <c r="H31" i="14"/>
  <c r="O28" i="15"/>
  <c r="R28" i="15" s="1"/>
  <c r="T28" i="15" s="1"/>
  <c r="O88" i="6"/>
  <c r="O56" i="6"/>
  <c r="O111" i="6"/>
  <c r="O82" i="6"/>
  <c r="O68" i="6"/>
  <c r="O59" i="6"/>
  <c r="O245" i="6"/>
  <c r="R245" i="6" s="1"/>
  <c r="T245" i="6" s="1"/>
  <c r="O205" i="6"/>
  <c r="R205" i="6" s="1"/>
  <c r="T205" i="6" s="1"/>
  <c r="O198" i="6"/>
  <c r="R198" i="6" s="1"/>
  <c r="T198" i="6" s="1"/>
  <c r="O192" i="6"/>
  <c r="R192" i="6" s="1"/>
  <c r="T192" i="6" s="1"/>
  <c r="O187" i="6"/>
  <c r="R187" i="6" s="1"/>
  <c r="T187" i="6" s="1"/>
  <c r="O168" i="6"/>
  <c r="R168" i="6" s="1"/>
  <c r="T168" i="6" s="1"/>
  <c r="O162" i="6"/>
  <c r="R162" i="6" s="1"/>
  <c r="T162" i="6" s="1"/>
  <c r="O156" i="6"/>
  <c r="R156" i="6" s="1"/>
  <c r="T156" i="6" s="1"/>
  <c r="O135" i="6"/>
  <c r="R135" i="6" s="1"/>
  <c r="T135" i="6" s="1"/>
  <c r="O127" i="6"/>
  <c r="R127" i="6" s="1"/>
  <c r="T127" i="6" s="1"/>
  <c r="O120" i="6"/>
  <c r="R120" i="6" s="1"/>
  <c r="T120" i="6" s="1"/>
  <c r="O114" i="6"/>
  <c r="R114" i="6" s="1"/>
  <c r="T114" i="6" s="1"/>
  <c r="L34" i="3"/>
  <c r="O209" i="6"/>
  <c r="O181" i="6"/>
  <c r="O173" i="6"/>
  <c r="O145" i="6"/>
  <c r="O70" i="6"/>
  <c r="O44" i="6"/>
  <c r="O86" i="6"/>
  <c r="O72" i="6"/>
  <c r="O54" i="6"/>
  <c r="O49" i="6"/>
  <c r="O39" i="6"/>
  <c r="O235" i="6"/>
  <c r="R235" i="6" s="1"/>
  <c r="T235" i="6" s="1"/>
  <c r="O203" i="6"/>
  <c r="R203" i="6" s="1"/>
  <c r="T203" i="6" s="1"/>
  <c r="O197" i="6"/>
  <c r="R197" i="6" s="1"/>
  <c r="T197" i="6" s="1"/>
  <c r="O186" i="6"/>
  <c r="R186" i="6" s="1"/>
  <c r="T186" i="6" s="1"/>
  <c r="O175" i="6"/>
  <c r="R175" i="6" s="1"/>
  <c r="T175" i="6" s="1"/>
  <c r="O161" i="6"/>
  <c r="R161" i="6" s="1"/>
  <c r="T161" i="6" s="1"/>
  <c r="O148" i="6"/>
  <c r="R148" i="6" s="1"/>
  <c r="T148" i="6" s="1"/>
  <c r="O132" i="6"/>
  <c r="R132" i="6" s="1"/>
  <c r="T132" i="6" s="1"/>
  <c r="O126" i="6"/>
  <c r="R126" i="6" s="1"/>
  <c r="T126" i="6" s="1"/>
  <c r="O105" i="6"/>
  <c r="R105" i="6" s="1"/>
  <c r="T105" i="6" s="1"/>
  <c r="O103" i="6"/>
  <c r="R103" i="6" s="1"/>
  <c r="T103" i="6" s="1"/>
  <c r="L63" i="14"/>
  <c r="K63" i="14"/>
  <c r="K44" i="14"/>
  <c r="F51" i="14"/>
  <c r="F31" i="14"/>
  <c r="I38" i="14"/>
  <c r="J51" i="14"/>
  <c r="J37" i="14"/>
  <c r="O260" i="15"/>
  <c r="R260" i="15" s="1"/>
  <c r="T260" i="15" s="1"/>
  <c r="O146" i="15"/>
  <c r="R146" i="15" s="1"/>
  <c r="T146" i="15" s="1"/>
  <c r="O122" i="15"/>
  <c r="R122" i="15" s="1"/>
  <c r="T122" i="15" s="1"/>
  <c r="O87" i="15"/>
  <c r="O227" i="6"/>
  <c r="R227" i="6" s="1"/>
  <c r="T227" i="6" s="1"/>
  <c r="O204" i="6"/>
  <c r="O99" i="6"/>
  <c r="O67" i="6"/>
  <c r="O60" i="6"/>
  <c r="O48" i="6"/>
  <c r="O116" i="6"/>
  <c r="O85" i="6"/>
  <c r="O71" i="6"/>
  <c r="O212" i="6"/>
  <c r="R212" i="6" s="1"/>
  <c r="T212" i="6" s="1"/>
  <c r="O201" i="6"/>
  <c r="R201" i="6" s="1"/>
  <c r="T201" i="6" s="1"/>
  <c r="O195" i="6"/>
  <c r="R195" i="6" s="1"/>
  <c r="T195" i="6" s="1"/>
  <c r="O190" i="6"/>
  <c r="R190" i="6" s="1"/>
  <c r="T190" i="6" s="1"/>
  <c r="O185" i="6"/>
  <c r="R185" i="6" s="1"/>
  <c r="T185" i="6" s="1"/>
  <c r="O179" i="6"/>
  <c r="R179" i="6" s="1"/>
  <c r="T179" i="6" s="1"/>
  <c r="O172" i="6"/>
  <c r="R172" i="6" s="1"/>
  <c r="T172" i="6" s="1"/>
  <c r="O166" i="6"/>
  <c r="R166" i="6" s="1"/>
  <c r="T166" i="6" s="1"/>
  <c r="O153" i="6"/>
  <c r="R153" i="6" s="1"/>
  <c r="T153" i="6" s="1"/>
  <c r="O146" i="6"/>
  <c r="R146" i="6" s="1"/>
  <c r="T146" i="6" s="1"/>
  <c r="O130" i="6"/>
  <c r="R130" i="6" s="1"/>
  <c r="T130" i="6" s="1"/>
  <c r="O122" i="6"/>
  <c r="R122" i="6" s="1"/>
  <c r="T122" i="6" s="1"/>
  <c r="O119" i="6"/>
  <c r="R119" i="6" s="1"/>
  <c r="T119" i="6" s="1"/>
  <c r="O112" i="6"/>
  <c r="R112" i="6" s="1"/>
  <c r="T112" i="6" s="1"/>
  <c r="O108" i="6"/>
  <c r="R108" i="6" s="1"/>
  <c r="T108" i="6" s="1"/>
  <c r="O102" i="6"/>
  <c r="R102" i="6" s="1"/>
  <c r="T102" i="6" s="1"/>
  <c r="L81" i="14"/>
  <c r="L31" i="14"/>
  <c r="K31" i="14"/>
  <c r="F68" i="14"/>
  <c r="F38" i="14"/>
  <c r="I68" i="14"/>
  <c r="I57" i="14"/>
  <c r="O233" i="15"/>
  <c r="R233" i="15" s="1"/>
  <c r="T233" i="15" s="1"/>
  <c r="O187" i="15"/>
  <c r="R187" i="15" s="1"/>
  <c r="T187" i="15" s="1"/>
  <c r="O182" i="15"/>
  <c r="O149" i="15"/>
  <c r="R149" i="15" s="1"/>
  <c r="T149" i="15" s="1"/>
  <c r="O114" i="15"/>
  <c r="R114" i="15" s="1"/>
  <c r="T114" i="15" s="1"/>
  <c r="O81" i="15"/>
  <c r="O292" i="6"/>
  <c r="R292" i="6" s="1"/>
  <c r="T292" i="6" s="1"/>
  <c r="O155" i="6"/>
  <c r="O117" i="6"/>
  <c r="O77" i="6"/>
  <c r="O64" i="6"/>
  <c r="O45" i="6"/>
  <c r="O84" i="6"/>
  <c r="O51" i="6"/>
  <c r="O208" i="6"/>
  <c r="R208" i="6" s="1"/>
  <c r="T208" i="6" s="1"/>
  <c r="O200" i="6"/>
  <c r="R200" i="6" s="1"/>
  <c r="T200" i="6" s="1"/>
  <c r="O184" i="6"/>
  <c r="R184" i="6" s="1"/>
  <c r="T184" i="6" s="1"/>
  <c r="O177" i="6"/>
  <c r="R177" i="6" s="1"/>
  <c r="T177" i="6" s="1"/>
  <c r="O171" i="6"/>
  <c r="R171" i="6" s="1"/>
  <c r="T171" i="6" s="1"/>
  <c r="O164" i="6"/>
  <c r="R164" i="6" s="1"/>
  <c r="T164" i="6" s="1"/>
  <c r="O158" i="6"/>
  <c r="R158" i="6" s="1"/>
  <c r="T158" i="6" s="1"/>
  <c r="O151" i="6"/>
  <c r="R151" i="6" s="1"/>
  <c r="T151" i="6" s="1"/>
  <c r="O142" i="6"/>
  <c r="R142" i="6" s="1"/>
  <c r="T142" i="6" s="1"/>
  <c r="O129" i="6"/>
  <c r="R129" i="6" s="1"/>
  <c r="T129" i="6" s="1"/>
  <c r="O107" i="6"/>
  <c r="R107" i="6" s="1"/>
  <c r="T107" i="6" s="1"/>
  <c r="P31" i="9"/>
  <c r="S31" i="9" s="1"/>
  <c r="H79" i="14"/>
  <c r="F77" i="14"/>
  <c r="L68" i="14"/>
  <c r="L37" i="14"/>
  <c r="K68" i="14"/>
  <c r="F56" i="14"/>
  <c r="F45" i="14"/>
  <c r="I44" i="14"/>
  <c r="J44" i="14"/>
  <c r="J31" i="14"/>
  <c r="O245" i="15"/>
  <c r="R245" i="15" s="1"/>
  <c r="T245" i="15" s="1"/>
  <c r="O150" i="15"/>
  <c r="R150" i="15" s="1"/>
  <c r="T150" i="15" s="1"/>
  <c r="O132" i="15"/>
  <c r="O97" i="15"/>
  <c r="O95" i="15"/>
  <c r="G295" i="6"/>
  <c r="K295" i="6" s="1"/>
  <c r="O295" i="6"/>
  <c r="R295" i="6" s="1"/>
  <c r="T295" i="6" s="1"/>
  <c r="G294" i="6"/>
  <c r="K294" i="6" s="1"/>
  <c r="O294" i="6"/>
  <c r="R294" i="6" s="1"/>
  <c r="T294" i="6" s="1"/>
  <c r="E14" i="16"/>
  <c r="H35" i="12"/>
  <c r="G35" i="12"/>
  <c r="G51" i="3"/>
  <c r="L51" i="3"/>
  <c r="H26" i="3"/>
  <c r="F26" i="3"/>
  <c r="K26" i="3"/>
  <c r="I26" i="3"/>
  <c r="R135" i="5"/>
  <c r="H47" i="12"/>
  <c r="G47" i="12"/>
  <c r="L27" i="3"/>
  <c r="G27" i="3"/>
  <c r="I58" i="3"/>
  <c r="F58" i="3"/>
  <c r="J58" i="3"/>
  <c r="H58" i="3"/>
  <c r="K58" i="3"/>
  <c r="H59" i="14"/>
  <c r="K59" i="14"/>
  <c r="J59" i="14"/>
  <c r="I59" i="14"/>
  <c r="F59" i="14"/>
  <c r="L59" i="14"/>
  <c r="H41" i="12"/>
  <c r="G41" i="12"/>
  <c r="K57" i="3"/>
  <c r="L57" i="3"/>
  <c r="G57" i="3"/>
  <c r="H39" i="3"/>
  <c r="F39" i="3"/>
  <c r="J39" i="3"/>
  <c r="I39" i="3"/>
  <c r="J48" i="14"/>
  <c r="K48" i="14"/>
  <c r="I48" i="14"/>
  <c r="O117" i="5"/>
  <c r="O181" i="5"/>
  <c r="R181" i="5" s="1"/>
  <c r="T181" i="5" s="1"/>
  <c r="O192" i="5"/>
  <c r="R192" i="5" s="1"/>
  <c r="T192" i="5" s="1"/>
  <c r="O205" i="5"/>
  <c r="R205" i="5" s="1"/>
  <c r="T205" i="5" s="1"/>
  <c r="O215" i="5"/>
  <c r="R215" i="5" s="1"/>
  <c r="T215" i="5" s="1"/>
  <c r="O147" i="5"/>
  <c r="O82" i="5"/>
  <c r="R82" i="5" s="1"/>
  <c r="T82" i="5" s="1"/>
  <c r="O188" i="5"/>
  <c r="R188" i="5" s="1"/>
  <c r="T188" i="5" s="1"/>
  <c r="O69" i="5"/>
  <c r="R69" i="5" s="1"/>
  <c r="T69" i="5" s="1"/>
  <c r="O134" i="5"/>
  <c r="O104" i="5"/>
  <c r="O50" i="5"/>
  <c r="R50" i="5" s="1"/>
  <c r="T50" i="5" s="1"/>
  <c r="O124" i="5"/>
  <c r="O80" i="5"/>
  <c r="R80" i="5" s="1"/>
  <c r="T80" i="5" s="1"/>
  <c r="O49" i="5"/>
  <c r="R49" i="5" s="1"/>
  <c r="T49" i="5" s="1"/>
  <c r="O24" i="5"/>
  <c r="R24" i="5" s="1"/>
  <c r="T24" i="5" s="1"/>
  <c r="O103" i="5"/>
  <c r="O79" i="5"/>
  <c r="R79" i="5" s="1"/>
  <c r="T79" i="5" s="1"/>
  <c r="O43" i="5"/>
  <c r="R43" i="5" s="1"/>
  <c r="T43" i="5" s="1"/>
  <c r="O27" i="5"/>
  <c r="R27" i="5" s="1"/>
  <c r="T27" i="5" s="1"/>
  <c r="O110" i="5"/>
  <c r="O65" i="5"/>
  <c r="R65" i="5" s="1"/>
  <c r="T65" i="5" s="1"/>
  <c r="O93" i="5"/>
  <c r="O121" i="5"/>
  <c r="O169" i="5"/>
  <c r="R169" i="5" s="1"/>
  <c r="O179" i="5"/>
  <c r="R179" i="5" s="1"/>
  <c r="T179" i="5" s="1"/>
  <c r="O183" i="5"/>
  <c r="R183" i="5" s="1"/>
  <c r="T183" i="5" s="1"/>
  <c r="O197" i="5"/>
  <c r="R197" i="5" s="1"/>
  <c r="T197" i="5" s="1"/>
  <c r="O207" i="5"/>
  <c r="R207" i="5" s="1"/>
  <c r="T207" i="5" s="1"/>
  <c r="O182" i="5"/>
  <c r="R182" i="5" s="1"/>
  <c r="T182" i="5" s="1"/>
  <c r="O166" i="5"/>
  <c r="O137" i="5"/>
  <c r="O78" i="5"/>
  <c r="R78" i="5" s="1"/>
  <c r="T78" i="5" s="1"/>
  <c r="O202" i="5"/>
  <c r="R202" i="5" s="1"/>
  <c r="T202" i="5" s="1"/>
  <c r="O184" i="5"/>
  <c r="R184" i="5" s="1"/>
  <c r="T184" i="5" s="1"/>
  <c r="O37" i="5"/>
  <c r="R37" i="5" s="1"/>
  <c r="T37" i="5" s="1"/>
  <c r="O198" i="5"/>
  <c r="R198" i="5" s="1"/>
  <c r="T198" i="5" s="1"/>
  <c r="O178" i="5"/>
  <c r="R178" i="5" s="1"/>
  <c r="T178" i="5" s="1"/>
  <c r="O173" i="5"/>
  <c r="R173" i="5" s="1"/>
  <c r="O164" i="5"/>
  <c r="O60" i="5"/>
  <c r="R60" i="5" s="1"/>
  <c r="T60" i="5" s="1"/>
  <c r="O99" i="5"/>
  <c r="R99" i="5" s="1"/>
  <c r="O63" i="5"/>
  <c r="R63" i="5" s="1"/>
  <c r="T63" i="5" s="1"/>
  <c r="O39" i="5"/>
  <c r="R39" i="5" s="1"/>
  <c r="T39" i="5" s="1"/>
  <c r="O158" i="5"/>
  <c r="O94" i="5"/>
  <c r="O30" i="5"/>
  <c r="R30" i="5" s="1"/>
  <c r="T30" i="5" s="1"/>
  <c r="O81" i="5"/>
  <c r="R81" i="5" s="1"/>
  <c r="T81" i="5" s="1"/>
  <c r="O125" i="5"/>
  <c r="O129" i="5"/>
  <c r="O133" i="5"/>
  <c r="O153" i="5"/>
  <c r="R153" i="5" s="1"/>
  <c r="O159" i="5"/>
  <c r="O165" i="5"/>
  <c r="R165" i="5" s="1"/>
  <c r="O185" i="5"/>
  <c r="R185" i="5" s="1"/>
  <c r="T185" i="5" s="1"/>
  <c r="O199" i="5"/>
  <c r="R199" i="5" s="1"/>
  <c r="T199" i="5" s="1"/>
  <c r="O201" i="5"/>
  <c r="R201" i="5" s="1"/>
  <c r="T201" i="5" s="1"/>
  <c r="O204" i="5"/>
  <c r="R204" i="5" s="1"/>
  <c r="T204" i="5" s="1"/>
  <c r="O212" i="5"/>
  <c r="R212" i="5" s="1"/>
  <c r="T212" i="5" s="1"/>
  <c r="O72" i="5"/>
  <c r="R72" i="5" s="1"/>
  <c r="T72" i="5" s="1"/>
  <c r="O190" i="5"/>
  <c r="R190" i="5" s="1"/>
  <c r="T190" i="5" s="1"/>
  <c r="D15" i="5"/>
  <c r="C19" i="5" s="1"/>
  <c r="O161" i="5"/>
  <c r="O152" i="5"/>
  <c r="O139" i="5"/>
  <c r="O73" i="5"/>
  <c r="R73" i="5" s="1"/>
  <c r="T73" i="5" s="1"/>
  <c r="O156" i="5"/>
  <c r="O36" i="5"/>
  <c r="R36" i="5" s="1"/>
  <c r="T36" i="5" s="1"/>
  <c r="O95" i="5"/>
  <c r="O75" i="5"/>
  <c r="R75" i="5" s="1"/>
  <c r="O23" i="5"/>
  <c r="R23" i="5" s="1"/>
  <c r="T23" i="5" s="1"/>
  <c r="O146" i="5"/>
  <c r="O70" i="5"/>
  <c r="R70" i="5" s="1"/>
  <c r="T70" i="5" s="1"/>
  <c r="O102" i="5"/>
  <c r="R102" i="5" s="1"/>
  <c r="O106" i="5"/>
  <c r="O141" i="5"/>
  <c r="O149" i="5"/>
  <c r="O189" i="5"/>
  <c r="R189" i="5" s="1"/>
  <c r="T189" i="5" s="1"/>
  <c r="O196" i="5"/>
  <c r="R196" i="5" s="1"/>
  <c r="T196" i="5" s="1"/>
  <c r="O120" i="5"/>
  <c r="O42" i="5"/>
  <c r="R42" i="5" s="1"/>
  <c r="T42" i="5" s="1"/>
  <c r="O41" i="5"/>
  <c r="R41" i="5" s="1"/>
  <c r="T41" i="5" s="1"/>
  <c r="O171" i="5"/>
  <c r="R171" i="5" s="1"/>
  <c r="O64" i="5"/>
  <c r="R64" i="5" s="1"/>
  <c r="T64" i="5" s="1"/>
  <c r="O33" i="5"/>
  <c r="R33" i="5" s="1"/>
  <c r="T33" i="5" s="1"/>
  <c r="O127" i="5"/>
  <c r="O53" i="5"/>
  <c r="R53" i="5" s="1"/>
  <c r="T53" i="5" s="1"/>
  <c r="O214" i="5"/>
  <c r="R214" i="5" s="1"/>
  <c r="T214" i="5" s="1"/>
  <c r="O29" i="5"/>
  <c r="R29" i="5" s="1"/>
  <c r="T29" i="5" s="1"/>
  <c r="O144" i="5"/>
  <c r="O56" i="5"/>
  <c r="R56" i="5" s="1"/>
  <c r="T56" i="5" s="1"/>
  <c r="O151" i="5"/>
  <c r="O91" i="5"/>
  <c r="O59" i="5"/>
  <c r="R59" i="5" s="1"/>
  <c r="T59" i="5" s="1"/>
  <c r="V11" i="5"/>
  <c r="O138" i="5"/>
  <c r="O54" i="5"/>
  <c r="R54" i="5" s="1"/>
  <c r="T54" i="5" s="1"/>
  <c r="O22" i="5"/>
  <c r="R22" i="5" s="1"/>
  <c r="T22" i="5" s="1"/>
  <c r="V9" i="5"/>
  <c r="O92" i="5"/>
  <c r="R92" i="5" s="1"/>
  <c r="O98" i="5"/>
  <c r="O187" i="5"/>
  <c r="R187" i="5" s="1"/>
  <c r="T187" i="5" s="1"/>
  <c r="O191" i="5"/>
  <c r="R191" i="5" s="1"/>
  <c r="T191" i="5" s="1"/>
  <c r="O193" i="5"/>
  <c r="R193" i="5" s="1"/>
  <c r="T193" i="5" s="1"/>
  <c r="O203" i="5"/>
  <c r="R203" i="5" s="1"/>
  <c r="T203" i="5" s="1"/>
  <c r="O89" i="5"/>
  <c r="O96" i="5"/>
  <c r="O108" i="5"/>
  <c r="O131" i="5"/>
  <c r="O34" i="5"/>
  <c r="R34" i="5" s="1"/>
  <c r="T34" i="5" s="1"/>
  <c r="O57" i="5"/>
  <c r="R57" i="5" s="1"/>
  <c r="T57" i="5" s="1"/>
  <c r="O174" i="5"/>
  <c r="R174" i="5" s="1"/>
  <c r="O167" i="5"/>
  <c r="O84" i="5"/>
  <c r="R84" i="5" s="1"/>
  <c r="T84" i="5" s="1"/>
  <c r="O160" i="5"/>
  <c r="O100" i="5"/>
  <c r="O112" i="5"/>
  <c r="O140" i="5"/>
  <c r="O52" i="5"/>
  <c r="R52" i="5" s="1"/>
  <c r="T52" i="5" s="1"/>
  <c r="O32" i="5"/>
  <c r="R32" i="5" s="1"/>
  <c r="T32" i="5" s="1"/>
  <c r="O123" i="5"/>
  <c r="O87" i="5"/>
  <c r="R87" i="5" s="1"/>
  <c r="T87" i="5" s="1"/>
  <c r="O71" i="5"/>
  <c r="R71" i="5" s="1"/>
  <c r="T71" i="5" s="1"/>
  <c r="O35" i="5"/>
  <c r="R35" i="5" s="1"/>
  <c r="T35" i="5" s="1"/>
  <c r="V7" i="5"/>
  <c r="O130" i="5"/>
  <c r="O46" i="5"/>
  <c r="R46" i="5" s="1"/>
  <c r="T46" i="5" s="1"/>
  <c r="V10" i="5"/>
  <c r="O61" i="5"/>
  <c r="R61" i="5" s="1"/>
  <c r="T61" i="5" s="1"/>
  <c r="O76" i="5"/>
  <c r="R76" i="5" s="1"/>
  <c r="O168" i="5"/>
  <c r="O195" i="5"/>
  <c r="R195" i="5" s="1"/>
  <c r="T195" i="5" s="1"/>
  <c r="O209" i="5"/>
  <c r="R209" i="5" s="1"/>
  <c r="T209" i="5" s="1"/>
  <c r="O62" i="5"/>
  <c r="R62" i="5" s="1"/>
  <c r="T62" i="5" s="1"/>
  <c r="O172" i="5"/>
  <c r="R172" i="5" s="1"/>
  <c r="O150" i="5"/>
  <c r="O45" i="5"/>
  <c r="R45" i="5" s="1"/>
  <c r="T45" i="5" s="1"/>
  <c r="O86" i="5"/>
  <c r="R86" i="5" s="1"/>
  <c r="T86" i="5" s="1"/>
  <c r="O194" i="5"/>
  <c r="R194" i="5" s="1"/>
  <c r="T194" i="5" s="1"/>
  <c r="O116" i="5"/>
  <c r="O142" i="5"/>
  <c r="O210" i="5"/>
  <c r="R210" i="5" s="1"/>
  <c r="T210" i="5" s="1"/>
  <c r="O145" i="5"/>
  <c r="O97" i="5"/>
  <c r="D16" i="5"/>
  <c r="D19" i="5" s="1"/>
  <c r="O66" i="5"/>
  <c r="R66" i="5" s="1"/>
  <c r="T66" i="5" s="1"/>
  <c r="O136" i="5"/>
  <c r="O48" i="5"/>
  <c r="R48" i="5" s="1"/>
  <c r="T48" i="5" s="1"/>
  <c r="O119" i="5"/>
  <c r="O83" i="5"/>
  <c r="R83" i="5" s="1"/>
  <c r="T83" i="5" s="1"/>
  <c r="O55" i="5"/>
  <c r="R55" i="5" s="1"/>
  <c r="T55" i="5" s="1"/>
  <c r="O122" i="5"/>
  <c r="V5" i="5"/>
  <c r="O101" i="5"/>
  <c r="V15" i="5"/>
  <c r="O105" i="5"/>
  <c r="R105" i="5" s="1"/>
  <c r="O107" i="5"/>
  <c r="R107" i="5" s="1"/>
  <c r="O113" i="5"/>
  <c r="O148" i="5"/>
  <c r="R148" i="5" s="1"/>
  <c r="O208" i="5"/>
  <c r="R208" i="5" s="1"/>
  <c r="T208" i="5" s="1"/>
  <c r="O25" i="5"/>
  <c r="R25" i="5" s="1"/>
  <c r="T25" i="5" s="1"/>
  <c r="O176" i="5"/>
  <c r="R176" i="5" s="1"/>
  <c r="O58" i="5"/>
  <c r="R58" i="5" s="1"/>
  <c r="T58" i="5" s="1"/>
  <c r="O175" i="5"/>
  <c r="R175" i="5" s="1"/>
  <c r="O88" i="5"/>
  <c r="O155" i="5"/>
  <c r="O170" i="5"/>
  <c r="O206" i="5"/>
  <c r="R206" i="5" s="1"/>
  <c r="T206" i="5" s="1"/>
  <c r="O157" i="5"/>
  <c r="O90" i="5"/>
  <c r="O68" i="5"/>
  <c r="R68" i="5" s="1"/>
  <c r="T68" i="5" s="1"/>
  <c r="O40" i="5"/>
  <c r="R40" i="5" s="1"/>
  <c r="T40" i="5" s="1"/>
  <c r="V8" i="5"/>
  <c r="O111" i="5"/>
  <c r="O67" i="5"/>
  <c r="R67" i="5" s="1"/>
  <c r="T67" i="5" s="1"/>
  <c r="O47" i="5"/>
  <c r="R47" i="5" s="1"/>
  <c r="T47" i="5" s="1"/>
  <c r="O114" i="5"/>
  <c r="O77" i="5"/>
  <c r="R77" i="5" s="1"/>
  <c r="T77" i="5" s="1"/>
  <c r="F39" i="12"/>
  <c r="H39" i="12" s="1"/>
  <c r="I39" i="12"/>
  <c r="J39" i="12" s="1"/>
  <c r="G32" i="12"/>
  <c r="H32" i="12"/>
  <c r="G69" i="3"/>
  <c r="L69" i="3"/>
  <c r="F70" i="14"/>
  <c r="L70" i="14"/>
  <c r="J70" i="14"/>
  <c r="I70" i="14"/>
  <c r="K70" i="14"/>
  <c r="H70" i="14"/>
  <c r="L13" i="14"/>
  <c r="F13" i="14"/>
  <c r="P13" i="14"/>
  <c r="M13" i="14"/>
  <c r="D13" i="14"/>
  <c r="H13" i="14"/>
  <c r="C13" i="14"/>
  <c r="J13" i="14"/>
  <c r="V3" i="5"/>
  <c r="F45" i="12"/>
  <c r="G45" i="12" s="1"/>
  <c r="I45" i="12"/>
  <c r="J45" i="12" s="1"/>
  <c r="L70" i="3"/>
  <c r="H70" i="3"/>
  <c r="K70" i="3"/>
  <c r="I70" i="3"/>
  <c r="J70" i="3"/>
  <c r="H25" i="14"/>
  <c r="F25" i="14"/>
  <c r="L25" i="14"/>
  <c r="K25" i="14"/>
  <c r="J25" i="14"/>
  <c r="I25" i="14"/>
  <c r="R143" i="5"/>
  <c r="F51" i="12"/>
  <c r="I51" i="12"/>
  <c r="J51" i="12" s="1"/>
  <c r="K39" i="3"/>
  <c r="L39" i="3"/>
  <c r="G39" i="3"/>
  <c r="L32" i="3"/>
  <c r="G32" i="3"/>
  <c r="K32" i="3"/>
  <c r="F77" i="3"/>
  <c r="J77" i="3"/>
  <c r="I77" i="3"/>
  <c r="H77" i="3"/>
  <c r="V126" i="5"/>
  <c r="R126" i="5"/>
  <c r="G45" i="3"/>
  <c r="L45" i="3"/>
  <c r="K45" i="3"/>
  <c r="H83" i="3"/>
  <c r="J83" i="3"/>
  <c r="I83" i="3"/>
  <c r="K83" i="3"/>
  <c r="F83" i="3"/>
  <c r="P13" i="3"/>
  <c r="J13" i="3"/>
  <c r="F13" i="3"/>
  <c r="N13" i="3"/>
  <c r="H13" i="3"/>
  <c r="K13" i="3"/>
  <c r="O13" i="3"/>
  <c r="F48" i="14"/>
  <c r="J42" i="14"/>
  <c r="F42" i="14"/>
  <c r="L42" i="14"/>
  <c r="K42" i="14"/>
  <c r="I42" i="14"/>
  <c r="H42" i="14"/>
  <c r="O43" i="11"/>
  <c r="R43" i="11" s="1"/>
  <c r="T43" i="11" s="1"/>
  <c r="W8" i="11"/>
  <c r="L83" i="3"/>
  <c r="L78" i="14"/>
  <c r="V12" i="5"/>
  <c r="L26" i="3"/>
  <c r="J81" i="14"/>
  <c r="V2" i="5"/>
  <c r="L75" i="14"/>
  <c r="H57" i="14"/>
  <c r="H46" i="14"/>
  <c r="J40" i="14"/>
  <c r="W15" i="11"/>
  <c r="W10" i="11"/>
  <c r="G28" i="12"/>
  <c r="W14" i="11"/>
  <c r="W9" i="11"/>
  <c r="O89" i="11"/>
  <c r="R89" i="11" s="1"/>
  <c r="T89" i="11" s="1"/>
  <c r="K77" i="3"/>
  <c r="V6" i="5"/>
  <c r="O51" i="11"/>
  <c r="R51" i="11" s="1"/>
  <c r="T51" i="11" s="1"/>
  <c r="L58" i="3"/>
  <c r="H32" i="14"/>
  <c r="G291" i="6"/>
  <c r="K291" i="6" s="1"/>
  <c r="O291" i="6"/>
  <c r="O293" i="6"/>
  <c r="R293" i="6" s="1"/>
  <c r="T293" i="6" s="1"/>
  <c r="G293" i="6"/>
  <c r="K293" i="6" s="1"/>
  <c r="G290" i="6"/>
  <c r="D16" i="6"/>
  <c r="D19" i="6" s="1"/>
  <c r="O290" i="6"/>
  <c r="R290" i="6" s="1"/>
  <c r="T290" i="6" s="1"/>
  <c r="D15" i="6"/>
  <c r="C19" i="6" s="1"/>
  <c r="C16" i="15"/>
  <c r="D18" i="15" s="1"/>
  <c r="N32" i="15"/>
  <c r="N154" i="15"/>
  <c r="N26" i="15"/>
  <c r="N193" i="15"/>
  <c r="N253" i="15"/>
  <c r="N162" i="15"/>
  <c r="N199" i="15"/>
  <c r="N244" i="15"/>
  <c r="N176" i="15"/>
  <c r="N218" i="15"/>
  <c r="N266" i="15"/>
  <c r="N229" i="15"/>
  <c r="N279" i="15"/>
  <c r="N160" i="15"/>
  <c r="N80" i="15"/>
  <c r="N30" i="15"/>
  <c r="N200" i="15"/>
  <c r="N259" i="15"/>
  <c r="N172" i="15"/>
  <c r="N203" i="15"/>
  <c r="N251" i="15"/>
  <c r="N25" i="15"/>
  <c r="N225" i="15"/>
  <c r="N273" i="15"/>
  <c r="N256" i="15"/>
  <c r="N216" i="15"/>
  <c r="N188" i="15"/>
  <c r="N24" i="15"/>
  <c r="N42" i="15"/>
  <c r="N204" i="15"/>
  <c r="N260" i="15"/>
  <c r="N179" i="15"/>
  <c r="N208" i="15"/>
  <c r="N263" i="15"/>
  <c r="N165" i="15"/>
  <c r="N230" i="15"/>
  <c r="N280" i="15"/>
  <c r="N272" i="15"/>
  <c r="N261" i="15"/>
  <c r="N205" i="15"/>
  <c r="N23" i="15"/>
  <c r="N187" i="15"/>
  <c r="N282" i="15"/>
  <c r="N213" i="15"/>
  <c r="N41" i="15"/>
  <c r="N243" i="15"/>
  <c r="N283" i="15"/>
  <c r="N27" i="15"/>
  <c r="N214" i="15"/>
  <c r="N111" i="15"/>
  <c r="N220" i="15"/>
  <c r="N158" i="15"/>
  <c r="N250" i="15"/>
  <c r="N194" i="15"/>
  <c r="N21" i="15"/>
  <c r="N31" i="15"/>
  <c r="N228" i="15"/>
  <c r="N128" i="15"/>
  <c r="N227" i="15"/>
  <c r="N190" i="15"/>
  <c r="N257" i="15"/>
  <c r="N211" i="15"/>
  <c r="N210" i="15"/>
  <c r="N22" i="15"/>
  <c r="N233" i="15"/>
  <c r="N29" i="15"/>
  <c r="N232" i="15"/>
  <c r="N195" i="15"/>
  <c r="N262" i="15"/>
  <c r="N222" i="15"/>
  <c r="N223" i="15"/>
  <c r="N114" i="15"/>
  <c r="N245" i="15"/>
  <c r="N152" i="15"/>
  <c r="N269" i="15"/>
  <c r="N206" i="15"/>
  <c r="N115" i="15"/>
  <c r="N264" i="15"/>
  <c r="N265" i="15"/>
  <c r="N28" i="15"/>
  <c r="N181" i="15"/>
  <c r="N278" i="15"/>
  <c r="N191" i="15"/>
  <c r="N281" i="15"/>
  <c r="N236" i="15"/>
  <c r="C15" i="15"/>
  <c r="C18" i="15" s="1"/>
  <c r="N242" i="15"/>
  <c r="N109" i="15"/>
  <c r="N202" i="15"/>
  <c r="N173" i="15"/>
  <c r="N212" i="15"/>
  <c r="N240" i="15"/>
  <c r="N284" i="15"/>
  <c r="N270" i="15"/>
  <c r="N175" i="15"/>
  <c r="N186" i="15"/>
  <c r="N201" i="15"/>
  <c r="N239" i="15"/>
  <c r="N248" i="15"/>
  <c r="N108" i="15"/>
  <c r="N275" i="15"/>
  <c r="N234" i="15"/>
  <c r="N160" i="5"/>
  <c r="N140" i="5"/>
  <c r="N146" i="5"/>
  <c r="N145" i="5"/>
  <c r="N191" i="5"/>
  <c r="N171" i="5"/>
  <c r="N167" i="5"/>
  <c r="N182" i="5"/>
  <c r="N201" i="5"/>
  <c r="N206" i="5"/>
  <c r="N209" i="5"/>
  <c r="N170" i="5"/>
  <c r="N158" i="5"/>
  <c r="N151" i="5"/>
  <c r="N150" i="5"/>
  <c r="N195" i="5"/>
  <c r="N174" i="5"/>
  <c r="N135" i="5"/>
  <c r="N186" i="5"/>
  <c r="N214" i="5"/>
  <c r="N184" i="5"/>
  <c r="N153" i="5"/>
  <c r="N147" i="5"/>
  <c r="C15" i="5"/>
  <c r="C18" i="5" s="1"/>
  <c r="N187" i="5"/>
  <c r="N136" i="5"/>
  <c r="N175" i="5"/>
  <c r="N200" i="5"/>
  <c r="N196" i="5"/>
  <c r="N133" i="5"/>
  <c r="N152" i="5"/>
  <c r="N199" i="5"/>
  <c r="N144" i="5"/>
  <c r="N173" i="5"/>
  <c r="N208" i="5"/>
  <c r="N198" i="5"/>
  <c r="N159" i="5"/>
  <c r="N157" i="5"/>
  <c r="N137" i="5"/>
  <c r="N203" i="5"/>
  <c r="N149" i="5"/>
  <c r="N178" i="5"/>
  <c r="N202" i="5"/>
  <c r="N194" i="5"/>
  <c r="N185" i="5"/>
  <c r="N139" i="5"/>
  <c r="N155" i="5"/>
  <c r="N207" i="5"/>
  <c r="N154" i="5"/>
  <c r="N190" i="5"/>
  <c r="N197" i="5"/>
  <c r="N213" i="5"/>
  <c r="N141" i="5"/>
  <c r="N138" i="5"/>
  <c r="N163" i="5"/>
  <c r="N211" i="5"/>
  <c r="N162" i="5"/>
  <c r="N180" i="5"/>
  <c r="N210" i="5"/>
  <c r="N192" i="5"/>
  <c r="N164" i="5"/>
  <c r="N161" i="5"/>
  <c r="N189" i="5"/>
  <c r="N134" i="5"/>
  <c r="N177" i="5"/>
  <c r="N166" i="5"/>
  <c r="N142" i="5"/>
  <c r="N168" i="5"/>
  <c r="N172" i="5"/>
  <c r="N148" i="5"/>
  <c r="N179" i="5"/>
  <c r="N188" i="5"/>
  <c r="N165" i="5"/>
  <c r="N183" i="5"/>
  <c r="N205" i="5"/>
  <c r="N181" i="5"/>
  <c r="N204" i="5"/>
  <c r="N169" i="5"/>
  <c r="N156" i="5"/>
  <c r="N215" i="5"/>
  <c r="N176" i="5"/>
  <c r="N193" i="5"/>
  <c r="N143" i="5"/>
  <c r="N212" i="5"/>
  <c r="C16" i="5"/>
  <c r="D18" i="5" s="1"/>
  <c r="N226" i="16"/>
  <c r="N160" i="16"/>
  <c r="N196" i="16"/>
  <c r="N132" i="16"/>
  <c r="N228" i="16"/>
  <c r="N141" i="16"/>
  <c r="N215" i="16"/>
  <c r="N129" i="16"/>
  <c r="N198" i="16"/>
  <c r="N90" i="16"/>
  <c r="N167" i="16"/>
  <c r="N195" i="16"/>
  <c r="N190" i="16"/>
  <c r="N208" i="16"/>
  <c r="N223" i="16"/>
  <c r="N81" i="16"/>
  <c r="N96" i="16"/>
  <c r="N191" i="16"/>
  <c r="N87" i="16"/>
  <c r="N214" i="16"/>
  <c r="N217" i="16"/>
  <c r="N209" i="16"/>
  <c r="N144" i="16"/>
  <c r="N180" i="16"/>
  <c r="N116" i="16"/>
  <c r="N206" i="16"/>
  <c r="N121" i="16"/>
  <c r="N193" i="16"/>
  <c r="N111" i="16"/>
  <c r="N169" i="16"/>
  <c r="N225" i="16"/>
  <c r="N138" i="16"/>
  <c r="N158" i="16"/>
  <c r="N153" i="16"/>
  <c r="N170" i="16"/>
  <c r="N187" i="16"/>
  <c r="N202" i="16"/>
  <c r="N201" i="16"/>
  <c r="N95" i="16"/>
  <c r="N175" i="16"/>
  <c r="C15" i="16"/>
  <c r="C18" i="16" s="1"/>
  <c r="N200" i="16"/>
  <c r="N221" i="16"/>
  <c r="N140" i="16"/>
  <c r="N194" i="16"/>
  <c r="N94" i="16"/>
  <c r="N139" i="16"/>
  <c r="N155" i="16"/>
  <c r="N211" i="16"/>
  <c r="N218" i="16"/>
  <c r="N134" i="16"/>
  <c r="N117" i="16"/>
  <c r="N97" i="16"/>
  <c r="N157" i="16"/>
  <c r="N91" i="16"/>
  <c r="N109" i="16"/>
  <c r="N192" i="16"/>
  <c r="N213" i="16"/>
  <c r="N124" i="16"/>
  <c r="N183" i="16"/>
  <c r="N85" i="16"/>
  <c r="N120" i="16"/>
  <c r="N142" i="16"/>
  <c r="N197" i="16"/>
  <c r="N177" i="16"/>
  <c r="N118" i="16"/>
  <c r="N98" i="16"/>
  <c r="N222" i="16"/>
  <c r="N107" i="16"/>
  <c r="N178" i="16"/>
  <c r="N159" i="16"/>
  <c r="N184" i="16"/>
  <c r="N204" i="16"/>
  <c r="N108" i="16"/>
  <c r="N173" i="16"/>
  <c r="N227" i="16"/>
  <c r="N102" i="16"/>
  <c r="N127" i="16"/>
  <c r="N181" i="16"/>
  <c r="N137" i="16"/>
  <c r="N99" i="16"/>
  <c r="N82" i="16"/>
  <c r="N186" i="16"/>
  <c r="N199" i="16"/>
  <c r="N125" i="16"/>
  <c r="N176" i="16"/>
  <c r="N188" i="16"/>
  <c r="N100" i="16"/>
  <c r="N162" i="16"/>
  <c r="N203" i="16"/>
  <c r="N93" i="16"/>
  <c r="N115" i="16"/>
  <c r="N154" i="16"/>
  <c r="N122" i="16"/>
  <c r="N86" i="16"/>
  <c r="N207" i="16"/>
  <c r="N165" i="16"/>
  <c r="N145" i="16"/>
  <c r="N220" i="16"/>
  <c r="N152" i="16"/>
  <c r="N164" i="16"/>
  <c r="N84" i="16"/>
  <c r="N130" i="16"/>
  <c r="N171" i="16"/>
  <c r="N231" i="16"/>
  <c r="N79" i="16"/>
  <c r="N114" i="16"/>
  <c r="N88" i="16"/>
  <c r="N189" i="16"/>
  <c r="N147" i="16"/>
  <c r="N128" i="16"/>
  <c r="N143" i="16"/>
  <c r="N219" i="16"/>
  <c r="N232" i="16"/>
  <c r="N148" i="16"/>
  <c r="N216" i="16"/>
  <c r="N103" i="16"/>
  <c r="N150" i="16"/>
  <c r="N185" i="16"/>
  <c r="N224" i="16"/>
  <c r="N89" i="16"/>
  <c r="N174" i="16"/>
  <c r="N133" i="16"/>
  <c r="N113" i="16"/>
  <c r="N80" i="16"/>
  <c r="N135" i="16"/>
  <c r="N119" i="16"/>
  <c r="N168" i="16"/>
  <c r="N182" i="16"/>
  <c r="N106" i="16"/>
  <c r="N105" i="16"/>
  <c r="N136" i="16"/>
  <c r="N161" i="16"/>
  <c r="N210" i="16"/>
  <c r="N179" i="16"/>
  <c r="N172" i="16"/>
  <c r="N83" i="16"/>
  <c r="N205" i="16"/>
  <c r="N123" i="16"/>
  <c r="N156" i="16"/>
  <c r="N212" i="16"/>
  <c r="N149" i="16"/>
  <c r="N163" i="16"/>
  <c r="N229" i="16"/>
  <c r="N230" i="16"/>
  <c r="N131" i="16"/>
  <c r="N151" i="16"/>
  <c r="N126" i="16"/>
  <c r="N146" i="16"/>
  <c r="N101" i="16"/>
  <c r="N166" i="16"/>
  <c r="N110" i="16"/>
  <c r="N92" i="16"/>
  <c r="N112" i="16"/>
  <c r="N104" i="16"/>
  <c r="C16" i="16"/>
  <c r="D18" i="16" s="1"/>
  <c r="C15" i="11"/>
  <c r="C18" i="11" s="1"/>
  <c r="C16" i="11"/>
  <c r="D18" i="11" s="1"/>
  <c r="D16" i="9"/>
  <c r="E18" i="9" s="1"/>
  <c r="D15" i="9"/>
  <c r="D18" i="9" s="1"/>
  <c r="T85" i="5"/>
  <c r="J74" i="14"/>
  <c r="F74" i="14"/>
  <c r="L74" i="14"/>
  <c r="I74" i="14"/>
  <c r="H74" i="14"/>
  <c r="K74" i="14"/>
  <c r="F72" i="14"/>
  <c r="H72" i="14"/>
  <c r="I72" i="14"/>
  <c r="J72" i="14"/>
  <c r="K72" i="14"/>
  <c r="L72" i="14"/>
  <c r="I34" i="12"/>
  <c r="F34" i="12"/>
  <c r="G34" i="12" s="1"/>
  <c r="H25" i="12"/>
  <c r="G25" i="12"/>
  <c r="I82" i="3"/>
  <c r="F82" i="3"/>
  <c r="J82" i="3"/>
  <c r="H82" i="3"/>
  <c r="L82" i="3"/>
  <c r="K82" i="3"/>
  <c r="J25" i="3"/>
  <c r="I25" i="3"/>
  <c r="L25" i="3"/>
  <c r="F25" i="3"/>
  <c r="H25" i="3"/>
  <c r="K25" i="3"/>
  <c r="L69" i="14"/>
  <c r="I69" i="14"/>
  <c r="F69" i="14"/>
  <c r="K69" i="14"/>
  <c r="H69" i="14"/>
  <c r="J69" i="14"/>
  <c r="H24" i="14"/>
  <c r="K24" i="14"/>
  <c r="L24" i="14"/>
  <c r="I24" i="14"/>
  <c r="J24" i="14"/>
  <c r="F24" i="14"/>
  <c r="I73" i="3"/>
  <c r="F73" i="3"/>
  <c r="J73" i="3"/>
  <c r="H73" i="3"/>
  <c r="F29" i="3"/>
  <c r="K29" i="3"/>
  <c r="J29" i="3"/>
  <c r="H29" i="3"/>
  <c r="I29" i="3"/>
  <c r="L29" i="3"/>
  <c r="H31" i="12"/>
  <c r="G31" i="12"/>
  <c r="L59" i="3"/>
  <c r="G59" i="3"/>
  <c r="F52" i="12"/>
  <c r="H52" i="12" s="1"/>
  <c r="I52" i="12"/>
  <c r="J52" i="12" s="1"/>
  <c r="H46" i="12"/>
  <c r="G46" i="12"/>
  <c r="D13" i="10"/>
  <c r="H13" i="10"/>
  <c r="P13" i="10"/>
  <c r="I13" i="10"/>
  <c r="K55" i="3"/>
  <c r="G55" i="3"/>
  <c r="L37" i="3"/>
  <c r="K37" i="3"/>
  <c r="G37" i="3"/>
  <c r="F65" i="14"/>
  <c r="K65" i="14"/>
  <c r="J65" i="14"/>
  <c r="L65" i="14"/>
  <c r="I65" i="14"/>
  <c r="H65" i="14"/>
  <c r="J54" i="14"/>
  <c r="L54" i="14"/>
  <c r="I54" i="14"/>
  <c r="F54" i="14"/>
  <c r="H54" i="14"/>
  <c r="O13" i="14"/>
  <c r="K13" i="14"/>
  <c r="E13" i="14"/>
  <c r="I13" i="14"/>
  <c r="Q13" i="14"/>
  <c r="B15" i="14"/>
  <c r="G13" i="14"/>
  <c r="I49" i="12"/>
  <c r="J49" i="12" s="1"/>
  <c r="G49" i="12"/>
  <c r="F40" i="12"/>
  <c r="H40" i="12" s="1"/>
  <c r="I40" i="12"/>
  <c r="J40" i="12" s="1"/>
  <c r="L73" i="3"/>
  <c r="K73" i="3"/>
  <c r="G73" i="3"/>
  <c r="I55" i="3"/>
  <c r="J55" i="3"/>
  <c r="F55" i="3"/>
  <c r="H55" i="3"/>
  <c r="I42" i="3"/>
  <c r="F42" i="3"/>
  <c r="H42" i="3"/>
  <c r="P71" i="9"/>
  <c r="S71" i="9" s="1"/>
  <c r="P44" i="9"/>
  <c r="S44" i="9" s="1"/>
  <c r="P36" i="9"/>
  <c r="S36" i="9" s="1"/>
  <c r="P67" i="9"/>
  <c r="S67" i="9" s="1"/>
  <c r="P72" i="9"/>
  <c r="S72" i="9" s="1"/>
  <c r="P45" i="9"/>
  <c r="S45" i="9" s="1"/>
  <c r="P32" i="9"/>
  <c r="S32" i="9" s="1"/>
  <c r="P47" i="9"/>
  <c r="S47" i="9" s="1"/>
  <c r="P59" i="9"/>
  <c r="S59" i="9" s="1"/>
  <c r="F76" i="14"/>
  <c r="J76" i="14"/>
  <c r="J35" i="14"/>
  <c r="F35" i="14"/>
  <c r="K35" i="14"/>
  <c r="H35" i="14"/>
  <c r="I35" i="14"/>
  <c r="G24" i="12"/>
  <c r="H24" i="12"/>
  <c r="G46" i="3"/>
  <c r="L46" i="3"/>
  <c r="I43" i="12"/>
  <c r="J43" i="12" s="1"/>
  <c r="F43" i="12"/>
  <c r="F37" i="12"/>
  <c r="H37" i="12" s="1"/>
  <c r="L64" i="3"/>
  <c r="I64" i="3"/>
  <c r="F64" i="3"/>
  <c r="H64" i="3"/>
  <c r="E13" i="3"/>
  <c r="L13" i="3"/>
  <c r="M13" i="3"/>
  <c r="D13" i="3"/>
  <c r="Q13" i="3"/>
  <c r="B15" i="3"/>
  <c r="L39" i="14"/>
  <c r="I39" i="14"/>
  <c r="J39" i="14"/>
  <c r="H39" i="14"/>
  <c r="K39" i="14"/>
  <c r="H42" i="12"/>
  <c r="G42" i="12"/>
  <c r="H22" i="12"/>
  <c r="G22" i="12"/>
  <c r="F50" i="14"/>
  <c r="K50" i="14"/>
  <c r="J50" i="14"/>
  <c r="L50" i="14"/>
  <c r="H50" i="14"/>
  <c r="V16" i="5"/>
  <c r="P52" i="9"/>
  <c r="S52" i="9" s="1"/>
  <c r="H77" i="14"/>
  <c r="I27" i="14"/>
  <c r="J61" i="14"/>
  <c r="V4" i="5"/>
  <c r="G36" i="12"/>
  <c r="O22" i="15"/>
  <c r="R22" i="15" s="1"/>
  <c r="T22" i="15" s="1"/>
  <c r="V13" i="5"/>
  <c r="O35" i="11"/>
  <c r="R35" i="11" s="1"/>
  <c r="T35" i="11" s="1"/>
  <c r="K83" i="14"/>
  <c r="I79" i="14"/>
  <c r="K73" i="14"/>
  <c r="H56" i="14"/>
  <c r="J80" i="14"/>
  <c r="I77" i="14"/>
  <c r="J73" i="14"/>
  <c r="H48" i="14"/>
  <c r="W7" i="11"/>
  <c r="G79" i="3"/>
  <c r="I80" i="14"/>
  <c r="I73" i="14"/>
  <c r="I46" i="14"/>
  <c r="W3" i="11"/>
  <c r="H80" i="14"/>
  <c r="G18" i="3"/>
  <c r="C18" i="14"/>
  <c r="J18" i="3"/>
  <c r="G18" i="14"/>
  <c r="K18" i="3"/>
  <c r="L18" i="14"/>
  <c r="I18" i="10"/>
  <c r="D18" i="14"/>
  <c r="F18" i="14"/>
  <c r="C18" i="10"/>
  <c r="D18" i="3"/>
  <c r="I18" i="14"/>
  <c r="C12" i="6"/>
  <c r="J18" i="14"/>
  <c r="J18" i="10"/>
  <c r="E18" i="10"/>
  <c r="K18" i="10"/>
  <c r="H18" i="10"/>
  <c r="I18" i="12"/>
  <c r="H18" i="3"/>
  <c r="G18" i="10"/>
  <c r="I18" i="3"/>
  <c r="F18" i="12"/>
  <c r="F18" i="3"/>
  <c r="D18" i="10"/>
  <c r="C11" i="6"/>
  <c r="K18" i="14"/>
  <c r="L18" i="3"/>
  <c r="F18" i="10"/>
  <c r="H18" i="14"/>
  <c r="V118" i="5" l="1"/>
  <c r="R118" i="5"/>
  <c r="V162" i="5"/>
  <c r="R162" i="5"/>
  <c r="R128" i="5"/>
  <c r="V128" i="5"/>
  <c r="R115" i="5"/>
  <c r="V115" i="5"/>
  <c r="E14" i="11"/>
  <c r="V154" i="5"/>
  <c r="R154" i="5"/>
  <c r="R163" i="5"/>
  <c r="V163" i="5"/>
  <c r="E14" i="15"/>
  <c r="G30" i="12"/>
  <c r="H38" i="12"/>
  <c r="G38" i="12"/>
  <c r="V109" i="5"/>
  <c r="R109" i="5"/>
  <c r="N294" i="6"/>
  <c r="N295" i="6"/>
  <c r="R114" i="5"/>
  <c r="V114" i="5"/>
  <c r="V99" i="5"/>
  <c r="V136" i="5"/>
  <c r="R136" i="5"/>
  <c r="V168" i="5"/>
  <c r="R168" i="5"/>
  <c r="R160" i="5"/>
  <c r="V160" i="5"/>
  <c r="R96" i="5"/>
  <c r="V96" i="5"/>
  <c r="V106" i="5"/>
  <c r="R106" i="5"/>
  <c r="R156" i="5"/>
  <c r="V156" i="5"/>
  <c r="R133" i="5"/>
  <c r="V133" i="5"/>
  <c r="V104" i="5"/>
  <c r="R104" i="5"/>
  <c r="V123" i="5"/>
  <c r="R123" i="5"/>
  <c r="R167" i="5"/>
  <c r="V167" i="5"/>
  <c r="V125" i="5"/>
  <c r="R125" i="5"/>
  <c r="V103" i="5"/>
  <c r="R103" i="5"/>
  <c r="V117" i="5"/>
  <c r="R117" i="5"/>
  <c r="V122" i="5"/>
  <c r="R122" i="5"/>
  <c r="R97" i="5"/>
  <c r="V97" i="5"/>
  <c r="V150" i="5"/>
  <c r="R150" i="5"/>
  <c r="R138" i="5"/>
  <c r="V138" i="5"/>
  <c r="R120" i="5"/>
  <c r="V120" i="5"/>
  <c r="R146" i="5"/>
  <c r="V146" i="5"/>
  <c r="V152" i="5"/>
  <c r="R152" i="5"/>
  <c r="V164" i="5"/>
  <c r="R164" i="5"/>
  <c r="R137" i="5"/>
  <c r="V137" i="5"/>
  <c r="V121" i="5"/>
  <c r="R121" i="5"/>
  <c r="R89" i="5"/>
  <c r="V89" i="5"/>
  <c r="R139" i="5"/>
  <c r="V139" i="5"/>
  <c r="H51" i="12"/>
  <c r="G51" i="12"/>
  <c r="V170" i="5"/>
  <c r="R170" i="5"/>
  <c r="V145" i="5"/>
  <c r="R145" i="5"/>
  <c r="V161" i="5"/>
  <c r="R161" i="5"/>
  <c r="V166" i="5"/>
  <c r="R166" i="5"/>
  <c r="V93" i="5"/>
  <c r="R93" i="5"/>
  <c r="R129" i="5"/>
  <c r="V129" i="5"/>
  <c r="V111" i="5"/>
  <c r="R111" i="5"/>
  <c r="R155" i="5"/>
  <c r="V155" i="5"/>
  <c r="V113" i="5"/>
  <c r="R113" i="5"/>
  <c r="V130" i="5"/>
  <c r="R130" i="5"/>
  <c r="V140" i="5"/>
  <c r="R140" i="5"/>
  <c r="V127" i="5"/>
  <c r="R127" i="5"/>
  <c r="R94" i="5"/>
  <c r="V94" i="5"/>
  <c r="R147" i="5"/>
  <c r="V147" i="5"/>
  <c r="R101" i="5"/>
  <c r="V101" i="5"/>
  <c r="R88" i="5"/>
  <c r="V88" i="5"/>
  <c r="V119" i="5"/>
  <c r="R119" i="5"/>
  <c r="R142" i="5"/>
  <c r="V142" i="5"/>
  <c r="R112" i="5"/>
  <c r="V112" i="5"/>
  <c r="V131" i="5"/>
  <c r="R131" i="5"/>
  <c r="R98" i="5"/>
  <c r="V98" i="5"/>
  <c r="R91" i="5"/>
  <c r="V91" i="5"/>
  <c r="V149" i="5"/>
  <c r="R149" i="5"/>
  <c r="V95" i="5"/>
  <c r="R95" i="5"/>
  <c r="V159" i="5"/>
  <c r="R159" i="5"/>
  <c r="R158" i="5"/>
  <c r="V158" i="5"/>
  <c r="V110" i="5"/>
  <c r="R110" i="5"/>
  <c r="V124" i="5"/>
  <c r="R124" i="5"/>
  <c r="R90" i="5"/>
  <c r="V90" i="5"/>
  <c r="R144" i="5"/>
  <c r="V144" i="5"/>
  <c r="V134" i="5"/>
  <c r="R134" i="5"/>
  <c r="F14" i="9"/>
  <c r="V157" i="5"/>
  <c r="R157" i="5"/>
  <c r="H45" i="12"/>
  <c r="E14" i="5"/>
  <c r="G39" i="12"/>
  <c r="R116" i="5"/>
  <c r="V116" i="5"/>
  <c r="R100" i="5"/>
  <c r="V100" i="5"/>
  <c r="V108" i="5"/>
  <c r="R108" i="5"/>
  <c r="V151" i="5"/>
  <c r="R151" i="5"/>
  <c r="R141" i="5"/>
  <c r="V141" i="5"/>
  <c r="C16" i="6"/>
  <c r="D18" i="6" s="1"/>
  <c r="N293" i="6"/>
  <c r="N290" i="6"/>
  <c r="N291" i="6"/>
  <c r="N292" i="6"/>
  <c r="N200" i="6"/>
  <c r="N235" i="6"/>
  <c r="N227" i="6"/>
  <c r="N188" i="6"/>
  <c r="N280" i="6"/>
  <c r="N206" i="6"/>
  <c r="N163" i="6"/>
  <c r="N185" i="6"/>
  <c r="N247" i="6"/>
  <c r="N232" i="6"/>
  <c r="N225" i="6"/>
  <c r="N205" i="6"/>
  <c r="N211" i="6"/>
  <c r="N182" i="6"/>
  <c r="N243" i="6"/>
  <c r="N282" i="6"/>
  <c r="N276" i="6"/>
  <c r="N252" i="6"/>
  <c r="N271" i="6"/>
  <c r="N158" i="6"/>
  <c r="N191" i="6"/>
  <c r="N197" i="6"/>
  <c r="N95" i="6"/>
  <c r="N275" i="6"/>
  <c r="N90" i="6"/>
  <c r="N203" i="6"/>
  <c r="N180" i="6"/>
  <c r="N102" i="6"/>
  <c r="N267" i="6"/>
  <c r="N220" i="6"/>
  <c r="N192" i="6"/>
  <c r="N266" i="6"/>
  <c r="N253" i="6"/>
  <c r="N244" i="6"/>
  <c r="N176" i="6"/>
  <c r="C15" i="6"/>
  <c r="G5" i="6" s="1"/>
  <c r="G6" i="6" s="1"/>
  <c r="N151" i="6"/>
  <c r="N259" i="6"/>
  <c r="N214" i="6"/>
  <c r="N167" i="6"/>
  <c r="N149" i="6"/>
  <c r="N186" i="6"/>
  <c r="N265" i="6"/>
  <c r="N201" i="6"/>
  <c r="N254" i="6"/>
  <c r="N162" i="6"/>
  <c r="N241" i="6"/>
  <c r="N262" i="6"/>
  <c r="N194" i="6"/>
  <c r="N190" i="6"/>
  <c r="N157" i="6"/>
  <c r="N210" i="6"/>
  <c r="N261" i="6"/>
  <c r="N114" i="6"/>
  <c r="N199" i="6"/>
  <c r="N168" i="6"/>
  <c r="N258" i="6"/>
  <c r="N150" i="6"/>
  <c r="N207" i="6"/>
  <c r="N216" i="6"/>
  <c r="N255" i="6"/>
  <c r="N251" i="6"/>
  <c r="N156" i="6"/>
  <c r="N260" i="6"/>
  <c r="N183" i="6"/>
  <c r="N239" i="6"/>
  <c r="N257" i="6"/>
  <c r="N159" i="6"/>
  <c r="N161" i="6"/>
  <c r="N166" i="6"/>
  <c r="N175" i="6"/>
  <c r="N238" i="6"/>
  <c r="N30" i="6"/>
  <c r="N270" i="6"/>
  <c r="N173" i="6"/>
  <c r="N278" i="6"/>
  <c r="N217" i="6"/>
  <c r="N289" i="6"/>
  <c r="N174" i="6"/>
  <c r="N236" i="6"/>
  <c r="N154" i="6"/>
  <c r="N229" i="6"/>
  <c r="N281" i="6"/>
  <c r="N195" i="6"/>
  <c r="N204" i="6"/>
  <c r="N68" i="6"/>
  <c r="N249" i="6"/>
  <c r="N153" i="6"/>
  <c r="N242" i="6"/>
  <c r="N287" i="6"/>
  <c r="N222" i="6"/>
  <c r="N96" i="6"/>
  <c r="N177" i="6"/>
  <c r="N286" i="6"/>
  <c r="N264" i="6"/>
  <c r="N172" i="6"/>
  <c r="N284" i="6"/>
  <c r="N231" i="6"/>
  <c r="N215" i="6"/>
  <c r="N230" i="6"/>
  <c r="N170" i="6"/>
  <c r="N221" i="6"/>
  <c r="N179" i="6"/>
  <c r="N212" i="6"/>
  <c r="N160" i="6"/>
  <c r="N272" i="6"/>
  <c r="N98" i="6"/>
  <c r="N202" i="6"/>
  <c r="N213" i="6"/>
  <c r="N196" i="6"/>
  <c r="N285" i="6"/>
  <c r="N171" i="6"/>
  <c r="N237" i="6"/>
  <c r="N165" i="6"/>
  <c r="N245" i="6"/>
  <c r="N283" i="6"/>
  <c r="N169" i="6"/>
  <c r="N228" i="6"/>
  <c r="N184" i="6"/>
  <c r="N218" i="6"/>
  <c r="N224" i="6"/>
  <c r="N288" i="6"/>
  <c r="N181" i="6"/>
  <c r="N29" i="6"/>
  <c r="N269" i="6"/>
  <c r="N226" i="6"/>
  <c r="N279" i="6"/>
  <c r="N198" i="6"/>
  <c r="N223" i="6"/>
  <c r="N233" i="6"/>
  <c r="N277" i="6"/>
  <c r="N219" i="6"/>
  <c r="N246" i="6"/>
  <c r="N178" i="6"/>
  <c r="N268" i="6"/>
  <c r="N234" i="6"/>
  <c r="N256" i="6"/>
  <c r="N250" i="6"/>
  <c r="N187" i="6"/>
  <c r="N209" i="6"/>
  <c r="N274" i="6"/>
  <c r="N240" i="6"/>
  <c r="N248" i="6"/>
  <c r="N273" i="6"/>
  <c r="N101" i="6"/>
  <c r="N189" i="6"/>
  <c r="N164" i="6"/>
  <c r="N263" i="6"/>
  <c r="N152" i="6"/>
  <c r="N193" i="6"/>
  <c r="N208" i="6"/>
  <c r="K290" i="6"/>
  <c r="R291" i="6"/>
  <c r="T291" i="6" s="1"/>
  <c r="E14" i="6" s="1"/>
  <c r="O1" i="10"/>
  <c r="O6" i="10"/>
  <c r="O4" i="10"/>
  <c r="O2" i="10"/>
  <c r="M6" i="12"/>
  <c r="O5" i="14"/>
  <c r="O1" i="14"/>
  <c r="O6" i="14"/>
  <c r="O1" i="3"/>
  <c r="O6" i="3"/>
  <c r="O3" i="3"/>
  <c r="O2" i="3"/>
  <c r="O2" i="14"/>
  <c r="O3" i="14"/>
  <c r="O5" i="3"/>
  <c r="O3" i="10"/>
  <c r="O5" i="10"/>
  <c r="O4" i="14"/>
  <c r="O4" i="3"/>
  <c r="H34" i="12"/>
  <c r="G37" i="12"/>
  <c r="J34" i="12"/>
  <c r="G12" i="5"/>
  <c r="G16" i="5" s="1"/>
  <c r="H18" i="5" s="1"/>
  <c r="G11" i="5"/>
  <c r="H43" i="12"/>
  <c r="G43" i="12"/>
  <c r="G40" i="12"/>
  <c r="G52" i="12"/>
  <c r="E18" i="14"/>
  <c r="E18" i="3"/>
  <c r="G18" i="12"/>
  <c r="J18" i="12"/>
  <c r="H18" i="12"/>
  <c r="R13" i="5" l="1"/>
  <c r="S13" i="5" s="1"/>
  <c r="C18" i="6"/>
  <c r="M5" i="12"/>
  <c r="M3" i="12"/>
  <c r="M4" i="12"/>
  <c r="M2" i="12"/>
  <c r="M1" i="12"/>
  <c r="P77" i="3"/>
  <c r="P141" i="3"/>
  <c r="P34" i="3"/>
  <c r="P98" i="3"/>
  <c r="P28" i="3"/>
  <c r="P92" i="3"/>
  <c r="P49" i="3"/>
  <c r="P155" i="3"/>
  <c r="P219" i="3"/>
  <c r="P283" i="3"/>
  <c r="P94" i="3"/>
  <c r="P186" i="3"/>
  <c r="P45" i="3"/>
  <c r="P109" i="3"/>
  <c r="P46" i="3"/>
  <c r="P66" i="3"/>
  <c r="P130" i="3"/>
  <c r="P60" i="3"/>
  <c r="P124" i="3"/>
  <c r="P104" i="3"/>
  <c r="P187" i="3"/>
  <c r="P251" i="3"/>
  <c r="P35" i="3"/>
  <c r="P144" i="3"/>
  <c r="P21" i="3"/>
  <c r="P101" i="3"/>
  <c r="P62" i="3"/>
  <c r="P106" i="3"/>
  <c r="P52" i="3"/>
  <c r="P140" i="3"/>
  <c r="P163" i="3"/>
  <c r="P243" i="3"/>
  <c r="P67" i="3"/>
  <c r="P194" i="3"/>
  <c r="P55" i="3"/>
  <c r="P148" i="3"/>
  <c r="P56" i="3"/>
  <c r="P168" i="3"/>
  <c r="P57" i="3"/>
  <c r="P167" i="3"/>
  <c r="P231" i="3"/>
  <c r="P27" i="3"/>
  <c r="P137" i="3"/>
  <c r="P198" i="3"/>
  <c r="P262" i="3"/>
  <c r="P103" i="3"/>
  <c r="P172" i="3"/>
  <c r="P242" i="3"/>
  <c r="P306" i="3"/>
  <c r="P252" i="3"/>
  <c r="P75" i="3"/>
  <c r="P293" i="3"/>
  <c r="P177" i="3"/>
  <c r="P289" i="3"/>
  <c r="P338" i="3"/>
  <c r="P321" i="3"/>
  <c r="P298" i="3"/>
  <c r="P181" i="3"/>
  <c r="P268" i="3"/>
  <c r="P233" i="3"/>
  <c r="P264" i="3"/>
  <c r="P53" i="3"/>
  <c r="P133" i="3"/>
  <c r="P50" i="3"/>
  <c r="P138" i="3"/>
  <c r="P84" i="3"/>
  <c r="P79" i="3"/>
  <c r="P195" i="3"/>
  <c r="P275" i="3"/>
  <c r="P119" i="3"/>
  <c r="P218" i="3"/>
  <c r="P95" i="3"/>
  <c r="P157" i="3"/>
  <c r="P96" i="3"/>
  <c r="P192" i="3"/>
  <c r="P97" i="3"/>
  <c r="P191" i="3"/>
  <c r="P255" i="3"/>
  <c r="P73" i="3"/>
  <c r="P159" i="3"/>
  <c r="P222" i="3"/>
  <c r="P32" i="3"/>
  <c r="P142" i="3"/>
  <c r="P196" i="3"/>
  <c r="P284" i="3"/>
  <c r="P325" i="3"/>
  <c r="P312" i="3"/>
  <c r="P229" i="3"/>
  <c r="P323" i="3"/>
  <c r="P236" i="3"/>
  <c r="P308" i="3"/>
  <c r="P213" i="3"/>
  <c r="P113" i="3"/>
  <c r="P320" i="3"/>
  <c r="P224" i="3"/>
  <c r="P294" i="3"/>
  <c r="P241" i="3"/>
  <c r="P335" i="3"/>
  <c r="P85" i="3"/>
  <c r="P26" i="3"/>
  <c r="P150" i="3"/>
  <c r="P116" i="3"/>
  <c r="P171" i="3"/>
  <c r="P291" i="3"/>
  <c r="P170" i="3"/>
  <c r="P70" i="3"/>
  <c r="P161" i="3"/>
  <c r="P135" i="3"/>
  <c r="P72" i="3"/>
  <c r="P199" i="3"/>
  <c r="P279" i="3"/>
  <c r="P147" i="3"/>
  <c r="P230" i="3"/>
  <c r="P78" i="3"/>
  <c r="P180" i="3"/>
  <c r="P288" i="3"/>
  <c r="P197" i="3"/>
  <c r="P205" i="3"/>
  <c r="P331" i="3"/>
  <c r="P277" i="3"/>
  <c r="P102" i="3"/>
  <c r="P193" i="3"/>
  <c r="P31" i="3"/>
  <c r="P282" i="3"/>
  <c r="P258" i="3"/>
  <c r="P225" i="3"/>
  <c r="P93" i="3"/>
  <c r="P42" i="3"/>
  <c r="P158" i="3"/>
  <c r="P132" i="3"/>
  <c r="P179" i="3"/>
  <c r="P299" i="3"/>
  <c r="P178" i="3"/>
  <c r="P81" i="3"/>
  <c r="P169" i="3"/>
  <c r="P160" i="3"/>
  <c r="P86" i="3"/>
  <c r="P207" i="3"/>
  <c r="P287" i="3"/>
  <c r="P117" i="3"/>
  <c r="P58" i="3"/>
  <c r="P36" i="3"/>
  <c r="P33" i="3"/>
  <c r="P203" i="3"/>
  <c r="P307" i="3"/>
  <c r="P202" i="3"/>
  <c r="P107" i="3"/>
  <c r="P24" i="3"/>
  <c r="P176" i="3"/>
  <c r="P111" i="3"/>
  <c r="P215" i="3"/>
  <c r="P43" i="3"/>
  <c r="P166" i="3"/>
  <c r="P246" i="3"/>
  <c r="P115" i="3"/>
  <c r="P204" i="3"/>
  <c r="P300" i="3"/>
  <c r="P266" i="3"/>
  <c r="P237" i="3"/>
  <c r="P88" i="3"/>
  <c r="P296" i="3"/>
  <c r="P257" i="3"/>
  <c r="P281" i="3"/>
  <c r="P209" i="3"/>
  <c r="P318" i="3"/>
  <c r="P290" i="3"/>
  <c r="P125" i="3"/>
  <c r="P74" i="3"/>
  <c r="P44" i="3"/>
  <c r="P65" i="3"/>
  <c r="P211" i="3"/>
  <c r="P51" i="3"/>
  <c r="P210" i="3"/>
  <c r="P120" i="3"/>
  <c r="P40" i="3"/>
  <c r="P184" i="3"/>
  <c r="P123" i="3"/>
  <c r="P223" i="3"/>
  <c r="P59" i="3"/>
  <c r="P174" i="3"/>
  <c r="P254" i="3"/>
  <c r="P128" i="3"/>
  <c r="P212" i="3"/>
  <c r="P303" i="3"/>
  <c r="P272" i="3"/>
  <c r="P253" i="3"/>
  <c r="P165" i="3"/>
  <c r="P305" i="3"/>
  <c r="P260" i="3"/>
  <c r="P295" i="3"/>
  <c r="P216" i="3"/>
  <c r="P326" i="3"/>
  <c r="P327" i="3"/>
  <c r="P37" i="3"/>
  <c r="P30" i="3"/>
  <c r="P90" i="3"/>
  <c r="P76" i="3"/>
  <c r="P118" i="3"/>
  <c r="P235" i="3"/>
  <c r="P105" i="3"/>
  <c r="P234" i="3"/>
  <c r="P145" i="3"/>
  <c r="P83" i="3"/>
  <c r="P208" i="3"/>
  <c r="P153" i="3"/>
  <c r="P247" i="3"/>
  <c r="P99" i="3"/>
  <c r="P190" i="3"/>
  <c r="P278" i="3"/>
  <c r="P149" i="3"/>
  <c r="P189" i="3"/>
  <c r="P317" i="3"/>
  <c r="P324" i="3"/>
  <c r="P276" i="3"/>
  <c r="P228" i="3"/>
  <c r="P314" i="3"/>
  <c r="P280" i="3"/>
  <c r="P310" i="3"/>
  <c r="P240" i="3"/>
  <c r="P217" i="3"/>
  <c r="P313" i="3"/>
  <c r="P61" i="3"/>
  <c r="P38" i="3"/>
  <c r="P114" i="3"/>
  <c r="P100" i="3"/>
  <c r="P129" i="3"/>
  <c r="P259" i="3"/>
  <c r="P131" i="3"/>
  <c r="P23" i="3"/>
  <c r="P151" i="3"/>
  <c r="P110" i="3"/>
  <c r="P25" i="3"/>
  <c r="P175" i="3"/>
  <c r="P263" i="3"/>
  <c r="P112" i="3"/>
  <c r="P206" i="3"/>
  <c r="P48" i="3"/>
  <c r="P152" i="3"/>
  <c r="P248" i="3"/>
  <c r="P333" i="3"/>
  <c r="P332" i="3"/>
  <c r="P302" i="3"/>
  <c r="P250" i="3"/>
  <c r="P322" i="3"/>
  <c r="P329" i="3"/>
  <c r="P328" i="3"/>
  <c r="P245" i="3"/>
  <c r="P319" i="3"/>
  <c r="P127" i="3"/>
  <c r="P54" i="3"/>
  <c r="P267" i="3"/>
  <c r="P121" i="3"/>
  <c r="P126" i="3"/>
  <c r="P146" i="3"/>
  <c r="P249" i="3"/>
  <c r="P256" i="3"/>
  <c r="P301" i="3"/>
  <c r="P244" i="3"/>
  <c r="P122" i="3"/>
  <c r="P162" i="3"/>
  <c r="P41" i="3"/>
  <c r="P182" i="3"/>
  <c r="P188" i="3"/>
  <c r="P340" i="3"/>
  <c r="P311" i="3"/>
  <c r="P139" i="3"/>
  <c r="P201" i="3"/>
  <c r="P68" i="3"/>
  <c r="P226" i="3"/>
  <c r="P136" i="3"/>
  <c r="P214" i="3"/>
  <c r="P47" i="3"/>
  <c r="P221" i="3"/>
  <c r="P330" i="3"/>
  <c r="P232" i="3"/>
  <c r="P286" i="3"/>
  <c r="P29" i="3"/>
  <c r="P91" i="3"/>
  <c r="P134" i="3"/>
  <c r="P239" i="3"/>
  <c r="P270" i="3"/>
  <c r="P297" i="3"/>
  <c r="P315" i="3"/>
  <c r="P274" i="3"/>
  <c r="P292" i="3"/>
  <c r="P69" i="3"/>
  <c r="P143" i="3"/>
  <c r="P154" i="3"/>
  <c r="P271" i="3"/>
  <c r="P64" i="3"/>
  <c r="P309" i="3"/>
  <c r="P339" i="3"/>
  <c r="P337" i="3"/>
  <c r="P334" i="3"/>
  <c r="P200" i="3"/>
  <c r="P63" i="3"/>
  <c r="P265" i="3"/>
  <c r="P22" i="3"/>
  <c r="P183" i="3"/>
  <c r="P316" i="3"/>
  <c r="P173" i="3"/>
  <c r="P82" i="3"/>
  <c r="P87" i="3"/>
  <c r="P273" i="3"/>
  <c r="P304" i="3"/>
  <c r="P80" i="3"/>
  <c r="P89" i="3"/>
  <c r="P185" i="3"/>
  <c r="P39" i="3"/>
  <c r="P164" i="3"/>
  <c r="P261" i="3"/>
  <c r="P227" i="3"/>
  <c r="P71" i="3"/>
  <c r="P156" i="3"/>
  <c r="P238" i="3"/>
  <c r="P269" i="3"/>
  <c r="P220" i="3"/>
  <c r="P108" i="3"/>
  <c r="P336" i="3"/>
  <c r="P285" i="3"/>
  <c r="Q74" i="3"/>
  <c r="Q138" i="3"/>
  <c r="Q79" i="3"/>
  <c r="Q143" i="3"/>
  <c r="Q76" i="3"/>
  <c r="Q149" i="3"/>
  <c r="Q204" i="3"/>
  <c r="Q268" i="3"/>
  <c r="Q45" i="3"/>
  <c r="Q131" i="3"/>
  <c r="Q203" i="3"/>
  <c r="Q57" i="3"/>
  <c r="Q142" i="3"/>
  <c r="Q80" i="3"/>
  <c r="Q154" i="3"/>
  <c r="Q209" i="3"/>
  <c r="Q102" i="3"/>
  <c r="Q184" i="3"/>
  <c r="Q248" i="3"/>
  <c r="Q51" i="3"/>
  <c r="Q136" i="3"/>
  <c r="Q207" i="3"/>
  <c r="Q271" i="3"/>
  <c r="Q85" i="3"/>
  <c r="Q181" i="3"/>
  <c r="Q226" i="3"/>
  <c r="Q326" i="3"/>
  <c r="Q297" i="3"/>
  <c r="Q116" i="3"/>
  <c r="Q324" i="3"/>
  <c r="Q229" i="3"/>
  <c r="Q299" i="3"/>
  <c r="Q186" i="3"/>
  <c r="Q287" i="3"/>
  <c r="Q338" i="3"/>
  <c r="Q321" i="3"/>
  <c r="Q233" i="3"/>
  <c r="Q313" i="3"/>
  <c r="Q261" i="3"/>
  <c r="Q320" i="3"/>
  <c r="Q26" i="3"/>
  <c r="Q90" i="3"/>
  <c r="Q31" i="3"/>
  <c r="Q95" i="3"/>
  <c r="Q159" i="3"/>
  <c r="Q97" i="3"/>
  <c r="Q158" i="3"/>
  <c r="Q220" i="3"/>
  <c r="Q284" i="3"/>
  <c r="Q67" i="3"/>
  <c r="Q155" i="3"/>
  <c r="Q219" i="3"/>
  <c r="Q78" i="3"/>
  <c r="Q170" i="3"/>
  <c r="Q101" i="3"/>
  <c r="Q161" i="3"/>
  <c r="Q38" i="3"/>
  <c r="Q124" i="3"/>
  <c r="Q200" i="3"/>
  <c r="Q264" i="3"/>
  <c r="Q72" i="3"/>
  <c r="Q153" i="3"/>
  <c r="Q223" i="3"/>
  <c r="Q21" i="3"/>
  <c r="Q107" i="3"/>
  <c r="Q197" i="3"/>
  <c r="Q245" i="3"/>
  <c r="Q105" i="3"/>
  <c r="Q306" i="3"/>
  <c r="Q249" i="3"/>
  <c r="Q340" i="3"/>
  <c r="Q237" i="3"/>
  <c r="Q315" i="3"/>
  <c r="Q243" i="3"/>
  <c r="Q296" i="3"/>
  <c r="Q174" i="3"/>
  <c r="Q337" i="3"/>
  <c r="Q251" i="3"/>
  <c r="Q327" i="3"/>
  <c r="Q298" i="3"/>
  <c r="Q58" i="3"/>
  <c r="Q122" i="3"/>
  <c r="Q63" i="3"/>
  <c r="Q127" i="3"/>
  <c r="Q54" i="3"/>
  <c r="Q140" i="3"/>
  <c r="Q188" i="3"/>
  <c r="Q252" i="3"/>
  <c r="Q24" i="3"/>
  <c r="Q109" i="3"/>
  <c r="Q187" i="3"/>
  <c r="Q36" i="3"/>
  <c r="Q121" i="3"/>
  <c r="Q59" i="3"/>
  <c r="Q144" i="3"/>
  <c r="Q193" i="3"/>
  <c r="Q81" i="3"/>
  <c r="Q168" i="3"/>
  <c r="Q232" i="3"/>
  <c r="Q29" i="3"/>
  <c r="Q115" i="3"/>
  <c r="Q191" i="3"/>
  <c r="Q255" i="3"/>
  <c r="Q64" i="3"/>
  <c r="Q165" i="3"/>
  <c r="Q198" i="3"/>
  <c r="Q294" i="3"/>
  <c r="Q246" i="3"/>
  <c r="Q333" i="3"/>
  <c r="Q312" i="3"/>
  <c r="Q221" i="3"/>
  <c r="Q291" i="3"/>
  <c r="Q52" i="3"/>
  <c r="Q283" i="3"/>
  <c r="Q322" i="3"/>
  <c r="Q274" i="3"/>
  <c r="Q217" i="3"/>
  <c r="Q290" i="3"/>
  <c r="Q73" i="3"/>
  <c r="Q336" i="3"/>
  <c r="Q50" i="3"/>
  <c r="Q39" i="3"/>
  <c r="Q135" i="3"/>
  <c r="Q118" i="3"/>
  <c r="Q212" i="3"/>
  <c r="Q308" i="3"/>
  <c r="Q163" i="3"/>
  <c r="Q46" i="3"/>
  <c r="Q37" i="3"/>
  <c r="Q157" i="3"/>
  <c r="Q70" i="3"/>
  <c r="Q208" i="3"/>
  <c r="Q40" i="3"/>
  <c r="Q175" i="3"/>
  <c r="Q279" i="3"/>
  <c r="Q139" i="3"/>
  <c r="Q265" i="3"/>
  <c r="Q269" i="3"/>
  <c r="Q266" i="3"/>
  <c r="Q230" i="3"/>
  <c r="Q339" i="3"/>
  <c r="Q305" i="3"/>
  <c r="Q278" i="3"/>
  <c r="Q262" i="3"/>
  <c r="Q281" i="3"/>
  <c r="Q82" i="3"/>
  <c r="Q55" i="3"/>
  <c r="Q22" i="3"/>
  <c r="Q146" i="3"/>
  <c r="Q236" i="3"/>
  <c r="Q56" i="3"/>
  <c r="Q179" i="3"/>
  <c r="Q89" i="3"/>
  <c r="Q69" i="3"/>
  <c r="Q177" i="3"/>
  <c r="Q113" i="3"/>
  <c r="Q224" i="3"/>
  <c r="Q83" i="3"/>
  <c r="Q199" i="3"/>
  <c r="Q43" i="3"/>
  <c r="Q189" i="3"/>
  <c r="Q282" i="3"/>
  <c r="Q309" i="3"/>
  <c r="Q316" i="3"/>
  <c r="Q253" i="3"/>
  <c r="Q214" i="3"/>
  <c r="Q314" i="3"/>
  <c r="Q84" i="3"/>
  <c r="Q304" i="3"/>
  <c r="Q182" i="3"/>
  <c r="Q98" i="3"/>
  <c r="Q71" i="3"/>
  <c r="Q33" i="3"/>
  <c r="Q152" i="3"/>
  <c r="Q244" i="3"/>
  <c r="Q77" i="3"/>
  <c r="Q195" i="3"/>
  <c r="Q100" i="3"/>
  <c r="Q91" i="3"/>
  <c r="Q185" i="3"/>
  <c r="Q134" i="3"/>
  <c r="Q240" i="3"/>
  <c r="Q93" i="3"/>
  <c r="Q215" i="3"/>
  <c r="Q53" i="3"/>
  <c r="Q205" i="3"/>
  <c r="Q318" i="3"/>
  <c r="Q317" i="3"/>
  <c r="Q332" i="3"/>
  <c r="Q273" i="3"/>
  <c r="Q250" i="3"/>
  <c r="Q330" i="3"/>
  <c r="Q190" i="3"/>
  <c r="Q319" i="3"/>
  <c r="Q295" i="3"/>
  <c r="Q34" i="3"/>
  <c r="Q130" i="3"/>
  <c r="Q111" i="3"/>
  <c r="Q86" i="3"/>
  <c r="Q180" i="3"/>
  <c r="Q292" i="3"/>
  <c r="Q120" i="3"/>
  <c r="Q235" i="3"/>
  <c r="Q162" i="3"/>
  <c r="Q133" i="3"/>
  <c r="Q49" i="3"/>
  <c r="Q176" i="3"/>
  <c r="Q280" i="3"/>
  <c r="Q150" i="3"/>
  <c r="Q247" i="3"/>
  <c r="Q117" i="3"/>
  <c r="Q218" i="3"/>
  <c r="Q206" i="3"/>
  <c r="Q147" i="3"/>
  <c r="Q178" i="3"/>
  <c r="Q323" i="3"/>
  <c r="Q285" i="3"/>
  <c r="Q257" i="3"/>
  <c r="Q241" i="3"/>
  <c r="Q310" i="3"/>
  <c r="Q66" i="3"/>
  <c r="Q151" i="3"/>
  <c r="Q228" i="3"/>
  <c r="Q171" i="3"/>
  <c r="Q48" i="3"/>
  <c r="Q92" i="3"/>
  <c r="Q61" i="3"/>
  <c r="Q32" i="3"/>
  <c r="Q275" i="3"/>
  <c r="Q270" i="3"/>
  <c r="Q137" i="3"/>
  <c r="Q329" i="3"/>
  <c r="Q301" i="3"/>
  <c r="Q106" i="3"/>
  <c r="Q44" i="3"/>
  <c r="Q260" i="3"/>
  <c r="Q211" i="3"/>
  <c r="Q112" i="3"/>
  <c r="Q145" i="3"/>
  <c r="Q104" i="3"/>
  <c r="Q75" i="3"/>
  <c r="Q334" i="3"/>
  <c r="Q41" i="3"/>
  <c r="Q254" i="3"/>
  <c r="Q210" i="3"/>
  <c r="Q202" i="3"/>
  <c r="Q114" i="3"/>
  <c r="Q65" i="3"/>
  <c r="Q276" i="3"/>
  <c r="Q227" i="3"/>
  <c r="Q123" i="3"/>
  <c r="Q160" i="3"/>
  <c r="Q125" i="3"/>
  <c r="Q96" i="3"/>
  <c r="Q166" i="3"/>
  <c r="Q126" i="3"/>
  <c r="Q277" i="3"/>
  <c r="Q225" i="3"/>
  <c r="Q156" i="3"/>
  <c r="Q47" i="3"/>
  <c r="Q129" i="3"/>
  <c r="Q35" i="3"/>
  <c r="Q68" i="3"/>
  <c r="Q169" i="3"/>
  <c r="Q216" i="3"/>
  <c r="Q183" i="3"/>
  <c r="Q173" i="3"/>
  <c r="Q303" i="3"/>
  <c r="Q238" i="3"/>
  <c r="Q311" i="3"/>
  <c r="Q286" i="3"/>
  <c r="Q42" i="3"/>
  <c r="Q196" i="3"/>
  <c r="Q27" i="3"/>
  <c r="Q288" i="3"/>
  <c r="Q234" i="3"/>
  <c r="Q331" i="3"/>
  <c r="Q328" i="3"/>
  <c r="Q23" i="3"/>
  <c r="Q300" i="3"/>
  <c r="Q148" i="3"/>
  <c r="Q167" i="3"/>
  <c r="Q242" i="3"/>
  <c r="Q289" i="3"/>
  <c r="Q87" i="3"/>
  <c r="Q88" i="3"/>
  <c r="Q201" i="3"/>
  <c r="Q231" i="3"/>
  <c r="Q325" i="3"/>
  <c r="Q62" i="3"/>
  <c r="Q103" i="3"/>
  <c r="Q99" i="3"/>
  <c r="Q28" i="3"/>
  <c r="Q239" i="3"/>
  <c r="Q30" i="3"/>
  <c r="Q194" i="3"/>
  <c r="Q108" i="3"/>
  <c r="Q25" i="3"/>
  <c r="Q192" i="3"/>
  <c r="Q128" i="3"/>
  <c r="Q222" i="3"/>
  <c r="Q258" i="3"/>
  <c r="Q164" i="3"/>
  <c r="Q110" i="3"/>
  <c r="Q256" i="3"/>
  <c r="Q213" i="3"/>
  <c r="Q293" i="3"/>
  <c r="Q335" i="3"/>
  <c r="Q60" i="3"/>
  <c r="Q263" i="3"/>
  <c r="Q94" i="3"/>
  <c r="Q172" i="3"/>
  <c r="Q302" i="3"/>
  <c r="Q141" i="3"/>
  <c r="Q267" i="3"/>
  <c r="Q119" i="3"/>
  <c r="Q259" i="3"/>
  <c r="Q307" i="3"/>
  <c r="Q132" i="3"/>
  <c r="Q272" i="3"/>
  <c r="O56" i="3"/>
  <c r="O120" i="3"/>
  <c r="O57" i="3"/>
  <c r="O121" i="3"/>
  <c r="O59" i="3"/>
  <c r="O69" i="3"/>
  <c r="O133" i="3"/>
  <c r="O55" i="3"/>
  <c r="O119" i="3"/>
  <c r="O100" i="3"/>
  <c r="O202" i="3"/>
  <c r="O266" i="3"/>
  <c r="O50" i="3"/>
  <c r="O154" i="3"/>
  <c r="O217" i="3"/>
  <c r="O106" i="3"/>
  <c r="O91" i="3"/>
  <c r="O191" i="3"/>
  <c r="O124" i="3"/>
  <c r="O182" i="3"/>
  <c r="O246" i="3"/>
  <c r="O78" i="3"/>
  <c r="O189" i="3"/>
  <c r="O253" i="3"/>
  <c r="O99" i="3"/>
  <c r="O187" i="3"/>
  <c r="O252" i="3"/>
  <c r="O82" i="3"/>
  <c r="O302" i="3"/>
  <c r="O219" i="3"/>
  <c r="O289" i="3"/>
  <c r="O330" i="3"/>
  <c r="O280" i="3"/>
  <c r="O196" i="3"/>
  <c r="O336" i="3"/>
  <c r="O319" i="3"/>
  <c r="O288" i="3"/>
  <c r="O215" i="3"/>
  <c r="O318" i="3"/>
  <c r="O326" i="3"/>
  <c r="O40" i="3"/>
  <c r="O104" i="3"/>
  <c r="O41" i="3"/>
  <c r="O105" i="3"/>
  <c r="O43" i="3"/>
  <c r="O53" i="3"/>
  <c r="O117" i="3"/>
  <c r="O39" i="3"/>
  <c r="O103" i="3"/>
  <c r="O68" i="3"/>
  <c r="O186" i="3"/>
  <c r="O250" i="3"/>
  <c r="O314" i="3"/>
  <c r="O148" i="3"/>
  <c r="O201" i="3"/>
  <c r="O74" i="3"/>
  <c r="O54" i="3"/>
  <c r="O175" i="3"/>
  <c r="O92" i="3"/>
  <c r="O166" i="3"/>
  <c r="O230" i="3"/>
  <c r="O38" i="3"/>
  <c r="O173" i="3"/>
  <c r="O237" i="3"/>
  <c r="O66" i="3"/>
  <c r="O171" i="3"/>
  <c r="O192" i="3"/>
  <c r="O332" i="3"/>
  <c r="O279" i="3"/>
  <c r="O180" i="3"/>
  <c r="O256" i="3"/>
  <c r="O311" i="3"/>
  <c r="O260" i="3"/>
  <c r="O130" i="3"/>
  <c r="O320" i="3"/>
  <c r="O307" i="3"/>
  <c r="O275" i="3"/>
  <c r="O325" i="3"/>
  <c r="O232" i="3"/>
  <c r="O176" i="3"/>
  <c r="O24" i="3"/>
  <c r="O112" i="3"/>
  <c r="O73" i="3"/>
  <c r="O27" i="3"/>
  <c r="O61" i="3"/>
  <c r="O149" i="3"/>
  <c r="O87" i="3"/>
  <c r="O84" i="3"/>
  <c r="O218" i="3"/>
  <c r="O298" i="3"/>
  <c r="O151" i="3"/>
  <c r="O233" i="3"/>
  <c r="O168" i="3"/>
  <c r="O183" i="3"/>
  <c r="O147" i="3"/>
  <c r="O214" i="3"/>
  <c r="O60" i="3"/>
  <c r="O205" i="3"/>
  <c r="O22" i="3"/>
  <c r="O179" i="3"/>
  <c r="O272" i="3"/>
  <c r="O273" i="3"/>
  <c r="O208" i="3"/>
  <c r="O296" i="3"/>
  <c r="O243" i="3"/>
  <c r="O146" i="3"/>
  <c r="O244" i="3"/>
  <c r="O184" i="3"/>
  <c r="O333" i="3"/>
  <c r="O240" i="3"/>
  <c r="O48" i="3"/>
  <c r="O136" i="3"/>
  <c r="O89" i="3"/>
  <c r="O51" i="3"/>
  <c r="O85" i="3"/>
  <c r="O23" i="3"/>
  <c r="O111" i="3"/>
  <c r="O132" i="3"/>
  <c r="O234" i="3"/>
  <c r="O28" i="3"/>
  <c r="O169" i="3"/>
  <c r="O30" i="3"/>
  <c r="O75" i="3"/>
  <c r="O207" i="3"/>
  <c r="O156" i="3"/>
  <c r="O238" i="3"/>
  <c r="O110" i="3"/>
  <c r="O221" i="3"/>
  <c r="O83" i="3"/>
  <c r="O203" i="3"/>
  <c r="O316" i="3"/>
  <c r="O293" i="3"/>
  <c r="O227" i="3"/>
  <c r="O305" i="3"/>
  <c r="O263" i="3"/>
  <c r="O281" i="3"/>
  <c r="O264" i="3"/>
  <c r="O284" i="3"/>
  <c r="O292" i="3"/>
  <c r="O271" i="3"/>
  <c r="O64" i="3"/>
  <c r="O144" i="3"/>
  <c r="O97" i="3"/>
  <c r="O67" i="3"/>
  <c r="O93" i="3"/>
  <c r="O31" i="3"/>
  <c r="O127" i="3"/>
  <c r="O162" i="3"/>
  <c r="O242" i="3"/>
  <c r="O70" i="3"/>
  <c r="O177" i="3"/>
  <c r="O52" i="3"/>
  <c r="O107" i="3"/>
  <c r="O36" i="3"/>
  <c r="O159" i="3"/>
  <c r="O254" i="3"/>
  <c r="O126" i="3"/>
  <c r="O229" i="3"/>
  <c r="O115" i="3"/>
  <c r="O211" i="3"/>
  <c r="O324" i="3"/>
  <c r="O315" i="3"/>
  <c r="O228" i="3"/>
  <c r="O308" i="3"/>
  <c r="O283" i="3"/>
  <c r="O295" i="3"/>
  <c r="O304" i="3"/>
  <c r="O297" i="3"/>
  <c r="O334" i="3"/>
  <c r="O294" i="3"/>
  <c r="O88" i="3"/>
  <c r="O49" i="3"/>
  <c r="O137" i="3"/>
  <c r="O37" i="3"/>
  <c r="O125" i="3"/>
  <c r="O71" i="3"/>
  <c r="O26" i="3"/>
  <c r="O194" i="3"/>
  <c r="O282" i="3"/>
  <c r="O118" i="3"/>
  <c r="O209" i="3"/>
  <c r="O138" i="3"/>
  <c r="O153" i="3"/>
  <c r="O108" i="3"/>
  <c r="O198" i="3"/>
  <c r="O278" i="3"/>
  <c r="O181" i="3"/>
  <c r="O269" i="3"/>
  <c r="O158" i="3"/>
  <c r="O249" i="3"/>
  <c r="O200" i="3"/>
  <c r="O339" i="3"/>
  <c r="O285" i="3"/>
  <c r="O114" i="3"/>
  <c r="O329" i="3"/>
  <c r="O328" i="3"/>
  <c r="O335" i="3"/>
  <c r="O309" i="3"/>
  <c r="O268" i="3"/>
  <c r="O223" i="3"/>
  <c r="O128" i="3"/>
  <c r="O35" i="3"/>
  <c r="O157" i="3"/>
  <c r="O116" i="3"/>
  <c r="O306" i="3"/>
  <c r="O241" i="3"/>
  <c r="O199" i="3"/>
  <c r="O222" i="3"/>
  <c r="O213" i="3"/>
  <c r="O195" i="3"/>
  <c r="O276" i="3"/>
  <c r="O299" i="3"/>
  <c r="O267" i="3"/>
  <c r="O248" i="3"/>
  <c r="O251" i="3"/>
  <c r="O25" i="3"/>
  <c r="O21" i="3"/>
  <c r="O47" i="3"/>
  <c r="O170" i="3"/>
  <c r="O86" i="3"/>
  <c r="O90" i="3"/>
  <c r="O58" i="3"/>
  <c r="O262" i="3"/>
  <c r="O245" i="3"/>
  <c r="O62" i="3"/>
  <c r="O323" i="3"/>
  <c r="O322" i="3"/>
  <c r="O301" i="3"/>
  <c r="O300" i="3"/>
  <c r="O231" i="3"/>
  <c r="O33" i="3"/>
  <c r="O29" i="3"/>
  <c r="O63" i="3"/>
  <c r="O178" i="3"/>
  <c r="O102" i="3"/>
  <c r="O122" i="3"/>
  <c r="O76" i="3"/>
  <c r="O270" i="3"/>
  <c r="O261" i="3"/>
  <c r="O152" i="3"/>
  <c r="O331" i="3"/>
  <c r="O338" i="3"/>
  <c r="O310" i="3"/>
  <c r="O303" i="3"/>
  <c r="O212" i="3"/>
  <c r="O32" i="3"/>
  <c r="O81" i="3"/>
  <c r="O77" i="3"/>
  <c r="O95" i="3"/>
  <c r="O226" i="3"/>
  <c r="O161" i="3"/>
  <c r="O34" i="3"/>
  <c r="O150" i="3"/>
  <c r="O94" i="3"/>
  <c r="O44" i="3"/>
  <c r="O312" i="3"/>
  <c r="O220" i="3"/>
  <c r="O257" i="3"/>
  <c r="O247" i="3"/>
  <c r="O265" i="3"/>
  <c r="O96" i="3"/>
  <c r="O141" i="3"/>
  <c r="O290" i="3"/>
  <c r="O167" i="3"/>
  <c r="O197" i="3"/>
  <c r="O259" i="3"/>
  <c r="O337" i="3"/>
  <c r="O216" i="3"/>
  <c r="O65" i="3"/>
  <c r="O79" i="3"/>
  <c r="O134" i="3"/>
  <c r="O140" i="3"/>
  <c r="O277" i="3"/>
  <c r="O98" i="3"/>
  <c r="O204" i="3"/>
  <c r="O239" i="3"/>
  <c r="O113" i="3"/>
  <c r="O135" i="3"/>
  <c r="O185" i="3"/>
  <c r="O174" i="3"/>
  <c r="O131" i="3"/>
  <c r="O235" i="3"/>
  <c r="O313" i="3"/>
  <c r="O129" i="3"/>
  <c r="O143" i="3"/>
  <c r="O193" i="3"/>
  <c r="O190" i="3"/>
  <c r="O155" i="3"/>
  <c r="O236" i="3"/>
  <c r="O327" i="3"/>
  <c r="O45" i="3"/>
  <c r="O210" i="3"/>
  <c r="O160" i="3"/>
  <c r="O286" i="3"/>
  <c r="O255" i="3"/>
  <c r="O188" i="3"/>
  <c r="O317" i="3"/>
  <c r="O72" i="3"/>
  <c r="O101" i="3"/>
  <c r="O258" i="3"/>
  <c r="O123" i="3"/>
  <c r="O142" i="3"/>
  <c r="O340" i="3"/>
  <c r="O287" i="3"/>
  <c r="O164" i="3"/>
  <c r="O225" i="3"/>
  <c r="O42" i="3"/>
  <c r="O206" i="3"/>
  <c r="O80" i="3"/>
  <c r="O165" i="3"/>
  <c r="O109" i="3"/>
  <c r="O172" i="3"/>
  <c r="O46" i="3"/>
  <c r="O291" i="3"/>
  <c r="O145" i="3"/>
  <c r="O274" i="3"/>
  <c r="O139" i="3"/>
  <c r="O224" i="3"/>
  <c r="O321" i="3"/>
  <c r="O163" i="3"/>
  <c r="O7" i="3"/>
  <c r="E5" i="3" s="1"/>
  <c r="Q84" i="10"/>
  <c r="Q72" i="10"/>
  <c r="Q65" i="10"/>
  <c r="Q82" i="10"/>
  <c r="Q147" i="10"/>
  <c r="Q211" i="10"/>
  <c r="Q275" i="10"/>
  <c r="Q339" i="10"/>
  <c r="Q114" i="10"/>
  <c r="Q178" i="10"/>
  <c r="Q242" i="10"/>
  <c r="Q46" i="10"/>
  <c r="Q129" i="10"/>
  <c r="Q193" i="10"/>
  <c r="Q257" i="10"/>
  <c r="Q96" i="10"/>
  <c r="Q28" i="10"/>
  <c r="Q92" i="10"/>
  <c r="Q80" i="10"/>
  <c r="Q73" i="10"/>
  <c r="Q94" i="10"/>
  <c r="Q155" i="10"/>
  <c r="Q219" i="10"/>
  <c r="Q283" i="10"/>
  <c r="Q31" i="10"/>
  <c r="Q122" i="10"/>
  <c r="Q186" i="10"/>
  <c r="Q250" i="10"/>
  <c r="Q59" i="10"/>
  <c r="Q137" i="10"/>
  <c r="Q201" i="10"/>
  <c r="Q265" i="10"/>
  <c r="Q104" i="10"/>
  <c r="Q168" i="10"/>
  <c r="Q232" i="10"/>
  <c r="Q44" i="10"/>
  <c r="Q32" i="10"/>
  <c r="Q25" i="10"/>
  <c r="Q89" i="10"/>
  <c r="Q107" i="10"/>
  <c r="Q171" i="10"/>
  <c r="Q235" i="10"/>
  <c r="Q299" i="10"/>
  <c r="Q58" i="10"/>
  <c r="Q138" i="10"/>
  <c r="Q202" i="10"/>
  <c r="Q266" i="10"/>
  <c r="Q85" i="10"/>
  <c r="Q153" i="10"/>
  <c r="Q217" i="10"/>
  <c r="Q35" i="10"/>
  <c r="Q120" i="10"/>
  <c r="Q184" i="10"/>
  <c r="Q248" i="10"/>
  <c r="Q60" i="10"/>
  <c r="Q48" i="10"/>
  <c r="Q41" i="10"/>
  <c r="Q43" i="10"/>
  <c r="Q123" i="10"/>
  <c r="Q187" i="10"/>
  <c r="Q251" i="10"/>
  <c r="Q315" i="10"/>
  <c r="Q83" i="10"/>
  <c r="Q154" i="10"/>
  <c r="Q218" i="10"/>
  <c r="Q282" i="10"/>
  <c r="Q105" i="10"/>
  <c r="Q169" i="10"/>
  <c r="Q233" i="10"/>
  <c r="Q61" i="10"/>
  <c r="Q136" i="10"/>
  <c r="Q200" i="10"/>
  <c r="Q264" i="10"/>
  <c r="Q68" i="10"/>
  <c r="Q56" i="10"/>
  <c r="Q49" i="10"/>
  <c r="Q55" i="10"/>
  <c r="Q131" i="10"/>
  <c r="Q195" i="10"/>
  <c r="Q259" i="10"/>
  <c r="Q323" i="10"/>
  <c r="Q98" i="10"/>
  <c r="Q162" i="10"/>
  <c r="Q226" i="10"/>
  <c r="Q21" i="10"/>
  <c r="Q113" i="10"/>
  <c r="Q177" i="10"/>
  <c r="Q241" i="10"/>
  <c r="Q74" i="10"/>
  <c r="Q144" i="10"/>
  <c r="Q208" i="10"/>
  <c r="Q33" i="10"/>
  <c r="Q163" i="10"/>
  <c r="Q331" i="10"/>
  <c r="Q210" i="10"/>
  <c r="Q145" i="10"/>
  <c r="Q86" i="10"/>
  <c r="Q224" i="10"/>
  <c r="Q50" i="10"/>
  <c r="Q127" i="10"/>
  <c r="Q191" i="10"/>
  <c r="Q255" i="10"/>
  <c r="Q319" i="10"/>
  <c r="Q90" i="10"/>
  <c r="Q158" i="10"/>
  <c r="Q222" i="10"/>
  <c r="Q286" i="10"/>
  <c r="Q39" i="10"/>
  <c r="Q125" i="10"/>
  <c r="Q189" i="10"/>
  <c r="Q253" i="10"/>
  <c r="Q42" i="10"/>
  <c r="Q124" i="10"/>
  <c r="Q188" i="10"/>
  <c r="Q252" i="10"/>
  <c r="Q298" i="10"/>
  <c r="Q313" i="10"/>
  <c r="Q314" i="10"/>
  <c r="Q296" i="10"/>
  <c r="Q52" i="10"/>
  <c r="Q81" i="10"/>
  <c r="Q203" i="10"/>
  <c r="Q70" i="10"/>
  <c r="Q258" i="10"/>
  <c r="Q185" i="10"/>
  <c r="Q128" i="10"/>
  <c r="Q256" i="10"/>
  <c r="Q75" i="10"/>
  <c r="Q143" i="10"/>
  <c r="Q207" i="10"/>
  <c r="Q271" i="10"/>
  <c r="Q335" i="10"/>
  <c r="Q110" i="10"/>
  <c r="Q174" i="10"/>
  <c r="Q238" i="10"/>
  <c r="Q302" i="10"/>
  <c r="Q66" i="10"/>
  <c r="Q141" i="10"/>
  <c r="Q205" i="10"/>
  <c r="Q269" i="10"/>
  <c r="Q67" i="10"/>
  <c r="Q140" i="10"/>
  <c r="Q204" i="10"/>
  <c r="Q268" i="10"/>
  <c r="Q316" i="10"/>
  <c r="Q330" i="10"/>
  <c r="Q325" i="10"/>
  <c r="Q322" i="10"/>
  <c r="Q64" i="10"/>
  <c r="Q115" i="10"/>
  <c r="Q291" i="10"/>
  <c r="Q170" i="10"/>
  <c r="Q97" i="10"/>
  <c r="Q22" i="10"/>
  <c r="Q192" i="10"/>
  <c r="Q23" i="10"/>
  <c r="Q111" i="10"/>
  <c r="Q175" i="10"/>
  <c r="Q239" i="10"/>
  <c r="Q303" i="10"/>
  <c r="Q63" i="10"/>
  <c r="Q142" i="10"/>
  <c r="Q206" i="10"/>
  <c r="Q270" i="10"/>
  <c r="Q334" i="10"/>
  <c r="Q109" i="10"/>
  <c r="Q173" i="10"/>
  <c r="Q237" i="10"/>
  <c r="Q301" i="10"/>
  <c r="Q108" i="10"/>
  <c r="Q172" i="10"/>
  <c r="Q236" i="10"/>
  <c r="Q300" i="10"/>
  <c r="Q317" i="10"/>
  <c r="Q309" i="10"/>
  <c r="Q289" i="10"/>
  <c r="Q24" i="10"/>
  <c r="Q179" i="10"/>
  <c r="Q146" i="10"/>
  <c r="Q209" i="10"/>
  <c r="Q216" i="10"/>
  <c r="Q95" i="10"/>
  <c r="Q199" i="10"/>
  <c r="Q295" i="10"/>
  <c r="Q118" i="10"/>
  <c r="Q214" i="10"/>
  <c r="Q318" i="10"/>
  <c r="Q133" i="10"/>
  <c r="Q229" i="10"/>
  <c r="Q79" i="10"/>
  <c r="Q180" i="10"/>
  <c r="Q284" i="10"/>
  <c r="Q320" i="10"/>
  <c r="Q332" i="10"/>
  <c r="Q88" i="10"/>
  <c r="Q243" i="10"/>
  <c r="Q234" i="10"/>
  <c r="Q249" i="10"/>
  <c r="Q272" i="10"/>
  <c r="Q119" i="10"/>
  <c r="Q223" i="10"/>
  <c r="Q327" i="10"/>
  <c r="Q134" i="10"/>
  <c r="Q246" i="10"/>
  <c r="Q27" i="10"/>
  <c r="Q157" i="10"/>
  <c r="Q261" i="10"/>
  <c r="Q100" i="10"/>
  <c r="Q212" i="10"/>
  <c r="Q308" i="10"/>
  <c r="Q281" i="10"/>
  <c r="Q297" i="10"/>
  <c r="Q57" i="10"/>
  <c r="Q267" i="10"/>
  <c r="Q274" i="10"/>
  <c r="Q47" i="10"/>
  <c r="Q280" i="10"/>
  <c r="Q135" i="10"/>
  <c r="Q231" i="10"/>
  <c r="Q26" i="10"/>
  <c r="Q150" i="10"/>
  <c r="Q254" i="10"/>
  <c r="Q53" i="10"/>
  <c r="Q165" i="10"/>
  <c r="Q277" i="10"/>
  <c r="Q116" i="10"/>
  <c r="Q220" i="10"/>
  <c r="Q304" i="10"/>
  <c r="Q306" i="10"/>
  <c r="Q329" i="10"/>
  <c r="Q36" i="10"/>
  <c r="Q99" i="10"/>
  <c r="Q106" i="10"/>
  <c r="Q121" i="10"/>
  <c r="Q160" i="10"/>
  <c r="Q62" i="10"/>
  <c r="Q167" i="10"/>
  <c r="Q279" i="10"/>
  <c r="Q77" i="10"/>
  <c r="Q190" i="10"/>
  <c r="Q294" i="10"/>
  <c r="Q101" i="10"/>
  <c r="Q213" i="10"/>
  <c r="Q29" i="10"/>
  <c r="Q156" i="10"/>
  <c r="Q260" i="10"/>
  <c r="Q312" i="10"/>
  <c r="Q328" i="10"/>
  <c r="Q307" i="10"/>
  <c r="Q112" i="10"/>
  <c r="Q151" i="10"/>
  <c r="Q38" i="10"/>
  <c r="Q262" i="10"/>
  <c r="Q181" i="10"/>
  <c r="Q132" i="10"/>
  <c r="Q336" i="10"/>
  <c r="Q333" i="10"/>
  <c r="Q45" i="10"/>
  <c r="Q152" i="10"/>
  <c r="Q159" i="10"/>
  <c r="Q51" i="10"/>
  <c r="Q278" i="10"/>
  <c r="Q197" i="10"/>
  <c r="Q148" i="10"/>
  <c r="Q305" i="10"/>
  <c r="Q76" i="10"/>
  <c r="Q130" i="10"/>
  <c r="Q176" i="10"/>
  <c r="Q183" i="10"/>
  <c r="Q102" i="10"/>
  <c r="Q310" i="10"/>
  <c r="Q221" i="10"/>
  <c r="Q164" i="10"/>
  <c r="Q273" i="10"/>
  <c r="Q40" i="10"/>
  <c r="Q194" i="10"/>
  <c r="Q240" i="10"/>
  <c r="Q215" i="10"/>
  <c r="Q126" i="10"/>
  <c r="Q326" i="10"/>
  <c r="Q245" i="10"/>
  <c r="Q196" i="10"/>
  <c r="Q337" i="10"/>
  <c r="Q69" i="10"/>
  <c r="Q71" i="10"/>
  <c r="Q37" i="10"/>
  <c r="Q263" i="10"/>
  <c r="Q182" i="10"/>
  <c r="Q91" i="10"/>
  <c r="Q293" i="10"/>
  <c r="Q244" i="10"/>
  <c r="Q321" i="10"/>
  <c r="Q34" i="10"/>
  <c r="Q311" i="10"/>
  <c r="Q54" i="10"/>
  <c r="Q161" i="10"/>
  <c r="Q166" i="10"/>
  <c r="Q93" i="10"/>
  <c r="Q225" i="10"/>
  <c r="Q198" i="10"/>
  <c r="Q228" i="10"/>
  <c r="Q288" i="10"/>
  <c r="Q230" i="10"/>
  <c r="Q276" i="10"/>
  <c r="Q30" i="10"/>
  <c r="Q103" i="10"/>
  <c r="Q117" i="10"/>
  <c r="Q324" i="10"/>
  <c r="Q139" i="10"/>
  <c r="Q247" i="10"/>
  <c r="Q149" i="10"/>
  <c r="Q338" i="10"/>
  <c r="Q285" i="10"/>
  <c r="Q290" i="10"/>
  <c r="Q87" i="10"/>
  <c r="Q287" i="10"/>
  <c r="Q227" i="10"/>
  <c r="Q78" i="10"/>
  <c r="Q292" i="10"/>
  <c r="P28" i="10"/>
  <c r="P92" i="10"/>
  <c r="P80" i="10"/>
  <c r="P73" i="10"/>
  <c r="P86" i="10"/>
  <c r="P154" i="10"/>
  <c r="P218" i="10"/>
  <c r="P282" i="10"/>
  <c r="P23" i="10"/>
  <c r="P113" i="10"/>
  <c r="P177" i="10"/>
  <c r="P241" i="10"/>
  <c r="P51" i="10"/>
  <c r="P44" i="10"/>
  <c r="P32" i="10"/>
  <c r="P25" i="10"/>
  <c r="P89" i="10"/>
  <c r="P106" i="10"/>
  <c r="P170" i="10"/>
  <c r="P234" i="10"/>
  <c r="P298" i="10"/>
  <c r="P50" i="10"/>
  <c r="P129" i="10"/>
  <c r="P193" i="10"/>
  <c r="P257" i="10"/>
  <c r="P77" i="10"/>
  <c r="P144" i="10"/>
  <c r="P208" i="10"/>
  <c r="P272" i="10"/>
  <c r="P103" i="10"/>
  <c r="P167" i="10"/>
  <c r="P231" i="10"/>
  <c r="P29" i="10"/>
  <c r="P118" i="10"/>
  <c r="P182" i="10"/>
  <c r="P246" i="10"/>
  <c r="P310" i="10"/>
  <c r="P82" i="10"/>
  <c r="P149" i="10"/>
  <c r="P213" i="10"/>
  <c r="P277" i="10"/>
  <c r="P31" i="10"/>
  <c r="P124" i="10"/>
  <c r="P188" i="10"/>
  <c r="P252" i="10"/>
  <c r="P34" i="10"/>
  <c r="P123" i="10"/>
  <c r="P187" i="10"/>
  <c r="P251" i="10"/>
  <c r="P305" i="10"/>
  <c r="P324" i="10"/>
  <c r="P289" i="10"/>
  <c r="P303" i="10"/>
  <c r="P60" i="10"/>
  <c r="P64" i="10"/>
  <c r="P81" i="10"/>
  <c r="P122" i="10"/>
  <c r="P202" i="10"/>
  <c r="P290" i="10"/>
  <c r="P75" i="10"/>
  <c r="P161" i="10"/>
  <c r="P249" i="10"/>
  <c r="P96" i="10"/>
  <c r="P168" i="10"/>
  <c r="P240" i="10"/>
  <c r="P78" i="10"/>
  <c r="P151" i="10"/>
  <c r="P223" i="10"/>
  <c r="P42" i="10"/>
  <c r="P134" i="10"/>
  <c r="P206" i="10"/>
  <c r="P278" i="10"/>
  <c r="P43" i="10"/>
  <c r="P133" i="10"/>
  <c r="P205" i="10"/>
  <c r="P285" i="10"/>
  <c r="P58" i="10"/>
  <c r="P148" i="10"/>
  <c r="P220" i="10"/>
  <c r="P292" i="10"/>
  <c r="P107" i="10"/>
  <c r="P179" i="10"/>
  <c r="P259" i="10"/>
  <c r="P312" i="10"/>
  <c r="P327" i="10"/>
  <c r="P315" i="10"/>
  <c r="P68" i="10"/>
  <c r="P72" i="10"/>
  <c r="P22" i="10"/>
  <c r="P130" i="10"/>
  <c r="P210" i="10"/>
  <c r="P306" i="10"/>
  <c r="P87" i="10"/>
  <c r="P169" i="10"/>
  <c r="P265" i="10"/>
  <c r="P104" i="10"/>
  <c r="P176" i="10"/>
  <c r="P248" i="10"/>
  <c r="P91" i="10"/>
  <c r="P159" i="10"/>
  <c r="P239" i="10"/>
  <c r="P54" i="10"/>
  <c r="P142" i="10"/>
  <c r="P214" i="10"/>
  <c r="P286" i="10"/>
  <c r="P55" i="10"/>
  <c r="P141" i="10"/>
  <c r="P221" i="10"/>
  <c r="P293" i="10"/>
  <c r="P70" i="10"/>
  <c r="P156" i="10"/>
  <c r="P228" i="10"/>
  <c r="P300" i="10"/>
  <c r="P115" i="10"/>
  <c r="P195" i="10"/>
  <c r="P267" i="10"/>
  <c r="P319" i="10"/>
  <c r="P280" i="10"/>
  <c r="P329" i="10"/>
  <c r="P76" i="10"/>
  <c r="P88" i="10"/>
  <c r="P35" i="10"/>
  <c r="P138" i="10"/>
  <c r="P226" i="10"/>
  <c r="P314" i="10"/>
  <c r="P97" i="10"/>
  <c r="P185" i="10"/>
  <c r="P273" i="10"/>
  <c r="P112" i="10"/>
  <c r="P184" i="10"/>
  <c r="P256" i="10"/>
  <c r="P95" i="10"/>
  <c r="P175" i="10"/>
  <c r="P247" i="10"/>
  <c r="P67" i="10"/>
  <c r="P150" i="10"/>
  <c r="P222" i="10"/>
  <c r="P294" i="10"/>
  <c r="P69" i="10"/>
  <c r="P157" i="10"/>
  <c r="P229" i="10"/>
  <c r="P301" i="10"/>
  <c r="P83" i="10"/>
  <c r="P164" i="10"/>
  <c r="P236" i="10"/>
  <c r="P21" i="10"/>
  <c r="P131" i="10"/>
  <c r="P203" i="10"/>
  <c r="P275" i="10"/>
  <c r="P313" i="10"/>
  <c r="P328" i="10"/>
  <c r="P335" i="10"/>
  <c r="P40" i="10"/>
  <c r="P49" i="10"/>
  <c r="P74" i="10"/>
  <c r="P178" i="10"/>
  <c r="P258" i="10"/>
  <c r="P338" i="10"/>
  <c r="P137" i="10"/>
  <c r="P217" i="10"/>
  <c r="P38" i="10"/>
  <c r="P136" i="10"/>
  <c r="P216" i="10"/>
  <c r="P39" i="10"/>
  <c r="P127" i="10"/>
  <c r="P199" i="10"/>
  <c r="P271" i="10"/>
  <c r="P102" i="10"/>
  <c r="P174" i="10"/>
  <c r="P254" i="10"/>
  <c r="P326" i="10"/>
  <c r="P109" i="10"/>
  <c r="P181" i="10"/>
  <c r="P253" i="10"/>
  <c r="P325" i="10"/>
  <c r="P116" i="10"/>
  <c r="P196" i="10"/>
  <c r="P268" i="10"/>
  <c r="P71" i="10"/>
  <c r="P155" i="10"/>
  <c r="P227" i="10"/>
  <c r="P52" i="10"/>
  <c r="P56" i="10"/>
  <c r="P65" i="10"/>
  <c r="P114" i="10"/>
  <c r="P194" i="10"/>
  <c r="P274" i="10"/>
  <c r="P62" i="10"/>
  <c r="P153" i="10"/>
  <c r="P233" i="10"/>
  <c r="P90" i="10"/>
  <c r="P160" i="10"/>
  <c r="P232" i="10"/>
  <c r="P66" i="10"/>
  <c r="P143" i="10"/>
  <c r="P215" i="10"/>
  <c r="P287" i="10"/>
  <c r="P126" i="10"/>
  <c r="P198" i="10"/>
  <c r="P270" i="10"/>
  <c r="P30" i="10"/>
  <c r="P125" i="10"/>
  <c r="P197" i="10"/>
  <c r="P269" i="10"/>
  <c r="P45" i="10"/>
  <c r="P140" i="10"/>
  <c r="P212" i="10"/>
  <c r="P284" i="10"/>
  <c r="P99" i="10"/>
  <c r="P171" i="10"/>
  <c r="P243" i="10"/>
  <c r="P311" i="10"/>
  <c r="P321" i="10"/>
  <c r="P297" i="10"/>
  <c r="P339" i="10"/>
  <c r="P24" i="10"/>
  <c r="P146" i="10"/>
  <c r="P37" i="10"/>
  <c r="P26" i="10"/>
  <c r="P264" i="10"/>
  <c r="P207" i="10"/>
  <c r="P166" i="10"/>
  <c r="P94" i="10"/>
  <c r="P261" i="10"/>
  <c r="P180" i="10"/>
  <c r="P139" i="10"/>
  <c r="P299" i="10"/>
  <c r="P295" i="10"/>
  <c r="P48" i="10"/>
  <c r="P162" i="10"/>
  <c r="P105" i="10"/>
  <c r="P63" i="10"/>
  <c r="P27" i="10"/>
  <c r="P255" i="10"/>
  <c r="P190" i="10"/>
  <c r="P101" i="10"/>
  <c r="P309" i="10"/>
  <c r="P204" i="10"/>
  <c r="P147" i="10"/>
  <c r="P307" i="10"/>
  <c r="P296" i="10"/>
  <c r="P33" i="10"/>
  <c r="P186" i="10"/>
  <c r="P121" i="10"/>
  <c r="P120" i="10"/>
  <c r="P53" i="10"/>
  <c r="P263" i="10"/>
  <c r="P230" i="10"/>
  <c r="P117" i="10"/>
  <c r="P317" i="10"/>
  <c r="P244" i="10"/>
  <c r="P163" i="10"/>
  <c r="P320" i="10"/>
  <c r="P288" i="10"/>
  <c r="P41" i="10"/>
  <c r="P242" i="10"/>
  <c r="P145" i="10"/>
  <c r="P128" i="10"/>
  <c r="P111" i="10"/>
  <c r="P279" i="10"/>
  <c r="P238" i="10"/>
  <c r="P165" i="10"/>
  <c r="P333" i="10"/>
  <c r="P260" i="10"/>
  <c r="P211" i="10"/>
  <c r="P323" i="10"/>
  <c r="P304" i="10"/>
  <c r="P47" i="10"/>
  <c r="P266" i="10"/>
  <c r="P209" i="10"/>
  <c r="P192" i="10"/>
  <c r="P135" i="10"/>
  <c r="P93" i="10"/>
  <c r="P302" i="10"/>
  <c r="P189" i="10"/>
  <c r="P108" i="10"/>
  <c r="P46" i="10"/>
  <c r="P235" i="10"/>
  <c r="P308" i="10"/>
  <c r="P336" i="10"/>
  <c r="P36" i="10"/>
  <c r="P61" i="10"/>
  <c r="P322" i="10"/>
  <c r="P225" i="10"/>
  <c r="P200" i="10"/>
  <c r="P183" i="10"/>
  <c r="P110" i="10"/>
  <c r="P318" i="10"/>
  <c r="P237" i="10"/>
  <c r="P132" i="10"/>
  <c r="P59" i="10"/>
  <c r="P283" i="10"/>
  <c r="P331" i="10"/>
  <c r="P330" i="10"/>
  <c r="P158" i="10"/>
  <c r="P85" i="10"/>
  <c r="P201" i="10"/>
  <c r="P262" i="10"/>
  <c r="P219" i="10"/>
  <c r="P281" i="10"/>
  <c r="P334" i="10"/>
  <c r="P291" i="10"/>
  <c r="P152" i="10"/>
  <c r="P173" i="10"/>
  <c r="P337" i="10"/>
  <c r="P57" i="10"/>
  <c r="P119" i="10"/>
  <c r="P100" i="10"/>
  <c r="P316" i="10"/>
  <c r="P98" i="10"/>
  <c r="P191" i="10"/>
  <c r="P172" i="10"/>
  <c r="P84" i="10"/>
  <c r="P250" i="10"/>
  <c r="P276" i="10"/>
  <c r="P79" i="10"/>
  <c r="P245" i="10"/>
  <c r="P332" i="10"/>
  <c r="P224" i="10"/>
  <c r="O32" i="14"/>
  <c r="O96" i="14"/>
  <c r="O58" i="14"/>
  <c r="O52" i="14"/>
  <c r="O37" i="14"/>
  <c r="O22" i="14"/>
  <c r="O82" i="14"/>
  <c r="O134" i="14"/>
  <c r="O198" i="14"/>
  <c r="O109" i="14"/>
  <c r="O81" i="14"/>
  <c r="O164" i="14"/>
  <c r="O100" i="14"/>
  <c r="O163" i="14"/>
  <c r="O114" i="14"/>
  <c r="O178" i="14"/>
  <c r="O242" i="14"/>
  <c r="O77" i="14"/>
  <c r="O145" i="14"/>
  <c r="O104" i="14"/>
  <c r="O168" i="14"/>
  <c r="O39" i="14"/>
  <c r="O127" i="14"/>
  <c r="O191" i="14"/>
  <c r="O72" i="14"/>
  <c r="O34" i="14"/>
  <c r="O28" i="14"/>
  <c r="O92" i="14"/>
  <c r="O75" i="14"/>
  <c r="O62" i="14"/>
  <c r="O110" i="14"/>
  <c r="O174" i="14"/>
  <c r="O93" i="14"/>
  <c r="O149" i="14"/>
  <c r="O140" i="14"/>
  <c r="O55" i="14"/>
  <c r="O139" i="14"/>
  <c r="O95" i="14"/>
  <c r="O154" i="14"/>
  <c r="O218" i="14"/>
  <c r="O282" i="14"/>
  <c r="O121" i="14"/>
  <c r="O31" i="14"/>
  <c r="O144" i="14"/>
  <c r="O208" i="14"/>
  <c r="O103" i="14"/>
  <c r="O40" i="14"/>
  <c r="O41" i="14"/>
  <c r="O36" i="14"/>
  <c r="O45" i="14"/>
  <c r="O46" i="14"/>
  <c r="O118" i="14"/>
  <c r="O206" i="14"/>
  <c r="O133" i="14"/>
  <c r="O148" i="14"/>
  <c r="O107" i="14"/>
  <c r="O57" i="14"/>
  <c r="O162" i="14"/>
  <c r="O250" i="14"/>
  <c r="O105" i="14"/>
  <c r="O63" i="14"/>
  <c r="O176" i="14"/>
  <c r="O86" i="14"/>
  <c r="O167" i="14"/>
  <c r="O227" i="14"/>
  <c r="O305" i="14"/>
  <c r="O236" i="14"/>
  <c r="O320" i="14"/>
  <c r="O257" i="14"/>
  <c r="O238" i="14"/>
  <c r="O187" i="14"/>
  <c r="O241" i="14"/>
  <c r="O309" i="14"/>
  <c r="O225" i="14"/>
  <c r="O292" i="14"/>
  <c r="O240" i="14"/>
  <c r="O298" i="14"/>
  <c r="O330" i="14"/>
  <c r="O306" i="14"/>
  <c r="O311" i="14"/>
  <c r="O212" i="14"/>
  <c r="O48" i="14"/>
  <c r="O26" i="14"/>
  <c r="O44" i="14"/>
  <c r="O53" i="14"/>
  <c r="O54" i="14"/>
  <c r="O126" i="14"/>
  <c r="O214" i="14"/>
  <c r="O141" i="14"/>
  <c r="O156" i="14"/>
  <c r="O115" i="14"/>
  <c r="O89" i="14"/>
  <c r="O170" i="14"/>
  <c r="O258" i="14"/>
  <c r="O113" i="14"/>
  <c r="O99" i="14"/>
  <c r="O184" i="14"/>
  <c r="O87" i="14"/>
  <c r="O175" i="14"/>
  <c r="O264" i="14"/>
  <c r="O313" i="14"/>
  <c r="O239" i="14"/>
  <c r="O328" i="14"/>
  <c r="O260" i="14"/>
  <c r="O272" i="14"/>
  <c r="O195" i="14"/>
  <c r="O244" i="14"/>
  <c r="O317" i="14"/>
  <c r="O256" i="14"/>
  <c r="O300" i="14"/>
  <c r="O243" i="14"/>
  <c r="O299" i="14"/>
  <c r="O331" i="14"/>
  <c r="O307" i="14"/>
  <c r="O318" i="14"/>
  <c r="O237" i="14"/>
  <c r="O56" i="14"/>
  <c r="O42" i="14"/>
  <c r="O60" i="14"/>
  <c r="O61" i="14"/>
  <c r="O70" i="14"/>
  <c r="O142" i="14"/>
  <c r="O49" i="14"/>
  <c r="O157" i="14"/>
  <c r="O172" i="14"/>
  <c r="O123" i="14"/>
  <c r="O97" i="14"/>
  <c r="O186" i="14"/>
  <c r="O266" i="14"/>
  <c r="O129" i="14"/>
  <c r="O112" i="14"/>
  <c r="O192" i="14"/>
  <c r="O111" i="14"/>
  <c r="O183" i="14"/>
  <c r="O267" i="14"/>
  <c r="O321" i="14"/>
  <c r="O245" i="14"/>
  <c r="O336" i="14"/>
  <c r="O263" i="14"/>
  <c r="O275" i="14"/>
  <c r="O201" i="14"/>
  <c r="O247" i="14"/>
  <c r="O325" i="14"/>
  <c r="O259" i="14"/>
  <c r="O308" i="14"/>
  <c r="O249" i="14"/>
  <c r="O220" i="14"/>
  <c r="O338" i="14"/>
  <c r="O197" i="14"/>
  <c r="O319" i="14"/>
  <c r="O229" i="14"/>
  <c r="O64" i="14"/>
  <c r="O50" i="14"/>
  <c r="O68" i="14"/>
  <c r="O69" i="14"/>
  <c r="O74" i="14"/>
  <c r="O150" i="14"/>
  <c r="O71" i="14"/>
  <c r="O51" i="14"/>
  <c r="O180" i="14"/>
  <c r="O131" i="14"/>
  <c r="O106" i="14"/>
  <c r="O194" i="14"/>
  <c r="O274" i="14"/>
  <c r="O137" i="14"/>
  <c r="O120" i="14"/>
  <c r="O200" i="14"/>
  <c r="O119" i="14"/>
  <c r="O199" i="14"/>
  <c r="O273" i="14"/>
  <c r="O329" i="14"/>
  <c r="O254" i="14"/>
  <c r="O181" i="14"/>
  <c r="O269" i="14"/>
  <c r="O281" i="14"/>
  <c r="O203" i="14"/>
  <c r="O253" i="14"/>
  <c r="O333" i="14"/>
  <c r="O265" i="14"/>
  <c r="O316" i="14"/>
  <c r="O252" i="14"/>
  <c r="O231" i="14"/>
  <c r="O189" i="14"/>
  <c r="O246" i="14"/>
  <c r="O326" i="14"/>
  <c r="O88" i="14"/>
  <c r="O27" i="14"/>
  <c r="O84" i="14"/>
  <c r="O91" i="14"/>
  <c r="O47" i="14"/>
  <c r="O166" i="14"/>
  <c r="O101" i="14"/>
  <c r="O116" i="14"/>
  <c r="O196" i="14"/>
  <c r="O155" i="14"/>
  <c r="O130" i="14"/>
  <c r="O210" i="14"/>
  <c r="O59" i="14"/>
  <c r="O161" i="14"/>
  <c r="O136" i="14"/>
  <c r="O224" i="14"/>
  <c r="O143" i="14"/>
  <c r="O215" i="14"/>
  <c r="O279" i="14"/>
  <c r="O217" i="14"/>
  <c r="O296" i="14"/>
  <c r="O228" i="14"/>
  <c r="O287" i="14"/>
  <c r="O294" i="14"/>
  <c r="O222" i="14"/>
  <c r="O285" i="14"/>
  <c r="O204" i="14"/>
  <c r="O271" i="14"/>
  <c r="O332" i="14"/>
  <c r="O261" i="14"/>
  <c r="O315" i="14"/>
  <c r="O342" i="14"/>
  <c r="O185" i="14"/>
  <c r="O334" i="14"/>
  <c r="O25" i="14"/>
  <c r="O35" i="14"/>
  <c r="O21" i="14"/>
  <c r="O30" i="14"/>
  <c r="O67" i="14"/>
  <c r="O182" i="14"/>
  <c r="O117" i="14"/>
  <c r="O124" i="14"/>
  <c r="O73" i="14"/>
  <c r="O171" i="14"/>
  <c r="O138" i="14"/>
  <c r="O226" i="14"/>
  <c r="O78" i="14"/>
  <c r="O169" i="14"/>
  <c r="O152" i="14"/>
  <c r="O65" i="14"/>
  <c r="O151" i="14"/>
  <c r="O223" i="14"/>
  <c r="O289" i="14"/>
  <c r="O230" i="14"/>
  <c r="O304" i="14"/>
  <c r="O248" i="14"/>
  <c r="O295" i="14"/>
  <c r="O302" i="14"/>
  <c r="O232" i="14"/>
  <c r="O293" i="14"/>
  <c r="O209" i="14"/>
  <c r="O277" i="14"/>
  <c r="O340" i="14"/>
  <c r="O270" i="14"/>
  <c r="O322" i="14"/>
  <c r="O280" i="14"/>
  <c r="O291" i="14"/>
  <c r="O335" i="14"/>
  <c r="O33" i="14"/>
  <c r="O102" i="14"/>
  <c r="O94" i="14"/>
  <c r="O79" i="14"/>
  <c r="O159" i="14"/>
  <c r="O312" i="14"/>
  <c r="O235" i="14"/>
  <c r="O205" i="14"/>
  <c r="O310" i="14"/>
  <c r="O66" i="14"/>
  <c r="O158" i="14"/>
  <c r="O43" i="14"/>
  <c r="O190" i="14"/>
  <c r="O179" i="14"/>
  <c r="O177" i="14"/>
  <c r="O213" i="14"/>
  <c r="O251" i="14"/>
  <c r="O301" i="14"/>
  <c r="O290" i="14"/>
  <c r="O193" i="14"/>
  <c r="O24" i="14"/>
  <c r="O38" i="14"/>
  <c r="O132" i="14"/>
  <c r="O234" i="14"/>
  <c r="O85" i="14"/>
  <c r="O233" i="14"/>
  <c r="O165" i="14"/>
  <c r="O284" i="14"/>
  <c r="O283" i="14"/>
  <c r="O108" i="14"/>
  <c r="O128" i="14"/>
  <c r="O288" i="14"/>
  <c r="O211" i="14"/>
  <c r="O327" i="14"/>
  <c r="O76" i="14"/>
  <c r="O147" i="14"/>
  <c r="O216" i="14"/>
  <c r="O278" i="14"/>
  <c r="O324" i="14"/>
  <c r="O29" i="14"/>
  <c r="O122" i="14"/>
  <c r="O135" i="14"/>
  <c r="O173" i="14"/>
  <c r="O255" i="14"/>
  <c r="O98" i="14"/>
  <c r="O23" i="14"/>
  <c r="O297" i="14"/>
  <c r="O262" i="14"/>
  <c r="O339" i="14"/>
  <c r="O153" i="14"/>
  <c r="O341" i="14"/>
  <c r="O80" i="14"/>
  <c r="O160" i="14"/>
  <c r="O268" i="14"/>
  <c r="O83" i="14"/>
  <c r="O207" i="14"/>
  <c r="O314" i="14"/>
  <c r="O90" i="14"/>
  <c r="O276" i="14"/>
  <c r="O323" i="14"/>
  <c r="O188" i="14"/>
  <c r="O221" i="14"/>
  <c r="O125" i="14"/>
  <c r="O146" i="14"/>
  <c r="O202" i="14"/>
  <c r="O286" i="14"/>
  <c r="O219" i="14"/>
  <c r="O337" i="14"/>
  <c r="O303" i="14"/>
  <c r="O7" i="14"/>
  <c r="E6" i="14" s="1"/>
  <c r="E9" i="14" s="1"/>
  <c r="E10" i="14" s="1"/>
  <c r="Q46" i="14"/>
  <c r="Q24" i="14"/>
  <c r="Q34" i="14"/>
  <c r="Q27" i="14"/>
  <c r="Q93" i="14"/>
  <c r="Q84" i="14"/>
  <c r="Q120" i="14"/>
  <c r="Q184" i="14"/>
  <c r="Q103" i="14"/>
  <c r="Q21" i="14"/>
  <c r="Q134" i="14"/>
  <c r="Q23" i="14"/>
  <c r="Q125" i="14"/>
  <c r="Q25" i="14"/>
  <c r="Q132" i="14"/>
  <c r="Q196" i="14"/>
  <c r="Q260" i="14"/>
  <c r="Q100" i="14"/>
  <c r="Q163" i="14"/>
  <c r="Q114" i="14"/>
  <c r="Q178" i="14"/>
  <c r="Q55" i="14"/>
  <c r="Q153" i="14"/>
  <c r="Q217" i="14"/>
  <c r="Q62" i="14"/>
  <c r="Q40" i="14"/>
  <c r="Q50" i="14"/>
  <c r="Q43" i="14"/>
  <c r="Q36" i="14"/>
  <c r="Q37" i="14"/>
  <c r="Q136" i="14"/>
  <c r="Q200" i="14"/>
  <c r="Q119" i="14"/>
  <c r="Q63" i="14"/>
  <c r="Q150" i="14"/>
  <c r="Q65" i="14"/>
  <c r="Q141" i="14"/>
  <c r="Q69" i="14"/>
  <c r="Q148" i="14"/>
  <c r="Q212" i="14"/>
  <c r="Q276" i="14"/>
  <c r="Q115" i="14"/>
  <c r="Q179" i="14"/>
  <c r="Q130" i="14"/>
  <c r="Q194" i="14"/>
  <c r="Q105" i="14"/>
  <c r="Q169" i="14"/>
  <c r="Q175" i="14"/>
  <c r="Q237" i="14"/>
  <c r="Q315" i="14"/>
  <c r="Q227" i="14"/>
  <c r="Q290" i="14"/>
  <c r="Q213" i="14"/>
  <c r="Q214" i="14"/>
  <c r="Q288" i="14"/>
  <c r="Q263" i="14"/>
  <c r="Q311" i="14"/>
  <c r="Q219" i="14"/>
  <c r="Q310" i="14"/>
  <c r="Q271" i="14"/>
  <c r="Q232" i="14"/>
  <c r="Q325" i="14"/>
  <c r="Q340" i="14"/>
  <c r="Q328" i="14"/>
  <c r="Q70" i="14"/>
  <c r="Q48" i="14"/>
  <c r="Q58" i="14"/>
  <c r="Q51" i="14"/>
  <c r="Q44" i="14"/>
  <c r="Q57" i="14"/>
  <c r="Q144" i="14"/>
  <c r="Q208" i="14"/>
  <c r="Q127" i="14"/>
  <c r="Q88" i="14"/>
  <c r="Q158" i="14"/>
  <c r="Q75" i="14"/>
  <c r="Q149" i="14"/>
  <c r="Q73" i="14"/>
  <c r="Q156" i="14"/>
  <c r="Q220" i="14"/>
  <c r="Q29" i="14"/>
  <c r="Q123" i="14"/>
  <c r="Q31" i="14"/>
  <c r="Q138" i="14"/>
  <c r="Q202" i="14"/>
  <c r="Q113" i="14"/>
  <c r="Q177" i="14"/>
  <c r="Q183" i="14"/>
  <c r="Q30" i="14"/>
  <c r="Q90" i="14"/>
  <c r="Q72" i="14"/>
  <c r="Q86" i="14"/>
  <c r="Q77" i="14"/>
  <c r="Q68" i="14"/>
  <c r="Q104" i="14"/>
  <c r="Q168" i="14"/>
  <c r="Q87" i="14"/>
  <c r="Q151" i="14"/>
  <c r="Q118" i="14"/>
  <c r="Q182" i="14"/>
  <c r="Q109" i="14"/>
  <c r="Q173" i="14"/>
  <c r="Q116" i="14"/>
  <c r="Q180" i="14"/>
  <c r="Q244" i="14"/>
  <c r="Q89" i="14"/>
  <c r="Q147" i="14"/>
  <c r="Q95" i="14"/>
  <c r="Q162" i="14"/>
  <c r="Q226" i="14"/>
  <c r="Q137" i="14"/>
  <c r="Q201" i="14"/>
  <c r="Q216" i="14"/>
  <c r="Q283" i="14"/>
  <c r="Q167" i="14"/>
  <c r="Q258" i="14"/>
  <c r="Q322" i="14"/>
  <c r="Q282" i="14"/>
  <c r="Q242" i="14"/>
  <c r="Q221" i="14"/>
  <c r="Q278" i="14"/>
  <c r="Q187" i="14"/>
  <c r="Q281" i="14"/>
  <c r="Q342" i="14"/>
  <c r="Q292" i="14"/>
  <c r="Q309" i="14"/>
  <c r="Q308" i="14"/>
  <c r="Q329" i="14"/>
  <c r="Q285" i="14"/>
  <c r="Q74" i="14"/>
  <c r="Q66" i="14"/>
  <c r="Q52" i="14"/>
  <c r="Q152" i="14"/>
  <c r="Q135" i="14"/>
  <c r="Q166" i="14"/>
  <c r="Q157" i="14"/>
  <c r="Q164" i="14"/>
  <c r="Q49" i="14"/>
  <c r="Q82" i="14"/>
  <c r="Q78" i="14"/>
  <c r="Q60" i="14"/>
  <c r="Q160" i="14"/>
  <c r="Q143" i="14"/>
  <c r="Q174" i="14"/>
  <c r="Q165" i="14"/>
  <c r="Q172" i="14"/>
  <c r="Q71" i="14"/>
  <c r="Q91" i="14"/>
  <c r="Q218" i="14"/>
  <c r="Q193" i="14"/>
  <c r="Q243" i="14"/>
  <c r="Q339" i="14"/>
  <c r="Q267" i="14"/>
  <c r="Q264" i="14"/>
  <c r="Q239" i="14"/>
  <c r="Q248" i="14"/>
  <c r="Q319" i="14"/>
  <c r="Q272" i="14"/>
  <c r="Q256" i="14"/>
  <c r="Q253" i="14"/>
  <c r="Q247" i="14"/>
  <c r="Q336" i="14"/>
  <c r="Q98" i="14"/>
  <c r="Q94" i="14"/>
  <c r="Q76" i="14"/>
  <c r="Q176" i="14"/>
  <c r="Q159" i="14"/>
  <c r="Q190" i="14"/>
  <c r="Q181" i="14"/>
  <c r="Q188" i="14"/>
  <c r="Q97" i="14"/>
  <c r="Q106" i="14"/>
  <c r="Q33" i="14"/>
  <c r="Q56" i="14"/>
  <c r="Q59" i="14"/>
  <c r="Q80" i="14"/>
  <c r="Q39" i="14"/>
  <c r="Q102" i="14"/>
  <c r="Q81" i="14"/>
  <c r="Q83" i="14"/>
  <c r="Q228" i="14"/>
  <c r="Q131" i="14"/>
  <c r="Q146" i="14"/>
  <c r="Q121" i="14"/>
  <c r="Q191" i="14"/>
  <c r="Q291" i="14"/>
  <c r="Q223" i="14"/>
  <c r="Q306" i="14"/>
  <c r="Q289" i="14"/>
  <c r="Q254" i="14"/>
  <c r="Q269" i="14"/>
  <c r="Q195" i="14"/>
  <c r="Q302" i="14"/>
  <c r="Q277" i="14"/>
  <c r="Q316" i="14"/>
  <c r="Q250" i="14"/>
  <c r="Q320" i="14"/>
  <c r="Q32" i="14"/>
  <c r="Q92" i="14"/>
  <c r="Q41" i="14"/>
  <c r="Q47" i="14"/>
  <c r="Q107" i="14"/>
  <c r="Q186" i="14"/>
  <c r="Q225" i="14"/>
  <c r="Q307" i="14"/>
  <c r="Q261" i="14"/>
  <c r="Q279" i="14"/>
  <c r="Q304" i="14"/>
  <c r="Q303" i="14"/>
  <c r="Q294" i="14"/>
  <c r="Q300" i="14"/>
  <c r="Q333" i="14"/>
  <c r="Q259" i="14"/>
  <c r="Q64" i="14"/>
  <c r="Q99" i="14"/>
  <c r="Q110" i="14"/>
  <c r="Q108" i="14"/>
  <c r="Q139" i="14"/>
  <c r="Q210" i="14"/>
  <c r="Q197" i="14"/>
  <c r="Q323" i="14"/>
  <c r="Q270" i="14"/>
  <c r="Q297" i="14"/>
  <c r="Q207" i="14"/>
  <c r="Q327" i="14"/>
  <c r="Q318" i="14"/>
  <c r="Q211" i="14"/>
  <c r="Q301" i="14"/>
  <c r="Q312" i="14"/>
  <c r="Q26" i="14"/>
  <c r="Q112" i="14"/>
  <c r="Q126" i="14"/>
  <c r="Q124" i="14"/>
  <c r="Q155" i="14"/>
  <c r="Q79" i="14"/>
  <c r="Q229" i="14"/>
  <c r="Q331" i="14"/>
  <c r="Q298" i="14"/>
  <c r="Q199" i="14"/>
  <c r="Q224" i="14"/>
  <c r="Q335" i="14"/>
  <c r="Q326" i="14"/>
  <c r="Q222" i="14"/>
  <c r="Q241" i="14"/>
  <c r="Q42" i="14"/>
  <c r="Q128" i="14"/>
  <c r="Q142" i="14"/>
  <c r="Q140" i="14"/>
  <c r="Q171" i="14"/>
  <c r="Q129" i="14"/>
  <c r="Q231" i="14"/>
  <c r="Q198" i="14"/>
  <c r="Q314" i="14"/>
  <c r="Q230" i="14"/>
  <c r="Q257" i="14"/>
  <c r="Q203" i="14"/>
  <c r="Q334" i="14"/>
  <c r="Q293" i="14"/>
  <c r="Q262" i="14"/>
  <c r="Q22" i="14"/>
  <c r="Q67" i="14"/>
  <c r="Q61" i="14"/>
  <c r="Q101" i="14"/>
  <c r="Q236" i="14"/>
  <c r="Q122" i="14"/>
  <c r="Q161" i="14"/>
  <c r="Q246" i="14"/>
  <c r="Q240" i="14"/>
  <c r="Q338" i="14"/>
  <c r="Q245" i="14"/>
  <c r="Q275" i="14"/>
  <c r="Q235" i="14"/>
  <c r="Q265" i="14"/>
  <c r="Q317" i="14"/>
  <c r="Q321" i="14"/>
  <c r="Q38" i="14"/>
  <c r="Q85" i="14"/>
  <c r="Q96" i="14"/>
  <c r="Q117" i="14"/>
  <c r="Q252" i="14"/>
  <c r="Q154" i="14"/>
  <c r="Q185" i="14"/>
  <c r="Q280" i="14"/>
  <c r="Q249" i="14"/>
  <c r="Q206" i="14"/>
  <c r="Q251" i="14"/>
  <c r="Q287" i="14"/>
  <c r="Q238" i="14"/>
  <c r="Q274" i="14"/>
  <c r="Q324" i="14"/>
  <c r="Q337" i="14"/>
  <c r="Q35" i="14"/>
  <c r="Q53" i="14"/>
  <c r="Q330" i="14"/>
  <c r="Q189" i="14"/>
  <c r="Q192" i="14"/>
  <c r="Q145" i="14"/>
  <c r="Q233" i="14"/>
  <c r="Q305" i="14"/>
  <c r="Q111" i="14"/>
  <c r="Q209" i="14"/>
  <c r="Q296" i="14"/>
  <c r="Q332" i="14"/>
  <c r="Q133" i="14"/>
  <c r="Q299" i="14"/>
  <c r="Q295" i="14"/>
  <c r="Q341" i="14"/>
  <c r="Q204" i="14"/>
  <c r="Q205" i="14"/>
  <c r="Q215" i="14"/>
  <c r="Q28" i="14"/>
  <c r="Q286" i="14"/>
  <c r="Q45" i="14"/>
  <c r="Q284" i="14"/>
  <c r="Q268" i="14"/>
  <c r="Q313" i="14"/>
  <c r="Q255" i="14"/>
  <c r="Q273" i="14"/>
  <c r="Q266" i="14"/>
  <c r="Q54" i="14"/>
  <c r="Q234" i="14"/>
  <c r="Q170" i="14"/>
  <c r="P73" i="14"/>
  <c r="P57" i="14"/>
  <c r="P77" i="14"/>
  <c r="P68" i="14"/>
  <c r="P53" i="14"/>
  <c r="P86" i="14"/>
  <c r="P143" i="14"/>
  <c r="P207" i="14"/>
  <c r="P118" i="14"/>
  <c r="P98" i="14"/>
  <c r="P157" i="14"/>
  <c r="P108" i="14"/>
  <c r="P172" i="14"/>
  <c r="P115" i="14"/>
  <c r="P179" i="14"/>
  <c r="P243" i="14"/>
  <c r="P95" i="14"/>
  <c r="P162" i="14"/>
  <c r="P90" i="14"/>
  <c r="P161" i="14"/>
  <c r="P225" i="14"/>
  <c r="P120" i="14"/>
  <c r="P184" i="14"/>
  <c r="P205" i="14"/>
  <c r="P270" i="14"/>
  <c r="P174" i="14"/>
  <c r="P289" i="14"/>
  <c r="P214" i="14"/>
  <c r="P288" i="14"/>
  <c r="P263" i="14"/>
  <c r="P238" i="14"/>
  <c r="P326" i="14"/>
  <c r="P222" i="14"/>
  <c r="P285" i="14"/>
  <c r="P197" i="14"/>
  <c r="P246" i="14"/>
  <c r="P268" i="14"/>
  <c r="P315" i="14"/>
  <c r="P300" i="14"/>
  <c r="P335" i="14"/>
  <c r="P39" i="14"/>
  <c r="P97" i="14"/>
  <c r="P35" i="14"/>
  <c r="P28" i="14"/>
  <c r="P92" i="14"/>
  <c r="P75" i="14"/>
  <c r="P103" i="14"/>
  <c r="P167" i="14"/>
  <c r="P54" i="14"/>
  <c r="P142" i="14"/>
  <c r="P117" i="14"/>
  <c r="P181" i="14"/>
  <c r="P132" i="14"/>
  <c r="P62" i="14"/>
  <c r="P139" i="14"/>
  <c r="P203" i="14"/>
  <c r="P267" i="14"/>
  <c r="P122" i="14"/>
  <c r="P24" i="14"/>
  <c r="P121" i="14"/>
  <c r="P185" i="14"/>
  <c r="P70" i="14"/>
  <c r="P144" i="14"/>
  <c r="P208" i="14"/>
  <c r="P249" i="14"/>
  <c r="P306" i="14"/>
  <c r="P264" i="14"/>
  <c r="P313" i="14"/>
  <c r="P236" i="14"/>
  <c r="P221" i="14"/>
  <c r="P278" i="14"/>
  <c r="P286" i="14"/>
  <c r="P186" i="14"/>
  <c r="P244" i="14"/>
  <c r="P309" i="14"/>
  <c r="P226" i="14"/>
  <c r="P291" i="14"/>
  <c r="P324" i="14"/>
  <c r="P277" i="14"/>
  <c r="P328" i="14"/>
  <c r="P81" i="14"/>
  <c r="P43" i="14"/>
  <c r="P52" i="14"/>
  <c r="P61" i="14"/>
  <c r="P111" i="14"/>
  <c r="P191" i="14"/>
  <c r="P126" i="14"/>
  <c r="P125" i="14"/>
  <c r="P58" i="14"/>
  <c r="P180" i="14"/>
  <c r="P147" i="14"/>
  <c r="P227" i="14"/>
  <c r="P106" i="14"/>
  <c r="P46" i="14"/>
  <c r="P145" i="14"/>
  <c r="P26" i="14"/>
  <c r="P152" i="14"/>
  <c r="P182" i="14"/>
  <c r="P290" i="14"/>
  <c r="P273" i="14"/>
  <c r="P337" i="14"/>
  <c r="P296" i="14"/>
  <c r="P287" i="14"/>
  <c r="P310" i="14"/>
  <c r="P232" i="14"/>
  <c r="P317" i="14"/>
  <c r="P234" i="14"/>
  <c r="P304" i="14"/>
  <c r="P339" i="14"/>
  <c r="P319" i="14"/>
  <c r="P23" i="14"/>
  <c r="P25" i="14"/>
  <c r="P59" i="14"/>
  <c r="P76" i="14"/>
  <c r="P83" i="14"/>
  <c r="P127" i="14"/>
  <c r="P215" i="14"/>
  <c r="P150" i="14"/>
  <c r="P31" i="14"/>
  <c r="P33" i="14"/>
  <c r="P67" i="14"/>
  <c r="P84" i="14"/>
  <c r="P91" i="14"/>
  <c r="P135" i="14"/>
  <c r="P32" i="14"/>
  <c r="P158" i="14"/>
  <c r="P149" i="14"/>
  <c r="P124" i="14"/>
  <c r="P94" i="14"/>
  <c r="P171" i="14"/>
  <c r="P259" i="14"/>
  <c r="P138" i="14"/>
  <c r="P79" i="14"/>
  <c r="P177" i="14"/>
  <c r="P99" i="14"/>
  <c r="P176" i="14"/>
  <c r="P240" i="14"/>
  <c r="P322" i="14"/>
  <c r="P282" i="14"/>
  <c r="P233" i="14"/>
  <c r="P248" i="14"/>
  <c r="P202" i="14"/>
  <c r="P342" i="14"/>
  <c r="P250" i="14"/>
  <c r="P341" i="14"/>
  <c r="P283" i="14"/>
  <c r="P256" i="14"/>
  <c r="P340" i="14"/>
  <c r="P327" i="14"/>
  <c r="P55" i="14"/>
  <c r="P49" i="14"/>
  <c r="P93" i="14"/>
  <c r="P29" i="14"/>
  <c r="P50" i="14"/>
  <c r="P159" i="14"/>
  <c r="P88" i="14"/>
  <c r="P56" i="14"/>
  <c r="P173" i="14"/>
  <c r="P148" i="14"/>
  <c r="P107" i="14"/>
  <c r="P195" i="14"/>
  <c r="P22" i="14"/>
  <c r="P154" i="14"/>
  <c r="P113" i="14"/>
  <c r="P201" i="14"/>
  <c r="P112" i="14"/>
  <c r="P200" i="14"/>
  <c r="P255" i="14"/>
  <c r="P338" i="14"/>
  <c r="P305" i="14"/>
  <c r="P242" i="14"/>
  <c r="P260" i="14"/>
  <c r="P281" i="14"/>
  <c r="P194" i="14"/>
  <c r="P262" i="14"/>
  <c r="P220" i="14"/>
  <c r="P190" i="14"/>
  <c r="P308" i="14"/>
  <c r="P320" i="14"/>
  <c r="P63" i="14"/>
  <c r="P65" i="14"/>
  <c r="P36" i="14"/>
  <c r="P37" i="14"/>
  <c r="P87" i="14"/>
  <c r="P175" i="14"/>
  <c r="P102" i="14"/>
  <c r="P101" i="14"/>
  <c r="P189" i="14"/>
  <c r="P156" i="14"/>
  <c r="P123" i="14"/>
  <c r="P211" i="14"/>
  <c r="P42" i="14"/>
  <c r="P170" i="14"/>
  <c r="P129" i="14"/>
  <c r="P209" i="14"/>
  <c r="P128" i="14"/>
  <c r="P216" i="14"/>
  <c r="P258" i="14"/>
  <c r="P206" i="14"/>
  <c r="P321" i="14"/>
  <c r="P245" i="14"/>
  <c r="P266" i="14"/>
  <c r="P294" i="14"/>
  <c r="P196" i="14"/>
  <c r="P293" i="14"/>
  <c r="P229" i="14"/>
  <c r="P271" i="14"/>
  <c r="P323" i="14"/>
  <c r="P336" i="14"/>
  <c r="P27" i="14"/>
  <c r="P30" i="14"/>
  <c r="P134" i="14"/>
  <c r="P116" i="14"/>
  <c r="P163" i="14"/>
  <c r="P130" i="14"/>
  <c r="P169" i="14"/>
  <c r="P168" i="14"/>
  <c r="P314" i="14"/>
  <c r="P230" i="14"/>
  <c r="P303" i="14"/>
  <c r="P247" i="14"/>
  <c r="P280" i="14"/>
  <c r="P307" i="14"/>
  <c r="P85" i="14"/>
  <c r="P119" i="14"/>
  <c r="P109" i="14"/>
  <c r="P164" i="14"/>
  <c r="P219" i="14"/>
  <c r="P178" i="14"/>
  <c r="P217" i="14"/>
  <c r="P224" i="14"/>
  <c r="P213" i="14"/>
  <c r="P254" i="14"/>
  <c r="P302" i="14"/>
  <c r="P301" i="14"/>
  <c r="P284" i="14"/>
  <c r="P204" i="14"/>
  <c r="P44" i="14"/>
  <c r="P151" i="14"/>
  <c r="P133" i="14"/>
  <c r="P40" i="14"/>
  <c r="P235" i="14"/>
  <c r="P66" i="14"/>
  <c r="P48" i="14"/>
  <c r="P198" i="14"/>
  <c r="P276" i="14"/>
  <c r="P218" i="14"/>
  <c r="P318" i="14"/>
  <c r="P325" i="14"/>
  <c r="P316" i="14"/>
  <c r="P311" i="14"/>
  <c r="P71" i="14"/>
  <c r="P21" i="14"/>
  <c r="P199" i="14"/>
  <c r="P165" i="14"/>
  <c r="P100" i="14"/>
  <c r="P275" i="14"/>
  <c r="P105" i="14"/>
  <c r="P104" i="14"/>
  <c r="P252" i="14"/>
  <c r="P297" i="14"/>
  <c r="P257" i="14"/>
  <c r="P188" i="14"/>
  <c r="P212" i="14"/>
  <c r="P292" i="14"/>
  <c r="P89" i="14"/>
  <c r="P45" i="14"/>
  <c r="P72" i="14"/>
  <c r="P38" i="14"/>
  <c r="P131" i="14"/>
  <c r="P64" i="14"/>
  <c r="P137" i="14"/>
  <c r="P136" i="14"/>
  <c r="P261" i="14"/>
  <c r="P329" i="14"/>
  <c r="P269" i="14"/>
  <c r="P210" i="14"/>
  <c r="P231" i="14"/>
  <c r="P331" i="14"/>
  <c r="P96" i="14"/>
  <c r="P155" i="14"/>
  <c r="P80" i="14"/>
  <c r="P239" i="14"/>
  <c r="P237" i="14"/>
  <c r="P183" i="14"/>
  <c r="P187" i="14"/>
  <c r="P160" i="14"/>
  <c r="P228" i="14"/>
  <c r="P299" i="14"/>
  <c r="P110" i="14"/>
  <c r="P251" i="14"/>
  <c r="P192" i="14"/>
  <c r="P295" i="14"/>
  <c r="P332" i="14"/>
  <c r="P51" i="14"/>
  <c r="P74" i="14"/>
  <c r="P78" i="14"/>
  <c r="P330" i="14"/>
  <c r="P241" i="14"/>
  <c r="P274" i="14"/>
  <c r="P60" i="14"/>
  <c r="P140" i="14"/>
  <c r="P153" i="14"/>
  <c r="P279" i="14"/>
  <c r="P253" i="14"/>
  <c r="P47" i="14"/>
  <c r="P193" i="14"/>
  <c r="P312" i="14"/>
  <c r="P41" i="14"/>
  <c r="P223" i="14"/>
  <c r="P69" i="14"/>
  <c r="P298" i="14"/>
  <c r="P34" i="14"/>
  <c r="P166" i="14"/>
  <c r="P141" i="14"/>
  <c r="P272" i="14"/>
  <c r="P82" i="14"/>
  <c r="P334" i="14"/>
  <c r="P146" i="14"/>
  <c r="P265" i="14"/>
  <c r="P114" i="14"/>
  <c r="P333" i="14"/>
  <c r="O68" i="10"/>
  <c r="O56" i="10"/>
  <c r="O49" i="10"/>
  <c r="O53" i="10"/>
  <c r="O129" i="10"/>
  <c r="O193" i="10"/>
  <c r="O257" i="10"/>
  <c r="O321" i="10"/>
  <c r="O93" i="10"/>
  <c r="O152" i="10"/>
  <c r="O216" i="10"/>
  <c r="O76" i="10"/>
  <c r="O64" i="10"/>
  <c r="O57" i="10"/>
  <c r="O66" i="10"/>
  <c r="O137" i="10"/>
  <c r="O201" i="10"/>
  <c r="O265" i="10"/>
  <c r="O24" i="10"/>
  <c r="O33" i="10"/>
  <c r="O78" i="10"/>
  <c r="O161" i="10"/>
  <c r="O241" i="10"/>
  <c r="O329" i="10"/>
  <c r="O104" i="10"/>
  <c r="O176" i="10"/>
  <c r="O248" i="10"/>
  <c r="O69" i="10"/>
  <c r="O135" i="10"/>
  <c r="O199" i="10"/>
  <c r="O263" i="10"/>
  <c r="O110" i="10"/>
  <c r="O174" i="10"/>
  <c r="O238" i="10"/>
  <c r="O34" i="10"/>
  <c r="O125" i="10"/>
  <c r="O189" i="10"/>
  <c r="O253" i="10"/>
  <c r="O317" i="10"/>
  <c r="O86" i="10"/>
  <c r="O156" i="10"/>
  <c r="O220" i="10"/>
  <c r="O284" i="10"/>
  <c r="O37" i="10"/>
  <c r="O123" i="10"/>
  <c r="O187" i="10"/>
  <c r="O251" i="10"/>
  <c r="O38" i="10"/>
  <c r="O122" i="10"/>
  <c r="O186" i="10"/>
  <c r="O250" i="10"/>
  <c r="O314" i="10"/>
  <c r="O331" i="10"/>
  <c r="O310" i="10"/>
  <c r="O336" i="10"/>
  <c r="O28" i="10"/>
  <c r="O32" i="10"/>
  <c r="O41" i="10"/>
  <c r="O91" i="10"/>
  <c r="O169" i="10"/>
  <c r="O249" i="10"/>
  <c r="O337" i="10"/>
  <c r="O112" i="10"/>
  <c r="O184" i="10"/>
  <c r="O256" i="10"/>
  <c r="O82" i="10"/>
  <c r="O143" i="10"/>
  <c r="O207" i="10"/>
  <c r="O271" i="10"/>
  <c r="O118" i="10"/>
  <c r="O182" i="10"/>
  <c r="O246" i="10"/>
  <c r="O46" i="10"/>
  <c r="O133" i="10"/>
  <c r="O197" i="10"/>
  <c r="O261" i="10"/>
  <c r="O325" i="10"/>
  <c r="O100" i="10"/>
  <c r="O164" i="10"/>
  <c r="O228" i="10"/>
  <c r="O292" i="10"/>
  <c r="O50" i="10"/>
  <c r="O131" i="10"/>
  <c r="O195" i="10"/>
  <c r="O259" i="10"/>
  <c r="O51" i="10"/>
  <c r="O130" i="10"/>
  <c r="O194" i="10"/>
  <c r="O258" i="10"/>
  <c r="O320" i="10"/>
  <c r="O334" i="10"/>
  <c r="O315" i="10"/>
  <c r="O339" i="10"/>
  <c r="O60" i="10"/>
  <c r="O80" i="10"/>
  <c r="O89" i="10"/>
  <c r="O121" i="10"/>
  <c r="O217" i="10"/>
  <c r="O297" i="10"/>
  <c r="O67" i="10"/>
  <c r="O144" i="10"/>
  <c r="O224" i="10"/>
  <c r="O30" i="10"/>
  <c r="O111" i="10"/>
  <c r="O175" i="10"/>
  <c r="O239" i="10"/>
  <c r="O70" i="10"/>
  <c r="O150" i="10"/>
  <c r="O214" i="10"/>
  <c r="O278" i="10"/>
  <c r="O101" i="10"/>
  <c r="O165" i="10"/>
  <c r="O229" i="10"/>
  <c r="O293" i="10"/>
  <c r="O47" i="10"/>
  <c r="O132" i="10"/>
  <c r="O196" i="10"/>
  <c r="O260" i="10"/>
  <c r="O324" i="10"/>
  <c r="O99" i="10"/>
  <c r="O163" i="10"/>
  <c r="O227" i="10"/>
  <c r="O291" i="10"/>
  <c r="O98" i="10"/>
  <c r="O162" i="10"/>
  <c r="O226" i="10"/>
  <c r="O290" i="10"/>
  <c r="O327" i="10"/>
  <c r="O295" i="10"/>
  <c r="O303" i="10"/>
  <c r="O319" i="10"/>
  <c r="O92" i="10"/>
  <c r="O81" i="10"/>
  <c r="O177" i="10"/>
  <c r="O305" i="10"/>
  <c r="O128" i="10"/>
  <c r="O240" i="10"/>
  <c r="O103" i="10"/>
  <c r="O215" i="10"/>
  <c r="O83" i="10"/>
  <c r="O198" i="10"/>
  <c r="O21" i="10"/>
  <c r="O157" i="10"/>
  <c r="O269" i="10"/>
  <c r="O61" i="10"/>
  <c r="O180" i="10"/>
  <c r="O276" i="10"/>
  <c r="O87" i="10"/>
  <c r="O203" i="10"/>
  <c r="O299" i="10"/>
  <c r="O146" i="10"/>
  <c r="O242" i="10"/>
  <c r="O330" i="10"/>
  <c r="O318" i="10"/>
  <c r="O40" i="10"/>
  <c r="O27" i="10"/>
  <c r="O185" i="10"/>
  <c r="O313" i="10"/>
  <c r="O136" i="10"/>
  <c r="O264" i="10"/>
  <c r="O119" i="10"/>
  <c r="O223" i="10"/>
  <c r="O102" i="10"/>
  <c r="O206" i="10"/>
  <c r="O59" i="10"/>
  <c r="O173" i="10"/>
  <c r="O277" i="10"/>
  <c r="O74" i="10"/>
  <c r="O188" i="10"/>
  <c r="O300" i="10"/>
  <c r="O107" i="10"/>
  <c r="O211" i="10"/>
  <c r="O26" i="10"/>
  <c r="O154" i="10"/>
  <c r="O266" i="10"/>
  <c r="O307" i="10"/>
  <c r="O335" i="10"/>
  <c r="O48" i="10"/>
  <c r="O39" i="10"/>
  <c r="O209" i="10"/>
  <c r="O29" i="10"/>
  <c r="O160" i="10"/>
  <c r="O272" i="10"/>
  <c r="O127" i="10"/>
  <c r="O231" i="10"/>
  <c r="O126" i="10"/>
  <c r="O222" i="10"/>
  <c r="O71" i="10"/>
  <c r="O181" i="10"/>
  <c r="O285" i="10"/>
  <c r="O108" i="10"/>
  <c r="O204" i="10"/>
  <c r="O308" i="10"/>
  <c r="O115" i="10"/>
  <c r="O219" i="10"/>
  <c r="O63" i="10"/>
  <c r="O170" i="10"/>
  <c r="O274" i="10"/>
  <c r="O328" i="10"/>
  <c r="O288" i="10"/>
  <c r="O72" i="10"/>
  <c r="O97" i="10"/>
  <c r="O225" i="10"/>
  <c r="O42" i="10"/>
  <c r="O168" i="10"/>
  <c r="O280" i="10"/>
  <c r="O151" i="10"/>
  <c r="O247" i="10"/>
  <c r="O134" i="10"/>
  <c r="O230" i="10"/>
  <c r="O85" i="10"/>
  <c r="O205" i="10"/>
  <c r="O301" i="10"/>
  <c r="O116" i="10"/>
  <c r="O212" i="10"/>
  <c r="O316" i="10"/>
  <c r="O139" i="10"/>
  <c r="O235" i="10"/>
  <c r="O77" i="10"/>
  <c r="O178" i="10"/>
  <c r="O282" i="10"/>
  <c r="O294" i="10"/>
  <c r="O304" i="10"/>
  <c r="O44" i="10"/>
  <c r="O25" i="10"/>
  <c r="O113" i="10"/>
  <c r="O273" i="10"/>
  <c r="O79" i="10"/>
  <c r="O200" i="10"/>
  <c r="O55" i="10"/>
  <c r="O167" i="10"/>
  <c r="O31" i="10"/>
  <c r="O158" i="10"/>
  <c r="O262" i="10"/>
  <c r="O117" i="10"/>
  <c r="O221" i="10"/>
  <c r="O333" i="10"/>
  <c r="O140" i="10"/>
  <c r="O244" i="10"/>
  <c r="O23" i="10"/>
  <c r="O155" i="10"/>
  <c r="O267" i="10"/>
  <c r="O106" i="10"/>
  <c r="O210" i="10"/>
  <c r="O306" i="10"/>
  <c r="O279" i="10"/>
  <c r="O287" i="10"/>
  <c r="O52" i="10"/>
  <c r="O65" i="10"/>
  <c r="O145" i="10"/>
  <c r="O281" i="10"/>
  <c r="O96" i="10"/>
  <c r="O208" i="10"/>
  <c r="O94" i="10"/>
  <c r="O183" i="10"/>
  <c r="O45" i="10"/>
  <c r="O166" i="10"/>
  <c r="O270" i="10"/>
  <c r="O141" i="10"/>
  <c r="O237" i="10"/>
  <c r="O22" i="10"/>
  <c r="O148" i="10"/>
  <c r="O252" i="10"/>
  <c r="O62" i="10"/>
  <c r="O171" i="10"/>
  <c r="O275" i="10"/>
  <c r="O114" i="10"/>
  <c r="O218" i="10"/>
  <c r="O323" i="10"/>
  <c r="O296" i="10"/>
  <c r="O311" i="10"/>
  <c r="O233" i="10"/>
  <c r="O159" i="10"/>
  <c r="O109" i="10"/>
  <c r="O236" i="10"/>
  <c r="O90" i="10"/>
  <c r="O322" i="10"/>
  <c r="O289" i="10"/>
  <c r="O191" i="10"/>
  <c r="O149" i="10"/>
  <c r="O268" i="10"/>
  <c r="O138" i="10"/>
  <c r="O312" i="10"/>
  <c r="O36" i="10"/>
  <c r="O54" i="10"/>
  <c r="O255" i="10"/>
  <c r="O213" i="10"/>
  <c r="O332" i="10"/>
  <c r="O202" i="10"/>
  <c r="O105" i="10"/>
  <c r="O43" i="10"/>
  <c r="O254" i="10"/>
  <c r="O124" i="10"/>
  <c r="O243" i="10"/>
  <c r="O338" i="10"/>
  <c r="O153" i="10"/>
  <c r="O286" i="10"/>
  <c r="O283" i="10"/>
  <c r="O192" i="10"/>
  <c r="O309" i="10"/>
  <c r="O298" i="10"/>
  <c r="O232" i="10"/>
  <c r="O35" i="10"/>
  <c r="O326" i="10"/>
  <c r="O88" i="10"/>
  <c r="O142" i="10"/>
  <c r="O147" i="10"/>
  <c r="O172" i="10"/>
  <c r="O84" i="10"/>
  <c r="O75" i="10"/>
  <c r="O73" i="10"/>
  <c r="O179" i="10"/>
  <c r="O120" i="10"/>
  <c r="O234" i="10"/>
  <c r="O58" i="10"/>
  <c r="O95" i="10"/>
  <c r="O190" i="10"/>
  <c r="O245" i="10"/>
  <c r="O302" i="10"/>
  <c r="O7" i="10"/>
  <c r="E6" i="10" s="1"/>
  <c r="E9" i="10" s="1"/>
  <c r="E10" i="10" s="1"/>
  <c r="O18" i="10"/>
  <c r="P18" i="3"/>
  <c r="P18" i="10"/>
  <c r="Q18" i="10"/>
  <c r="P18" i="14"/>
  <c r="O18" i="3"/>
  <c r="Q18" i="3"/>
  <c r="O18" i="14"/>
  <c r="Q18" i="14"/>
  <c r="E6" i="3" l="1"/>
  <c r="E9" i="3" s="1"/>
  <c r="E10" i="3" s="1"/>
  <c r="E4" i="3"/>
  <c r="E5" i="14"/>
  <c r="M71" i="12"/>
  <c r="M64" i="12"/>
  <c r="M57" i="12"/>
  <c r="M50" i="12"/>
  <c r="M43" i="12"/>
  <c r="M36" i="12"/>
  <c r="M21" i="12"/>
  <c r="M85" i="12"/>
  <c r="M78" i="12"/>
  <c r="M23" i="12"/>
  <c r="M87" i="12"/>
  <c r="M80" i="12"/>
  <c r="M73" i="12"/>
  <c r="M66" i="12"/>
  <c r="M59" i="12"/>
  <c r="M55" i="12"/>
  <c r="M48" i="12"/>
  <c r="M41" i="12"/>
  <c r="M34" i="12"/>
  <c r="M27" i="12"/>
  <c r="M91" i="12"/>
  <c r="M84" i="12"/>
  <c r="M69" i="12"/>
  <c r="M62" i="12"/>
  <c r="M47" i="12"/>
  <c r="M88" i="12"/>
  <c r="M42" i="12"/>
  <c r="M75" i="12"/>
  <c r="M92" i="12"/>
  <c r="M30" i="12"/>
  <c r="M79" i="12"/>
  <c r="M33" i="12"/>
  <c r="M74" i="12"/>
  <c r="M28" i="12"/>
  <c r="M37" i="12"/>
  <c r="M46" i="12"/>
  <c r="M24" i="12"/>
  <c r="M49" i="12"/>
  <c r="M82" i="12"/>
  <c r="M44" i="12"/>
  <c r="M45" i="12"/>
  <c r="M54" i="12"/>
  <c r="M31" i="12"/>
  <c r="M56" i="12"/>
  <c r="M89" i="12"/>
  <c r="M51" i="12"/>
  <c r="M68" i="12"/>
  <c r="M77" i="12"/>
  <c r="M7" i="12"/>
  <c r="E5" i="12" s="1"/>
  <c r="M25" i="12"/>
  <c r="M83" i="12"/>
  <c r="M38" i="12"/>
  <c r="M65" i="12"/>
  <c r="M52" i="12"/>
  <c r="M70" i="12"/>
  <c r="M81" i="12"/>
  <c r="M60" i="12"/>
  <c r="M86" i="12"/>
  <c r="M63" i="12"/>
  <c r="M58" i="12"/>
  <c r="M29" i="12"/>
  <c r="M67" i="12"/>
  <c r="M39" i="12"/>
  <c r="M76" i="12"/>
  <c r="M32" i="12"/>
  <c r="M53" i="12"/>
  <c r="M40" i="12"/>
  <c r="M61" i="12"/>
  <c r="M26" i="12"/>
  <c r="M90" i="12"/>
  <c r="M72" i="12"/>
  <c r="M22" i="12"/>
  <c r="M35" i="12"/>
  <c r="N34" i="12"/>
  <c r="N27" i="12"/>
  <c r="N91" i="12"/>
  <c r="N84" i="12"/>
  <c r="N69" i="12"/>
  <c r="N62" i="12"/>
  <c r="N55" i="12"/>
  <c r="N48" i="12"/>
  <c r="N41" i="12"/>
  <c r="N82" i="12"/>
  <c r="N75" i="12"/>
  <c r="N68" i="12"/>
  <c r="N53" i="12"/>
  <c r="N46" i="12"/>
  <c r="N39" i="12"/>
  <c r="N32" i="12"/>
  <c r="N25" i="12"/>
  <c r="N89" i="12"/>
  <c r="N90" i="12"/>
  <c r="N36" i="12"/>
  <c r="N37" i="12"/>
  <c r="N54" i="12"/>
  <c r="N71" i="12"/>
  <c r="N80" i="12"/>
  <c r="N26" i="12"/>
  <c r="N43" i="12"/>
  <c r="N52" i="12"/>
  <c r="N61" i="12"/>
  <c r="N78" i="12"/>
  <c r="N87" i="12"/>
  <c r="N33" i="12"/>
  <c r="N42" i="12"/>
  <c r="N51" i="12"/>
  <c r="N60" i="12"/>
  <c r="N77" i="12"/>
  <c r="N86" i="12"/>
  <c r="N24" i="12"/>
  <c r="N49" i="12"/>
  <c r="N66" i="12"/>
  <c r="N83" i="12"/>
  <c r="N21" i="12"/>
  <c r="N30" i="12"/>
  <c r="N47" i="12"/>
  <c r="N64" i="12"/>
  <c r="N73" i="12"/>
  <c r="N59" i="12"/>
  <c r="N85" i="12"/>
  <c r="N40" i="12"/>
  <c r="N67" i="12"/>
  <c r="N22" i="12"/>
  <c r="N56" i="12"/>
  <c r="N28" i="12"/>
  <c r="N38" i="12"/>
  <c r="N72" i="12"/>
  <c r="N50" i="12"/>
  <c r="N76" i="12"/>
  <c r="N23" i="12"/>
  <c r="N57" i="12"/>
  <c r="N70" i="12"/>
  <c r="N58" i="12"/>
  <c r="N31" i="12"/>
  <c r="N74" i="12"/>
  <c r="N63" i="12"/>
  <c r="N35" i="12"/>
  <c r="N79" i="12"/>
  <c r="N92" i="12"/>
  <c r="N65" i="12"/>
  <c r="N29" i="12"/>
  <c r="N81" i="12"/>
  <c r="N44" i="12"/>
  <c r="N88" i="12"/>
  <c r="N45" i="12"/>
  <c r="E4" i="10"/>
  <c r="E5" i="10"/>
  <c r="O77" i="12"/>
  <c r="O70" i="12"/>
  <c r="O63" i="12"/>
  <c r="O56" i="12"/>
  <c r="O49" i="12"/>
  <c r="O42" i="12"/>
  <c r="O35" i="12"/>
  <c r="O28" i="12"/>
  <c r="O61" i="12"/>
  <c r="O54" i="12"/>
  <c r="O47" i="12"/>
  <c r="O40" i="12"/>
  <c r="O33" i="12"/>
  <c r="O26" i="12"/>
  <c r="O90" i="12"/>
  <c r="O85" i="12"/>
  <c r="O23" i="12"/>
  <c r="O32" i="12"/>
  <c r="O57" i="12"/>
  <c r="O66" i="12"/>
  <c r="O75" i="12"/>
  <c r="O76" i="12"/>
  <c r="O21" i="12"/>
  <c r="O30" i="12"/>
  <c r="O39" i="12"/>
  <c r="O64" i="12"/>
  <c r="O73" i="12"/>
  <c r="O82" i="12"/>
  <c r="O91" i="12"/>
  <c r="O92" i="12"/>
  <c r="O29" i="12"/>
  <c r="O38" i="12"/>
  <c r="O55" i="12"/>
  <c r="O72" i="12"/>
  <c r="O81" i="12"/>
  <c r="O27" i="12"/>
  <c r="O36" i="12"/>
  <c r="O53" i="12"/>
  <c r="O78" i="12"/>
  <c r="O87" i="12"/>
  <c r="O25" i="12"/>
  <c r="O50" i="12"/>
  <c r="O59" i="12"/>
  <c r="O60" i="12"/>
  <c r="O37" i="12"/>
  <c r="O71" i="12"/>
  <c r="O89" i="12"/>
  <c r="O44" i="12"/>
  <c r="O45" i="12"/>
  <c r="O79" i="12"/>
  <c r="O34" i="12"/>
  <c r="O52" i="12"/>
  <c r="O69" i="12"/>
  <c r="O24" i="12"/>
  <c r="O58" i="12"/>
  <c r="O68" i="12"/>
  <c r="O46" i="12"/>
  <c r="O80" i="12"/>
  <c r="O43" i="12"/>
  <c r="O22" i="12"/>
  <c r="O74" i="12"/>
  <c r="O62" i="12"/>
  <c r="O51" i="12"/>
  <c r="O86" i="12"/>
  <c r="O67" i="12"/>
  <c r="O31" i="12"/>
  <c r="O83" i="12"/>
  <c r="O88" i="12"/>
  <c r="O41" i="12"/>
  <c r="O65" i="12"/>
  <c r="O84" i="12"/>
  <c r="O48" i="12"/>
  <c r="E4" i="14"/>
  <c r="O18" i="12"/>
  <c r="N18" i="12"/>
  <c r="M18" i="12"/>
  <c r="E4" i="12" l="1"/>
  <c r="V7" i="14"/>
  <c r="M36" i="14"/>
  <c r="M68" i="14"/>
  <c r="M41" i="14"/>
  <c r="V4" i="14"/>
  <c r="M30" i="14"/>
  <c r="M62" i="14"/>
  <c r="V16" i="14"/>
  <c r="V17" i="14"/>
  <c r="M116" i="14"/>
  <c r="M180" i="14"/>
  <c r="M100" i="14"/>
  <c r="M31" i="14"/>
  <c r="M138" i="14"/>
  <c r="M35" i="14"/>
  <c r="M121" i="14"/>
  <c r="M39" i="14"/>
  <c r="M112" i="14"/>
  <c r="M176" i="14"/>
  <c r="M240" i="14"/>
  <c r="M85" i="14"/>
  <c r="M151" i="14"/>
  <c r="M102" i="14"/>
  <c r="M166" i="14"/>
  <c r="M51" i="14"/>
  <c r="M133" i="14"/>
  <c r="M197" i="14"/>
  <c r="M233" i="14"/>
  <c r="M295" i="14"/>
  <c r="M257" i="14"/>
  <c r="M326" i="14"/>
  <c r="M247" i="14"/>
  <c r="M195" i="14"/>
  <c r="M268" i="14"/>
  <c r="M209" i="14"/>
  <c r="M274" i="14"/>
  <c r="M339" i="14"/>
  <c r="M255" i="14"/>
  <c r="M330" i="14"/>
  <c r="M254" i="14"/>
  <c r="M297" i="14"/>
  <c r="M342" i="14"/>
  <c r="M328" i="14"/>
  <c r="M249" i="14"/>
  <c r="M94" i="14"/>
  <c r="M48" i="14"/>
  <c r="M21" i="14"/>
  <c r="M53" i="14"/>
  <c r="M74" i="14"/>
  <c r="M42" i="14"/>
  <c r="V5" i="14"/>
  <c r="M73" i="14"/>
  <c r="M88" i="14"/>
  <c r="M140" i="14"/>
  <c r="M204" i="14"/>
  <c r="M123" i="14"/>
  <c r="M84" i="14"/>
  <c r="M162" i="14"/>
  <c r="M77" i="14"/>
  <c r="M145" i="14"/>
  <c r="V20" i="14"/>
  <c r="M136" i="14"/>
  <c r="M200" i="14"/>
  <c r="M264" i="14"/>
  <c r="M111" i="14"/>
  <c r="M175" i="14"/>
  <c r="M126" i="14"/>
  <c r="M190" i="14"/>
  <c r="M98" i="14"/>
  <c r="M157" i="14"/>
  <c r="M221" i="14"/>
  <c r="M260" i="14"/>
  <c r="M319" i="14"/>
  <c r="M286" i="14"/>
  <c r="M202" i="14"/>
  <c r="M281" i="14"/>
  <c r="M210" i="14"/>
  <c r="M284" i="14"/>
  <c r="M225" i="14"/>
  <c r="M299" i="14"/>
  <c r="M193" i="14"/>
  <c r="M290" i="14"/>
  <c r="M191" i="14"/>
  <c r="M288" i="14"/>
  <c r="M317" i="14"/>
  <c r="M267" i="14"/>
  <c r="M276" i="14"/>
  <c r="M24" i="14"/>
  <c r="M56" i="14"/>
  <c r="M29" i="14"/>
  <c r="M61" i="14"/>
  <c r="M90" i="14"/>
  <c r="M50" i="14"/>
  <c r="V11" i="14"/>
  <c r="M89" i="14"/>
  <c r="M55" i="14"/>
  <c r="M156" i="14"/>
  <c r="M27" i="14"/>
  <c r="M139" i="14"/>
  <c r="M114" i="14"/>
  <c r="M178" i="14"/>
  <c r="M95" i="14"/>
  <c r="M161" i="14"/>
  <c r="M92" i="14"/>
  <c r="M152" i="14"/>
  <c r="M216" i="14"/>
  <c r="M280" i="14"/>
  <c r="M127" i="14"/>
  <c r="V23" i="14"/>
  <c r="M142" i="14"/>
  <c r="M206" i="14"/>
  <c r="M109" i="14"/>
  <c r="M173" i="14"/>
  <c r="M217" i="14"/>
  <c r="M269" i="14"/>
  <c r="M335" i="14"/>
  <c r="M302" i="14"/>
  <c r="M219" i="14"/>
  <c r="M293" i="14"/>
  <c r="M241" i="14"/>
  <c r="M300" i="14"/>
  <c r="M237" i="14"/>
  <c r="M315" i="14"/>
  <c r="M234" i="14"/>
  <c r="M306" i="14"/>
  <c r="M236" i="14"/>
  <c r="M304" i="14"/>
  <c r="M325" i="14"/>
  <c r="M340" i="14"/>
  <c r="M321" i="14"/>
  <c r="M28" i="14"/>
  <c r="M60" i="14"/>
  <c r="M33" i="14"/>
  <c r="M65" i="14"/>
  <c r="M22" i="14"/>
  <c r="M54" i="14"/>
  <c r="V14" i="14"/>
  <c r="M97" i="14"/>
  <c r="V26" i="14"/>
  <c r="M164" i="14"/>
  <c r="M59" i="14"/>
  <c r="M147" i="14"/>
  <c r="M122" i="14"/>
  <c r="M186" i="14"/>
  <c r="M105" i="14"/>
  <c r="M169" i="14"/>
  <c r="M99" i="14"/>
  <c r="M160" i="14"/>
  <c r="M224" i="14"/>
  <c r="M43" i="14"/>
  <c r="M135" i="14"/>
  <c r="M87" i="14"/>
  <c r="M150" i="14"/>
  <c r="M214" i="14"/>
  <c r="M117" i="14"/>
  <c r="M181" i="14"/>
  <c r="M228" i="14"/>
  <c r="M278" i="14"/>
  <c r="M218" i="14"/>
  <c r="M310" i="14"/>
  <c r="M235" i="14"/>
  <c r="M179" i="14"/>
  <c r="M250" i="14"/>
  <c r="M308" i="14"/>
  <c r="M246" i="14"/>
  <c r="M323" i="14"/>
  <c r="M243" i="14"/>
  <c r="M314" i="14"/>
  <c r="M239" i="14"/>
  <c r="M227" i="14"/>
  <c r="M332" i="14"/>
  <c r="M312" i="14"/>
  <c r="M329" i="14"/>
  <c r="V2" i="14"/>
  <c r="M64" i="14"/>
  <c r="M69" i="14"/>
  <c r="M58" i="14"/>
  <c r="V6" i="14"/>
  <c r="M172" i="14"/>
  <c r="M155" i="14"/>
  <c r="M194" i="14"/>
  <c r="M177" i="14"/>
  <c r="M168" i="14"/>
  <c r="V22" i="14"/>
  <c r="M96" i="14"/>
  <c r="M222" i="14"/>
  <c r="M189" i="14"/>
  <c r="M287" i="14"/>
  <c r="M318" i="14"/>
  <c r="M187" i="14"/>
  <c r="M171" i="14"/>
  <c r="M331" i="14"/>
  <c r="M322" i="14"/>
  <c r="M258" i="14"/>
  <c r="M320" i="14"/>
  <c r="M86" i="14"/>
  <c r="V19" i="14"/>
  <c r="V13" i="14"/>
  <c r="M70" i="14"/>
  <c r="M80" i="14"/>
  <c r="M196" i="14"/>
  <c r="M75" i="14"/>
  <c r="V18" i="14"/>
  <c r="V9" i="14"/>
  <c r="M192" i="14"/>
  <c r="M103" i="14"/>
  <c r="M118" i="14"/>
  <c r="M93" i="14"/>
  <c r="M213" i="14"/>
  <c r="M311" i="14"/>
  <c r="M199" i="14"/>
  <c r="M207" i="14"/>
  <c r="M220" i="14"/>
  <c r="M185" i="14"/>
  <c r="M183" i="14"/>
  <c r="M316" i="14"/>
  <c r="M341" i="14"/>
  <c r="V3" i="14"/>
  <c r="M25" i="14"/>
  <c r="M82" i="14"/>
  <c r="V8" i="14"/>
  <c r="M23" i="14"/>
  <c r="M212" i="14"/>
  <c r="M106" i="14"/>
  <c r="M83" i="14"/>
  <c r="M79" i="14"/>
  <c r="M208" i="14"/>
  <c r="M119" i="14"/>
  <c r="M134" i="14"/>
  <c r="M101" i="14"/>
  <c r="M229" i="14"/>
  <c r="M327" i="14"/>
  <c r="M203" i="14"/>
  <c r="M211" i="14"/>
  <c r="M231" i="14"/>
  <c r="M226" i="14"/>
  <c r="M223" i="14"/>
  <c r="M324" i="14"/>
  <c r="M313" i="14"/>
  <c r="M40" i="14"/>
  <c r="M45" i="14"/>
  <c r="M34" i="14"/>
  <c r="V21" i="14"/>
  <c r="M124" i="14"/>
  <c r="M107" i="14"/>
  <c r="M146" i="14"/>
  <c r="M129" i="14"/>
  <c r="M120" i="14"/>
  <c r="M248" i="14"/>
  <c r="M159" i="14"/>
  <c r="M174" i="14"/>
  <c r="M141" i="14"/>
  <c r="M242" i="14"/>
  <c r="M266" i="14"/>
  <c r="M253" i="14"/>
  <c r="M271" i="14"/>
  <c r="M283" i="14"/>
  <c r="M261" i="14"/>
  <c r="M273" i="14"/>
  <c r="M309" i="14"/>
  <c r="M289" i="14"/>
  <c r="M44" i="14"/>
  <c r="M49" i="14"/>
  <c r="M38" i="14"/>
  <c r="V25" i="14"/>
  <c r="M132" i="14"/>
  <c r="M115" i="14"/>
  <c r="M154" i="14"/>
  <c r="M137" i="14"/>
  <c r="M128" i="14"/>
  <c r="M256" i="14"/>
  <c r="M167" i="14"/>
  <c r="M182" i="14"/>
  <c r="M149" i="14"/>
  <c r="M251" i="14"/>
  <c r="M275" i="14"/>
  <c r="M262" i="14"/>
  <c r="M277" i="14"/>
  <c r="M291" i="14"/>
  <c r="M270" i="14"/>
  <c r="M282" i="14"/>
  <c r="M279" i="14"/>
  <c r="M37" i="14"/>
  <c r="M72" i="14"/>
  <c r="M170" i="14"/>
  <c r="M232" i="14"/>
  <c r="V24" i="14"/>
  <c r="M294" i="14"/>
  <c r="M265" i="14"/>
  <c r="M305" i="14"/>
  <c r="M57" i="14"/>
  <c r="M108" i="14"/>
  <c r="M67" i="14"/>
  <c r="M272" i="14"/>
  <c r="M125" i="14"/>
  <c r="M334" i="14"/>
  <c r="M307" i="14"/>
  <c r="M333" i="14"/>
  <c r="V10" i="14"/>
  <c r="M148" i="14"/>
  <c r="M113" i="14"/>
  <c r="M91" i="14"/>
  <c r="M165" i="14"/>
  <c r="M244" i="14"/>
  <c r="M163" i="14"/>
  <c r="M301" i="14"/>
  <c r="M32" i="14"/>
  <c r="M66" i="14"/>
  <c r="M131" i="14"/>
  <c r="M104" i="14"/>
  <c r="M110" i="14"/>
  <c r="M263" i="14"/>
  <c r="M259" i="14"/>
  <c r="M338" i="14"/>
  <c r="M52" i="14"/>
  <c r="V15" i="14"/>
  <c r="M63" i="14"/>
  <c r="M144" i="14"/>
  <c r="M158" i="14"/>
  <c r="M303" i="14"/>
  <c r="M292" i="14"/>
  <c r="M245" i="14"/>
  <c r="V12" i="14"/>
  <c r="M71" i="14"/>
  <c r="M285" i="14"/>
  <c r="M26" i="14"/>
  <c r="M184" i="14"/>
  <c r="M201" i="14"/>
  <c r="M46" i="14"/>
  <c r="M143" i="14"/>
  <c r="M215" i="14"/>
  <c r="M81" i="14"/>
  <c r="M47" i="14"/>
  <c r="M252" i="14"/>
  <c r="M188" i="14"/>
  <c r="M198" i="14"/>
  <c r="M298" i="14"/>
  <c r="M76" i="14"/>
  <c r="M205" i="14"/>
  <c r="M296" i="14"/>
  <c r="M78" i="14"/>
  <c r="M153" i="14"/>
  <c r="M238" i="14"/>
  <c r="M337" i="14"/>
  <c r="M130" i="14"/>
  <c r="M230" i="14"/>
  <c r="M336" i="14"/>
  <c r="V12" i="3"/>
  <c r="M46" i="3"/>
  <c r="M78" i="3"/>
  <c r="M110" i="3"/>
  <c r="M142" i="3"/>
  <c r="M51" i="3"/>
  <c r="M83" i="3"/>
  <c r="M115" i="3"/>
  <c r="V2" i="3"/>
  <c r="M48" i="3"/>
  <c r="M80" i="3"/>
  <c r="M112" i="3"/>
  <c r="M144" i="3"/>
  <c r="M33" i="3"/>
  <c r="M65" i="3"/>
  <c r="M97" i="3"/>
  <c r="M129" i="3"/>
  <c r="M148" i="3"/>
  <c r="M208" i="3"/>
  <c r="M272" i="3"/>
  <c r="V14" i="3"/>
  <c r="M199" i="3"/>
  <c r="M159" i="3"/>
  <c r="M197" i="3"/>
  <c r="M188" i="3"/>
  <c r="M252" i="3"/>
  <c r="V15" i="3"/>
  <c r="M195" i="3"/>
  <c r="M259" i="3"/>
  <c r="M177" i="3"/>
  <c r="M291" i="3"/>
  <c r="V17" i="3"/>
  <c r="M250" i="3"/>
  <c r="M314" i="3"/>
  <c r="M257" i="3"/>
  <c r="M336" i="3"/>
  <c r="M319" i="3"/>
  <c r="M286" i="3"/>
  <c r="M202" i="3"/>
  <c r="M300" i="3"/>
  <c r="M198" i="3"/>
  <c r="M323" i="3"/>
  <c r="M255" i="3"/>
  <c r="M234" i="3"/>
  <c r="M22" i="3"/>
  <c r="M54" i="3"/>
  <c r="M86" i="3"/>
  <c r="M118" i="3"/>
  <c r="M27" i="3"/>
  <c r="M59" i="3"/>
  <c r="M91" i="3"/>
  <c r="M123" i="3"/>
  <c r="M24" i="3"/>
  <c r="M56" i="3"/>
  <c r="M88" i="3"/>
  <c r="M120" i="3"/>
  <c r="V26" i="3"/>
  <c r="M41" i="3"/>
  <c r="M73" i="3"/>
  <c r="M105" i="3"/>
  <c r="M137" i="3"/>
  <c r="M160" i="3"/>
  <c r="M224" i="3"/>
  <c r="M288" i="3"/>
  <c r="V25" i="3"/>
  <c r="M215" i="3"/>
  <c r="V21" i="3"/>
  <c r="V10" i="3"/>
  <c r="M204" i="3"/>
  <c r="M268" i="3"/>
  <c r="M149" i="3"/>
  <c r="M211" i="3"/>
  <c r="M275" i="3"/>
  <c r="M193" i="3"/>
  <c r="M299" i="3"/>
  <c r="M221" i="3"/>
  <c r="M263" i="3"/>
  <c r="M329" i="3"/>
  <c r="M277" i="3"/>
  <c r="M213" i="3"/>
  <c r="M335" i="3"/>
  <c r="M294" i="3"/>
  <c r="M225" i="3"/>
  <c r="M309" i="3"/>
  <c r="M249" i="3"/>
  <c r="M339" i="3"/>
  <c r="M316" i="3"/>
  <c r="M26" i="3"/>
  <c r="M58" i="3"/>
  <c r="M90" i="3"/>
  <c r="M122" i="3"/>
  <c r="M31" i="3"/>
  <c r="M63" i="3"/>
  <c r="M95" i="3"/>
  <c r="M127" i="3"/>
  <c r="M28" i="3"/>
  <c r="M60" i="3"/>
  <c r="M92" i="3"/>
  <c r="M124" i="3"/>
  <c r="M147" i="3"/>
  <c r="M45" i="3"/>
  <c r="M77" i="3"/>
  <c r="M109" i="3"/>
  <c r="M141" i="3"/>
  <c r="M168" i="3"/>
  <c r="M232" i="3"/>
  <c r="M296" i="3"/>
  <c r="M153" i="3"/>
  <c r="M223" i="3"/>
  <c r="M156" i="3"/>
  <c r="M146" i="3"/>
  <c r="M212" i="3"/>
  <c r="M276" i="3"/>
  <c r="M34" i="3"/>
  <c r="M66" i="3"/>
  <c r="M98" i="3"/>
  <c r="M130" i="3"/>
  <c r="M39" i="3"/>
  <c r="M71" i="3"/>
  <c r="M103" i="3"/>
  <c r="M135" i="3"/>
  <c r="M36" i="3"/>
  <c r="M68" i="3"/>
  <c r="M100" i="3"/>
  <c r="M132" i="3"/>
  <c r="M21" i="3"/>
  <c r="M53" i="3"/>
  <c r="M85" i="3"/>
  <c r="M117" i="3"/>
  <c r="V6" i="3"/>
  <c r="M184" i="3"/>
  <c r="M248" i="3"/>
  <c r="M312" i="3"/>
  <c r="M175" i="3"/>
  <c r="M239" i="3"/>
  <c r="M173" i="3"/>
  <c r="M164" i="3"/>
  <c r="M228" i="3"/>
  <c r="M292" i="3"/>
  <c r="M171" i="3"/>
  <c r="M235" i="3"/>
  <c r="M154" i="3"/>
  <c r="M206" i="3"/>
  <c r="M322" i="3"/>
  <c r="M230" i="3"/>
  <c r="M287" i="3"/>
  <c r="M178" i="3"/>
  <c r="M310" i="3"/>
  <c r="M281" i="3"/>
  <c r="M258" i="3"/>
  <c r="M326" i="3"/>
  <c r="M262" i="3"/>
  <c r="M333" i="3"/>
  <c r="M279" i="3"/>
  <c r="M190" i="3"/>
  <c r="M297" i="3"/>
  <c r="M38" i="3"/>
  <c r="M102" i="3"/>
  <c r="M43" i="3"/>
  <c r="M107" i="3"/>
  <c r="M40" i="3"/>
  <c r="M104" i="3"/>
  <c r="M25" i="3"/>
  <c r="M89" i="3"/>
  <c r="V13" i="3"/>
  <c r="M256" i="3"/>
  <c r="M183" i="3"/>
  <c r="M181" i="3"/>
  <c r="M236" i="3"/>
  <c r="M163" i="3"/>
  <c r="M267" i="3"/>
  <c r="M270" i="3"/>
  <c r="M222" i="3"/>
  <c r="M305" i="3"/>
  <c r="M301" i="3"/>
  <c r="M327" i="3"/>
  <c r="M334" i="3"/>
  <c r="M317" i="3"/>
  <c r="M315" i="3"/>
  <c r="M226" i="3"/>
  <c r="M42" i="3"/>
  <c r="M106" i="3"/>
  <c r="M47" i="3"/>
  <c r="M111" i="3"/>
  <c r="M44" i="3"/>
  <c r="M108" i="3"/>
  <c r="M29" i="3"/>
  <c r="M93" i="3"/>
  <c r="V18" i="3"/>
  <c r="M264" i="3"/>
  <c r="M191" i="3"/>
  <c r="M189" i="3"/>
  <c r="M244" i="3"/>
  <c r="M179" i="3"/>
  <c r="V24" i="3"/>
  <c r="M273" i="3"/>
  <c r="M229" i="3"/>
  <c r="M321" i="3"/>
  <c r="M320" i="3"/>
  <c r="M174" i="3"/>
  <c r="M182" i="3"/>
  <c r="M325" i="3"/>
  <c r="M331" i="3"/>
  <c r="M324" i="3"/>
  <c r="M50" i="3"/>
  <c r="M114" i="3"/>
  <c r="M55" i="3"/>
  <c r="M119" i="3"/>
  <c r="M52" i="3"/>
  <c r="M116" i="3"/>
  <c r="M37" i="3"/>
  <c r="M101" i="3"/>
  <c r="M157" i="3"/>
  <c r="M280" i="3"/>
  <c r="M207" i="3"/>
  <c r="M205" i="3"/>
  <c r="M260" i="3"/>
  <c r="M187" i="3"/>
  <c r="M151" i="3"/>
  <c r="M293" i="3"/>
  <c r="M237" i="3"/>
  <c r="M337" i="3"/>
  <c r="M328" i="3"/>
  <c r="M194" i="3"/>
  <c r="M217" i="3"/>
  <c r="V8" i="3"/>
  <c r="M242" i="3"/>
  <c r="M218" i="3"/>
  <c r="M74" i="3"/>
  <c r="M138" i="3"/>
  <c r="M79" i="3"/>
  <c r="M143" i="3"/>
  <c r="M76" i="3"/>
  <c r="M140" i="3"/>
  <c r="M61" i="3"/>
  <c r="M125" i="3"/>
  <c r="M200" i="3"/>
  <c r="V9" i="3"/>
  <c r="M150" i="3"/>
  <c r="M180" i="3"/>
  <c r="V11" i="3"/>
  <c r="M227" i="3"/>
  <c r="M185" i="3"/>
  <c r="M330" i="3"/>
  <c r="M283" i="3"/>
  <c r="M254" i="3"/>
  <c r="M278" i="3"/>
  <c r="M290" i="3"/>
  <c r="M265" i="3"/>
  <c r="M266" i="3"/>
  <c r="M210" i="3"/>
  <c r="V19" i="3"/>
  <c r="M82" i="3"/>
  <c r="M23" i="3"/>
  <c r="M87" i="3"/>
  <c r="V3" i="3"/>
  <c r="M84" i="3"/>
  <c r="V22" i="3"/>
  <c r="M69" i="3"/>
  <c r="M133" i="3"/>
  <c r="M216" i="3"/>
  <c r="V20" i="3"/>
  <c r="M166" i="3"/>
  <c r="M196" i="3"/>
  <c r="V16" i="3"/>
  <c r="M243" i="3"/>
  <c r="M201" i="3"/>
  <c r="M338" i="3"/>
  <c r="M285" i="3"/>
  <c r="M274" i="3"/>
  <c r="M298" i="3"/>
  <c r="M313" i="3"/>
  <c r="M282" i="3"/>
  <c r="M269" i="3"/>
  <c r="M306" i="3"/>
  <c r="M94" i="3"/>
  <c r="M139" i="3"/>
  <c r="M49" i="3"/>
  <c r="M240" i="3"/>
  <c r="M172" i="3"/>
  <c r="M161" i="3"/>
  <c r="M289" i="3"/>
  <c r="M271" i="3"/>
  <c r="M245" i="3"/>
  <c r="M126" i="3"/>
  <c r="M32" i="3"/>
  <c r="M57" i="3"/>
  <c r="M304" i="3"/>
  <c r="M220" i="3"/>
  <c r="M169" i="3"/>
  <c r="V23" i="3"/>
  <c r="M318" i="3"/>
  <c r="M332" i="3"/>
  <c r="M134" i="3"/>
  <c r="M64" i="3"/>
  <c r="M81" i="3"/>
  <c r="V4" i="3"/>
  <c r="M284" i="3"/>
  <c r="M209" i="3"/>
  <c r="M214" i="3"/>
  <c r="M233" i="3"/>
  <c r="M340" i="3"/>
  <c r="M231" i="3"/>
  <c r="M35" i="3"/>
  <c r="M72" i="3"/>
  <c r="M113" i="3"/>
  <c r="M167" i="3"/>
  <c r="V5" i="3"/>
  <c r="M308" i="3"/>
  <c r="M295" i="3"/>
  <c r="M241" i="3"/>
  <c r="M311" i="3"/>
  <c r="M67" i="3"/>
  <c r="M96" i="3"/>
  <c r="M121" i="3"/>
  <c r="M158" i="3"/>
  <c r="M186" i="3"/>
  <c r="M303" i="3"/>
  <c r="M30" i="3"/>
  <c r="M75" i="3"/>
  <c r="M128" i="3"/>
  <c r="M145" i="3"/>
  <c r="V7" i="3"/>
  <c r="M203" i="3"/>
  <c r="M170" i="3"/>
  <c r="M247" i="3"/>
  <c r="M162" i="3"/>
  <c r="M70" i="3"/>
  <c r="M131" i="3"/>
  <c r="M155" i="3"/>
  <c r="M192" i="3"/>
  <c r="M152" i="3"/>
  <c r="M251" i="3"/>
  <c r="M253" i="3"/>
  <c r="M261" i="3"/>
  <c r="M302" i="3"/>
  <c r="M307" i="3"/>
  <c r="M62" i="3"/>
  <c r="M246" i="3"/>
  <c r="M99" i="3"/>
  <c r="M136" i="3"/>
  <c r="M219" i="3"/>
  <c r="M176" i="3"/>
  <c r="M165" i="3"/>
  <c r="M238" i="3"/>
  <c r="E6" i="12"/>
  <c r="E9" i="12" s="1"/>
  <c r="M47" i="10"/>
  <c r="M79" i="10"/>
  <c r="M49" i="10"/>
  <c r="M119" i="10"/>
  <c r="M183" i="10"/>
  <c r="M247" i="10"/>
  <c r="M311" i="10"/>
  <c r="M62" i="10"/>
  <c r="M118" i="10"/>
  <c r="M182" i="10"/>
  <c r="M27" i="10"/>
  <c r="M59" i="10"/>
  <c r="M91" i="10"/>
  <c r="M81" i="10"/>
  <c r="M143" i="10"/>
  <c r="M207" i="10"/>
  <c r="M271" i="10"/>
  <c r="M335" i="10"/>
  <c r="M94" i="10"/>
  <c r="M142" i="10"/>
  <c r="M206" i="10"/>
  <c r="M35" i="10"/>
  <c r="M67" i="10"/>
  <c r="V13" i="10"/>
  <c r="M95" i="10"/>
  <c r="M159" i="10"/>
  <c r="M223" i="10"/>
  <c r="M287" i="10"/>
  <c r="M30" i="10"/>
  <c r="V8" i="10"/>
  <c r="M158" i="10"/>
  <c r="M222" i="10"/>
  <c r="M286" i="10"/>
  <c r="M101" i="10"/>
  <c r="M165" i="10"/>
  <c r="M229" i="10"/>
  <c r="M38" i="10"/>
  <c r="M108" i="10"/>
  <c r="M172" i="10"/>
  <c r="M236" i="10"/>
  <c r="M26" i="10"/>
  <c r="V9" i="10"/>
  <c r="M39" i="10"/>
  <c r="M71" i="10"/>
  <c r="M36" i="10"/>
  <c r="M103" i="10"/>
  <c r="M167" i="10"/>
  <c r="M231" i="10"/>
  <c r="M295" i="10"/>
  <c r="M37" i="10"/>
  <c r="M102" i="10"/>
  <c r="M166" i="10"/>
  <c r="M230" i="10"/>
  <c r="M25" i="10"/>
  <c r="M109" i="10"/>
  <c r="M173" i="10"/>
  <c r="M237" i="10"/>
  <c r="M45" i="10"/>
  <c r="M116" i="10"/>
  <c r="M180" i="10"/>
  <c r="M244" i="10"/>
  <c r="M33" i="10"/>
  <c r="V17" i="10"/>
  <c r="M43" i="10"/>
  <c r="M42" i="10"/>
  <c r="M175" i="10"/>
  <c r="M303" i="10"/>
  <c r="M110" i="10"/>
  <c r="M238" i="10"/>
  <c r="M57" i="10"/>
  <c r="M149" i="10"/>
  <c r="M245" i="10"/>
  <c r="M77" i="10"/>
  <c r="M156" i="10"/>
  <c r="M252" i="10"/>
  <c r="M65" i="10"/>
  <c r="M131" i="10"/>
  <c r="M195" i="10"/>
  <c r="M259" i="10"/>
  <c r="M323" i="10"/>
  <c r="M78" i="10"/>
  <c r="M146" i="10"/>
  <c r="M210" i="10"/>
  <c r="M274" i="10"/>
  <c r="M338" i="10"/>
  <c r="V4" i="10"/>
  <c r="M129" i="10"/>
  <c r="M193" i="10"/>
  <c r="M257" i="10"/>
  <c r="M48" i="10"/>
  <c r="M104" i="10"/>
  <c r="M168" i="10"/>
  <c r="M232" i="10"/>
  <c r="M296" i="10"/>
  <c r="M334" i="10"/>
  <c r="M318" i="10"/>
  <c r="M316" i="10"/>
  <c r="M55" i="10"/>
  <c r="M74" i="10"/>
  <c r="M199" i="10"/>
  <c r="M327" i="10"/>
  <c r="M134" i="10"/>
  <c r="M254" i="10"/>
  <c r="M82" i="10"/>
  <c r="M181" i="10"/>
  <c r="M261" i="10"/>
  <c r="V16" i="10"/>
  <c r="M188" i="10"/>
  <c r="M268" i="10"/>
  <c r="M90" i="10"/>
  <c r="M147" i="10"/>
  <c r="M211" i="10"/>
  <c r="M275" i="10"/>
  <c r="M339" i="10"/>
  <c r="M98" i="10"/>
  <c r="M162" i="10"/>
  <c r="M226" i="10"/>
  <c r="M290" i="10"/>
  <c r="M34" i="10"/>
  <c r="V11" i="10"/>
  <c r="M145" i="10"/>
  <c r="M209" i="10"/>
  <c r="M273" i="10"/>
  <c r="M61" i="10"/>
  <c r="M120" i="10"/>
  <c r="M184" i="10"/>
  <c r="M248" i="10"/>
  <c r="M312" i="10"/>
  <c r="M301" i="10"/>
  <c r="M329" i="10"/>
  <c r="M285" i="10"/>
  <c r="M63" i="10"/>
  <c r="V14" i="10"/>
  <c r="M215" i="10"/>
  <c r="M24" i="10"/>
  <c r="M150" i="10"/>
  <c r="M262" i="10"/>
  <c r="M89" i="10"/>
  <c r="M189" i="10"/>
  <c r="M269" i="10"/>
  <c r="M100" i="10"/>
  <c r="M196" i="10"/>
  <c r="M276" i="10"/>
  <c r="V6" i="10"/>
  <c r="M155" i="10"/>
  <c r="M219" i="10"/>
  <c r="M283" i="10"/>
  <c r="M21" i="10"/>
  <c r="M106" i="10"/>
  <c r="M170" i="10"/>
  <c r="M234" i="10"/>
  <c r="M298" i="10"/>
  <c r="M41" i="10"/>
  <c r="V18" i="10"/>
  <c r="M153" i="10"/>
  <c r="M217" i="10"/>
  <c r="M281" i="10"/>
  <c r="M80" i="10"/>
  <c r="M128" i="10"/>
  <c r="M192" i="10"/>
  <c r="M256" i="10"/>
  <c r="M313" i="10"/>
  <c r="M308" i="10"/>
  <c r="M332" i="10"/>
  <c r="M305" i="10"/>
  <c r="M83" i="10"/>
  <c r="M127" i="10"/>
  <c r="M255" i="10"/>
  <c r="M69" i="10"/>
  <c r="M190" i="10"/>
  <c r="M278" i="10"/>
  <c r="M125" i="10"/>
  <c r="M205" i="10"/>
  <c r="M32" i="10"/>
  <c r="M132" i="10"/>
  <c r="M212" i="10"/>
  <c r="V3" i="10"/>
  <c r="M107" i="10"/>
  <c r="M171" i="10"/>
  <c r="M235" i="10"/>
  <c r="M299" i="10"/>
  <c r="M46" i="10"/>
  <c r="M122" i="10"/>
  <c r="M186" i="10"/>
  <c r="M250" i="10"/>
  <c r="M314" i="10"/>
  <c r="M66" i="10"/>
  <c r="M105" i="10"/>
  <c r="M169" i="10"/>
  <c r="M233" i="10"/>
  <c r="M297" i="10"/>
  <c r="M93" i="10"/>
  <c r="M144" i="10"/>
  <c r="M208" i="10"/>
  <c r="M272" i="10"/>
  <c r="M309" i="10"/>
  <c r="M328" i="10"/>
  <c r="M333" i="10"/>
  <c r="M320" i="10"/>
  <c r="M23" i="10"/>
  <c r="M87" i="10"/>
  <c r="M135" i="10"/>
  <c r="M263" i="10"/>
  <c r="M88" i="10"/>
  <c r="M198" i="10"/>
  <c r="M44" i="10"/>
  <c r="M133" i="10"/>
  <c r="M213" i="10"/>
  <c r="M64" i="10"/>
  <c r="M140" i="10"/>
  <c r="M220" i="10"/>
  <c r="M52" i="10"/>
  <c r="M115" i="10"/>
  <c r="M179" i="10"/>
  <c r="M243" i="10"/>
  <c r="M307" i="10"/>
  <c r="M53" i="10"/>
  <c r="M130" i="10"/>
  <c r="M194" i="10"/>
  <c r="M258" i="10"/>
  <c r="M322" i="10"/>
  <c r="M73" i="10"/>
  <c r="M113" i="10"/>
  <c r="M177" i="10"/>
  <c r="M241" i="10"/>
  <c r="M22" i="10"/>
  <c r="V12" i="10"/>
  <c r="M152" i="10"/>
  <c r="M216" i="10"/>
  <c r="M280" i="10"/>
  <c r="M321" i="10"/>
  <c r="M302" i="10"/>
  <c r="M336" i="10"/>
  <c r="M337" i="10"/>
  <c r="V10" i="10"/>
  <c r="M56" i="10"/>
  <c r="M76" i="10"/>
  <c r="M70" i="10"/>
  <c r="M284" i="10"/>
  <c r="M203" i="10"/>
  <c r="M72" i="10"/>
  <c r="M242" i="10"/>
  <c r="V7" i="10"/>
  <c r="M249" i="10"/>
  <c r="M136" i="10"/>
  <c r="M304" i="10"/>
  <c r="M277" i="10"/>
  <c r="M68" i="10"/>
  <c r="V5" i="10"/>
  <c r="M117" i="10"/>
  <c r="V15" i="10"/>
  <c r="M58" i="10"/>
  <c r="M227" i="10"/>
  <c r="M85" i="10"/>
  <c r="M266" i="10"/>
  <c r="M97" i="10"/>
  <c r="M265" i="10"/>
  <c r="M160" i="10"/>
  <c r="M293" i="10"/>
  <c r="M326" i="10"/>
  <c r="M111" i="10"/>
  <c r="M126" i="10"/>
  <c r="M141" i="10"/>
  <c r="M124" i="10"/>
  <c r="M84" i="10"/>
  <c r="M251" i="10"/>
  <c r="M114" i="10"/>
  <c r="M282" i="10"/>
  <c r="M121" i="10"/>
  <c r="M289" i="10"/>
  <c r="M176" i="10"/>
  <c r="M324" i="10"/>
  <c r="M317" i="10"/>
  <c r="M31" i="10"/>
  <c r="M239" i="10"/>
  <c r="M246" i="10"/>
  <c r="M221" i="10"/>
  <c r="M204" i="10"/>
  <c r="M139" i="10"/>
  <c r="M315" i="10"/>
  <c r="M178" i="10"/>
  <c r="M28" i="10"/>
  <c r="M185" i="10"/>
  <c r="M86" i="10"/>
  <c r="M240" i="10"/>
  <c r="M310" i="10"/>
  <c r="M51" i="10"/>
  <c r="M279" i="10"/>
  <c r="M270" i="10"/>
  <c r="M253" i="10"/>
  <c r="M228" i="10"/>
  <c r="M163" i="10"/>
  <c r="M331" i="10"/>
  <c r="M202" i="10"/>
  <c r="M60" i="10"/>
  <c r="M201" i="10"/>
  <c r="M96" i="10"/>
  <c r="M264" i="10"/>
  <c r="M292" i="10"/>
  <c r="M75" i="10"/>
  <c r="M197" i="10"/>
  <c r="M267" i="10"/>
  <c r="M92" i="10"/>
  <c r="M224" i="10"/>
  <c r="M151" i="10"/>
  <c r="V2" i="10"/>
  <c r="M291" i="10"/>
  <c r="M137" i="10"/>
  <c r="M288" i="10"/>
  <c r="M191" i="10"/>
  <c r="M148" i="10"/>
  <c r="M40" i="10"/>
  <c r="M161" i="10"/>
  <c r="M294" i="10"/>
  <c r="M319" i="10"/>
  <c r="M164" i="10"/>
  <c r="M138" i="10"/>
  <c r="M225" i="10"/>
  <c r="M325" i="10"/>
  <c r="M174" i="10"/>
  <c r="M260" i="10"/>
  <c r="M154" i="10"/>
  <c r="M29" i="10"/>
  <c r="M300" i="10"/>
  <c r="M214" i="10"/>
  <c r="M99" i="10"/>
  <c r="M218" i="10"/>
  <c r="M54" i="10"/>
  <c r="M157" i="10"/>
  <c r="M187" i="10"/>
  <c r="M330" i="10"/>
  <c r="M200" i="10"/>
  <c r="M50" i="10"/>
  <c r="M123" i="10"/>
  <c r="M112" i="10"/>
  <c r="M306" i="10"/>
  <c r="K45" i="12" l="1"/>
  <c r="K34" i="12"/>
  <c r="K81" i="12"/>
  <c r="K90" i="12"/>
  <c r="K44" i="12"/>
  <c r="P44" i="12" s="1"/>
  <c r="K77" i="12"/>
  <c r="L77" i="12" s="1"/>
  <c r="K89" i="12"/>
  <c r="K22" i="12"/>
  <c r="L22" i="12" s="1"/>
  <c r="K51" i="12"/>
  <c r="K28" i="12"/>
  <c r="K30" i="12"/>
  <c r="K27" i="12"/>
  <c r="P27" i="12" s="1"/>
  <c r="K91" i="12"/>
  <c r="L91" i="12" s="1"/>
  <c r="K76" i="12"/>
  <c r="L76" i="12" s="1"/>
  <c r="K65" i="12"/>
  <c r="P65" i="12" s="1"/>
  <c r="K55" i="12"/>
  <c r="P55" i="12" s="1"/>
  <c r="K39" i="12"/>
  <c r="K35" i="12"/>
  <c r="K49" i="12"/>
  <c r="K86" i="12"/>
  <c r="L86" i="12" s="1"/>
  <c r="K78" i="12"/>
  <c r="K33" i="12"/>
  <c r="P33" i="12" s="1"/>
  <c r="K60" i="12"/>
  <c r="P60" i="12" s="1"/>
  <c r="K67" i="12"/>
  <c r="P67" i="12" s="1"/>
  <c r="K21" i="12"/>
  <c r="L21" i="12" s="1"/>
  <c r="K70" i="12"/>
  <c r="K37" i="12"/>
  <c r="P37" i="12" s="1"/>
  <c r="K74" i="12"/>
  <c r="P74" i="12" s="1"/>
  <c r="K59" i="12"/>
  <c r="K72" i="12"/>
  <c r="L72" i="12" s="1"/>
  <c r="K43" i="12"/>
  <c r="P43" i="12" s="1"/>
  <c r="K87" i="12"/>
  <c r="L87" i="12" s="1"/>
  <c r="K71" i="12"/>
  <c r="L71" i="12" s="1"/>
  <c r="K73" i="12"/>
  <c r="K61" i="12"/>
  <c r="L61" i="12" s="1"/>
  <c r="K38" i="12"/>
  <c r="L38" i="12" s="1"/>
  <c r="K40" i="12"/>
  <c r="P40" i="12" s="1"/>
  <c r="K68" i="12"/>
  <c r="P68" i="12" s="1"/>
  <c r="K48" i="12"/>
  <c r="L48" i="12" s="1"/>
  <c r="K32" i="12"/>
  <c r="P32" i="12" s="1"/>
  <c r="K25" i="12"/>
  <c r="K56" i="12"/>
  <c r="L56" i="12" s="1"/>
  <c r="K88" i="12"/>
  <c r="P88" i="12" s="1"/>
  <c r="K42" i="12"/>
  <c r="P42" i="12" s="1"/>
  <c r="K75" i="12"/>
  <c r="L75" i="12" s="1"/>
  <c r="K85" i="12"/>
  <c r="P85" i="12" s="1"/>
  <c r="K41" i="12"/>
  <c r="L41" i="12" s="1"/>
  <c r="K80" i="12"/>
  <c r="L80" i="12" s="1"/>
  <c r="K79" i="12"/>
  <c r="K63" i="12"/>
  <c r="K29" i="12"/>
  <c r="P29" i="12" s="1"/>
  <c r="K31" i="12"/>
  <c r="P31" i="12" s="1"/>
  <c r="K53" i="12"/>
  <c r="P53" i="12" s="1"/>
  <c r="K52" i="12"/>
  <c r="P52" i="12" s="1"/>
  <c r="K83" i="12"/>
  <c r="L83" i="12" s="1"/>
  <c r="K82" i="12"/>
  <c r="P82" i="12" s="1"/>
  <c r="K54" i="12"/>
  <c r="K50" i="12"/>
  <c r="P50" i="12" s="1"/>
  <c r="K69" i="12"/>
  <c r="P69" i="12" s="1"/>
  <c r="K92" i="12"/>
  <c r="L92" i="12" s="1"/>
  <c r="K36" i="12"/>
  <c r="P36" i="12" s="1"/>
  <c r="K64" i="12"/>
  <c r="P64" i="12" s="1"/>
  <c r="K84" i="12"/>
  <c r="L84" i="12" s="1"/>
  <c r="K57" i="12"/>
  <c r="P57" i="12" s="1"/>
  <c r="K23" i="12"/>
  <c r="K62" i="12"/>
  <c r="K26" i="12"/>
  <c r="K24" i="12"/>
  <c r="P24" i="12" s="1"/>
  <c r="K47" i="12"/>
  <c r="P47" i="12" s="1"/>
  <c r="K58" i="12"/>
  <c r="P58" i="12" s="1"/>
  <c r="K46" i="12"/>
  <c r="L46" i="12" s="1"/>
  <c r="K66" i="12"/>
  <c r="P66" i="12" s="1"/>
  <c r="N54" i="10"/>
  <c r="R54" i="10"/>
  <c r="N324" i="10"/>
  <c r="R324" i="10"/>
  <c r="N60" i="10"/>
  <c r="R60" i="10"/>
  <c r="N113" i="10"/>
  <c r="R113" i="10"/>
  <c r="P21" i="12"/>
  <c r="N29" i="10"/>
  <c r="R29" i="10"/>
  <c r="R292" i="10"/>
  <c r="N292" i="10"/>
  <c r="R239" i="10"/>
  <c r="N239" i="10"/>
  <c r="R187" i="10"/>
  <c r="N187" i="10"/>
  <c r="N294" i="10"/>
  <c r="R294" i="10"/>
  <c r="R264" i="10"/>
  <c r="N264" i="10"/>
  <c r="N31" i="10"/>
  <c r="R31" i="10"/>
  <c r="R157" i="10"/>
  <c r="N157" i="10"/>
  <c r="N260" i="10"/>
  <c r="R260" i="10"/>
  <c r="N161" i="10"/>
  <c r="R161" i="10"/>
  <c r="R151" i="10"/>
  <c r="N151" i="10"/>
  <c r="R96" i="10"/>
  <c r="N96" i="10"/>
  <c r="R270" i="10"/>
  <c r="N270" i="10"/>
  <c r="N178" i="10"/>
  <c r="R178" i="10"/>
  <c r="R317" i="10"/>
  <c r="N317" i="10"/>
  <c r="R84" i="10"/>
  <c r="N84" i="10"/>
  <c r="R265" i="10"/>
  <c r="N265" i="10"/>
  <c r="R72" i="10"/>
  <c r="N72" i="10"/>
  <c r="R336" i="10"/>
  <c r="N336" i="10"/>
  <c r="N241" i="10"/>
  <c r="R241" i="10"/>
  <c r="N53" i="10"/>
  <c r="R53" i="10"/>
  <c r="R64" i="10"/>
  <c r="N64" i="10"/>
  <c r="N87" i="10"/>
  <c r="R87" i="10"/>
  <c r="N144" i="10"/>
  <c r="R144" i="10"/>
  <c r="R250" i="10"/>
  <c r="N250" i="10"/>
  <c r="R69" i="10"/>
  <c r="N69" i="10"/>
  <c r="R256" i="10"/>
  <c r="N256" i="10"/>
  <c r="N41" i="10"/>
  <c r="R41" i="10"/>
  <c r="N155" i="10"/>
  <c r="R155" i="10"/>
  <c r="R262" i="10"/>
  <c r="N262" i="10"/>
  <c r="N301" i="10"/>
  <c r="R301" i="10"/>
  <c r="N145" i="10"/>
  <c r="R145" i="10"/>
  <c r="N275" i="10"/>
  <c r="R275" i="10"/>
  <c r="N181" i="10"/>
  <c r="R181" i="10"/>
  <c r="N316" i="10"/>
  <c r="R316" i="10"/>
  <c r="N257" i="10"/>
  <c r="R257" i="10"/>
  <c r="N78" i="10"/>
  <c r="R78" i="10"/>
  <c r="N77" i="10"/>
  <c r="R77" i="10"/>
  <c r="R42" i="10"/>
  <c r="N42" i="10"/>
  <c r="N237" i="10"/>
  <c r="R237" i="10"/>
  <c r="N295" i="10"/>
  <c r="R295" i="10"/>
  <c r="N26" i="10"/>
  <c r="R26" i="10"/>
  <c r="R286" i="10"/>
  <c r="N286" i="10"/>
  <c r="N95" i="10"/>
  <c r="R95" i="10"/>
  <c r="N271" i="10"/>
  <c r="R271" i="10"/>
  <c r="R118" i="10"/>
  <c r="N118" i="10"/>
  <c r="N47" i="10"/>
  <c r="R47" i="10"/>
  <c r="R246" i="3"/>
  <c r="N246" i="3"/>
  <c r="R192" i="3"/>
  <c r="N192" i="3"/>
  <c r="N121" i="3"/>
  <c r="R121" i="3"/>
  <c r="R167" i="3"/>
  <c r="N167" i="3"/>
  <c r="N209" i="3"/>
  <c r="R209" i="3"/>
  <c r="N271" i="3"/>
  <c r="R271" i="3"/>
  <c r="N306" i="3"/>
  <c r="R306" i="3"/>
  <c r="R201" i="3"/>
  <c r="N201" i="3"/>
  <c r="N69" i="3"/>
  <c r="R69" i="3"/>
  <c r="R210" i="3"/>
  <c r="N210" i="3"/>
  <c r="R185" i="3"/>
  <c r="N185" i="3"/>
  <c r="N61" i="3"/>
  <c r="R61" i="3"/>
  <c r="N242" i="3"/>
  <c r="R242" i="3"/>
  <c r="R151" i="3"/>
  <c r="N151" i="3"/>
  <c r="R37" i="3"/>
  <c r="N37" i="3"/>
  <c r="R331" i="3"/>
  <c r="N331" i="3"/>
  <c r="N29" i="3"/>
  <c r="R29" i="3"/>
  <c r="N315" i="3"/>
  <c r="R315" i="3"/>
  <c r="N267" i="3"/>
  <c r="R267" i="3"/>
  <c r="N25" i="3"/>
  <c r="R25" i="3"/>
  <c r="R190" i="3"/>
  <c r="N190" i="3"/>
  <c r="R178" i="3"/>
  <c r="N178" i="3"/>
  <c r="N292" i="3"/>
  <c r="R292" i="3"/>
  <c r="R184" i="3"/>
  <c r="N184" i="3"/>
  <c r="R68" i="3"/>
  <c r="N68" i="3"/>
  <c r="N66" i="3"/>
  <c r="R66" i="3"/>
  <c r="R296" i="3"/>
  <c r="N296" i="3"/>
  <c r="R124" i="3"/>
  <c r="N124" i="3"/>
  <c r="N122" i="3"/>
  <c r="R122" i="3"/>
  <c r="R225" i="3"/>
  <c r="N225" i="3"/>
  <c r="R299" i="3"/>
  <c r="N299" i="3"/>
  <c r="N73" i="3"/>
  <c r="R73" i="3"/>
  <c r="N91" i="3"/>
  <c r="R91" i="3"/>
  <c r="R255" i="3"/>
  <c r="N255" i="3"/>
  <c r="R257" i="3"/>
  <c r="N257" i="3"/>
  <c r="R208" i="3"/>
  <c r="N208" i="3"/>
  <c r="N80" i="3"/>
  <c r="R80" i="3"/>
  <c r="N78" i="3"/>
  <c r="R78" i="3"/>
  <c r="N153" i="14"/>
  <c r="R153" i="14"/>
  <c r="N252" i="14"/>
  <c r="R252" i="14"/>
  <c r="R26" i="14"/>
  <c r="N26" i="14"/>
  <c r="N144" i="14"/>
  <c r="R144" i="14"/>
  <c r="R104" i="14"/>
  <c r="N104" i="14"/>
  <c r="N91" i="14"/>
  <c r="R91" i="14"/>
  <c r="N272" i="14"/>
  <c r="R272" i="14"/>
  <c r="N232" i="14"/>
  <c r="R232" i="14"/>
  <c r="N277" i="14"/>
  <c r="R277" i="14"/>
  <c r="R128" i="14"/>
  <c r="N128" i="14"/>
  <c r="N44" i="14"/>
  <c r="R44" i="14"/>
  <c r="N266" i="14"/>
  <c r="R266" i="14"/>
  <c r="R146" i="14"/>
  <c r="N146" i="14"/>
  <c r="N324" i="14"/>
  <c r="R324" i="14"/>
  <c r="N101" i="14"/>
  <c r="R101" i="14"/>
  <c r="N23" i="14"/>
  <c r="R23" i="14"/>
  <c r="N185" i="14"/>
  <c r="R185" i="14"/>
  <c r="N103" i="14"/>
  <c r="R103" i="14"/>
  <c r="R187" i="14"/>
  <c r="N187" i="14"/>
  <c r="R177" i="14"/>
  <c r="N177" i="14"/>
  <c r="N323" i="14"/>
  <c r="R323" i="14"/>
  <c r="N278" i="14"/>
  <c r="R278" i="14"/>
  <c r="N43" i="14"/>
  <c r="R43" i="14"/>
  <c r="N147" i="14"/>
  <c r="R147" i="14"/>
  <c r="N65" i="14"/>
  <c r="R65" i="14"/>
  <c r="N236" i="14"/>
  <c r="R236" i="14"/>
  <c r="N219" i="14"/>
  <c r="R219" i="14"/>
  <c r="R142" i="14"/>
  <c r="N142" i="14"/>
  <c r="N95" i="14"/>
  <c r="R95" i="14"/>
  <c r="R267" i="14"/>
  <c r="N267" i="14"/>
  <c r="N284" i="14"/>
  <c r="R284" i="14"/>
  <c r="N157" i="14"/>
  <c r="R157" i="14"/>
  <c r="R136" i="14"/>
  <c r="N136" i="14"/>
  <c r="N140" i="14"/>
  <c r="R140" i="14"/>
  <c r="R48" i="14"/>
  <c r="N48" i="14"/>
  <c r="N255" i="14"/>
  <c r="R255" i="14"/>
  <c r="N257" i="14"/>
  <c r="R257" i="14"/>
  <c r="N151" i="14"/>
  <c r="R151" i="14"/>
  <c r="N138" i="14"/>
  <c r="R138" i="14"/>
  <c r="R30" i="14"/>
  <c r="N30" i="14"/>
  <c r="R40" i="10"/>
  <c r="N40" i="10"/>
  <c r="R315" i="10"/>
  <c r="N315" i="10"/>
  <c r="R68" i="10"/>
  <c r="N68" i="10"/>
  <c r="N203" i="10"/>
  <c r="R203" i="10"/>
  <c r="R302" i="10"/>
  <c r="N302" i="10"/>
  <c r="R177" i="10"/>
  <c r="N177" i="10"/>
  <c r="R307" i="10"/>
  <c r="N307" i="10"/>
  <c r="N213" i="10"/>
  <c r="R213" i="10"/>
  <c r="R23" i="10"/>
  <c r="N23" i="10"/>
  <c r="N93" i="10"/>
  <c r="R93" i="10"/>
  <c r="R186" i="10"/>
  <c r="N186" i="10"/>
  <c r="N212" i="10"/>
  <c r="R212" i="10"/>
  <c r="N255" i="10"/>
  <c r="R255" i="10"/>
  <c r="N192" i="10"/>
  <c r="R192" i="10"/>
  <c r="R298" i="10"/>
  <c r="N298" i="10"/>
  <c r="R150" i="10"/>
  <c r="N150" i="10"/>
  <c r="N312" i="10"/>
  <c r="R312" i="10"/>
  <c r="R211" i="10"/>
  <c r="N211" i="10"/>
  <c r="R82" i="10"/>
  <c r="N82" i="10"/>
  <c r="N318" i="10"/>
  <c r="R318" i="10"/>
  <c r="N193" i="10"/>
  <c r="R193" i="10"/>
  <c r="N323" i="10"/>
  <c r="R323" i="10"/>
  <c r="R245" i="10"/>
  <c r="N245" i="10"/>
  <c r="N43" i="10"/>
  <c r="R43" i="10"/>
  <c r="N173" i="10"/>
  <c r="R173" i="10"/>
  <c r="N231" i="10"/>
  <c r="R231" i="10"/>
  <c r="R236" i="10"/>
  <c r="N236" i="10"/>
  <c r="N222" i="10"/>
  <c r="R222" i="10"/>
  <c r="N207" i="10"/>
  <c r="R207" i="10"/>
  <c r="N62" i="10"/>
  <c r="R62" i="10"/>
  <c r="N62" i="3"/>
  <c r="R62" i="3"/>
  <c r="R155" i="3"/>
  <c r="N155" i="3"/>
  <c r="R145" i="3"/>
  <c r="N145" i="3"/>
  <c r="N96" i="3"/>
  <c r="R96" i="3"/>
  <c r="N113" i="3"/>
  <c r="R113" i="3"/>
  <c r="N284" i="3"/>
  <c r="R284" i="3"/>
  <c r="N169" i="3"/>
  <c r="R169" i="3"/>
  <c r="N289" i="3"/>
  <c r="R289" i="3"/>
  <c r="N269" i="3"/>
  <c r="R269" i="3"/>
  <c r="R243" i="3"/>
  <c r="N243" i="3"/>
  <c r="R266" i="3"/>
  <c r="N266" i="3"/>
  <c r="R227" i="3"/>
  <c r="N227" i="3"/>
  <c r="N140" i="3"/>
  <c r="R140" i="3"/>
  <c r="R187" i="3"/>
  <c r="N187" i="3"/>
  <c r="R116" i="3"/>
  <c r="N116" i="3"/>
  <c r="R325" i="3"/>
  <c r="N325" i="3"/>
  <c r="R179" i="3"/>
  <c r="N179" i="3"/>
  <c r="N108" i="3"/>
  <c r="R108" i="3"/>
  <c r="R317" i="3"/>
  <c r="N317" i="3"/>
  <c r="R163" i="3"/>
  <c r="N163" i="3"/>
  <c r="N104" i="3"/>
  <c r="R104" i="3"/>
  <c r="R279" i="3"/>
  <c r="N279" i="3"/>
  <c r="N287" i="3"/>
  <c r="R287" i="3"/>
  <c r="N228" i="3"/>
  <c r="R228" i="3"/>
  <c r="N36" i="3"/>
  <c r="R36" i="3"/>
  <c r="R34" i="3"/>
  <c r="N34" i="3"/>
  <c r="R232" i="3"/>
  <c r="N232" i="3"/>
  <c r="R92" i="3"/>
  <c r="N92" i="3"/>
  <c r="N90" i="3"/>
  <c r="R90" i="3"/>
  <c r="R294" i="3"/>
  <c r="N294" i="3"/>
  <c r="N193" i="3"/>
  <c r="R193" i="3"/>
  <c r="R215" i="3"/>
  <c r="N215" i="3"/>
  <c r="N41" i="3"/>
  <c r="R41" i="3"/>
  <c r="R59" i="3"/>
  <c r="N59" i="3"/>
  <c r="R323" i="3"/>
  <c r="N323" i="3"/>
  <c r="R314" i="3"/>
  <c r="N314" i="3"/>
  <c r="N252" i="3"/>
  <c r="R252" i="3"/>
  <c r="N148" i="3"/>
  <c r="R148" i="3"/>
  <c r="R48" i="3"/>
  <c r="N48" i="3"/>
  <c r="N46" i="3"/>
  <c r="R46" i="3"/>
  <c r="N78" i="14"/>
  <c r="R78" i="14"/>
  <c r="R47" i="14"/>
  <c r="N47" i="14"/>
  <c r="N285" i="14"/>
  <c r="R285" i="14"/>
  <c r="N63" i="14"/>
  <c r="R63" i="14"/>
  <c r="N131" i="14"/>
  <c r="R131" i="14"/>
  <c r="N113" i="14"/>
  <c r="R113" i="14"/>
  <c r="N67" i="14"/>
  <c r="R67" i="14"/>
  <c r="R170" i="14"/>
  <c r="N170" i="14"/>
  <c r="R262" i="14"/>
  <c r="N262" i="14"/>
  <c r="N137" i="14"/>
  <c r="R137" i="14"/>
  <c r="N289" i="14"/>
  <c r="R289" i="14"/>
  <c r="N242" i="14"/>
  <c r="R242" i="14"/>
  <c r="N107" i="14"/>
  <c r="R107" i="14"/>
  <c r="N223" i="14"/>
  <c r="R223" i="14"/>
  <c r="R134" i="14"/>
  <c r="N134" i="14"/>
  <c r="R220" i="14"/>
  <c r="N220" i="14"/>
  <c r="N192" i="14"/>
  <c r="R192" i="14"/>
  <c r="N318" i="14"/>
  <c r="R318" i="14"/>
  <c r="N194" i="14"/>
  <c r="R194" i="14"/>
  <c r="R329" i="14"/>
  <c r="N329" i="14"/>
  <c r="R246" i="14"/>
  <c r="N246" i="14"/>
  <c r="N228" i="14"/>
  <c r="R228" i="14"/>
  <c r="N224" i="14"/>
  <c r="R224" i="14"/>
  <c r="N59" i="14"/>
  <c r="R59" i="14"/>
  <c r="R33" i="14"/>
  <c r="N33" i="14"/>
  <c r="R306" i="14"/>
  <c r="N306" i="14"/>
  <c r="R302" i="14"/>
  <c r="N302" i="14"/>
  <c r="N178" i="14"/>
  <c r="R178" i="14"/>
  <c r="N50" i="14"/>
  <c r="R50" i="14"/>
  <c r="N317" i="14"/>
  <c r="R317" i="14"/>
  <c r="N210" i="14"/>
  <c r="R210" i="14"/>
  <c r="N98" i="14"/>
  <c r="R98" i="14"/>
  <c r="N88" i="14"/>
  <c r="R88" i="14"/>
  <c r="N94" i="14"/>
  <c r="R94" i="14"/>
  <c r="N339" i="14"/>
  <c r="R339" i="14"/>
  <c r="N295" i="14"/>
  <c r="R295" i="14"/>
  <c r="N85" i="14"/>
  <c r="R85" i="14"/>
  <c r="N31" i="14"/>
  <c r="R31" i="14"/>
  <c r="P28" i="12"/>
  <c r="L28" i="12"/>
  <c r="N174" i="10"/>
  <c r="R174" i="10"/>
  <c r="R112" i="10"/>
  <c r="N112" i="10"/>
  <c r="N141" i="10"/>
  <c r="R141" i="10"/>
  <c r="N284" i="10"/>
  <c r="R284" i="10"/>
  <c r="R320" i="10"/>
  <c r="N320" i="10"/>
  <c r="R297" i="10"/>
  <c r="N297" i="10"/>
  <c r="N122" i="10"/>
  <c r="R122" i="10"/>
  <c r="R132" i="10"/>
  <c r="N132" i="10"/>
  <c r="R127" i="10"/>
  <c r="N127" i="10"/>
  <c r="N128" i="10"/>
  <c r="R128" i="10"/>
  <c r="R234" i="10"/>
  <c r="N234" i="10"/>
  <c r="R276" i="10"/>
  <c r="N276" i="10"/>
  <c r="R24" i="10"/>
  <c r="N24" i="10"/>
  <c r="R248" i="10"/>
  <c r="N248" i="10"/>
  <c r="R34" i="10"/>
  <c r="N34" i="10"/>
  <c r="R147" i="10"/>
  <c r="N147" i="10"/>
  <c r="N254" i="10"/>
  <c r="R254" i="10"/>
  <c r="R334" i="10"/>
  <c r="N334" i="10"/>
  <c r="R129" i="10"/>
  <c r="N129" i="10"/>
  <c r="R259" i="10"/>
  <c r="N259" i="10"/>
  <c r="N149" i="10"/>
  <c r="R149" i="10"/>
  <c r="R109" i="10"/>
  <c r="N109" i="10"/>
  <c r="R167" i="10"/>
  <c r="N167" i="10"/>
  <c r="N172" i="10"/>
  <c r="R172" i="10"/>
  <c r="N158" i="10"/>
  <c r="R158" i="10"/>
  <c r="N67" i="10"/>
  <c r="R67" i="10"/>
  <c r="N143" i="10"/>
  <c r="R143" i="10"/>
  <c r="R311" i="10"/>
  <c r="N311" i="10"/>
  <c r="R238" i="3"/>
  <c r="N238" i="3"/>
  <c r="N307" i="3"/>
  <c r="R307" i="3"/>
  <c r="N131" i="3"/>
  <c r="R131" i="3"/>
  <c r="N128" i="3"/>
  <c r="R128" i="3"/>
  <c r="R67" i="3"/>
  <c r="N67" i="3"/>
  <c r="R72" i="3"/>
  <c r="N72" i="3"/>
  <c r="R220" i="3"/>
  <c r="N220" i="3"/>
  <c r="R161" i="3"/>
  <c r="N161" i="3"/>
  <c r="R282" i="3"/>
  <c r="N282" i="3"/>
  <c r="R84" i="3"/>
  <c r="N84" i="3"/>
  <c r="R265" i="3"/>
  <c r="N265" i="3"/>
  <c r="R76" i="3"/>
  <c r="N76" i="3"/>
  <c r="R217" i="3"/>
  <c r="N217" i="3"/>
  <c r="R260" i="3"/>
  <c r="N260" i="3"/>
  <c r="N52" i="3"/>
  <c r="R52" i="3"/>
  <c r="R182" i="3"/>
  <c r="N182" i="3"/>
  <c r="R244" i="3"/>
  <c r="N244" i="3"/>
  <c r="R44" i="3"/>
  <c r="N44" i="3"/>
  <c r="R334" i="3"/>
  <c r="N334" i="3"/>
  <c r="R236" i="3"/>
  <c r="N236" i="3"/>
  <c r="N40" i="3"/>
  <c r="R40" i="3"/>
  <c r="N333" i="3"/>
  <c r="R333" i="3"/>
  <c r="N230" i="3"/>
  <c r="R230" i="3"/>
  <c r="N164" i="3"/>
  <c r="R164" i="3"/>
  <c r="N117" i="3"/>
  <c r="R117" i="3"/>
  <c r="N135" i="3"/>
  <c r="R135" i="3"/>
  <c r="N276" i="3"/>
  <c r="R276" i="3"/>
  <c r="N168" i="3"/>
  <c r="R168" i="3"/>
  <c r="R60" i="3"/>
  <c r="N60" i="3"/>
  <c r="N58" i="3"/>
  <c r="R58" i="3"/>
  <c r="N335" i="3"/>
  <c r="R335" i="3"/>
  <c r="R275" i="3"/>
  <c r="N275" i="3"/>
  <c r="R27" i="3"/>
  <c r="N27" i="3"/>
  <c r="N198" i="3"/>
  <c r="R198" i="3"/>
  <c r="N250" i="3"/>
  <c r="R250" i="3"/>
  <c r="N188" i="3"/>
  <c r="R188" i="3"/>
  <c r="N129" i="3"/>
  <c r="R129" i="3"/>
  <c r="N296" i="14"/>
  <c r="R296" i="14"/>
  <c r="N81" i="14"/>
  <c r="R81" i="14"/>
  <c r="R71" i="14"/>
  <c r="N71" i="14"/>
  <c r="R66" i="14"/>
  <c r="N66" i="14"/>
  <c r="R148" i="14"/>
  <c r="N148" i="14"/>
  <c r="R108" i="14"/>
  <c r="N108" i="14"/>
  <c r="N72" i="14"/>
  <c r="R72" i="14"/>
  <c r="R275" i="14"/>
  <c r="N275" i="14"/>
  <c r="R154" i="14"/>
  <c r="N154" i="14"/>
  <c r="N309" i="14"/>
  <c r="R309" i="14"/>
  <c r="N141" i="14"/>
  <c r="R141" i="14"/>
  <c r="R124" i="14"/>
  <c r="N124" i="14"/>
  <c r="R226" i="14"/>
  <c r="N226" i="14"/>
  <c r="R119" i="14"/>
  <c r="N119" i="14"/>
  <c r="R82" i="14"/>
  <c r="N82" i="14"/>
  <c r="N207" i="14"/>
  <c r="R207" i="14"/>
  <c r="R86" i="14"/>
  <c r="N86" i="14"/>
  <c r="R287" i="14"/>
  <c r="N287" i="14"/>
  <c r="R155" i="14"/>
  <c r="N155" i="14"/>
  <c r="N312" i="14"/>
  <c r="R312" i="14"/>
  <c r="N308" i="14"/>
  <c r="R308" i="14"/>
  <c r="N181" i="14"/>
  <c r="R181" i="14"/>
  <c r="N160" i="14"/>
  <c r="R160" i="14"/>
  <c r="R164" i="14"/>
  <c r="N164" i="14"/>
  <c r="R60" i="14"/>
  <c r="N60" i="14"/>
  <c r="N234" i="14"/>
  <c r="R234" i="14"/>
  <c r="N335" i="14"/>
  <c r="R335" i="14"/>
  <c r="R127" i="14"/>
  <c r="N127" i="14"/>
  <c r="R114" i="14"/>
  <c r="N114" i="14"/>
  <c r="N90" i="14"/>
  <c r="R90" i="14"/>
  <c r="R288" i="14"/>
  <c r="N288" i="14"/>
  <c r="R281" i="14"/>
  <c r="N281" i="14"/>
  <c r="R190" i="14"/>
  <c r="N190" i="14"/>
  <c r="N145" i="14"/>
  <c r="R145" i="14"/>
  <c r="R73" i="14"/>
  <c r="N73" i="14"/>
  <c r="R249" i="14"/>
  <c r="N249" i="14"/>
  <c r="R274" i="14"/>
  <c r="N274" i="14"/>
  <c r="R233" i="14"/>
  <c r="N233" i="14"/>
  <c r="N240" i="14"/>
  <c r="R240" i="14"/>
  <c r="R100" i="14"/>
  <c r="N100" i="14"/>
  <c r="N41" i="14"/>
  <c r="R41" i="14"/>
  <c r="P51" i="12"/>
  <c r="L51" i="12"/>
  <c r="L39" i="12"/>
  <c r="P39" i="12"/>
  <c r="R201" i="10"/>
  <c r="N201" i="10"/>
  <c r="N218" i="10"/>
  <c r="R218" i="10"/>
  <c r="R139" i="10"/>
  <c r="N139" i="10"/>
  <c r="R277" i="10"/>
  <c r="N277" i="10"/>
  <c r="L62" i="12"/>
  <c r="P62" i="12"/>
  <c r="R99" i="10"/>
  <c r="N99" i="10"/>
  <c r="N191" i="10"/>
  <c r="R191" i="10"/>
  <c r="R202" i="10"/>
  <c r="N202" i="10"/>
  <c r="R204" i="10"/>
  <c r="N204" i="10"/>
  <c r="N126" i="10"/>
  <c r="R126" i="10"/>
  <c r="R85" i="10"/>
  <c r="N85" i="10"/>
  <c r="N304" i="10"/>
  <c r="R304" i="10"/>
  <c r="N70" i="10"/>
  <c r="R70" i="10"/>
  <c r="N280" i="10"/>
  <c r="R280" i="10"/>
  <c r="R73" i="10"/>
  <c r="N73" i="10"/>
  <c r="R179" i="10"/>
  <c r="N179" i="10"/>
  <c r="N44" i="10"/>
  <c r="R44" i="10"/>
  <c r="N333" i="10"/>
  <c r="R333" i="10"/>
  <c r="R233" i="10"/>
  <c r="N233" i="10"/>
  <c r="R46" i="10"/>
  <c r="N46" i="10"/>
  <c r="N32" i="10"/>
  <c r="R32" i="10"/>
  <c r="R83" i="10"/>
  <c r="N83" i="10"/>
  <c r="R80" i="10"/>
  <c r="N80" i="10"/>
  <c r="R170" i="10"/>
  <c r="N170" i="10"/>
  <c r="R196" i="10"/>
  <c r="N196" i="10"/>
  <c r="N215" i="10"/>
  <c r="R215" i="10"/>
  <c r="N184" i="10"/>
  <c r="R184" i="10"/>
  <c r="R290" i="10"/>
  <c r="N290" i="10"/>
  <c r="N90" i="10"/>
  <c r="R90" i="10"/>
  <c r="N134" i="10"/>
  <c r="R134" i="10"/>
  <c r="N296" i="10"/>
  <c r="R296" i="10"/>
  <c r="N195" i="10"/>
  <c r="R195" i="10"/>
  <c r="N57" i="10"/>
  <c r="R57" i="10"/>
  <c r="N33" i="10"/>
  <c r="R33" i="10"/>
  <c r="N25" i="10"/>
  <c r="R25" i="10"/>
  <c r="R103" i="10"/>
  <c r="N103" i="10"/>
  <c r="N108" i="10"/>
  <c r="R108" i="10"/>
  <c r="R35" i="10"/>
  <c r="N35" i="10"/>
  <c r="R81" i="10"/>
  <c r="N81" i="10"/>
  <c r="R247" i="10"/>
  <c r="N247" i="10"/>
  <c r="R165" i="3"/>
  <c r="N165" i="3"/>
  <c r="R302" i="3"/>
  <c r="N302" i="3"/>
  <c r="N70" i="3"/>
  <c r="R70" i="3"/>
  <c r="R75" i="3"/>
  <c r="N75" i="3"/>
  <c r="N311" i="3"/>
  <c r="R311" i="3"/>
  <c r="N35" i="3"/>
  <c r="R35" i="3"/>
  <c r="N81" i="3"/>
  <c r="R81" i="3"/>
  <c r="R304" i="3"/>
  <c r="N304" i="3"/>
  <c r="R172" i="3"/>
  <c r="N172" i="3"/>
  <c r="R313" i="3"/>
  <c r="N313" i="3"/>
  <c r="N196" i="3"/>
  <c r="R196" i="3"/>
  <c r="R290" i="3"/>
  <c r="N290" i="3"/>
  <c r="N180" i="3"/>
  <c r="R180" i="3"/>
  <c r="N143" i="3"/>
  <c r="R143" i="3"/>
  <c r="R194" i="3"/>
  <c r="N194" i="3"/>
  <c r="N205" i="3"/>
  <c r="R205" i="3"/>
  <c r="R119" i="3"/>
  <c r="N119" i="3"/>
  <c r="R174" i="3"/>
  <c r="N174" i="3"/>
  <c r="N189" i="3"/>
  <c r="R189" i="3"/>
  <c r="N111" i="3"/>
  <c r="R111" i="3"/>
  <c r="N327" i="3"/>
  <c r="R327" i="3"/>
  <c r="R181" i="3"/>
  <c r="N181" i="3"/>
  <c r="N107" i="3"/>
  <c r="R107" i="3"/>
  <c r="R262" i="3"/>
  <c r="N262" i="3"/>
  <c r="N322" i="3"/>
  <c r="R322" i="3"/>
  <c r="N173" i="3"/>
  <c r="R173" i="3"/>
  <c r="R85" i="3"/>
  <c r="N85" i="3"/>
  <c r="N103" i="3"/>
  <c r="R103" i="3"/>
  <c r="N212" i="3"/>
  <c r="R212" i="3"/>
  <c r="N141" i="3"/>
  <c r="R141" i="3"/>
  <c r="R28" i="3"/>
  <c r="N28" i="3"/>
  <c r="R26" i="3"/>
  <c r="N26" i="3"/>
  <c r="R213" i="3"/>
  <c r="N213" i="3"/>
  <c r="N211" i="3"/>
  <c r="R211" i="3"/>
  <c r="N288" i="3"/>
  <c r="R288" i="3"/>
  <c r="N120" i="3"/>
  <c r="R120" i="3"/>
  <c r="R118" i="3"/>
  <c r="N118" i="3"/>
  <c r="N300" i="3"/>
  <c r="R300" i="3"/>
  <c r="R197" i="3"/>
  <c r="N197" i="3"/>
  <c r="R97" i="3"/>
  <c r="N97" i="3"/>
  <c r="N115" i="3"/>
  <c r="R115" i="3"/>
  <c r="R336" i="14"/>
  <c r="N336" i="14"/>
  <c r="R205" i="14"/>
  <c r="N205" i="14"/>
  <c r="R215" i="14"/>
  <c r="N215" i="14"/>
  <c r="N52" i="14"/>
  <c r="R52" i="14"/>
  <c r="N32" i="14"/>
  <c r="R32" i="14"/>
  <c r="R57" i="14"/>
  <c r="N57" i="14"/>
  <c r="R37" i="14"/>
  <c r="N37" i="14"/>
  <c r="R251" i="14"/>
  <c r="N251" i="14"/>
  <c r="R115" i="14"/>
  <c r="N115" i="14"/>
  <c r="N273" i="14"/>
  <c r="R273" i="14"/>
  <c r="N174" i="14"/>
  <c r="R174" i="14"/>
  <c r="N231" i="14"/>
  <c r="R231" i="14"/>
  <c r="N208" i="14"/>
  <c r="R208" i="14"/>
  <c r="N25" i="14"/>
  <c r="R25" i="14"/>
  <c r="N199" i="14"/>
  <c r="R199" i="14"/>
  <c r="N320" i="14"/>
  <c r="R320" i="14"/>
  <c r="N189" i="14"/>
  <c r="R189" i="14"/>
  <c r="R172" i="14"/>
  <c r="N172" i="14"/>
  <c r="R332" i="14"/>
  <c r="N332" i="14"/>
  <c r="R250" i="14"/>
  <c r="N250" i="14"/>
  <c r="R117" i="14"/>
  <c r="N117" i="14"/>
  <c r="R99" i="14"/>
  <c r="N99" i="14"/>
  <c r="N28" i="14"/>
  <c r="R28" i="14"/>
  <c r="R315" i="14"/>
  <c r="N315" i="14"/>
  <c r="N269" i="14"/>
  <c r="R269" i="14"/>
  <c r="N280" i="14"/>
  <c r="R280" i="14"/>
  <c r="N139" i="14"/>
  <c r="R139" i="14"/>
  <c r="N61" i="14"/>
  <c r="R61" i="14"/>
  <c r="N191" i="14"/>
  <c r="R191" i="14"/>
  <c r="R202" i="14"/>
  <c r="N202" i="14"/>
  <c r="N126" i="14"/>
  <c r="R126" i="14"/>
  <c r="R77" i="14"/>
  <c r="N77" i="14"/>
  <c r="N328" i="14"/>
  <c r="R328" i="14"/>
  <c r="N209" i="14"/>
  <c r="R209" i="14"/>
  <c r="N197" i="14"/>
  <c r="R197" i="14"/>
  <c r="N176" i="14"/>
  <c r="R176" i="14"/>
  <c r="R180" i="14"/>
  <c r="N180" i="14"/>
  <c r="N68" i="14"/>
  <c r="R68" i="14"/>
  <c r="R224" i="10"/>
  <c r="N224" i="10"/>
  <c r="L44" i="12"/>
  <c r="L27" i="12"/>
  <c r="N51" i="10"/>
  <c r="R51" i="10"/>
  <c r="N321" i="10"/>
  <c r="R321" i="10"/>
  <c r="L26" i="12"/>
  <c r="P26" i="12"/>
  <c r="L47" i="12"/>
  <c r="N225" i="10"/>
  <c r="R225" i="10"/>
  <c r="R310" i="10"/>
  <c r="N310" i="10"/>
  <c r="L70" i="12"/>
  <c r="P70" i="12"/>
  <c r="P49" i="12"/>
  <c r="L49" i="12"/>
  <c r="L74" i="12"/>
  <c r="P34" i="12"/>
  <c r="L34" i="12"/>
  <c r="N214" i="10"/>
  <c r="R214" i="10"/>
  <c r="N288" i="10"/>
  <c r="R288" i="10"/>
  <c r="N331" i="10"/>
  <c r="R331" i="10"/>
  <c r="N240" i="10"/>
  <c r="R240" i="10"/>
  <c r="N121" i="10"/>
  <c r="R121" i="10"/>
  <c r="R111" i="10"/>
  <c r="N111" i="10"/>
  <c r="N227" i="10"/>
  <c r="R227" i="10"/>
  <c r="N136" i="10"/>
  <c r="R136" i="10"/>
  <c r="R76" i="10"/>
  <c r="N76" i="10"/>
  <c r="R216" i="10"/>
  <c r="N216" i="10"/>
  <c r="R322" i="10"/>
  <c r="N322" i="10"/>
  <c r="R115" i="10"/>
  <c r="N115" i="10"/>
  <c r="N198" i="10"/>
  <c r="R198" i="10"/>
  <c r="N328" i="10"/>
  <c r="R328" i="10"/>
  <c r="N169" i="10"/>
  <c r="R169" i="10"/>
  <c r="N299" i="10"/>
  <c r="R299" i="10"/>
  <c r="R205" i="10"/>
  <c r="N205" i="10"/>
  <c r="R305" i="10"/>
  <c r="N305" i="10"/>
  <c r="N281" i="10"/>
  <c r="R281" i="10"/>
  <c r="N106" i="10"/>
  <c r="R106" i="10"/>
  <c r="R100" i="10"/>
  <c r="N100" i="10"/>
  <c r="N120" i="10"/>
  <c r="R120" i="10"/>
  <c r="R226" i="10"/>
  <c r="N226" i="10"/>
  <c r="R268" i="10"/>
  <c r="N268" i="10"/>
  <c r="N327" i="10"/>
  <c r="R327" i="10"/>
  <c r="N232" i="10"/>
  <c r="R232" i="10"/>
  <c r="R338" i="10"/>
  <c r="N338" i="10"/>
  <c r="R131" i="10"/>
  <c r="N131" i="10"/>
  <c r="N238" i="10"/>
  <c r="R238" i="10"/>
  <c r="N244" i="10"/>
  <c r="R244" i="10"/>
  <c r="R230" i="10"/>
  <c r="N230" i="10"/>
  <c r="N36" i="10"/>
  <c r="R36" i="10"/>
  <c r="R38" i="10"/>
  <c r="N38" i="10"/>
  <c r="N30" i="10"/>
  <c r="R30" i="10"/>
  <c r="N206" i="10"/>
  <c r="R206" i="10"/>
  <c r="N91" i="10"/>
  <c r="R91" i="10"/>
  <c r="R183" i="10"/>
  <c r="N183" i="10"/>
  <c r="R176" i="3"/>
  <c r="N176" i="3"/>
  <c r="N261" i="3"/>
  <c r="R261" i="3"/>
  <c r="N162" i="3"/>
  <c r="R162" i="3"/>
  <c r="R30" i="3"/>
  <c r="N30" i="3"/>
  <c r="R241" i="3"/>
  <c r="N241" i="3"/>
  <c r="N231" i="3"/>
  <c r="R231" i="3"/>
  <c r="R64" i="3"/>
  <c r="N64" i="3"/>
  <c r="R57" i="3"/>
  <c r="N57" i="3"/>
  <c r="R240" i="3"/>
  <c r="N240" i="3"/>
  <c r="R298" i="3"/>
  <c r="N298" i="3"/>
  <c r="N166" i="3"/>
  <c r="R166" i="3"/>
  <c r="N87" i="3"/>
  <c r="R87" i="3"/>
  <c r="R278" i="3"/>
  <c r="N278" i="3"/>
  <c r="R150" i="3"/>
  <c r="N150" i="3"/>
  <c r="R79" i="3"/>
  <c r="N79" i="3"/>
  <c r="R328" i="3"/>
  <c r="N328" i="3"/>
  <c r="R207" i="3"/>
  <c r="N207" i="3"/>
  <c r="N55" i="3"/>
  <c r="R55" i="3"/>
  <c r="R320" i="3"/>
  <c r="N320" i="3"/>
  <c r="R191" i="3"/>
  <c r="N191" i="3"/>
  <c r="R47" i="3"/>
  <c r="N47" i="3"/>
  <c r="N301" i="3"/>
  <c r="R301" i="3"/>
  <c r="N183" i="3"/>
  <c r="R183" i="3"/>
  <c r="N43" i="3"/>
  <c r="R43" i="3"/>
  <c r="N326" i="3"/>
  <c r="R326" i="3"/>
  <c r="R206" i="3"/>
  <c r="N206" i="3"/>
  <c r="R239" i="3"/>
  <c r="N239" i="3"/>
  <c r="N53" i="3"/>
  <c r="R53" i="3"/>
  <c r="R71" i="3"/>
  <c r="N71" i="3"/>
  <c r="R146" i="3"/>
  <c r="N146" i="3"/>
  <c r="R109" i="3"/>
  <c r="N109" i="3"/>
  <c r="N127" i="3"/>
  <c r="R127" i="3"/>
  <c r="R316" i="3"/>
  <c r="N316" i="3"/>
  <c r="R277" i="3"/>
  <c r="N277" i="3"/>
  <c r="R149" i="3"/>
  <c r="N149" i="3"/>
  <c r="N224" i="3"/>
  <c r="R224" i="3"/>
  <c r="N88" i="3"/>
  <c r="R88" i="3"/>
  <c r="R86" i="3"/>
  <c r="N86" i="3"/>
  <c r="R202" i="3"/>
  <c r="N202" i="3"/>
  <c r="N291" i="3"/>
  <c r="R291" i="3"/>
  <c r="N159" i="3"/>
  <c r="R159" i="3"/>
  <c r="R65" i="3"/>
  <c r="N65" i="3"/>
  <c r="N83" i="3"/>
  <c r="R83" i="3"/>
  <c r="R230" i="14"/>
  <c r="N230" i="14"/>
  <c r="R76" i="14"/>
  <c r="N76" i="14"/>
  <c r="N143" i="14"/>
  <c r="R143" i="14"/>
  <c r="N245" i="14"/>
  <c r="R245" i="14"/>
  <c r="R338" i="14"/>
  <c r="N338" i="14"/>
  <c r="R301" i="14"/>
  <c r="N301" i="14"/>
  <c r="R333" i="14"/>
  <c r="N333" i="14"/>
  <c r="N305" i="14"/>
  <c r="R305" i="14"/>
  <c r="N279" i="14"/>
  <c r="R279" i="14"/>
  <c r="N149" i="14"/>
  <c r="R149" i="14"/>
  <c r="R132" i="14"/>
  <c r="N132" i="14"/>
  <c r="N261" i="14"/>
  <c r="R261" i="14"/>
  <c r="R159" i="14"/>
  <c r="N159" i="14"/>
  <c r="N34" i="14"/>
  <c r="R34" i="14"/>
  <c r="R211" i="14"/>
  <c r="N211" i="14"/>
  <c r="N79" i="14"/>
  <c r="R79" i="14"/>
  <c r="N311" i="14"/>
  <c r="R311" i="14"/>
  <c r="N75" i="14"/>
  <c r="R75" i="14"/>
  <c r="N258" i="14"/>
  <c r="R258" i="14"/>
  <c r="R222" i="14"/>
  <c r="N222" i="14"/>
  <c r="R227" i="14"/>
  <c r="N227" i="14"/>
  <c r="N179" i="14"/>
  <c r="R179" i="14"/>
  <c r="R214" i="14"/>
  <c r="N214" i="14"/>
  <c r="N169" i="14"/>
  <c r="R169" i="14"/>
  <c r="R97" i="14"/>
  <c r="N97" i="14"/>
  <c r="R321" i="14"/>
  <c r="N321" i="14"/>
  <c r="N237" i="14"/>
  <c r="R237" i="14"/>
  <c r="N217" i="14"/>
  <c r="R217" i="14"/>
  <c r="R216" i="14"/>
  <c r="N216" i="14"/>
  <c r="N27" i="14"/>
  <c r="R27" i="14"/>
  <c r="R29" i="14"/>
  <c r="N29" i="14"/>
  <c r="R290" i="14"/>
  <c r="N290" i="14"/>
  <c r="N286" i="14"/>
  <c r="R286" i="14"/>
  <c r="N175" i="14"/>
  <c r="R175" i="14"/>
  <c r="N162" i="14"/>
  <c r="R162" i="14"/>
  <c r="R42" i="14"/>
  <c r="N42" i="14"/>
  <c r="N342" i="14"/>
  <c r="R342" i="14"/>
  <c r="N268" i="14"/>
  <c r="R268" i="14"/>
  <c r="N133" i="14"/>
  <c r="R133" i="14"/>
  <c r="R112" i="14"/>
  <c r="N112" i="14"/>
  <c r="N116" i="14"/>
  <c r="R116" i="14"/>
  <c r="N36" i="14"/>
  <c r="R36" i="14"/>
  <c r="P35" i="12"/>
  <c r="L35" i="12"/>
  <c r="N306" i="10"/>
  <c r="R306" i="10"/>
  <c r="N97" i="10"/>
  <c r="R97" i="10"/>
  <c r="R148" i="10"/>
  <c r="N148" i="10"/>
  <c r="N133" i="10"/>
  <c r="R133" i="10"/>
  <c r="P23" i="12"/>
  <c r="L23" i="12"/>
  <c r="N123" i="10"/>
  <c r="R123" i="10"/>
  <c r="N267" i="10"/>
  <c r="R267" i="10"/>
  <c r="N289" i="10"/>
  <c r="R289" i="10"/>
  <c r="P81" i="12"/>
  <c r="L81" i="12"/>
  <c r="P89" i="12"/>
  <c r="L89" i="12"/>
  <c r="R50" i="10"/>
  <c r="N50" i="10"/>
  <c r="R138" i="10"/>
  <c r="N138" i="10"/>
  <c r="N197" i="10"/>
  <c r="R197" i="10"/>
  <c r="N221" i="10"/>
  <c r="R221" i="10"/>
  <c r="L40" i="12"/>
  <c r="P63" i="12"/>
  <c r="L63" i="12"/>
  <c r="P86" i="12"/>
  <c r="P30" i="12"/>
  <c r="L30" i="12"/>
  <c r="P45" i="12"/>
  <c r="L45" i="12"/>
  <c r="L53" i="12"/>
  <c r="L73" i="12"/>
  <c r="P73" i="12"/>
  <c r="N200" i="10"/>
  <c r="R200" i="10"/>
  <c r="R300" i="10"/>
  <c r="N300" i="10"/>
  <c r="R164" i="10"/>
  <c r="N164" i="10"/>
  <c r="R137" i="10"/>
  <c r="N137" i="10"/>
  <c r="N75" i="10"/>
  <c r="R75" i="10"/>
  <c r="R163" i="10"/>
  <c r="N163" i="10"/>
  <c r="N86" i="10"/>
  <c r="R86" i="10"/>
  <c r="N246" i="10"/>
  <c r="R246" i="10"/>
  <c r="N282" i="10"/>
  <c r="R282" i="10"/>
  <c r="R326" i="10"/>
  <c r="N326" i="10"/>
  <c r="R58" i="10"/>
  <c r="N58" i="10"/>
  <c r="R249" i="10"/>
  <c r="N249" i="10"/>
  <c r="N56" i="10"/>
  <c r="R56" i="10"/>
  <c r="N152" i="10"/>
  <c r="R152" i="10"/>
  <c r="N258" i="10"/>
  <c r="R258" i="10"/>
  <c r="R52" i="10"/>
  <c r="N52" i="10"/>
  <c r="R88" i="10"/>
  <c r="N88" i="10"/>
  <c r="N309" i="10"/>
  <c r="R309" i="10"/>
  <c r="N105" i="10"/>
  <c r="R105" i="10"/>
  <c r="R235" i="10"/>
  <c r="N235" i="10"/>
  <c r="R125" i="10"/>
  <c r="N125" i="10"/>
  <c r="R332" i="10"/>
  <c r="N332" i="10"/>
  <c r="N217" i="10"/>
  <c r="R217" i="10"/>
  <c r="R21" i="10"/>
  <c r="N21" i="10"/>
  <c r="R269" i="10"/>
  <c r="N269" i="10"/>
  <c r="R63" i="10"/>
  <c r="N63" i="10"/>
  <c r="N61" i="10"/>
  <c r="R61" i="10"/>
  <c r="R162" i="10"/>
  <c r="N162" i="10"/>
  <c r="R188" i="10"/>
  <c r="N188" i="10"/>
  <c r="N199" i="10"/>
  <c r="R199" i="10"/>
  <c r="R168" i="10"/>
  <c r="N168" i="10"/>
  <c r="N274" i="10"/>
  <c r="R274" i="10"/>
  <c r="N65" i="10"/>
  <c r="R65" i="10"/>
  <c r="N110" i="10"/>
  <c r="R110" i="10"/>
  <c r="N180" i="10"/>
  <c r="R180" i="10"/>
  <c r="N166" i="10"/>
  <c r="R166" i="10"/>
  <c r="N71" i="10"/>
  <c r="R71" i="10"/>
  <c r="N229" i="10"/>
  <c r="R229" i="10"/>
  <c r="N287" i="10"/>
  <c r="R287" i="10"/>
  <c r="N142" i="10"/>
  <c r="R142" i="10"/>
  <c r="R59" i="10"/>
  <c r="N59" i="10"/>
  <c r="N119" i="10"/>
  <c r="R119" i="10"/>
  <c r="N219" i="3"/>
  <c r="R219" i="3"/>
  <c r="N253" i="3"/>
  <c r="R253" i="3"/>
  <c r="R247" i="3"/>
  <c r="N247" i="3"/>
  <c r="N303" i="3"/>
  <c r="R303" i="3"/>
  <c r="N295" i="3"/>
  <c r="R295" i="3"/>
  <c r="N340" i="3"/>
  <c r="R340" i="3"/>
  <c r="R134" i="3"/>
  <c r="N134" i="3"/>
  <c r="R32" i="3"/>
  <c r="N32" i="3"/>
  <c r="R49" i="3"/>
  <c r="N49" i="3"/>
  <c r="R274" i="3"/>
  <c r="N274" i="3"/>
  <c r="R23" i="3"/>
  <c r="N23" i="3"/>
  <c r="R254" i="3"/>
  <c r="N254" i="3"/>
  <c r="R138" i="3"/>
  <c r="N138" i="3"/>
  <c r="R337" i="3"/>
  <c r="N337" i="3"/>
  <c r="N280" i="3"/>
  <c r="R280" i="3"/>
  <c r="N114" i="3"/>
  <c r="R114" i="3"/>
  <c r="R321" i="3"/>
  <c r="N321" i="3"/>
  <c r="R264" i="3"/>
  <c r="N264" i="3"/>
  <c r="R106" i="3"/>
  <c r="N106" i="3"/>
  <c r="N305" i="3"/>
  <c r="R305" i="3"/>
  <c r="R256" i="3"/>
  <c r="N256" i="3"/>
  <c r="R102" i="3"/>
  <c r="N102" i="3"/>
  <c r="N258" i="3"/>
  <c r="R258" i="3"/>
  <c r="R154" i="3"/>
  <c r="N154" i="3"/>
  <c r="N175" i="3"/>
  <c r="R175" i="3"/>
  <c r="R21" i="3"/>
  <c r="N21" i="3"/>
  <c r="N39" i="3"/>
  <c r="R39" i="3"/>
  <c r="R156" i="3"/>
  <c r="N156" i="3"/>
  <c r="N77" i="3"/>
  <c r="R77" i="3"/>
  <c r="N95" i="3"/>
  <c r="R95" i="3"/>
  <c r="N339" i="3"/>
  <c r="R339" i="3"/>
  <c r="N329" i="3"/>
  <c r="R329" i="3"/>
  <c r="N268" i="3"/>
  <c r="R268" i="3"/>
  <c r="R160" i="3"/>
  <c r="N160" i="3"/>
  <c r="R56" i="3"/>
  <c r="N56" i="3"/>
  <c r="N54" i="3"/>
  <c r="R54" i="3"/>
  <c r="R286" i="3"/>
  <c r="N286" i="3"/>
  <c r="R177" i="3"/>
  <c r="N177" i="3"/>
  <c r="R199" i="3"/>
  <c r="N199" i="3"/>
  <c r="N33" i="3"/>
  <c r="R33" i="3"/>
  <c r="N51" i="3"/>
  <c r="R51" i="3"/>
  <c r="N130" i="14"/>
  <c r="R130" i="14"/>
  <c r="R298" i="14"/>
  <c r="N298" i="14"/>
  <c r="N46" i="14"/>
  <c r="R46" i="14"/>
  <c r="R292" i="14"/>
  <c r="N292" i="14"/>
  <c r="N259" i="14"/>
  <c r="R259" i="14"/>
  <c r="N163" i="14"/>
  <c r="R163" i="14"/>
  <c r="R307" i="14"/>
  <c r="N307" i="14"/>
  <c r="N265" i="14"/>
  <c r="R265" i="14"/>
  <c r="R282" i="14"/>
  <c r="N282" i="14"/>
  <c r="N182" i="14"/>
  <c r="R182" i="14"/>
  <c r="R283" i="14"/>
  <c r="N283" i="14"/>
  <c r="N248" i="14"/>
  <c r="R248" i="14"/>
  <c r="N45" i="14"/>
  <c r="R45" i="14"/>
  <c r="N203" i="14"/>
  <c r="R203" i="14"/>
  <c r="N83" i="14"/>
  <c r="R83" i="14"/>
  <c r="R341" i="14"/>
  <c r="N341" i="14"/>
  <c r="N213" i="14"/>
  <c r="R213" i="14"/>
  <c r="N196" i="14"/>
  <c r="R196" i="14"/>
  <c r="R322" i="14"/>
  <c r="N322" i="14"/>
  <c r="R96" i="14"/>
  <c r="N96" i="14"/>
  <c r="N58" i="14"/>
  <c r="R58" i="14"/>
  <c r="N239" i="14"/>
  <c r="R239" i="14"/>
  <c r="N235" i="14"/>
  <c r="R235" i="14"/>
  <c r="R150" i="14"/>
  <c r="N150" i="14"/>
  <c r="N105" i="14"/>
  <c r="R105" i="14"/>
  <c r="R340" i="14"/>
  <c r="N340" i="14"/>
  <c r="R300" i="14"/>
  <c r="N300" i="14"/>
  <c r="R173" i="14"/>
  <c r="N173" i="14"/>
  <c r="R152" i="14"/>
  <c r="N152" i="14"/>
  <c r="N156" i="14"/>
  <c r="R156" i="14"/>
  <c r="N56" i="14"/>
  <c r="R56" i="14"/>
  <c r="N193" i="14"/>
  <c r="R193" i="14"/>
  <c r="N319" i="14"/>
  <c r="R319" i="14"/>
  <c r="N111" i="14"/>
  <c r="R111" i="14"/>
  <c r="N84" i="14"/>
  <c r="R84" i="14"/>
  <c r="N74" i="14"/>
  <c r="R74" i="14"/>
  <c r="N297" i="14"/>
  <c r="R297" i="14"/>
  <c r="N195" i="14"/>
  <c r="R195" i="14"/>
  <c r="N51" i="14"/>
  <c r="R51" i="14"/>
  <c r="N39" i="14"/>
  <c r="R39" i="14"/>
  <c r="P75" i="12"/>
  <c r="R279" i="10"/>
  <c r="N279" i="10"/>
  <c r="P79" i="12"/>
  <c r="L79" i="12"/>
  <c r="P78" i="12"/>
  <c r="L78" i="12"/>
  <c r="N325" i="10"/>
  <c r="R325" i="10"/>
  <c r="R176" i="10"/>
  <c r="N176" i="10"/>
  <c r="N266" i="10"/>
  <c r="R266" i="10"/>
  <c r="R330" i="10"/>
  <c r="N330" i="10"/>
  <c r="R291" i="10"/>
  <c r="N291" i="10"/>
  <c r="N228" i="10"/>
  <c r="R228" i="10"/>
  <c r="R114" i="10"/>
  <c r="N114" i="10"/>
  <c r="N293" i="10"/>
  <c r="R293" i="10"/>
  <c r="R194" i="10"/>
  <c r="N194" i="10"/>
  <c r="N220" i="10"/>
  <c r="R220" i="10"/>
  <c r="N263" i="10"/>
  <c r="R263" i="10"/>
  <c r="R272" i="10"/>
  <c r="N272" i="10"/>
  <c r="N66" i="10"/>
  <c r="R66" i="10"/>
  <c r="N171" i="10"/>
  <c r="R171" i="10"/>
  <c r="R278" i="10"/>
  <c r="N278" i="10"/>
  <c r="N308" i="10"/>
  <c r="R308" i="10"/>
  <c r="N153" i="10"/>
  <c r="R153" i="10"/>
  <c r="R283" i="10"/>
  <c r="N283" i="10"/>
  <c r="R189" i="10"/>
  <c r="N189" i="10"/>
  <c r="R285" i="10"/>
  <c r="N285" i="10"/>
  <c r="N273" i="10"/>
  <c r="R273" i="10"/>
  <c r="R98" i="10"/>
  <c r="N98" i="10"/>
  <c r="N74" i="10"/>
  <c r="R74" i="10"/>
  <c r="N104" i="10"/>
  <c r="R104" i="10"/>
  <c r="R210" i="10"/>
  <c r="N210" i="10"/>
  <c r="R252" i="10"/>
  <c r="N252" i="10"/>
  <c r="R303" i="10"/>
  <c r="N303" i="10"/>
  <c r="R116" i="10"/>
  <c r="N116" i="10"/>
  <c r="R102" i="10"/>
  <c r="N102" i="10"/>
  <c r="R39" i="10"/>
  <c r="N39" i="10"/>
  <c r="N165" i="10"/>
  <c r="R165" i="10"/>
  <c r="N223" i="10"/>
  <c r="R223" i="10"/>
  <c r="N94" i="10"/>
  <c r="R94" i="10"/>
  <c r="R27" i="10"/>
  <c r="N27" i="10"/>
  <c r="N49" i="10"/>
  <c r="R49" i="10"/>
  <c r="R136" i="3"/>
  <c r="N136" i="3"/>
  <c r="R251" i="3"/>
  <c r="N251" i="3"/>
  <c r="N170" i="3"/>
  <c r="R170" i="3"/>
  <c r="R186" i="3"/>
  <c r="N186" i="3"/>
  <c r="N308" i="3"/>
  <c r="R308" i="3"/>
  <c r="N233" i="3"/>
  <c r="R233" i="3"/>
  <c r="R332" i="3"/>
  <c r="N332" i="3"/>
  <c r="R126" i="3"/>
  <c r="N126" i="3"/>
  <c r="N139" i="3"/>
  <c r="R139" i="3"/>
  <c r="R285" i="3"/>
  <c r="N285" i="3"/>
  <c r="N216" i="3"/>
  <c r="R216" i="3"/>
  <c r="R82" i="3"/>
  <c r="N82" i="3"/>
  <c r="N283" i="3"/>
  <c r="R283" i="3"/>
  <c r="N200" i="3"/>
  <c r="R200" i="3"/>
  <c r="N74" i="3"/>
  <c r="R74" i="3"/>
  <c r="R237" i="3"/>
  <c r="N237" i="3"/>
  <c r="R157" i="3"/>
  <c r="N157" i="3"/>
  <c r="R50" i="3"/>
  <c r="N50" i="3"/>
  <c r="R229" i="3"/>
  <c r="N229" i="3"/>
  <c r="N42" i="3"/>
  <c r="R42" i="3"/>
  <c r="R222" i="3"/>
  <c r="N222" i="3"/>
  <c r="R38" i="3"/>
  <c r="N38" i="3"/>
  <c r="R281" i="3"/>
  <c r="N281" i="3"/>
  <c r="R235" i="3"/>
  <c r="N235" i="3"/>
  <c r="N312" i="3"/>
  <c r="R312" i="3"/>
  <c r="N132" i="3"/>
  <c r="R132" i="3"/>
  <c r="N130" i="3"/>
  <c r="R130" i="3"/>
  <c r="N223" i="3"/>
  <c r="R223" i="3"/>
  <c r="N45" i="3"/>
  <c r="R45" i="3"/>
  <c r="N63" i="3"/>
  <c r="R63" i="3"/>
  <c r="N249" i="3"/>
  <c r="R249" i="3"/>
  <c r="N263" i="3"/>
  <c r="R263" i="3"/>
  <c r="R204" i="3"/>
  <c r="N204" i="3"/>
  <c r="R137" i="3"/>
  <c r="N137" i="3"/>
  <c r="N24" i="3"/>
  <c r="R24" i="3"/>
  <c r="N22" i="3"/>
  <c r="R22" i="3"/>
  <c r="N319" i="3"/>
  <c r="R319" i="3"/>
  <c r="R259" i="3"/>
  <c r="N259" i="3"/>
  <c r="R144" i="3"/>
  <c r="N144" i="3"/>
  <c r="N142" i="3"/>
  <c r="R142" i="3"/>
  <c r="N337" i="14"/>
  <c r="R337" i="14"/>
  <c r="N198" i="14"/>
  <c r="R198" i="14"/>
  <c r="N201" i="14"/>
  <c r="R201" i="14"/>
  <c r="R303" i="14"/>
  <c r="N303" i="14"/>
  <c r="N263" i="14"/>
  <c r="R263" i="14"/>
  <c r="N244" i="14"/>
  <c r="R244" i="14"/>
  <c r="R334" i="14"/>
  <c r="N334" i="14"/>
  <c r="R294" i="14"/>
  <c r="N294" i="14"/>
  <c r="N270" i="14"/>
  <c r="R270" i="14"/>
  <c r="N167" i="14"/>
  <c r="R167" i="14"/>
  <c r="N38" i="14"/>
  <c r="R38" i="14"/>
  <c r="N271" i="14"/>
  <c r="R271" i="14"/>
  <c r="N120" i="14"/>
  <c r="R120" i="14"/>
  <c r="N40" i="14"/>
  <c r="R40" i="14"/>
  <c r="N327" i="14"/>
  <c r="R327" i="14"/>
  <c r="N106" i="14"/>
  <c r="R106" i="14"/>
  <c r="N316" i="14"/>
  <c r="R316" i="14"/>
  <c r="N93" i="14"/>
  <c r="R93" i="14"/>
  <c r="R80" i="14"/>
  <c r="N80" i="14"/>
  <c r="R331" i="14"/>
  <c r="N331" i="14"/>
  <c r="R69" i="14"/>
  <c r="N69" i="14"/>
  <c r="N314" i="14"/>
  <c r="R314" i="14"/>
  <c r="N310" i="14"/>
  <c r="R310" i="14"/>
  <c r="N87" i="14"/>
  <c r="R87" i="14"/>
  <c r="N186" i="14"/>
  <c r="R186" i="14"/>
  <c r="R54" i="14"/>
  <c r="N54" i="14"/>
  <c r="N325" i="14"/>
  <c r="R325" i="14"/>
  <c r="N241" i="14"/>
  <c r="R241" i="14"/>
  <c r="N109" i="14"/>
  <c r="R109" i="14"/>
  <c r="R92" i="14"/>
  <c r="N92" i="14"/>
  <c r="R55" i="14"/>
  <c r="N55" i="14"/>
  <c r="N24" i="14"/>
  <c r="R24" i="14"/>
  <c r="N299" i="14"/>
  <c r="R299" i="14"/>
  <c r="R260" i="14"/>
  <c r="N260" i="14"/>
  <c r="N264" i="14"/>
  <c r="R264" i="14"/>
  <c r="N123" i="14"/>
  <c r="R123" i="14"/>
  <c r="R53" i="14"/>
  <c r="N53" i="14"/>
  <c r="R254" i="14"/>
  <c r="N254" i="14"/>
  <c r="R247" i="14"/>
  <c r="N247" i="14"/>
  <c r="N166" i="14"/>
  <c r="R166" i="14"/>
  <c r="R121" i="14"/>
  <c r="N121" i="14"/>
  <c r="L59" i="12"/>
  <c r="P59" i="12"/>
  <c r="R124" i="10"/>
  <c r="N124" i="10"/>
  <c r="N92" i="10"/>
  <c r="R92" i="10"/>
  <c r="N243" i="10"/>
  <c r="R243" i="10"/>
  <c r="P25" i="12"/>
  <c r="L25" i="12"/>
  <c r="P90" i="12"/>
  <c r="L90" i="12"/>
  <c r="N319" i="10"/>
  <c r="R319" i="10"/>
  <c r="R185" i="10"/>
  <c r="N185" i="10"/>
  <c r="P54" i="12"/>
  <c r="L54" i="12"/>
  <c r="N154" i="10"/>
  <c r="R154" i="10"/>
  <c r="N253" i="10"/>
  <c r="R253" i="10"/>
  <c r="N28" i="10"/>
  <c r="R28" i="10"/>
  <c r="R251" i="10"/>
  <c r="N251" i="10"/>
  <c r="R160" i="10"/>
  <c r="N160" i="10"/>
  <c r="R117" i="10"/>
  <c r="N117" i="10"/>
  <c r="R242" i="10"/>
  <c r="N242" i="10"/>
  <c r="N337" i="10"/>
  <c r="R337" i="10"/>
  <c r="R22" i="10"/>
  <c r="N22" i="10"/>
  <c r="R130" i="10"/>
  <c r="N130" i="10"/>
  <c r="N140" i="10"/>
  <c r="R140" i="10"/>
  <c r="R135" i="10"/>
  <c r="N135" i="10"/>
  <c r="R208" i="10"/>
  <c r="N208" i="10"/>
  <c r="R314" i="10"/>
  <c r="N314" i="10"/>
  <c r="N107" i="10"/>
  <c r="R107" i="10"/>
  <c r="R190" i="10"/>
  <c r="N190" i="10"/>
  <c r="R313" i="10"/>
  <c r="N313" i="10"/>
  <c r="R219" i="10"/>
  <c r="N219" i="10"/>
  <c r="R89" i="10"/>
  <c r="N89" i="10"/>
  <c r="R329" i="10"/>
  <c r="N329" i="10"/>
  <c r="N209" i="10"/>
  <c r="R209" i="10"/>
  <c r="R339" i="10"/>
  <c r="N339" i="10"/>
  <c r="N261" i="10"/>
  <c r="R261" i="10"/>
  <c r="N55" i="10"/>
  <c r="R55" i="10"/>
  <c r="N48" i="10"/>
  <c r="R48" i="10"/>
  <c r="R146" i="10"/>
  <c r="N146" i="10"/>
  <c r="R156" i="10"/>
  <c r="N156" i="10"/>
  <c r="N175" i="10"/>
  <c r="R175" i="10"/>
  <c r="N45" i="10"/>
  <c r="R45" i="10"/>
  <c r="R37" i="10"/>
  <c r="N37" i="10"/>
  <c r="N101" i="10"/>
  <c r="R101" i="10"/>
  <c r="N159" i="10"/>
  <c r="R159" i="10"/>
  <c r="N335" i="10"/>
  <c r="R335" i="10"/>
  <c r="R182" i="10"/>
  <c r="N182" i="10"/>
  <c r="N79" i="10"/>
  <c r="R79" i="10"/>
  <c r="R99" i="3"/>
  <c r="N99" i="3"/>
  <c r="R152" i="3"/>
  <c r="N152" i="3"/>
  <c r="R203" i="3"/>
  <c r="N203" i="3"/>
  <c r="N158" i="3"/>
  <c r="R158" i="3"/>
  <c r="R214" i="3"/>
  <c r="N214" i="3"/>
  <c r="N318" i="3"/>
  <c r="R318" i="3"/>
  <c r="N245" i="3"/>
  <c r="R245" i="3"/>
  <c r="N94" i="3"/>
  <c r="R94" i="3"/>
  <c r="R338" i="3"/>
  <c r="N338" i="3"/>
  <c r="R133" i="3"/>
  <c r="N133" i="3"/>
  <c r="R330" i="3"/>
  <c r="N330" i="3"/>
  <c r="R125" i="3"/>
  <c r="N125" i="3"/>
  <c r="N218" i="3"/>
  <c r="R218" i="3"/>
  <c r="R293" i="3"/>
  <c r="N293" i="3"/>
  <c r="R101" i="3"/>
  <c r="N101" i="3"/>
  <c r="N324" i="3"/>
  <c r="R324" i="3"/>
  <c r="R273" i="3"/>
  <c r="N273" i="3"/>
  <c r="R93" i="3"/>
  <c r="N93" i="3"/>
  <c r="N226" i="3"/>
  <c r="R226" i="3"/>
  <c r="N270" i="3"/>
  <c r="R270" i="3"/>
  <c r="R89" i="3"/>
  <c r="N89" i="3"/>
  <c r="N297" i="3"/>
  <c r="R297" i="3"/>
  <c r="N310" i="3"/>
  <c r="R310" i="3"/>
  <c r="N171" i="3"/>
  <c r="R171" i="3"/>
  <c r="R248" i="3"/>
  <c r="N248" i="3"/>
  <c r="R100" i="3"/>
  <c r="N100" i="3"/>
  <c r="R98" i="3"/>
  <c r="N98" i="3"/>
  <c r="R153" i="3"/>
  <c r="N153" i="3"/>
  <c r="N147" i="3"/>
  <c r="R147" i="3"/>
  <c r="R31" i="3"/>
  <c r="N31" i="3"/>
  <c r="R309" i="3"/>
  <c r="N309" i="3"/>
  <c r="R221" i="3"/>
  <c r="N221" i="3"/>
  <c r="R105" i="3"/>
  <c r="N105" i="3"/>
  <c r="N123" i="3"/>
  <c r="R123" i="3"/>
  <c r="R234" i="3"/>
  <c r="N234" i="3"/>
  <c r="N336" i="3"/>
  <c r="R336" i="3"/>
  <c r="N195" i="3"/>
  <c r="R195" i="3"/>
  <c r="N272" i="3"/>
  <c r="R272" i="3"/>
  <c r="N112" i="3"/>
  <c r="R112" i="3"/>
  <c r="R110" i="3"/>
  <c r="N110" i="3"/>
  <c r="N238" i="14"/>
  <c r="R238" i="14"/>
  <c r="N188" i="14"/>
  <c r="R188" i="14"/>
  <c r="R184" i="14"/>
  <c r="N184" i="14"/>
  <c r="N158" i="14"/>
  <c r="R158" i="14"/>
  <c r="R110" i="14"/>
  <c r="N110" i="14"/>
  <c r="R165" i="14"/>
  <c r="N165" i="14"/>
  <c r="R125" i="14"/>
  <c r="N125" i="14"/>
  <c r="N291" i="14"/>
  <c r="R291" i="14"/>
  <c r="N256" i="14"/>
  <c r="R256" i="14"/>
  <c r="R49" i="14"/>
  <c r="N49" i="14"/>
  <c r="N253" i="14"/>
  <c r="R253" i="14"/>
  <c r="N129" i="14"/>
  <c r="R129" i="14"/>
  <c r="R313" i="14"/>
  <c r="N313" i="14"/>
  <c r="N229" i="14"/>
  <c r="R229" i="14"/>
  <c r="R212" i="14"/>
  <c r="N212" i="14"/>
  <c r="N183" i="14"/>
  <c r="R183" i="14"/>
  <c r="R118" i="14"/>
  <c r="N118" i="14"/>
  <c r="N70" i="14"/>
  <c r="R70" i="14"/>
  <c r="R171" i="14"/>
  <c r="N171" i="14"/>
  <c r="N168" i="14"/>
  <c r="R168" i="14"/>
  <c r="N64" i="14"/>
  <c r="R64" i="14"/>
  <c r="R243" i="14"/>
  <c r="N243" i="14"/>
  <c r="R218" i="14"/>
  <c r="N218" i="14"/>
  <c r="R135" i="14"/>
  <c r="N135" i="14"/>
  <c r="R122" i="14"/>
  <c r="N122" i="14"/>
  <c r="N22" i="14"/>
  <c r="R22" i="14"/>
  <c r="N304" i="14"/>
  <c r="R304" i="14"/>
  <c r="N293" i="14"/>
  <c r="R293" i="14"/>
  <c r="N206" i="14"/>
  <c r="R206" i="14"/>
  <c r="R161" i="14"/>
  <c r="N161" i="14"/>
  <c r="R89" i="14"/>
  <c r="N89" i="14"/>
  <c r="R276" i="14"/>
  <c r="N276" i="14"/>
  <c r="R225" i="14"/>
  <c r="N225" i="14"/>
  <c r="N221" i="14"/>
  <c r="R221" i="14"/>
  <c r="N200" i="14"/>
  <c r="R200" i="14"/>
  <c r="R204" i="14"/>
  <c r="N204" i="14"/>
  <c r="N21" i="14"/>
  <c r="R21" i="14"/>
  <c r="N330" i="14"/>
  <c r="R330" i="14"/>
  <c r="N326" i="14"/>
  <c r="R326" i="14"/>
  <c r="R102" i="14"/>
  <c r="N102" i="14"/>
  <c r="N35" i="14"/>
  <c r="R35" i="14"/>
  <c r="N62" i="14"/>
  <c r="R62" i="14"/>
  <c r="N18" i="10"/>
  <c r="N18" i="3"/>
  <c r="N18" i="14"/>
  <c r="L82" i="12" l="1"/>
  <c r="L66" i="12"/>
  <c r="L55" i="12"/>
  <c r="P22" i="12"/>
  <c r="L67" i="12"/>
  <c r="L57" i="12"/>
  <c r="L32" i="12"/>
  <c r="L37" i="12"/>
  <c r="P77" i="12"/>
  <c r="L33" i="12"/>
  <c r="L68" i="12"/>
  <c r="P87" i="12"/>
  <c r="L50" i="12"/>
  <c r="L85" i="12"/>
  <c r="P76" i="12"/>
  <c r="L58" i="12"/>
  <c r="P72" i="12"/>
  <c r="L43" i="12"/>
  <c r="L65" i="12"/>
  <c r="L29" i="12"/>
  <c r="P71" i="12"/>
  <c r="L36" i="12"/>
  <c r="P91" i="12"/>
  <c r="P83" i="12"/>
  <c r="P84" i="12"/>
  <c r="P41" i="12"/>
  <c r="L60" i="12"/>
  <c r="P80" i="12"/>
  <c r="L64" i="12"/>
  <c r="L52" i="12"/>
  <c r="P56" i="12"/>
  <c r="P46" i="12"/>
  <c r="P61" i="12"/>
  <c r="L88" i="12"/>
  <c r="P38" i="12"/>
  <c r="L31" i="12"/>
  <c r="P48" i="12"/>
  <c r="P92" i="12"/>
  <c r="L24" i="12"/>
  <c r="L42" i="12"/>
  <c r="L69" i="12"/>
  <c r="E7" i="14"/>
  <c r="E7" i="3"/>
  <c r="E7" i="10"/>
  <c r="L18" i="12"/>
  <c r="E7" i="12" l="1"/>
  <c r="F5" i="12" s="1"/>
  <c r="H5" i="12" s="1"/>
  <c r="F4" i="14"/>
  <c r="H4" i="14" s="1"/>
  <c r="F6" i="14"/>
  <c r="H6" i="14" s="1"/>
  <c r="F9" i="14" s="1"/>
  <c r="F5" i="14"/>
  <c r="H5" i="14" s="1"/>
  <c r="F4" i="10"/>
  <c r="H4" i="10" s="1"/>
  <c r="F6" i="10"/>
  <c r="H6" i="10" s="1"/>
  <c r="F9" i="10" s="1"/>
  <c r="F5" i="10"/>
  <c r="H5" i="10" s="1"/>
  <c r="F4" i="3"/>
  <c r="H4" i="3" s="1"/>
  <c r="F5" i="3"/>
  <c r="H5" i="3" s="1"/>
  <c r="F6" i="3"/>
  <c r="H6" i="3" s="1"/>
  <c r="F9" i="3" s="1"/>
  <c r="F8" i="12"/>
  <c r="F4" i="12" l="1"/>
  <c r="H4" i="12" s="1"/>
  <c r="F6" i="12"/>
  <c r="H6" i="12" s="1"/>
  <c r="F9" i="12" s="1"/>
  <c r="G9" i="12"/>
  <c r="F8" i="10"/>
  <c r="F8" i="3"/>
  <c r="F8" i="14"/>
  <c r="G9" i="3" l="1"/>
  <c r="G9" i="14"/>
  <c r="G9" i="10"/>
</calcChain>
</file>

<file path=xl/sharedStrings.xml><?xml version="1.0" encoding="utf-8"?>
<sst xmlns="http://schemas.openxmlformats.org/spreadsheetml/2006/main" count="4516" uniqueCount="957">
  <si>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</si>
  <si>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</si>
  <si>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</si>
  <si>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</si>
  <si>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</si>
  <si>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</si>
  <si>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</si>
  <si>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</si>
  <si>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Interval</t>
  </si>
  <si>
    <t>Cycles</t>
  </si>
  <si>
    <t>AU</t>
  </si>
  <si>
    <t>LTE Resid</t>
  </si>
  <si>
    <t>days</t>
  </si>
  <si>
    <t>years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</si>
  <si>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</si>
  <si>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</si>
  <si>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</si>
  <si>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</si>
  <si>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</si>
  <si>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</si>
  <si>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</si>
  <si>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</si>
  <si>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</si>
  <si>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</si>
  <si>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</si>
  <si>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</si>
  <si>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</si>
  <si>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</si>
  <si>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</si>
  <si>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</si>
  <si>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</si>
  <si>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</si>
  <si>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</si>
  <si>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</si>
  <si>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1-e^2</t>
  </si>
  <si>
    <t>e sin nu_o</t>
  </si>
  <si>
    <t>dP/dt =</t>
  </si>
  <si>
    <t>Q+S resid</t>
  </si>
  <si>
    <t>Sin2 fit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</si>
  <si>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</si>
  <si>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</si>
  <si>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</si>
  <si>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</si>
  <si>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</si>
  <si>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</si>
  <si>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</si>
  <si>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</si>
  <si>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/>
  </si>
  <si>
    <t>Calc</t>
  </si>
  <si>
    <t>Data</t>
  </si>
  <si>
    <t>Date</t>
  </si>
  <si>
    <t>Epoch =</t>
  </si>
  <si>
    <t>error</t>
  </si>
  <si>
    <t>GCVS 4</t>
  </si>
  <si>
    <t>n</t>
  </si>
  <si>
    <t>n'</t>
  </si>
  <si>
    <t>Nelson 2000</t>
  </si>
  <si>
    <t>New Ephemeris =</t>
  </si>
  <si>
    <t>New Period =</t>
  </si>
  <si>
    <t>O-C</t>
  </si>
  <si>
    <t>Period =</t>
  </si>
  <si>
    <t>Ragazzoni</t>
  </si>
  <si>
    <t>Ragazzoni, 1994</t>
  </si>
  <si>
    <t>s</t>
  </si>
  <si>
    <t>Source</t>
  </si>
  <si>
    <t>ToM</t>
  </si>
  <si>
    <t>Type</t>
  </si>
  <si>
    <t>System Type:</t>
  </si>
  <si>
    <t>GCVS 4 Eph.</t>
  </si>
  <si>
    <t>--- Working ----</t>
  </si>
  <si>
    <t>LS Intercept =</t>
  </si>
  <si>
    <t>LS Slope =</t>
  </si>
  <si>
    <t>LS Quadr term =</t>
  </si>
  <si>
    <t>Sum diff² =</t>
  </si>
  <si>
    <t>New epoch =</t>
  </si>
  <si>
    <t>Linear</t>
  </si>
  <si>
    <t>Quadratic</t>
  </si>
  <si>
    <t>IBVS 5040</t>
  </si>
  <si>
    <t>Nelson</t>
  </si>
  <si>
    <t>IBVS 5224</t>
  </si>
  <si>
    <t>Lin. Fit</t>
  </si>
  <si>
    <t>Q. fit</t>
  </si>
  <si>
    <t>IBVS 5016</t>
  </si>
  <si>
    <t>IBVS 4222</t>
  </si>
  <si>
    <t>Misc</t>
  </si>
  <si>
    <t>Diethelm R</t>
  </si>
  <si>
    <t>BBSAG Bull.23</t>
  </si>
  <si>
    <t>B</t>
  </si>
  <si>
    <t>BBSAG Bull.29</t>
  </si>
  <si>
    <t>Peter H</t>
  </si>
  <si>
    <t>BBSAG Bull.93</t>
  </si>
  <si>
    <t>BBSAG Bull.94</t>
  </si>
  <si>
    <t>Kohl M</t>
  </si>
  <si>
    <t>BBSAG Bull.96</t>
  </si>
  <si>
    <t>BBSAG Bull.98</t>
  </si>
  <si>
    <t>BBSAG Bull.99</t>
  </si>
  <si>
    <t>BBSAG Bull.100</t>
  </si>
  <si>
    <t>BBSAG Bull.102</t>
  </si>
  <si>
    <t>BBSAG Bull.103</t>
  </si>
  <si>
    <t>BBSAG Bull.112</t>
  </si>
  <si>
    <t>BBSAG Bull.113</t>
  </si>
  <si>
    <t>BBSAG Bull.114</t>
  </si>
  <si>
    <t>BBSAG Bull.115</t>
  </si>
  <si>
    <t>BBSAG</t>
  </si>
  <si>
    <t>Fit</t>
  </si>
  <si>
    <t>Selected</t>
  </si>
  <si>
    <t>Best elements?</t>
  </si>
  <si>
    <t>Data for least squares fitting</t>
  </si>
  <si>
    <t>Terrell 2002</t>
  </si>
  <si>
    <t>Pribulla 2001</t>
  </si>
  <si>
    <t>IBVS 5341</t>
  </si>
  <si>
    <t>I</t>
  </si>
  <si>
    <t>II</t>
  </si>
  <si>
    <t>IBVS 5484</t>
  </si>
  <si>
    <t>IBVS 5296</t>
  </si>
  <si>
    <t>IBVS 5056</t>
  </si>
  <si>
    <t>IBVS</t>
  </si>
  <si>
    <t>IBVS 5592</t>
  </si>
  <si>
    <t>?II?</t>
  </si>
  <si>
    <t>EW/KW</t>
  </si>
  <si>
    <t>B.C.K„mper BAVR 33.161</t>
  </si>
  <si>
    <t>H.Grzelczyk BAVM 39</t>
  </si>
  <si>
    <t>F.Agerer BAVM 60</t>
  </si>
  <si>
    <t>F.Agerer BAVM 62</t>
  </si>
  <si>
    <t>F.Agerer BAVM 80</t>
  </si>
  <si>
    <t>IBVS 5668</t>
  </si>
  <si>
    <t>IBVS 5690</t>
  </si>
  <si>
    <t>IBVS 5694</t>
  </si>
  <si>
    <t>Or &gt;&gt;&gt;&gt;&gt;&gt;</t>
  </si>
  <si>
    <t>Quad</t>
  </si>
  <si>
    <t># of data points:</t>
  </si>
  <si>
    <t>GW Cep / gsc 4502-1698</t>
  </si>
  <si>
    <t>IBVS 5777</t>
  </si>
  <si>
    <t>IBVS 5781</t>
  </si>
  <si>
    <t>IBVS 5761</t>
  </si>
  <si>
    <t>IBVS 5795</t>
  </si>
  <si>
    <t>IBVS 5806</t>
  </si>
  <si>
    <t>IBVS 5843</t>
  </si>
  <si>
    <t>OEJV 0060</t>
  </si>
  <si>
    <t>vis</t>
  </si>
  <si>
    <t>OEJV 0074</t>
  </si>
  <si>
    <t>CCD+R</t>
  </si>
  <si>
    <t>CCD+I</t>
  </si>
  <si>
    <t>OEJV 0094</t>
  </si>
  <si>
    <t>Start of linear fit (row #)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</si>
  <si>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</si>
  <si>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</si>
  <si>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</si>
  <si>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</si>
  <si>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</si>
  <si>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</si>
  <si>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</si>
  <si>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</si>
  <si>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</si>
  <si>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</si>
  <si>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</si>
  <si>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</si>
  <si>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</si>
  <si>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</si>
  <si>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</si>
  <si>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</si>
  <si>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</si>
  <si>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</si>
  <si>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</si>
  <si>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</si>
  <si>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</si>
  <si>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</si>
  <si>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</si>
  <si>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</si>
  <si>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</si>
  <si>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</si>
  <si>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</si>
  <si>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</si>
  <si>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</si>
  <si>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</si>
  <si>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</si>
  <si>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</si>
  <si>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</si>
  <si>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</si>
  <si>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</si>
  <si>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</si>
  <si>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</si>
  <si>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K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</si>
  <si>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</si>
  <si>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</si>
  <si>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</si>
  <si>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</si>
  <si>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</si>
  <si>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</si>
  <si>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</si>
  <si>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</si>
  <si>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</si>
  <si>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</si>
  <si>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</si>
  <si>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</si>
  <si>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</si>
  <si>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</si>
  <si>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</si>
  <si>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</si>
  <si>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</si>
  <si>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</si>
  <si>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</si>
  <si>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</si>
  <si>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</si>
  <si>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</si>
  <si>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</si>
  <si>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</si>
  <si>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</si>
  <si>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</si>
  <si>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</si>
  <si>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</si>
  <si>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</si>
  <si>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</si>
  <si>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</si>
  <si>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</si>
  <si>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</si>
  <si>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</si>
  <si>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</si>
  <si>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 xml:space="preserve">Correlation = </t>
  </si>
  <si>
    <t>Bad</t>
  </si>
  <si>
    <t>Pribulla 2001CoSka..31...26</t>
  </si>
  <si>
    <t>IBVS 5920</t>
  </si>
  <si>
    <t>Q.fit</t>
  </si>
  <si>
    <t>Qian 2003MNRAS.342.1260</t>
  </si>
  <si>
    <r>
      <t>Diff</t>
    </r>
    <r>
      <rPr>
        <vertAlign val="superscript"/>
        <sz val="10"/>
        <rFont val="Arial"/>
        <family val="2"/>
      </rPr>
      <t>2</t>
    </r>
  </si>
  <si>
    <t>Wt</t>
  </si>
  <si>
    <r>
      <t>Wt*Diff</t>
    </r>
    <r>
      <rPr>
        <vertAlign val="superscript"/>
        <sz val="10"/>
        <rFont val="Arial"/>
        <family val="2"/>
      </rPr>
      <t>2</t>
    </r>
  </si>
  <si>
    <r>
      <t>diff</t>
    </r>
    <r>
      <rPr>
        <b/>
        <vertAlign val="superscript"/>
        <sz val="10"/>
        <rFont val="Arial"/>
        <family val="2"/>
      </rPr>
      <t>2</t>
    </r>
  </si>
  <si>
    <r>
      <t>Wt*diff</t>
    </r>
    <r>
      <rPr>
        <b/>
        <vertAlign val="superscript"/>
        <sz val="10"/>
        <rFont val="Arial"/>
        <family val="2"/>
      </rPr>
      <t>2</t>
    </r>
  </si>
  <si>
    <t>V</t>
  </si>
  <si>
    <t>U</t>
  </si>
  <si>
    <t>W</t>
  </si>
  <si>
    <t>Z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</si>
  <si>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</si>
  <si>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</si>
  <si>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</si>
  <si>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</si>
  <si>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</si>
  <si>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</si>
  <si>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</si>
  <si>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</si>
  <si>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</si>
  <si>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</si>
  <si>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</si>
  <si>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</si>
  <si>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</si>
  <si>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</si>
  <si>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</si>
  <si>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</si>
  <si>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IBVS 5960</t>
  </si>
  <si>
    <t>Solver</t>
  </si>
  <si>
    <t>Q_fit</t>
  </si>
  <si>
    <t>IBVS 5898</t>
  </si>
  <si>
    <t>IBVS 5959</t>
  </si>
  <si>
    <t>.0002</t>
  </si>
  <si>
    <t>IBVS 6011</t>
  </si>
  <si>
    <t>Chochol Ap+SS.304…93</t>
  </si>
  <si>
    <t>Analysis of Chochol et al 2006</t>
  </si>
  <si>
    <t>Hoffmann (1982)</t>
  </si>
  <si>
    <t>Landolt (1992)</t>
  </si>
  <si>
    <t>Pribulla et al. (2001)</t>
  </si>
  <si>
    <t>Lee 2010AJ….139..898</t>
  </si>
  <si>
    <t>II?</t>
  </si>
  <si>
    <t>Hoffmann 1982</t>
  </si>
  <si>
    <t>pg</t>
  </si>
  <si>
    <t>M,0002,0,GCVS,MVS</t>
  </si>
  <si>
    <t>2.164,</t>
  </si>
  <si>
    <t>M,0002,D,Lich,MVS</t>
  </si>
  <si>
    <t>pe</t>
  </si>
  <si>
    <t>B,0023,B,0023,,</t>
  </si>
  <si>
    <t>B,0029,B,0029,,</t>
  </si>
  <si>
    <t>BV</t>
  </si>
  <si>
    <t>,,,,ph0911.4554,</t>
  </si>
  <si>
    <t>D,,D,Lich,BAVR</t>
  </si>
  <si>
    <t>33.161,</t>
  </si>
  <si>
    <t>D,0039,D,0039,,</t>
  </si>
  <si>
    <t>D,0056,D,0056,,</t>
  </si>
  <si>
    <t>B,0093,B,0093,,</t>
  </si>
  <si>
    <t>B,0094,B,0094,,</t>
  </si>
  <si>
    <t>B,0096,B,0096,,</t>
  </si>
  <si>
    <t>B,0098,B,0098,,</t>
  </si>
  <si>
    <t>B,0099,B,0099,,</t>
  </si>
  <si>
    <t>D,0060,D,0060,,</t>
  </si>
  <si>
    <t>UBV</t>
  </si>
  <si>
    <t>,,D,Lich,PASP</t>
  </si>
  <si>
    <t>104.336,</t>
  </si>
  <si>
    <t>B,0100,B,0100,,</t>
  </si>
  <si>
    <t>B,0102,B,0102,,</t>
  </si>
  <si>
    <t>D,0062,D,0062,,</t>
  </si>
  <si>
    <t>B,0103,B,0103,,</t>
  </si>
  <si>
    <t>D,0080,I,4222,,</t>
  </si>
  <si>
    <t>ccd</t>
  </si>
  <si>
    <t>B,0112,B,0112,,</t>
  </si>
  <si>
    <t>B,0113,B,0113,,</t>
  </si>
  <si>
    <t>B,0114,B,0114,,</t>
  </si>
  <si>
    <t>B,0115,B,0115,,</t>
  </si>
  <si>
    <t>0,home,,,,Rotse</t>
  </si>
  <si>
    <t>D,0132,I,5016,,1</t>
  </si>
  <si>
    <t>D,0152,I,5296,,ST-6</t>
  </si>
  <si>
    <t>I,5056,,,,60cm,</t>
  </si>
  <si>
    <t>Stara</t>
  </si>
  <si>
    <t>I,5341,,,,Stara</t>
  </si>
  <si>
    <t>Lesna</t>
  </si>
  <si>
    <t>D,0158,I,5484,,</t>
  </si>
  <si>
    <t>I,5668,,,,G1</t>
  </si>
  <si>
    <t>I,5592,,,,</t>
  </si>
  <si>
    <t>I,5694,,,,</t>
  </si>
  <si>
    <t>I,5690,,,,</t>
  </si>
  <si>
    <t>VRI</t>
  </si>
  <si>
    <t>BVR</t>
  </si>
  <si>
    <t>Woo</t>
  </si>
  <si>
    <t>RI</t>
  </si>
  <si>
    <t>I,5777,,,,40cmCass</t>
  </si>
  <si>
    <t>I,5777,,,,26cmNewton</t>
  </si>
  <si>
    <t>D,0183,I,5761,,ST-6</t>
  </si>
  <si>
    <t>B,0166,I,5781,,</t>
  </si>
  <si>
    <t>I,5795,,,,30cm+ST237</t>
  </si>
  <si>
    <t>I,5898,,,,70/400mm</t>
  </si>
  <si>
    <t>D,0214,I,5959,,ST-6</t>
  </si>
  <si>
    <t>I,5898,,,,256mm</t>
  </si>
  <si>
    <t>Newton</t>
  </si>
  <si>
    <t>D,0212,I,5941,,Sigma</t>
  </si>
  <si>
    <t>I,5980,,,,265mm+MeadeD</t>
  </si>
  <si>
    <t>I,5920,,,,</t>
  </si>
  <si>
    <t>D,0215,I,5984,,Sigma</t>
  </si>
  <si>
    <t>I,5980,,,,lens+StarLig</t>
  </si>
  <si>
    <t>A,0130,,,,</t>
  </si>
  <si>
    <t>I,5960,,,,</t>
  </si>
  <si>
    <t>I,6011,,,,Astrokolchoz</t>
  </si>
  <si>
    <t>ccdC</t>
  </si>
  <si>
    <t>C,0034,E,0074,,RF80</t>
  </si>
  <si>
    <t>C,0000,,,,</t>
  </si>
  <si>
    <t>C,0035,E,0094,,N</t>
  </si>
  <si>
    <t>152/903</t>
  </si>
  <si>
    <t>Meinunger L</t>
  </si>
  <si>
    <t>Diethelm Roger</t>
  </si>
  <si>
    <t>Kaemper B</t>
  </si>
  <si>
    <t>Grzelczyk H</t>
  </si>
  <si>
    <t>Moschner Wolfg</t>
  </si>
  <si>
    <t>Kohl Michael</t>
  </si>
  <si>
    <t>Agerer Franz</t>
  </si>
  <si>
    <t>Landolt A</t>
  </si>
  <si>
    <t>Paschke Anton</t>
  </si>
  <si>
    <t>Raetz Kerstin</t>
  </si>
  <si>
    <t>Pribulla ,,,,ph0911.4554,</t>
  </si>
  <si>
    <t>Raetz Manfred</t>
  </si>
  <si>
    <t>Pribulla Theodor</t>
  </si>
  <si>
    <t>Krajci T</t>
  </si>
  <si>
    <t>Kim Chun-Hwey</t>
  </si>
  <si>
    <t>Krajci Tom</t>
  </si>
  <si>
    <t>Lee Jae</t>
  </si>
  <si>
    <t>Baludansky Danie</t>
  </si>
  <si>
    <t>Parimucha Stefan</t>
  </si>
  <si>
    <t>Dogru S</t>
  </si>
  <si>
    <t>Dubovsky Pavol</t>
  </si>
  <si>
    <t>Raetz M</t>
  </si>
  <si>
    <t>Parimucha S</t>
  </si>
  <si>
    <t>Fernandez C</t>
  </si>
  <si>
    <t>Brat L</t>
  </si>
  <si>
    <t>Brat Lubos</t>
  </si>
  <si>
    <t>Urbancok Lubomir</t>
  </si>
  <si>
    <t>-Ir</t>
  </si>
  <si>
    <t>-U-I</t>
  </si>
  <si>
    <t>var.astro.ca</t>
  </si>
  <si>
    <t>JAVSO..39...94</t>
  </si>
  <si>
    <t>IBVS 6042</t>
  </si>
  <si>
    <t>OEJV 0160</t>
  </si>
  <si>
    <t>IBVS 6070</t>
  </si>
  <si>
    <t>Chochol 2006ApSS..304…93</t>
  </si>
  <si>
    <t>PE</t>
  </si>
  <si>
    <t>CCD</t>
  </si>
  <si>
    <t>s5</t>
  </si>
  <si>
    <t>s6</t>
  </si>
  <si>
    <t>IBVS 6125</t>
  </si>
  <si>
    <t>Q resid</t>
  </si>
  <si>
    <t>Interval (days)</t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</si>
  <si>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</si>
  <si>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</si>
  <si>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</si>
  <si>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t>IBVS 5984</t>
  </si>
  <si>
    <t>OEJV 0165</t>
  </si>
  <si>
    <t>8,00E-05</t>
  </si>
  <si>
    <t>3,00E-05</t>
  </si>
  <si>
    <t>Minima from the Lichtenknecker Database of the BAV</t>
  </si>
  <si>
    <t>http://www.bav-astro.de/LkDB/index.php?lang=en&amp;sprache_dial=en</t>
  </si>
  <si>
    <t>F </t>
  </si>
  <si>
    <t>2438383.711 </t>
  </si>
  <si>
    <t> 20.12.1963 05:03 </t>
  </si>
  <si>
    <t> 0.000 </t>
  </si>
  <si>
    <t> L.Meinunger </t>
  </si>
  <si>
    <t> MVS 2.164 </t>
  </si>
  <si>
    <t>2438462.474 </t>
  </si>
  <si>
    <t> 07.03.1964 23:22 </t>
  </si>
  <si>
    <t> 0.007 </t>
  </si>
  <si>
    <t>2438651.545 </t>
  </si>
  <si>
    <t> 13.09.1964 01:04 </t>
  </si>
  <si>
    <t> -0.000 </t>
  </si>
  <si>
    <t>E </t>
  </si>
  <si>
    <t>?</t>
  </si>
  <si>
    <t>2438652.503 </t>
  </si>
  <si>
    <t> 14.09.1964 00:04 </t>
  </si>
  <si>
    <t> 0.001 </t>
  </si>
  <si>
    <t>2442623.393 </t>
  </si>
  <si>
    <t> 29.07.1975 21:25 </t>
  </si>
  <si>
    <t> -0.066 </t>
  </si>
  <si>
    <t>V </t>
  </si>
  <si>
    <t> R.Diethelm </t>
  </si>
  <si>
    <t> BBS 23 </t>
  </si>
  <si>
    <t>2442633.422 </t>
  </si>
  <si>
    <t> 08.08.1975 22:07 </t>
  </si>
  <si>
    <t> 0.078 </t>
  </si>
  <si>
    <t>2443016.353 </t>
  </si>
  <si>
    <t> 25.08.1976 20:28 </t>
  </si>
  <si>
    <t> 0.070 </t>
  </si>
  <si>
    <t> BBS 29 </t>
  </si>
  <si>
    <t>2444200.4821 </t>
  </si>
  <si>
    <t> 22.11.1979 23:34 </t>
  </si>
  <si>
    <t> 0.1500 </t>
  </si>
  <si>
    <t> M.Hoffmann </t>
  </si>
  <si>
    <t> ASS 83.195 </t>
  </si>
  <si>
    <t>2446001.408 </t>
  </si>
  <si>
    <t> 27.10.1984 21:47 </t>
  </si>
  <si>
    <t> 0.211 </t>
  </si>
  <si>
    <t> B.C.Kämper </t>
  </si>
  <si>
    <t> BAVR 33.161 </t>
  </si>
  <si>
    <t>2446006.672 </t>
  </si>
  <si>
    <t> 02.11.1984 04:07 </t>
  </si>
  <si>
    <t> 0.214 </t>
  </si>
  <si>
    <t>2446007.306 </t>
  </si>
  <si>
    <t> 02.11.1984 19:20 </t>
  </si>
  <si>
    <t> 0.210 </t>
  </si>
  <si>
    <t>2446102.323 </t>
  </si>
  <si>
    <t> 05.02.1985 19:45 </t>
  </si>
  <si>
    <t> H.Grzelczyk </t>
  </si>
  <si>
    <t>BAVM 39 </t>
  </si>
  <si>
    <t>2446107.412 </t>
  </si>
  <si>
    <t> 10.02.1985 21:53 </t>
  </si>
  <si>
    <t> 0.197 </t>
  </si>
  <si>
    <t>2446108.369 </t>
  </si>
  <si>
    <t> 11.02.1985 20:51 </t>
  </si>
  <si>
    <t> 0.198 </t>
  </si>
  <si>
    <t>2446109.325 </t>
  </si>
  <si>
    <t> 12.02.1985 19:48 </t>
  </si>
  <si>
    <t>2446110.281 </t>
  </si>
  <si>
    <t> 13.02.1985 18:44 </t>
  </si>
  <si>
    <t>2447689.447 </t>
  </si>
  <si>
    <t> 11.06.1989 22:43 </t>
  </si>
  <si>
    <t> 0.258 </t>
  </si>
  <si>
    <t> Moschner&amp;Kleikamp </t>
  </si>
  <si>
    <t>BAVM 56 </t>
  </si>
  <si>
    <t>2447787.330 </t>
  </si>
  <si>
    <t> 17.09.1989 19:55 </t>
  </si>
  <si>
    <t> 0.254 </t>
  </si>
  <si>
    <t>2447823.353 </t>
  </si>
  <si>
    <t> 23.10.1989 20:28 </t>
  </si>
  <si>
    <t> 0.247 </t>
  </si>
  <si>
    <t> H.Peter </t>
  </si>
  <si>
    <t> BBS 93 </t>
  </si>
  <si>
    <t>2447857.317 </t>
  </si>
  <si>
    <t> 26.11.1989 19:36 </t>
  </si>
  <si>
    <t>2447922.346 </t>
  </si>
  <si>
    <t> 30.01.1990 20:18 </t>
  </si>
  <si>
    <t> 0.237 </t>
  </si>
  <si>
    <t> BBS 94 </t>
  </si>
  <si>
    <t>2447970.341 </t>
  </si>
  <si>
    <t> 19.03.1990 20:11 </t>
  </si>
  <si>
    <t> 0.245 </t>
  </si>
  <si>
    <t>2448125.450 </t>
  </si>
  <si>
    <t> 21.08.1990 22:48 </t>
  </si>
  <si>
    <t> 0.234 </t>
  </si>
  <si>
    <t> BBS 96 </t>
  </si>
  <si>
    <t>2448146.339 </t>
  </si>
  <si>
    <t> 11.09.1990 20:08 </t>
  </si>
  <si>
    <t> 0.238 </t>
  </si>
  <si>
    <t>2448167.384 </t>
  </si>
  <si>
    <t> 02.10.1990 21:12 </t>
  </si>
  <si>
    <t> 0.239 </t>
  </si>
  <si>
    <t>2448174.400 </t>
  </si>
  <si>
    <t> 09.10.1990 21:36 </t>
  </si>
  <si>
    <t> 0.240 </t>
  </si>
  <si>
    <t>2448187.299 </t>
  </si>
  <si>
    <t> 22.10.1990 19:10 </t>
  </si>
  <si>
    <t> 0.226 </t>
  </si>
  <si>
    <t>2448447.478 </t>
  </si>
  <si>
    <t> 09.07.1991 23:28 </t>
  </si>
  <si>
    <t> 0.223 </t>
  </si>
  <si>
    <t> BBS 98 </t>
  </si>
  <si>
    <t>2448467.403 </t>
  </si>
  <si>
    <t> 29.07.1991 21:40 </t>
  </si>
  <si>
    <t> 0.220 </t>
  </si>
  <si>
    <t>2448486.362 </t>
  </si>
  <si>
    <t> 17.08.1991 20:41 </t>
  </si>
  <si>
    <t> 0.208 </t>
  </si>
  <si>
    <t>2448489.390 </t>
  </si>
  <si>
    <t> 20.08.1991 21:21 </t>
  </si>
  <si>
    <t> 0.207 </t>
  </si>
  <si>
    <t>2448490.352 </t>
  </si>
  <si>
    <t> 21.08.1991 20:26 </t>
  </si>
  <si>
    <t> 0.212 </t>
  </si>
  <si>
    <t>2448492.433 </t>
  </si>
  <si>
    <t> 23.08.1991 22:23 </t>
  </si>
  <si>
    <t>2448495.448 </t>
  </si>
  <si>
    <t> 26.08.1991 22:45 </t>
  </si>
  <si>
    <t> 0.206 </t>
  </si>
  <si>
    <t>2448496.414 </t>
  </si>
  <si>
    <t> 27.08.1991 21:56 </t>
  </si>
  <si>
    <t> 0.216 </t>
  </si>
  <si>
    <t>2448497.363 </t>
  </si>
  <si>
    <t> 28.08.1991 20:42 </t>
  </si>
  <si>
    <t>2448499.436 </t>
  </si>
  <si>
    <t> 30.08.1991 22:27 </t>
  </si>
  <si>
    <t> 0.209 </t>
  </si>
  <si>
    <t>2448500.396 </t>
  </si>
  <si>
    <t> 31.08.1991 21:30 </t>
  </si>
  <si>
    <t>2448503.430 </t>
  </si>
  <si>
    <t> 03.09.1991 22:19 </t>
  </si>
  <si>
    <t> 0.217 </t>
  </si>
  <si>
    <t> BBS 99 </t>
  </si>
  <si>
    <t>2448504.3739 </t>
  </si>
  <si>
    <t> 04.09.1991 20:58 </t>
  </si>
  <si>
    <t> 0.2045 </t>
  </si>
  <si>
    <t> F.Agerer </t>
  </si>
  <si>
    <t>BAVM 60 </t>
  </si>
  <si>
    <t>2448504.3788 </t>
  </si>
  <si>
    <t> 04.09.1991 21:05 </t>
  </si>
  <si>
    <t> 0.2094 </t>
  </si>
  <si>
    <t>B;V</t>
  </si>
  <si>
    <t>2448517.455 </t>
  </si>
  <si>
    <t> 17.09.1991 22:55 </t>
  </si>
  <si>
    <t> 0.213 </t>
  </si>
  <si>
    <t>2448524.311 </t>
  </si>
  <si>
    <t> 24.09.1991 19:27 </t>
  </si>
  <si>
    <t>2448544.8710 </t>
  </si>
  <si>
    <t> 15.10.1991 08:54 </t>
  </si>
  <si>
    <t> 0.2076 </t>
  </si>
  <si>
    <t> A.U.Landolt </t>
  </si>
  <si>
    <t> PASP 104.336 </t>
  </si>
  <si>
    <t>2448573.421 </t>
  </si>
  <si>
    <t> 12.11.1991 22:06 </t>
  </si>
  <si>
    <t> 0.221 </t>
  </si>
  <si>
    <t>2448628.413 </t>
  </si>
  <si>
    <t> 06.01.1992 21:54 </t>
  </si>
  <si>
    <t> BBS 100 </t>
  </si>
  <si>
    <t>2448892.404 </t>
  </si>
  <si>
    <t> 26.09.1992 21:41 </t>
  </si>
  <si>
    <t> 0.194 </t>
  </si>
  <si>
    <t> BBS 102 </t>
  </si>
  <si>
    <t>2448909.2942 </t>
  </si>
  <si>
    <t> 13.10.1992 19:03 </t>
  </si>
  <si>
    <t> 0.1853 </t>
  </si>
  <si>
    <t>BAVM 62 </t>
  </si>
  <si>
    <t>2448909.2959 </t>
  </si>
  <si>
    <t> 13.10.1992 19:06 </t>
  </si>
  <si>
    <t> 0.1870 </t>
  </si>
  <si>
    <t>2449024.400 </t>
  </si>
  <si>
    <t> 05.02.1993 21:36 </t>
  </si>
  <si>
    <t> 0.186 </t>
  </si>
  <si>
    <t> BBS 103 </t>
  </si>
  <si>
    <t>2449592.5447 </t>
  </si>
  <si>
    <t> 28.08.1994 01:04 </t>
  </si>
  <si>
    <t> 0.1402 </t>
  </si>
  <si>
    <t>BAVM 80 </t>
  </si>
  <si>
    <t>2449592.5457 </t>
  </si>
  <si>
    <t> 28.08.1994 01:05 </t>
  </si>
  <si>
    <t> 0.1412 </t>
  </si>
  <si>
    <t>2450283.447 </t>
  </si>
  <si>
    <t> 18.07.1996 22:43 </t>
  </si>
  <si>
    <t> 0.095 </t>
  </si>
  <si>
    <t> BBS 112 </t>
  </si>
  <si>
    <t>2450285.380 </t>
  </si>
  <si>
    <t> 20.07.1996 21:07 </t>
  </si>
  <si>
    <t> 0.114 </t>
  </si>
  <si>
    <t>2450299.392 </t>
  </si>
  <si>
    <t> 03.08.1996 21:24 </t>
  </si>
  <si>
    <t> 0.097 </t>
  </si>
  <si>
    <t> BBS 113 </t>
  </si>
  <si>
    <t>2450313.411 </t>
  </si>
  <si>
    <t> 17.08.1996 21:51 </t>
  </si>
  <si>
    <t> 0.087 </t>
  </si>
  <si>
    <t>2450357.416 </t>
  </si>
  <si>
    <t> 30.09.1996 21:59 </t>
  </si>
  <si>
    <t> 0.090 </t>
  </si>
  <si>
    <t>2450380.369 </t>
  </si>
  <si>
    <t> 23.10.1996 20:51 </t>
  </si>
  <si>
    <t> 0.086 </t>
  </si>
  <si>
    <t>2450423.257 </t>
  </si>
  <si>
    <t> 05.12.1996 18:10 </t>
  </si>
  <si>
    <t> 0.089 </t>
  </si>
  <si>
    <t> BBS 114 </t>
  </si>
  <si>
    <t>2450673.387 </t>
  </si>
  <si>
    <t> 12.08.1997 21:17 </t>
  </si>
  <si>
    <t> 0.081 </t>
  </si>
  <si>
    <t> BBS 115 </t>
  </si>
  <si>
    <t>2450684.379 </t>
  </si>
  <si>
    <t> 23.08.1997 21:05 </t>
  </si>
  <si>
    <t> 0.073 </t>
  </si>
  <si>
    <t>2450688.368 </t>
  </si>
  <si>
    <t> 27.08.1997 20:49 </t>
  </si>
  <si>
    <t> 0.076 </t>
  </si>
  <si>
    <t>2451391.5409 </t>
  </si>
  <si>
    <t> 01.08.1999 00:58 </t>
  </si>
  <si>
    <t> 0.0253 </t>
  </si>
  <si>
    <t>o</t>
  </si>
  <si>
    <t> K.&amp; M.Rätz </t>
  </si>
  <si>
    <t>BAVM 132 </t>
  </si>
  <si>
    <t>2451622.8520 </t>
  </si>
  <si>
    <t> 19.03.2000 08:26 </t>
  </si>
  <si>
    <t> 0.0107 </t>
  </si>
  <si>
    <t> R.H.Nelson </t>
  </si>
  <si>
    <t>IBVS 5040/5371 </t>
  </si>
  <si>
    <t>2451634.8091 </t>
  </si>
  <si>
    <t> 31.03.2000 07:25 </t>
  </si>
  <si>
    <t> 0.0109 </t>
  </si>
  <si>
    <t>IBVS 5040 </t>
  </si>
  <si>
    <t>2451900.3948 </t>
  </si>
  <si>
    <t> 21.12.2000 21:28 </t>
  </si>
  <si>
    <t> -0.0054 </t>
  </si>
  <si>
    <t>BAVM 152 </t>
  </si>
  <si>
    <t>2451935.7847 </t>
  </si>
  <si>
    <t> 26.01.2001 06:49 </t>
  </si>
  <si>
    <t> -0.0079 </t>
  </si>
  <si>
    <t>IBVS 5224 </t>
  </si>
  <si>
    <t>2451957.7830 </t>
  </si>
  <si>
    <t> 17.02.2001 06:47 </t>
  </si>
  <si>
    <t> -0.0102 </t>
  </si>
  <si>
    <t>2451968.3054 </t>
  </si>
  <si>
    <t> 27.02.2001 19:19 </t>
  </si>
  <si>
    <t> -0.0099 </t>
  </si>
  <si>
    <t> T.Pribulla et al. </t>
  </si>
  <si>
    <t>IBVS 5056 </t>
  </si>
  <si>
    <t>2452143.5022 </t>
  </si>
  <si>
    <t> 22.08.2001 00:03 </t>
  </si>
  <si>
    <t> -0.0211 </t>
  </si>
  <si>
    <t>2452185.2687 </t>
  </si>
  <si>
    <t> 02.10.2001 18:26 </t>
  </si>
  <si>
    <t> -0.0240 </t>
  </si>
  <si>
    <t>IBVS 5341 </t>
  </si>
  <si>
    <t>2452185.4285 </t>
  </si>
  <si>
    <t> 02.10.2001 22:17 </t>
  </si>
  <si>
    <t> -0.0236 </t>
  </si>
  <si>
    <t>2452502.5070 </t>
  </si>
  <si>
    <t> 16.08.2002 00:10 </t>
  </si>
  <si>
    <t> -0.0414 </t>
  </si>
  <si>
    <t>-I</t>
  </si>
  <si>
    <t>BAVM 158 </t>
  </si>
  <si>
    <t>2452723.2963 </t>
  </si>
  <si>
    <t> 24.03.2003 19:06 </t>
  </si>
  <si>
    <t>44973</t>
  </si>
  <si>
    <t> -0.0558 </t>
  </si>
  <si>
    <t>IBVS 5668 </t>
  </si>
  <si>
    <t>2452935.3199 </t>
  </si>
  <si>
    <t> 22.10.2003 19:40 </t>
  </si>
  <si>
    <t>45638</t>
  </si>
  <si>
    <t> -0.0674 </t>
  </si>
  <si>
    <t> T.Krajci </t>
  </si>
  <si>
    <t>IBVS 5592 </t>
  </si>
  <si>
    <t>2453322.2222 </t>
  </si>
  <si>
    <t> 12.11.2004 17:19 </t>
  </si>
  <si>
    <t>46851.5</t>
  </si>
  <si>
    <t> -0.0896 </t>
  </si>
  <si>
    <t> C.-H.Kim et al. </t>
  </si>
  <si>
    <t>IBVS 5694 </t>
  </si>
  <si>
    <t>2453363.6701 </t>
  </si>
  <si>
    <t> 24.12.2004 04:04 </t>
  </si>
  <si>
    <t>46981.5</t>
  </si>
  <si>
    <t> -0.0922 </t>
  </si>
  <si>
    <t> T. Krajci </t>
  </si>
  <si>
    <t>IBVS 5690 </t>
  </si>
  <si>
    <t>2453378.0179 </t>
  </si>
  <si>
    <t> 07.01.2005 12:25 </t>
  </si>
  <si>
    <t>47026.5</t>
  </si>
  <si>
    <t> -0.0926 </t>
  </si>
  <si>
    <t>2453378.1769 </t>
  </si>
  <si>
    <t> 07.01.2005 16:14 </t>
  </si>
  <si>
    <t>47027</t>
  </si>
  <si>
    <t> -0.0931 </t>
  </si>
  <si>
    <t>2453378.3368 </t>
  </si>
  <si>
    <t> 07.01.2005 20:04 </t>
  </si>
  <si>
    <t>47027.5</t>
  </si>
  <si>
    <t>2453380.2497 </t>
  </si>
  <si>
    <t> 09.01.2005 17:59 </t>
  </si>
  <si>
    <t>47033.5</t>
  </si>
  <si>
    <t> -0.0928 </t>
  </si>
  <si>
    <t>2453385.9887 </t>
  </si>
  <si>
    <t> 15.01.2005 11:43 </t>
  </si>
  <si>
    <t>47051.5</t>
  </si>
  <si>
    <t>2453407.9878 </t>
  </si>
  <si>
    <t> 06.02.2005 11:42 </t>
  </si>
  <si>
    <t>47120.5</t>
  </si>
  <si>
    <t> -0.0946 </t>
  </si>
  <si>
    <t>2453433.65332 </t>
  </si>
  <si>
    <t> 04.03.2005 03:40 </t>
  </si>
  <si>
    <t>47201</t>
  </si>
  <si>
    <t> -0.09653 </t>
  </si>
  <si>
    <t>C </t>
  </si>
  <si>
    <t> L.Brát </t>
  </si>
  <si>
    <t>OEJV 0074 </t>
  </si>
  <si>
    <t>2453449.43663 </t>
  </si>
  <si>
    <t> 19.03.2005 22:28 </t>
  </si>
  <si>
    <t>47250.5</t>
  </si>
  <si>
    <t> -0.09630 </t>
  </si>
  <si>
    <t>2453449.59492 </t>
  </si>
  <si>
    <t> 20.03.2005 02:16 </t>
  </si>
  <si>
    <t>47251</t>
  </si>
  <si>
    <t> -0.09743 </t>
  </si>
  <si>
    <t>2453491.5213 </t>
  </si>
  <si>
    <t> 01.05.2005 00:30 </t>
  </si>
  <si>
    <t>47382.5</t>
  </si>
  <si>
    <t> -0.0998 </t>
  </si>
  <si>
    <t>2453607.57658 </t>
  </si>
  <si>
    <t> 25.08.2005 01:50 </t>
  </si>
  <si>
    <t>47746.5</t>
  </si>
  <si>
    <t> -0.10595 </t>
  </si>
  <si>
    <t>2453614.59147 </t>
  </si>
  <si>
    <t> 01.09.2005 02:11 </t>
  </si>
  <si>
    <t>47768.5</t>
  </si>
  <si>
    <t> -0.10576 </t>
  </si>
  <si>
    <t>2453619.0544 </t>
  </si>
  <si>
    <t> 05.09.2005 13:18 </t>
  </si>
  <si>
    <t>47782.5</t>
  </si>
  <si>
    <t> -0.1067 </t>
  </si>
  <si>
    <t>2453672.61823 </t>
  </si>
  <si>
    <t> 29.10.2005 02:50 </t>
  </si>
  <si>
    <t>47950.5</t>
  </si>
  <si>
    <t> -0.10970 </t>
  </si>
  <si>
    <t> P.Svoboda </t>
  </si>
  <si>
    <t>2453674.69121 </t>
  </si>
  <si>
    <t> 31.10.2005 04:35 </t>
  </si>
  <si>
    <t>47957</t>
  </si>
  <si>
    <t> -0.10924 </t>
  </si>
  <si>
    <t>2453730.48596 </t>
  </si>
  <si>
    <t> 25.12.2005 23:39 </t>
  </si>
  <si>
    <t>48132</t>
  </si>
  <si>
    <t> -0.11324 </t>
  </si>
  <si>
    <t>2453730.48666 </t>
  </si>
  <si>
    <t> 25.12.2005 23:40 </t>
  </si>
  <si>
    <t> -0.11254 </t>
  </si>
  <si>
    <t>2453747.2237 </t>
  </si>
  <si>
    <t> 11.01.2006 17:22 </t>
  </si>
  <si>
    <t>48184.5</t>
  </si>
  <si>
    <t> -0.1151 </t>
  </si>
  <si>
    <t>m</t>
  </si>
  <si>
    <t> S.Parimucha et al. </t>
  </si>
  <si>
    <t>IBVS 5777 </t>
  </si>
  <si>
    <t>2453763.4836 </t>
  </si>
  <si>
    <t> 27.01.2006 23:36 </t>
  </si>
  <si>
    <t>48235.5</t>
  </si>
  <si>
    <t> -0.1166 </t>
  </si>
  <si>
    <t>2453763.6436 </t>
  </si>
  <si>
    <t> 28.01.2006 03:26 </t>
  </si>
  <si>
    <t>48236</t>
  </si>
  <si>
    <t> -0.1160 </t>
  </si>
  <si>
    <t>2453764.2813 </t>
  </si>
  <si>
    <t> 28.01.2006 18:45 </t>
  </si>
  <si>
    <t>48238</t>
  </si>
  <si>
    <t>2453764.4405 </t>
  </si>
  <si>
    <t> 28.01.2006 22:34 </t>
  </si>
  <si>
    <t>48238.5</t>
  </si>
  <si>
    <t> -0.1162 </t>
  </si>
  <si>
    <t>2453765.3975 </t>
  </si>
  <si>
    <t> 29.01.2006 21:32 </t>
  </si>
  <si>
    <t>48241.5</t>
  </si>
  <si>
    <t> -0.1158 </t>
  </si>
  <si>
    <t>2453765.5577 </t>
  </si>
  <si>
    <t> 30.01.2006 01:23 </t>
  </si>
  <si>
    <t>48242</t>
  </si>
  <si>
    <t> -0.1150 </t>
  </si>
  <si>
    <t>2453866.4409 </t>
  </si>
  <si>
    <t> 10.05.2006 22:34 </t>
  </si>
  <si>
    <t>48558.5</t>
  </si>
  <si>
    <t> -0.1478 </t>
  </si>
  <si>
    <t>2453895.4816 </t>
  </si>
  <si>
    <t> 08.06.2006 23:33 </t>
  </si>
  <si>
    <t>48649.5</t>
  </si>
  <si>
    <t> -0.1225 </t>
  </si>
  <si>
    <t>2453929.4367 </t>
  </si>
  <si>
    <t> 12.07.2006 22:28 </t>
  </si>
  <si>
    <t>48756</t>
  </si>
  <si>
    <t> -0.1249 </t>
  </si>
  <si>
    <t>2453957.9704 </t>
  </si>
  <si>
    <t> 10.08.2006 11:17 </t>
  </si>
  <si>
    <t>48845.5</t>
  </si>
  <si>
    <t> -0.1283 </t>
  </si>
  <si>
    <t>IBVS 5806 </t>
  </si>
  <si>
    <t>2454067.65035 </t>
  </si>
  <si>
    <t> 28.11.2006 03:36 </t>
  </si>
  <si>
    <t>49189.5</t>
  </si>
  <si>
    <t> -0.13273 </t>
  </si>
  <si>
    <t>2454080.2461 </t>
  </si>
  <si>
    <t> 10.12.2006 17:54 </t>
  </si>
  <si>
    <t>49229</t>
  </si>
  <si>
    <t> -0.1316 </t>
  </si>
  <si>
    <t>BAVM 183 </t>
  </si>
  <si>
    <t>2454080.4036 </t>
  </si>
  <si>
    <t> 10.12.2006 21:41 </t>
  </si>
  <si>
    <t> -0.1335 </t>
  </si>
  <si>
    <t>2454080.5650 </t>
  </si>
  <si>
    <t> 11.12.2006 01:33 </t>
  </si>
  <si>
    <t> -0.1315 </t>
  </si>
  <si>
    <t>2454097.3022 </t>
  </si>
  <si>
    <t> 27.12.2006 19:15 </t>
  </si>
  <si>
    <t> -0.1339 </t>
  </si>
  <si>
    <t> BBS 133 (=IBVS 5781) </t>
  </si>
  <si>
    <t>2454137.6350 </t>
  </si>
  <si>
    <t> 06.02.2007 03:14 </t>
  </si>
  <si>
    <t> -0.1357 </t>
  </si>
  <si>
    <t>2454138.5914 </t>
  </si>
  <si>
    <t> 07.02.2007 02:11 </t>
  </si>
  <si>
    <t> -0.1358 </t>
  </si>
  <si>
    <t>2454211.2857 </t>
  </si>
  <si>
    <t> 20.04.2007 18:51 </t>
  </si>
  <si>
    <t> -0.1393 </t>
  </si>
  <si>
    <t> S.Dogru et al. </t>
  </si>
  <si>
    <t>IBVS 5795 </t>
  </si>
  <si>
    <t>2454314.42708 </t>
  </si>
  <si>
    <t> 01.08.2007 22:14 </t>
  </si>
  <si>
    <t> -0.14590 </t>
  </si>
  <si>
    <t>2454500.3078 </t>
  </si>
  <si>
    <t> 03.02.2008 19:23 </t>
  </si>
  <si>
    <t> -0.1547 </t>
  </si>
  <si>
    <t>IBVS 5898 </t>
  </si>
  <si>
    <t>2454521.5093 </t>
  </si>
  <si>
    <t> 25.02.2008 00:13 </t>
  </si>
  <si>
    <t> -0.1568 </t>
  </si>
  <si>
    <t> L.Urbancok </t>
  </si>
  <si>
    <t>OEJV 0094 </t>
  </si>
  <si>
    <t>2454843.3694 </t>
  </si>
  <si>
    <t> 11.01.2009 20:51 </t>
  </si>
  <si>
    <t> -0.1757 </t>
  </si>
  <si>
    <t> M.Rätz &amp; K.Rätz </t>
  </si>
  <si>
    <t>BAVM 214 </t>
  </si>
  <si>
    <t>2454964.5261 </t>
  </si>
  <si>
    <t> 13.05.2009 00:37 </t>
  </si>
  <si>
    <t> -0.1820 </t>
  </si>
  <si>
    <t>2455064.4796 </t>
  </si>
  <si>
    <t> 20.08.2009 23:30 </t>
  </si>
  <si>
    <t> -0.1880 </t>
  </si>
  <si>
    <t>BAVM 212 </t>
  </si>
  <si>
    <t>2455083.4513 </t>
  </si>
  <si>
    <t> 08.09.2009 22:49 </t>
  </si>
  <si>
    <t> -0.1879 </t>
  </si>
  <si>
    <t>2455095.5652 </t>
  </si>
  <si>
    <t> 21.09.2009 01:33 </t>
  </si>
  <si>
    <t> -0.1903 </t>
  </si>
  <si>
    <t>IBVS 5980 </t>
  </si>
  <si>
    <t>2455103.3781 </t>
  </si>
  <si>
    <t> 28.09.2009 21:04 </t>
  </si>
  <si>
    <t> -0.1892 </t>
  </si>
  <si>
    <t>2455106.8831 </t>
  </si>
  <si>
    <t> 02.10.2009 09:11 </t>
  </si>
  <si>
    <t> -0.1915 </t>
  </si>
  <si>
    <t>IBVS 5920 </t>
  </si>
  <si>
    <t>2455391.4419 </t>
  </si>
  <si>
    <t> 13.07.2010 22:36 </t>
  </si>
  <si>
    <t> -0.2064 </t>
  </si>
  <si>
    <t>BAVM 215 </t>
  </si>
  <si>
    <t>2455430.3390 </t>
  </si>
  <si>
    <t> 21.08.2010 20:08 </t>
  </si>
  <si>
    <t> -0.2090 </t>
  </si>
  <si>
    <t>2455430.4987 </t>
  </si>
  <si>
    <t> 21.08.2010 23:58 </t>
  </si>
  <si>
    <t> -0.2087 </t>
  </si>
  <si>
    <t>2455442.6137 </t>
  </si>
  <si>
    <t> 03.09.2010 02:43 </t>
  </si>
  <si>
    <t> -0.2100 </t>
  </si>
  <si>
    <t>ns</t>
  </si>
  <si>
    <t> C.Rivero </t>
  </si>
  <si>
    <t> JAAVSO 39;94 </t>
  </si>
  <si>
    <t>2455442.6140 </t>
  </si>
  <si>
    <t> 03.09.2010 02:44 </t>
  </si>
  <si>
    <t> -0.2097 </t>
  </si>
  <si>
    <t>2455443.5698 </t>
  </si>
  <si>
    <t> 04.09.2010 01:40 </t>
  </si>
  <si>
    <t> -0.2104 </t>
  </si>
  <si>
    <t>2455443.5702 </t>
  </si>
  <si>
    <t> 04.09.2010 01:41 </t>
  </si>
  <si>
    <t>2455469.8737 </t>
  </si>
  <si>
    <t> 30.09.2010 08:58 </t>
  </si>
  <si>
    <t> -0.2117 </t>
  </si>
  <si>
    <t>IBVS 5960 </t>
  </si>
  <si>
    <t>2455833.34244 </t>
  </si>
  <si>
    <t> 28.09.2011 20:13 </t>
  </si>
  <si>
    <t> -0.23193 </t>
  </si>
  <si>
    <t> L.Šmelcer </t>
  </si>
  <si>
    <t>OEJV 0160 </t>
  </si>
  <si>
    <t>2455833.34274 </t>
  </si>
  <si>
    <t> -0.23163 </t>
  </si>
  <si>
    <t>2455875.42834 </t>
  </si>
  <si>
    <t> 09.11.2011 22:16 </t>
  </si>
  <si>
    <t> -0.23423 </t>
  </si>
  <si>
    <t> K.Ho?kova </t>
  </si>
  <si>
    <t>2455895.6750 </t>
  </si>
  <si>
    <t> 30.11.2011 04:12 </t>
  </si>
  <si>
    <t> -0.2345 </t>
  </si>
  <si>
    <t>IBVS 6011 </t>
  </si>
  <si>
    <t>2455959.28115 </t>
  </si>
  <si>
    <t> 01.02.2012 18:44 </t>
  </si>
  <si>
    <t> -0.23897 </t>
  </si>
  <si>
    <t>2455959.28125 </t>
  </si>
  <si>
    <t> 01.02.2012 18:45 </t>
  </si>
  <si>
    <t> -0.23887 </t>
  </si>
  <si>
    <t>2456009.33659 </t>
  </si>
  <si>
    <t> 22.03.2012 20:04 </t>
  </si>
  <si>
    <t> -0.24298 </t>
  </si>
  <si>
    <t>2456009.33699 </t>
  </si>
  <si>
    <t> 22.03.2012 20:05 </t>
  </si>
  <si>
    <t> -0.24258 </t>
  </si>
  <si>
    <t>2456009.33739 </t>
  </si>
  <si>
    <t> -0.24218 </t>
  </si>
  <si>
    <t>2456052.37933 </t>
  </si>
  <si>
    <t> 04.05.2012 21:06 </t>
  </si>
  <si>
    <t> -0.24499 </t>
  </si>
  <si>
    <t> J.Trnka </t>
  </si>
  <si>
    <t>2456167.4793 </t>
  </si>
  <si>
    <t> 27.08.2012 23:30 </t>
  </si>
  <si>
    <t> -0.2499 </t>
  </si>
  <si>
    <t>BAVM 231 </t>
  </si>
  <si>
    <t>2456202.8701 </t>
  </si>
  <si>
    <t> 02.10.2012 08:52 </t>
  </si>
  <si>
    <t> -0.2514 </t>
  </si>
  <si>
    <t>IBVS 6042 </t>
  </si>
  <si>
    <t>2456331.35628 </t>
  </si>
  <si>
    <t> 07.02.2013 20:33 </t>
  </si>
  <si>
    <t> -0.26179 </t>
  </si>
  <si>
    <t>2456390.34522 </t>
  </si>
  <si>
    <t> 07.04.2013 20:17 </t>
  </si>
  <si>
    <t> -0.26010 </t>
  </si>
  <si>
    <t>2456737.3880 </t>
  </si>
  <si>
    <t> 20.03.2014 21:18 </t>
  </si>
  <si>
    <t> -0.2855 </t>
  </si>
  <si>
    <t> D.Gümüs </t>
  </si>
  <si>
    <t>IBVS 6125 </t>
  </si>
  <si>
    <t>IBVS 6167</t>
  </si>
  <si>
    <t>OEJV 0179</t>
  </si>
  <si>
    <t>OEJV 0210</t>
  </si>
  <si>
    <t>NA</t>
  </si>
  <si>
    <t>OEJV 0211</t>
  </si>
  <si>
    <t>Add cycle</t>
  </si>
  <si>
    <t>JD today</t>
  </si>
  <si>
    <t>Old Cycle</t>
  </si>
  <si>
    <t>New Cycle</t>
  </si>
  <si>
    <t>Next ToM</t>
  </si>
  <si>
    <t>Local time</t>
  </si>
  <si>
    <t>My tine zone</t>
  </si>
  <si>
    <t>Compatibility Report for Cep_GW.xls</t>
  </si>
  <si>
    <t>Run on 11/11/2022 13:43</t>
  </si>
  <si>
    <t>If the workbook is saved in an earlier file format or opened in an earlier version of Microsoft Excel, the listed features will not be available.</t>
  </si>
  <si>
    <t>Minor loss of fidelity</t>
  </si>
  <si>
    <t># of occurrences</t>
  </si>
  <si>
    <t>Version</t>
  </si>
  <si>
    <t>Some cells or styles in this workbook contain formatting that is not supported by the selected file format. These formats will be converted to the closest format available.</t>
  </si>
  <si>
    <t>Excel 97-2003</t>
  </si>
  <si>
    <t>JAVSO, 50, 133</t>
  </si>
  <si>
    <t>JBAV, 60</t>
  </si>
  <si>
    <t>JAAVSO, 50, 255</t>
  </si>
  <si>
    <t>JAAVSO 51, 138</t>
  </si>
  <si>
    <t>JAAVSO 51, 134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</si>
</sst>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$&quot;#,##0_);\(&quot;$&quot;#,##0\)"/>
    <numFmt numFmtId="165" formatCode="0.00000"/>
    <numFmt numFmtId="166" formatCode="yyyy/mm/dd\ "/>
    <numFmt numFmtId="167" formatCode="0.0000"/>
    <numFmt numFmtId="168" formatCode="0.E+00"/>
    <numFmt numFmtId="169" formatCode="0.0%"/>
    <numFmt numFmtId="170" formatCode="0.0000E+00"/>
    <numFmt numFmtId="171" formatCode="0.000E+00"/>
    <numFmt numFmtId="172" formatCode="dd/mm/yyyy"/>
  </numFmts>
  <fonts count="59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color indexed="23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i/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b/>
      <sz val="10"/>
      <color indexed="16"/>
      <name val="Arial"/>
      <family val="2"/>
    </font>
    <font>
      <b/>
      <sz val="10"/>
      <color indexed="60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3"/>
      <name val="Arial"/>
      <family val="2"/>
    </font>
    <font>
      <vertAlign val="subscript"/>
      <sz val="10"/>
      <color indexed="20"/>
      <name val="Arial"/>
      <family val="2"/>
    </font>
    <font>
      <b/>
      <sz val="12"/>
      <color indexed="8"/>
      <name val="Arial"/>
      <family val="2"/>
    </font>
    <font>
      <sz val="10"/>
      <color indexed="12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b/>
      <sz val="10"/>
      <color rgb="FF0070C0"/>
      <name val="Arial"/>
      <family val="2"/>
    </font>
    <font>
      <sz val="10"/>
      <color rgb="FF00B05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8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20" borderId="0" applyNumberFormat="0" applyBorder="0" applyAlignment="0" applyProtection="0"/>
    <xf numFmtId="0" fontId="44" fillId="4" borderId="0" applyNumberFormat="0" applyBorder="0" applyAlignment="0" applyProtection="0"/>
    <xf numFmtId="0" fontId="45" fillId="21" borderId="1" applyNumberFormat="0" applyAlignment="0" applyProtection="0"/>
    <xf numFmtId="0" fontId="46" fillId="22" borderId="2" applyNumberFormat="0" applyAlignment="0" applyProtection="0"/>
    <xf numFmtId="3" fontId="56" fillId="2" borderId="0"/>
    <xf numFmtId="164" fontId="56" fillId="2" borderId="0"/>
    <xf numFmtId="0" fontId="56" fillId="2" borderId="0"/>
    <xf numFmtId="0" fontId="47" fillId="0" borderId="0" applyNumberFormat="0" applyFill="0" applyBorder="0" applyAlignment="0" applyProtection="0"/>
    <xf numFmtId="2" fontId="56" fillId="2" borderId="0"/>
    <xf numFmtId="0" fontId="48" fillId="5" borderId="0" applyNumberFormat="0" applyBorder="0" applyAlignment="0" applyProtection="0"/>
    <xf numFmtId="0" fontId="1" fillId="2" borderId="0"/>
    <xf numFmtId="0" fontId="2" fillId="2" borderId="0"/>
    <xf numFmtId="0" fontId="49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50" fillId="8" borderId="1" applyNumberFormat="0" applyAlignment="0" applyProtection="0"/>
    <xf numFmtId="0" fontId="51" fillId="0" borderId="4" applyNumberFormat="0" applyFill="0" applyAlignment="0" applyProtection="0"/>
    <xf numFmtId="0" fontId="52" fillId="23" borderId="0" applyNumberFormat="0" applyBorder="0" applyAlignment="0" applyProtection="0"/>
    <xf numFmtId="0" fontId="13" fillId="0" borderId="0"/>
    <xf numFmtId="0" fontId="13" fillId="24" borderId="5" applyNumberFormat="0" applyFont="0" applyAlignment="0" applyProtection="0"/>
    <xf numFmtId="0" fontId="53" fillId="21" borderId="6" applyNumberFormat="0" applyAlignment="0" applyProtection="0"/>
    <xf numFmtId="0" fontId="54" fillId="0" borderId="0" applyNumberFormat="0" applyFill="0" applyBorder="0" applyAlignment="0" applyProtection="0"/>
    <xf numFmtId="0" fontId="56" fillId="2" borderId="7"/>
    <xf numFmtId="0" fontId="55" fillId="0" borderId="0" applyNumberFormat="0" applyFill="0" applyBorder="0" applyAlignment="0" applyProtection="0"/>
  </cellStyleXfs>
  <cellXfs count="345">
    <xf numFmtId="0" fontId="0" fillId="2" borderId="0" xfId="0" applyFill="1"/>
    <xf numFmtId="166" fontId="0" fillId="2" borderId="5" xfId="0" applyNumberFormat="1" applyFill="1" applyBorder="1"/>
    <xf numFmtId="166" fontId="0" fillId="2" borderId="8" xfId="0" applyNumberFormat="1" applyFill="1" applyBorder="1"/>
    <xf numFmtId="0" fontId="0" fillId="0" borderId="5" xfId="0" applyBorder="1"/>
    <xf numFmtId="0" fontId="0" fillId="2" borderId="5" xfId="0" applyFill="1" applyBorder="1"/>
    <xf numFmtId="0" fontId="0" fillId="2" borderId="5" xfId="0" applyFill="1" applyBorder="1" applyAlignment="1">
      <alignment horizontal="right"/>
    </xf>
    <xf numFmtId="165" fontId="0" fillId="2" borderId="5" xfId="0" applyNumberFormat="1" applyFill="1" applyBorder="1"/>
    <xf numFmtId="0" fontId="0" fillId="2" borderId="8" xfId="0" applyFill="1" applyBorder="1"/>
    <xf numFmtId="0" fontId="0" fillId="2" borderId="9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5" fillId="2" borderId="5" xfId="0" applyFont="1" applyFill="1" applyBorder="1"/>
    <xf numFmtId="0" fontId="0" fillId="0" borderId="10" xfId="0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 applyAlignment="1">
      <alignment horizontal="right"/>
    </xf>
    <xf numFmtId="0" fontId="0" fillId="2" borderId="14" xfId="0" applyFill="1" applyBorder="1" applyAlignment="1">
      <alignment horizontal="right"/>
    </xf>
    <xf numFmtId="0" fontId="0" fillId="0" borderId="0" xfId="0"/>
    <xf numFmtId="0" fontId="7" fillId="0" borderId="0" xfId="0" applyFont="1"/>
    <xf numFmtId="0" fontId="4" fillId="0" borderId="0" xfId="0" applyFont="1"/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7" fillId="2" borderId="5" xfId="0" applyFont="1" applyFill="1" applyBorder="1"/>
    <xf numFmtId="0" fontId="7" fillId="2" borderId="9" xfId="0" applyFont="1" applyFill="1" applyBorder="1" applyAlignment="1">
      <alignment horizontal="center"/>
    </xf>
    <xf numFmtId="0" fontId="9" fillId="2" borderId="5" xfId="0" applyFont="1" applyFill="1" applyBorder="1"/>
    <xf numFmtId="0" fontId="10" fillId="2" borderId="5" xfId="0" applyFont="1" applyFill="1" applyBorder="1"/>
    <xf numFmtId="11" fontId="0" fillId="0" borderId="0" xfId="0" applyNumberFormat="1" applyAlignment="1">
      <alignment horizontal="center"/>
    </xf>
    <xf numFmtId="11" fontId="0" fillId="2" borderId="11" xfId="0" applyNumberFormat="1" applyFill="1" applyBorder="1"/>
    <xf numFmtId="0" fontId="0" fillId="2" borderId="16" xfId="0" applyFill="1" applyBorder="1"/>
    <xf numFmtId="0" fontId="0" fillId="0" borderId="17" xfId="0" applyBorder="1"/>
    <xf numFmtId="0" fontId="0" fillId="0" borderId="18" xfId="0" applyBorder="1"/>
    <xf numFmtId="0" fontId="0" fillId="2" borderId="5" xfId="0" applyFill="1" applyBorder="1" applyAlignment="1">
      <alignment horizontal="center"/>
    </xf>
    <xf numFmtId="0" fontId="11" fillId="2" borderId="5" xfId="0" applyFont="1" applyFill="1" applyBorder="1"/>
    <xf numFmtId="0" fontId="0" fillId="2" borderId="19" xfId="0" applyFill="1" applyBorder="1" applyAlignment="1">
      <alignment horizontal="center"/>
    </xf>
    <xf numFmtId="0" fontId="12" fillId="2" borderId="5" xfId="0" applyFont="1" applyFill="1" applyBorder="1"/>
    <xf numFmtId="0" fontId="13" fillId="2" borderId="5" xfId="0" applyFont="1" applyFill="1" applyBorder="1"/>
    <xf numFmtId="0" fontId="14" fillId="2" borderId="5" xfId="0" applyFont="1" applyFill="1" applyBorder="1"/>
    <xf numFmtId="0" fontId="15" fillId="2" borderId="5" xfId="0" applyFont="1" applyFill="1" applyBorder="1"/>
    <xf numFmtId="0" fontId="15" fillId="0" borderId="15" xfId="0" applyFont="1" applyBorder="1" applyAlignment="1">
      <alignment horizontal="center"/>
    </xf>
    <xf numFmtId="0" fontId="15" fillId="2" borderId="0" xfId="0" applyFont="1" applyFill="1"/>
    <xf numFmtId="0" fontId="15" fillId="2" borderId="13" xfId="0" applyFont="1" applyFill="1" applyBorder="1"/>
    <xf numFmtId="0" fontId="15" fillId="0" borderId="14" xfId="0" applyFont="1" applyBorder="1"/>
    <xf numFmtId="0" fontId="7" fillId="0" borderId="5" xfId="0" applyFont="1" applyBorder="1"/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9" fillId="0" borderId="5" xfId="0" applyFont="1" applyBorder="1" applyAlignment="1">
      <alignment horizontal="left"/>
    </xf>
    <xf numFmtId="0" fontId="12" fillId="0" borderId="5" xfId="0" applyFont="1" applyBorder="1"/>
    <xf numFmtId="0" fontId="9" fillId="2" borderId="8" xfId="0" applyFont="1" applyFill="1" applyBorder="1"/>
    <xf numFmtId="0" fontId="14" fillId="0" borderId="5" xfId="0" applyFont="1" applyBorder="1" applyAlignment="1">
      <alignment horizontal="left"/>
    </xf>
    <xf numFmtId="0" fontId="0" fillId="0" borderId="5" xfId="0" applyBorder="1" applyAlignment="1">
      <alignment horizont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/>
    <xf numFmtId="0" fontId="3" fillId="2" borderId="5" xfId="0" applyFont="1" applyFill="1" applyBorder="1"/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/>
    <xf numFmtId="0" fontId="0" fillId="0" borderId="20" xfId="0" applyBorder="1"/>
    <xf numFmtId="0" fontId="0" fillId="0" borderId="21" xfId="0" applyBorder="1"/>
    <xf numFmtId="0" fontId="16" fillId="0" borderId="0" xfId="0" applyFont="1"/>
    <xf numFmtId="0" fontId="17" fillId="0" borderId="0" xfId="0" applyFont="1"/>
    <xf numFmtId="0" fontId="0" fillId="2" borderId="5" xfId="0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18" fillId="2" borderId="5" xfId="0" applyFont="1" applyFill="1" applyBorder="1" applyAlignment="1">
      <alignment horizontal="left"/>
    </xf>
    <xf numFmtId="0" fontId="19" fillId="2" borderId="5" xfId="0" applyFont="1" applyFill="1" applyBorder="1" applyAlignment="1">
      <alignment horizontal="left"/>
    </xf>
    <xf numFmtId="167" fontId="19" fillId="0" borderId="5" xfId="0" applyNumberFormat="1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165" fontId="19" fillId="2" borderId="5" xfId="0" applyNumberFormat="1" applyFont="1" applyFill="1" applyBorder="1" applyAlignment="1">
      <alignment horizontal="left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9" fillId="0" borderId="0" xfId="0" applyFont="1"/>
    <xf numFmtId="0" fontId="0" fillId="0" borderId="0" xfId="0" applyAlignment="1">
      <alignment horizont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2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4" fillId="2" borderId="0" xfId="0" applyFont="1" applyFill="1"/>
    <xf numFmtId="0" fontId="21" fillId="0" borderId="5" xfId="0" applyFont="1" applyBorder="1" applyAlignment="1">
      <alignment horizontal="left"/>
    </xf>
    <xf numFmtId="0" fontId="0" fillId="2" borderId="0" xfId="0" applyFill="1" applyAlignment="1">
      <alignment horizontal="center"/>
    </xf>
    <xf numFmtId="0" fontId="21" fillId="0" borderId="5" xfId="0" applyFont="1" applyBorder="1" applyAlignment="1">
      <alignment horizontal="center"/>
    </xf>
    <xf numFmtId="0" fontId="19" fillId="2" borderId="0" xfId="0" applyFont="1" applyFill="1" applyAlignment="1">
      <alignment horizontal="left"/>
    </xf>
    <xf numFmtId="0" fontId="7" fillId="0" borderId="22" xfId="0" applyFont="1" applyBorder="1"/>
    <xf numFmtId="0" fontId="7" fillId="0" borderId="23" xfId="0" applyFont="1" applyBorder="1"/>
    <xf numFmtId="0" fontId="22" fillId="0" borderId="0" xfId="0" applyFont="1"/>
    <xf numFmtId="0" fontId="24" fillId="0" borderId="0" xfId="0" applyFont="1"/>
    <xf numFmtId="0" fontId="7" fillId="0" borderId="0" xfId="0" applyFont="1" applyAlignment="1">
      <alignment horizontal="center"/>
    </xf>
    <xf numFmtId="0" fontId="7" fillId="0" borderId="24" xfId="0" applyFont="1" applyBorder="1"/>
    <xf numFmtId="0" fontId="8" fillId="0" borderId="25" xfId="0" applyFont="1" applyBorder="1"/>
    <xf numFmtId="0" fontId="12" fillId="0" borderId="26" xfId="0" applyFont="1" applyBorder="1"/>
    <xf numFmtId="168" fontId="12" fillId="0" borderId="26" xfId="0" applyNumberFormat="1" applyFont="1" applyBorder="1" applyAlignment="1">
      <alignment horizontal="center"/>
    </xf>
    <xf numFmtId="169" fontId="0" fillId="0" borderId="0" xfId="0" applyNumberFormat="1"/>
    <xf numFmtId="14" fontId="0" fillId="0" borderId="0" xfId="0" applyNumberFormat="1"/>
    <xf numFmtId="0" fontId="7" fillId="0" borderId="27" xfId="0" applyFont="1" applyBorder="1"/>
    <xf numFmtId="0" fontId="8" fillId="0" borderId="28" xfId="0" applyFont="1" applyBorder="1"/>
    <xf numFmtId="0" fontId="12" fillId="0" borderId="29" xfId="0" applyFont="1" applyBorder="1"/>
    <xf numFmtId="168" fontId="12" fillId="0" borderId="29" xfId="0" applyNumberFormat="1" applyFont="1" applyBorder="1" applyAlignment="1">
      <alignment horizontal="center"/>
    </xf>
    <xf numFmtId="0" fontId="7" fillId="0" borderId="30" xfId="0" applyFont="1" applyBorder="1"/>
    <xf numFmtId="0" fontId="8" fillId="0" borderId="31" xfId="0" applyFont="1" applyBorder="1"/>
    <xf numFmtId="0" fontId="12" fillId="0" borderId="32" xfId="0" applyFont="1" applyBorder="1"/>
    <xf numFmtId="168" fontId="12" fillId="0" borderId="32" xfId="0" applyNumberFormat="1" applyFont="1" applyBorder="1" applyAlignment="1">
      <alignment horizontal="center"/>
    </xf>
    <xf numFmtId="0" fontId="24" fillId="0" borderId="15" xfId="0" applyFont="1" applyBorder="1"/>
    <xf numFmtId="0" fontId="0" fillId="0" borderId="15" xfId="0" applyBorder="1"/>
    <xf numFmtId="0" fontId="8" fillId="0" borderId="0" xfId="0" applyFont="1"/>
    <xf numFmtId="168" fontId="12" fillId="0" borderId="0" xfId="0" applyNumberFormat="1" applyFont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13" fillId="0" borderId="0" xfId="0" applyFont="1"/>
    <xf numFmtId="0" fontId="7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25" fillId="25" borderId="5" xfId="0" applyFont="1" applyFill="1" applyBorder="1"/>
    <xf numFmtId="0" fontId="12" fillId="0" borderId="8" xfId="0" applyFont="1" applyBorder="1"/>
    <xf numFmtId="10" fontId="7" fillId="0" borderId="0" xfId="0" applyNumberFormat="1" applyFont="1"/>
    <xf numFmtId="0" fontId="10" fillId="0" borderId="0" xfId="0" applyFont="1"/>
    <xf numFmtId="169" fontId="10" fillId="0" borderId="0" xfId="0" applyNumberFormat="1" applyFont="1"/>
    <xf numFmtId="10" fontId="10" fillId="0" borderId="0" xfId="0" applyNumberFormat="1" applyFont="1"/>
    <xf numFmtId="0" fontId="7" fillId="2" borderId="19" xfId="0" applyFont="1" applyFill="1" applyBorder="1" applyAlignment="1">
      <alignment horizontal="center"/>
    </xf>
    <xf numFmtId="167" fontId="6" fillId="0" borderId="5" xfId="0" applyNumberFormat="1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2" borderId="0" xfId="0" applyFont="1" applyFill="1" applyAlignment="1">
      <alignment horizontal="left"/>
    </xf>
    <xf numFmtId="0" fontId="9" fillId="2" borderId="5" xfId="0" applyFont="1" applyFill="1" applyBorder="1" applyAlignment="1">
      <alignment horizontal="left"/>
    </xf>
    <xf numFmtId="0" fontId="16" fillId="2" borderId="5" xfId="0" applyFont="1" applyFill="1" applyBorder="1"/>
    <xf numFmtId="0" fontId="6" fillId="2" borderId="19" xfId="0" applyFont="1" applyFill="1" applyBorder="1" applyAlignment="1">
      <alignment horizontal="left"/>
    </xf>
    <xf numFmtId="11" fontId="0" fillId="2" borderId="5" xfId="0" applyNumberFormat="1" applyFill="1" applyBorder="1"/>
    <xf numFmtId="11" fontId="0" fillId="2" borderId="8" xfId="0" applyNumberFormat="1" applyFill="1" applyBorder="1"/>
    <xf numFmtId="0" fontId="7" fillId="2" borderId="12" xfId="0" applyFont="1" applyFill="1" applyBorder="1" applyAlignment="1">
      <alignment horizontal="center"/>
    </xf>
    <xf numFmtId="169" fontId="7" fillId="0" borderId="0" xfId="0" applyNumberFormat="1" applyFont="1"/>
    <xf numFmtId="0" fontId="25" fillId="0" borderId="0" xfId="0" applyFont="1" applyAlignment="1" applyProtection="1">
      <alignment horizontal="left"/>
      <protection locked="0"/>
    </xf>
    <xf numFmtId="0" fontId="30" fillId="0" borderId="0" xfId="0" applyFont="1"/>
    <xf numFmtId="0" fontId="25" fillId="25" borderId="8" xfId="0" applyFont="1" applyFill="1" applyBorder="1"/>
    <xf numFmtId="0" fontId="12" fillId="0" borderId="0" xfId="0" applyFont="1" applyAlignment="1">
      <alignment horizontal="left"/>
    </xf>
    <xf numFmtId="0" fontId="0" fillId="2" borderId="19" xfId="0" applyFill="1" applyBorder="1"/>
    <xf numFmtId="166" fontId="0" fillId="2" borderId="19" xfId="0" applyNumberFormat="1" applyFill="1" applyBorder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170" fontId="10" fillId="0" borderId="0" xfId="0" applyNumberFormat="1" applyFont="1"/>
    <xf numFmtId="170" fontId="0" fillId="0" borderId="0" xfId="0" applyNumberFormat="1" applyAlignment="1">
      <alignment horizontal="center"/>
    </xf>
    <xf numFmtId="0" fontId="32" fillId="2" borderId="5" xfId="0" applyFont="1" applyFill="1" applyBorder="1"/>
    <xf numFmtId="0" fontId="17" fillId="2" borderId="5" xfId="0" applyFont="1" applyFill="1" applyBorder="1"/>
    <xf numFmtId="166" fontId="17" fillId="2" borderId="5" xfId="0" applyNumberFormat="1" applyFont="1" applyFill="1" applyBorder="1"/>
    <xf numFmtId="0" fontId="17" fillId="2" borderId="0" xfId="0" applyFont="1" applyFill="1"/>
    <xf numFmtId="0" fontId="9" fillId="0" borderId="5" xfId="0" applyFont="1" applyBorder="1" applyAlignment="1">
      <alignment horizontal="left" vertical="center"/>
    </xf>
    <xf numFmtId="0" fontId="17" fillId="2" borderId="0" xfId="0" applyFont="1" applyFill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17" fillId="2" borderId="0" xfId="0" applyFont="1" applyFill="1" applyAlignment="1">
      <alignment horizontal="left"/>
    </xf>
    <xf numFmtId="0" fontId="33" fillId="0" borderId="0" xfId="0" applyFont="1"/>
    <xf numFmtId="0" fontId="34" fillId="0" borderId="0" xfId="0" applyFont="1" applyAlignment="1">
      <alignment horizontal="left" vertical="top"/>
    </xf>
    <xf numFmtId="0" fontId="34" fillId="0" borderId="0" xfId="0" applyFont="1" applyAlignment="1">
      <alignment horizontal="center" vertical="top"/>
    </xf>
    <xf numFmtId="0" fontId="34" fillId="0" borderId="33" xfId="0" applyFont="1" applyBorder="1" applyAlignment="1">
      <alignment horizontal="left" vertical="top"/>
    </xf>
    <xf numFmtId="0" fontId="7" fillId="2" borderId="0" xfId="0" applyFont="1" applyFill="1"/>
    <xf numFmtId="0" fontId="34" fillId="0" borderId="5" xfId="0" applyFont="1" applyBorder="1" applyAlignment="1">
      <alignment horizontal="left" vertical="top"/>
    </xf>
    <xf numFmtId="0" fontId="9" fillId="0" borderId="33" xfId="0" applyFont="1" applyBorder="1" applyAlignment="1">
      <alignment horizontal="left"/>
    </xf>
    <xf numFmtId="0" fontId="9" fillId="0" borderId="33" xfId="0" applyFont="1" applyBorder="1" applyAlignment="1">
      <alignment horizontal="left" vertical="center"/>
    </xf>
    <xf numFmtId="0" fontId="9" fillId="0" borderId="33" xfId="0" applyFont="1" applyBorder="1" applyAlignment="1">
      <alignment wrapText="1"/>
    </xf>
    <xf numFmtId="0" fontId="9" fillId="0" borderId="5" xfId="0" applyFont="1" applyBorder="1"/>
    <xf numFmtId="0" fontId="34" fillId="0" borderId="5" xfId="0" applyFont="1" applyBorder="1" applyAlignment="1">
      <alignment horizontal="center" vertical="top"/>
    </xf>
    <xf numFmtId="0" fontId="9" fillId="0" borderId="0" xfId="0" applyFont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18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165" fontId="6" fillId="2" borderId="0" xfId="0" applyNumberFormat="1" applyFont="1" applyFill="1" applyAlignment="1">
      <alignment horizontal="left"/>
    </xf>
    <xf numFmtId="166" fontId="0" fillId="2" borderId="11" xfId="0" applyNumberFormat="1" applyFill="1" applyBorder="1"/>
    <xf numFmtId="0" fontId="9" fillId="0" borderId="5" xfId="0" applyFont="1" applyBorder="1" applyAlignment="1">
      <alignment wrapText="1"/>
    </xf>
    <xf numFmtId="0" fontId="9" fillId="0" borderId="5" xfId="0" applyFont="1" applyBorder="1" applyAlignment="1">
      <alignment horizontal="left" wrapText="1"/>
    </xf>
    <xf numFmtId="0" fontId="24" fillId="2" borderId="5" xfId="0" applyFont="1" applyFill="1" applyBorder="1"/>
    <xf numFmtId="0" fontId="32" fillId="2" borderId="5" xfId="0" applyFont="1" applyFill="1" applyBorder="1" applyAlignment="1">
      <alignment horizontal="left"/>
    </xf>
    <xf numFmtId="0" fontId="32" fillId="2" borderId="5" xfId="0" applyFont="1" applyFill="1" applyBorder="1" applyAlignment="1">
      <alignment horizontal="center"/>
    </xf>
    <xf numFmtId="0" fontId="32" fillId="2" borderId="8" xfId="0" applyFont="1" applyFill="1" applyBorder="1" applyAlignment="1">
      <alignment horizontal="left"/>
    </xf>
    <xf numFmtId="0" fontId="32" fillId="2" borderId="5" xfId="0" quotePrefix="1" applyFont="1" applyFill="1" applyBorder="1"/>
    <xf numFmtId="0" fontId="32" fillId="2" borderId="0" xfId="0" applyFont="1" applyFill="1"/>
    <xf numFmtId="0" fontId="32" fillId="2" borderId="33" xfId="0" applyFont="1" applyFill="1" applyBorder="1"/>
    <xf numFmtId="0" fontId="32" fillId="2" borderId="0" xfId="0" applyFont="1" applyFill="1" applyAlignment="1">
      <alignment horizontal="center"/>
    </xf>
    <xf numFmtId="0" fontId="32" fillId="2" borderId="0" xfId="0" applyFont="1" applyFill="1" applyAlignment="1">
      <alignment horizontal="left"/>
    </xf>
    <xf numFmtId="0" fontId="32" fillId="2" borderId="8" xfId="0" applyFont="1" applyFill="1" applyBorder="1"/>
    <xf numFmtId="0" fontId="32" fillId="2" borderId="8" xfId="0" applyFont="1" applyFill="1" applyBorder="1" applyAlignment="1">
      <alignment horizontal="center"/>
    </xf>
    <xf numFmtId="0" fontId="9" fillId="2" borderId="0" xfId="0" applyFont="1" applyFill="1" applyAlignment="1">
      <alignment horizontal="left"/>
    </xf>
    <xf numFmtId="0" fontId="9" fillId="2" borderId="19" xfId="0" applyFont="1" applyFill="1" applyBorder="1"/>
    <xf numFmtId="0" fontId="31" fillId="0" borderId="0" xfId="0" applyFont="1"/>
    <xf numFmtId="0" fontId="14" fillId="2" borderId="5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left"/>
    </xf>
    <xf numFmtId="0" fontId="14" fillId="2" borderId="8" xfId="0" applyFont="1" applyFill="1" applyBorder="1"/>
    <xf numFmtId="0" fontId="14" fillId="0" borderId="5" xfId="0" applyFont="1" applyBorder="1"/>
    <xf numFmtId="0" fontId="14" fillId="0" borderId="5" xfId="0" applyFont="1" applyBorder="1" applyAlignment="1">
      <alignment horizontal="center"/>
    </xf>
    <xf numFmtId="167" fontId="14" fillId="0" borderId="5" xfId="0" applyNumberFormat="1" applyFont="1" applyBorder="1" applyAlignment="1">
      <alignment horizontal="left"/>
    </xf>
    <xf numFmtId="0" fontId="18" fillId="0" borderId="5" xfId="0" applyFont="1" applyBorder="1" applyAlignment="1">
      <alignment horizontal="left" vertical="top"/>
    </xf>
    <xf numFmtId="0" fontId="18" fillId="0" borderId="5" xfId="0" applyFont="1" applyBorder="1" applyAlignment="1">
      <alignment horizontal="center" vertical="top"/>
    </xf>
    <xf numFmtId="0" fontId="14" fillId="2" borderId="12" xfId="0" applyFont="1" applyFill="1" applyBorder="1"/>
    <xf numFmtId="0" fontId="14" fillId="2" borderId="10" xfId="0" applyFont="1" applyFill="1" applyBorder="1" applyAlignment="1">
      <alignment horizontal="left"/>
    </xf>
    <xf numFmtId="0" fontId="18" fillId="2" borderId="5" xfId="0" applyFont="1" applyFill="1" applyBorder="1"/>
    <xf numFmtId="0" fontId="14" fillId="2" borderId="0" xfId="0" applyFont="1" applyFill="1" applyAlignment="1">
      <alignment horizontal="center"/>
    </xf>
    <xf numFmtId="0" fontId="14" fillId="2" borderId="0" xfId="0" applyFont="1" applyFill="1" applyAlignment="1">
      <alignment horizontal="left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center" vertical="top"/>
    </xf>
    <xf numFmtId="0" fontId="14" fillId="0" borderId="0" xfId="0" applyFont="1" applyAlignment="1">
      <alignment horizontal="center"/>
    </xf>
    <xf numFmtId="0" fontId="18" fillId="2" borderId="0" xfId="0" applyFont="1" applyFill="1"/>
    <xf numFmtId="165" fontId="14" fillId="2" borderId="0" xfId="0" applyNumberFormat="1" applyFont="1" applyFill="1" applyAlignment="1">
      <alignment horizontal="left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4" fillId="0" borderId="5" xfId="0" applyFont="1" applyBorder="1" applyAlignment="1">
      <alignment wrapText="1"/>
    </xf>
    <xf numFmtId="0" fontId="14" fillId="0" borderId="5" xfId="0" applyFont="1" applyBorder="1" applyAlignment="1">
      <alignment horizontal="center" wrapText="1"/>
    </xf>
    <xf numFmtId="0" fontId="14" fillId="0" borderId="5" xfId="0" applyFont="1" applyBorder="1" applyAlignment="1">
      <alignment horizontal="left" wrapText="1"/>
    </xf>
    <xf numFmtId="0" fontId="14" fillId="0" borderId="33" xfId="0" applyFont="1" applyBorder="1"/>
    <xf numFmtId="0" fontId="14" fillId="0" borderId="33" xfId="0" applyFont="1" applyBorder="1" applyAlignment="1">
      <alignment horizontal="left" vertical="center"/>
    </xf>
    <xf numFmtId="0" fontId="18" fillId="0" borderId="33" xfId="0" applyFont="1" applyBorder="1" applyAlignment="1">
      <alignment horizontal="left" vertical="top"/>
    </xf>
    <xf numFmtId="0" fontId="14" fillId="0" borderId="33" xfId="0" applyFont="1" applyBorder="1" applyAlignment="1">
      <alignment wrapText="1"/>
    </xf>
    <xf numFmtId="0" fontId="14" fillId="0" borderId="33" xfId="0" applyFont="1" applyBorder="1" applyAlignment="1">
      <alignment horizontal="left"/>
    </xf>
    <xf numFmtId="0" fontId="14" fillId="0" borderId="33" xfId="0" applyFont="1" applyBorder="1" applyAlignment="1">
      <alignment horizontal="left" vertical="top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center" vertical="center"/>
    </xf>
    <xf numFmtId="0" fontId="14" fillId="0" borderId="5" xfId="0" applyFont="1" applyBorder="1" applyAlignment="1">
      <alignment horizontal="left" vertical="top"/>
    </xf>
    <xf numFmtId="0" fontId="14" fillId="0" borderId="5" xfId="0" applyFont="1" applyBorder="1" applyAlignment="1">
      <alignment horizontal="center" vertical="top"/>
    </xf>
    <xf numFmtId="0" fontId="14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/>
    </xf>
    <xf numFmtId="0" fontId="14" fillId="2" borderId="5" xfId="0" quotePrefix="1" applyFont="1" applyFill="1" applyBorder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32" fillId="0" borderId="5" xfId="0" applyFont="1" applyBorder="1" applyAlignment="1">
      <alignment horizontal="left"/>
    </xf>
    <xf numFmtId="0" fontId="14" fillId="0" borderId="0" xfId="0" applyFont="1" applyAlignment="1">
      <alignment wrapText="1"/>
    </xf>
    <xf numFmtId="0" fontId="32" fillId="0" borderId="5" xfId="0" applyFont="1" applyBorder="1" applyAlignment="1">
      <alignment horizontal="center"/>
    </xf>
    <xf numFmtId="0" fontId="14" fillId="2" borderId="10" xfId="0" applyFont="1" applyFill="1" applyBorder="1"/>
    <xf numFmtId="0" fontId="0" fillId="2" borderId="34" xfId="0" applyFill="1" applyBorder="1"/>
    <xf numFmtId="166" fontId="0" fillId="2" borderId="35" xfId="0" applyNumberFormat="1" applyFill="1" applyBorder="1"/>
    <xf numFmtId="166" fontId="0" fillId="2" borderId="0" xfId="0" applyNumberFormat="1" applyFill="1"/>
    <xf numFmtId="0" fontId="9" fillId="2" borderId="0" xfId="0" applyFont="1" applyFill="1"/>
    <xf numFmtId="0" fontId="0" fillId="0" borderId="36" xfId="0" applyBorder="1"/>
    <xf numFmtId="0" fontId="0" fillId="0" borderId="23" xfId="0" applyBorder="1"/>
    <xf numFmtId="0" fontId="7" fillId="0" borderId="36" xfId="0" applyFont="1" applyBorder="1" applyAlignment="1">
      <alignment horizontal="center"/>
    </xf>
    <xf numFmtId="0" fontId="7" fillId="0" borderId="36" xfId="0" applyFont="1" applyBorder="1" applyAlignment="1">
      <alignment horizontal="left"/>
    </xf>
    <xf numFmtId="0" fontId="25" fillId="0" borderId="15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36" fillId="0" borderId="15" xfId="0" applyFont="1" applyBorder="1" applyAlignment="1">
      <alignment horizontal="center"/>
    </xf>
    <xf numFmtId="0" fontId="0" fillId="0" borderId="24" xfId="0" applyBorder="1"/>
    <xf numFmtId="0" fontId="12" fillId="0" borderId="37" xfId="0" applyFont="1" applyBorder="1"/>
    <xf numFmtId="0" fontId="0" fillId="0" borderId="37" xfId="0" applyBorder="1" applyAlignment="1">
      <alignment horizontal="right"/>
    </xf>
    <xf numFmtId="0" fontId="0" fillId="0" borderId="25" xfId="0" applyBorder="1"/>
    <xf numFmtId="0" fontId="0" fillId="26" borderId="24" xfId="0" applyFill="1" applyBorder="1"/>
    <xf numFmtId="0" fontId="13" fillId="26" borderId="25" xfId="0" applyFont="1" applyFill="1" applyBorder="1"/>
    <xf numFmtId="0" fontId="32" fillId="0" borderId="26" xfId="0" applyFont="1" applyBorder="1"/>
    <xf numFmtId="0" fontId="0" fillId="0" borderId="28" xfId="0" applyBorder="1"/>
    <xf numFmtId="0" fontId="0" fillId="26" borderId="27" xfId="0" applyFill="1" applyBorder="1"/>
    <xf numFmtId="0" fontId="13" fillId="26" borderId="28" xfId="0" applyFont="1" applyFill="1" applyBorder="1"/>
    <xf numFmtId="0" fontId="32" fillId="0" borderId="29" xfId="0" applyFont="1" applyBorder="1"/>
    <xf numFmtId="0" fontId="0" fillId="27" borderId="27" xfId="0" applyFill="1" applyBorder="1"/>
    <xf numFmtId="0" fontId="13" fillId="28" borderId="28" xfId="0" applyFont="1" applyFill="1" applyBorder="1"/>
    <xf numFmtId="0" fontId="13" fillId="27" borderId="27" xfId="0" applyFont="1" applyFill="1" applyBorder="1"/>
    <xf numFmtId="0" fontId="0" fillId="26" borderId="30" xfId="0" applyFill="1" applyBorder="1"/>
    <xf numFmtId="0" fontId="13" fillId="26" borderId="31" xfId="0" applyFont="1" applyFill="1" applyBorder="1"/>
    <xf numFmtId="0" fontId="32" fillId="0" borderId="32" xfId="0" applyFont="1" applyBorder="1"/>
    <xf numFmtId="0" fontId="0" fillId="0" borderId="27" xfId="0" applyBorder="1"/>
    <xf numFmtId="0" fontId="0" fillId="0" borderId="27" xfId="0" applyBorder="1" applyAlignment="1">
      <alignment horizontal="left"/>
    </xf>
    <xf numFmtId="0" fontId="17" fillId="0" borderId="27" xfId="0" applyFont="1" applyBorder="1"/>
    <xf numFmtId="0" fontId="13" fillId="0" borderId="30" xfId="0" applyFont="1" applyBorder="1"/>
    <xf numFmtId="0" fontId="33" fillId="28" borderId="15" xfId="0" applyFont="1" applyFill="1" applyBorder="1"/>
    <xf numFmtId="0" fontId="0" fillId="0" borderId="31" xfId="0" applyBorder="1"/>
    <xf numFmtId="0" fontId="3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4" fontId="13" fillId="0" borderId="0" xfId="0" applyNumberFormat="1" applyFont="1"/>
    <xf numFmtId="11" fontId="12" fillId="0" borderId="0" xfId="0" applyNumberFormat="1" applyFont="1" applyAlignment="1">
      <alignment horizontal="center"/>
    </xf>
    <xf numFmtId="0" fontId="7" fillId="0" borderId="20" xfId="0" applyFont="1" applyBorder="1"/>
    <xf numFmtId="0" fontId="7" fillId="0" borderId="21" xfId="0" applyFont="1" applyBorder="1"/>
    <xf numFmtId="0" fontId="13" fillId="0" borderId="22" xfId="0" applyFont="1" applyBorder="1"/>
    <xf numFmtId="0" fontId="13" fillId="0" borderId="23" xfId="0" applyFont="1" applyBorder="1"/>
    <xf numFmtId="0" fontId="0" fillId="2" borderId="10" xfId="0" applyFill="1" applyBorder="1"/>
    <xf numFmtId="0" fontId="7" fillId="2" borderId="38" xfId="0" applyFont="1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17" fillId="2" borderId="13" xfId="0" applyFont="1" applyFill="1" applyBorder="1"/>
    <xf numFmtId="0" fontId="0" fillId="2" borderId="39" xfId="0" applyFill="1" applyBorder="1"/>
    <xf numFmtId="0" fontId="12" fillId="2" borderId="14" xfId="0" applyFont="1" applyFill="1" applyBorder="1"/>
    <xf numFmtId="2" fontId="12" fillId="0" borderId="0" xfId="0" applyNumberFormat="1" applyFont="1"/>
    <xf numFmtId="1" fontId="12" fillId="0" borderId="0" xfId="0" applyNumberFormat="1" applyFont="1"/>
    <xf numFmtId="171" fontId="12" fillId="0" borderId="0" xfId="0" applyNumberFormat="1" applyFont="1"/>
    <xf numFmtId="0" fontId="32" fillId="0" borderId="5" xfId="0" applyFont="1" applyBorder="1"/>
    <xf numFmtId="0" fontId="40" fillId="0" borderId="0" xfId="0" applyFont="1" applyAlignment="1">
      <alignment horizontal="left"/>
    </xf>
    <xf numFmtId="0" fontId="0" fillId="0" borderId="24" xfId="0" applyBorder="1" applyAlignment="1">
      <alignment horizontal="center"/>
    </xf>
    <xf numFmtId="0" fontId="0" fillId="0" borderId="27" xfId="0" applyBorder="1" applyAlignment="1">
      <alignment horizontal="center"/>
    </xf>
    <xf numFmtId="0" fontId="35" fillId="0" borderId="0" xfId="38" applyAlignment="1" applyProtection="1">
      <alignment horizontal="left"/>
    </xf>
    <xf numFmtId="0" fontId="0" fillId="0" borderId="30" xfId="0" applyBorder="1" applyAlignment="1">
      <alignment horizontal="center"/>
    </xf>
    <xf numFmtId="0" fontId="0" fillId="0" borderId="0" xfId="0" quotePrefix="1"/>
    <xf numFmtId="0" fontId="9" fillId="29" borderId="40" xfId="0" applyFont="1" applyFill="1" applyBorder="1" applyAlignment="1">
      <alignment horizontal="left" vertical="top" wrapText="1" indent="1"/>
    </xf>
    <xf numFmtId="0" fontId="9" fillId="29" borderId="40" xfId="0" applyFont="1" applyFill="1" applyBorder="1" applyAlignment="1">
      <alignment horizontal="center" vertical="top" wrapText="1"/>
    </xf>
    <xf numFmtId="0" fontId="9" fillId="29" borderId="40" xfId="0" applyFont="1" applyFill="1" applyBorder="1" applyAlignment="1">
      <alignment horizontal="right" vertical="top" wrapText="1"/>
    </xf>
    <xf numFmtId="0" fontId="35" fillId="29" borderId="40" xfId="38" applyFill="1" applyBorder="1" applyAlignment="1" applyProtection="1">
      <alignment horizontal="right" vertical="top" wrapText="1"/>
    </xf>
    <xf numFmtId="0" fontId="14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17" fillId="2" borderId="8" xfId="0" applyFont="1" applyFill="1" applyBorder="1"/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166" fontId="14" fillId="2" borderId="5" xfId="0" applyNumberFormat="1" applyFont="1" applyFill="1" applyBorder="1"/>
    <xf numFmtId="0" fontId="41" fillId="0" borderId="5" xfId="0" applyFont="1" applyBorder="1" applyAlignment="1">
      <alignment horizontal="left"/>
    </xf>
    <xf numFmtId="0" fontId="41" fillId="0" borderId="5" xfId="0" applyFont="1" applyBorder="1" applyAlignment="1">
      <alignment horizontal="center"/>
    </xf>
    <xf numFmtId="0" fontId="9" fillId="0" borderId="0" xfId="42" applyFont="1"/>
    <xf numFmtId="0" fontId="9" fillId="0" borderId="0" xfId="42" applyFont="1" applyAlignment="1">
      <alignment horizontal="center"/>
    </xf>
    <xf numFmtId="0" fontId="9" fillId="0" borderId="0" xfId="42" applyFont="1" applyAlignment="1">
      <alignment horizontal="left"/>
    </xf>
    <xf numFmtId="0" fontId="21" fillId="0" borderId="0" xfId="42" applyFont="1"/>
    <xf numFmtId="0" fontId="21" fillId="0" borderId="0" xfId="42" applyFont="1" applyAlignment="1">
      <alignment horizontal="center"/>
    </xf>
    <xf numFmtId="0" fontId="21" fillId="0" borderId="0" xfId="42" applyFont="1" applyAlignment="1">
      <alignment horizontal="left"/>
    </xf>
    <xf numFmtId="172" fontId="0" fillId="2" borderId="8" xfId="0" applyNumberFormat="1" applyFill="1" applyBorder="1"/>
    <xf numFmtId="172" fontId="0" fillId="2" borderId="5" xfId="0" applyNumberFormat="1" applyFill="1" applyBorder="1"/>
    <xf numFmtId="172" fontId="0" fillId="2" borderId="12" xfId="0" applyNumberFormat="1" applyFill="1" applyBorder="1"/>
    <xf numFmtId="172" fontId="0" fillId="2" borderId="19" xfId="0" applyNumberFormat="1" applyFill="1" applyBorder="1"/>
    <xf numFmtId="172" fontId="17" fillId="2" borderId="5" xfId="0" applyNumberFormat="1" applyFont="1" applyFill="1" applyBorder="1"/>
    <xf numFmtId="172" fontId="14" fillId="2" borderId="5" xfId="0" applyNumberFormat="1" applyFont="1" applyFill="1" applyBorder="1"/>
    <xf numFmtId="172" fontId="0" fillId="2" borderId="0" xfId="0" applyNumberFormat="1" applyFill="1"/>
    <xf numFmtId="0" fontId="17" fillId="0" borderId="0" xfId="0" applyFont="1" applyAlignment="1">
      <alignment vertical="top"/>
    </xf>
    <xf numFmtId="0" fontId="25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vertical="top"/>
    </xf>
    <xf numFmtId="0" fontId="11" fillId="0" borderId="0" xfId="0" applyFont="1"/>
    <xf numFmtId="22" fontId="11" fillId="0" borderId="0" xfId="0" applyNumberFormat="1" applyFont="1" applyAlignment="1">
      <alignment vertical="top"/>
    </xf>
    <xf numFmtId="0" fontId="6" fillId="0" borderId="0" xfId="0" applyFont="1" applyAlignment="1">
      <alignment horizontal="right"/>
    </xf>
    <xf numFmtId="0" fontId="6" fillId="0" borderId="0" xfId="0" applyFont="1"/>
    <xf numFmtId="0" fontId="57" fillId="2" borderId="8" xfId="0" applyFont="1" applyFill="1" applyBorder="1"/>
    <xf numFmtId="0" fontId="4" fillId="2" borderId="0" xfId="0" applyFont="1" applyFill="1" applyAlignment="1">
      <alignment vertical="top" wrapText="1"/>
    </xf>
    <xf numFmtId="0" fontId="0" fillId="2" borderId="0" xfId="0" applyFill="1" applyAlignment="1">
      <alignment vertical="top" wrapText="1"/>
    </xf>
    <xf numFmtId="0" fontId="0" fillId="2" borderId="41" xfId="0" applyFill="1" applyBorder="1" applyAlignment="1">
      <alignment vertical="top" wrapText="1"/>
    </xf>
    <xf numFmtId="0" fontId="0" fillId="2" borderId="42" xfId="0" applyFill="1" applyBorder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0" fillId="2" borderId="42" xfId="0" applyFill="1" applyBorder="1" applyAlignment="1">
      <alignment horizontal="center" vertical="top" wrapText="1"/>
    </xf>
    <xf numFmtId="0" fontId="0" fillId="2" borderId="43" xfId="0" applyFill="1" applyBorder="1" applyAlignment="1">
      <alignment horizontal="center" vertical="top" wrapText="1"/>
    </xf>
    <xf numFmtId="0" fontId="58" fillId="0" borderId="0" xfId="0" applyFont="1" applyAlignment="1">
      <alignment horizontal="left" vertical="center" wrapText="1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0" fontId="58" fillId="0" borderId="0" xfId="0" applyFont="1" applyAlignment="1" applyProtection="1">
      <alignment horizontal="left" vertical="center" wrapText="1"/>
      <protection locked="0"/>
    </xf>
    <xf numFmtId="0" fontId="58" fillId="0" borderId="0" xfId="0" applyFont="1" applyAlignment="1" applyProtection="1">
      <alignment horizontal="center" vertical="center" wrapText="1"/>
      <protection locked="0"/>
    </xf>
    <xf numFmtId="0" fontId="6" fillId="2" borderId="5" xfId="0" applyFont="1" applyFill="1" applyBorder="1"/>
    <xf numFmtId="172" fontId="6" fillId="2" borderId="5" xfId="0" applyNumberFormat="1" applyFont="1" applyFill="1" applyBorder="1"/>
    <xf numFmtId="166" fontId="6" fillId="2" borderId="5" xfId="0" applyNumberFormat="1" applyFont="1" applyFill="1" applyBorder="1"/>
    <xf numFmtId="0" fontId="14" fillId="2" borderId="5" xfId="0" quotePrefix="1" applyFont="1" applyFill="1" applyBorder="1" applyAlignment="1">
      <alignment horizontal="left"/>
    </xf>
    <xf numFmtId="165" fontId="58" fillId="0" borderId="0" xfId="0" applyNumberFormat="1" applyFont="1" applyAlignment="1">
      <alignment horizontal="left" vertical="center" wrapText="1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te" xfId="43" builtinId="10" customBuiltin="1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8997243728934994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06413694190197"/>
          <c:y val="0.15454591189012751"/>
          <c:w val="0.83844068160844576"/>
          <c:h val="0.624244271556201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1'!$H$22:$H$904</c:f>
              <c:numCache>
                <c:formatCode>General</c:formatCode>
                <c:ptCount val="8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50-4063-91CD-1BC65E98DC78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1'!$I$22:$I$904</c:f>
              <c:numCache>
                <c:formatCode>General</c:formatCode>
                <c:ptCount val="883"/>
                <c:pt idx="3">
                  <c:v>3.1348600168712437E-3</c:v>
                </c:pt>
                <c:pt idx="4">
                  <c:v>-1.1018392520782072E-2</c:v>
                </c:pt>
                <c:pt idx="5">
                  <c:v>4.8369630385423079E-3</c:v>
                </c:pt>
                <c:pt idx="9">
                  <c:v>1.1509124888107181E-2</c:v>
                </c:pt>
                <c:pt idx="10">
                  <c:v>1.4809802123636473E-2</c:v>
                </c:pt>
                <c:pt idx="11">
                  <c:v>1.1149278157972731E-2</c:v>
                </c:pt>
                <c:pt idx="12">
                  <c:v>1.6731206509575713E-2</c:v>
                </c:pt>
                <c:pt idx="13">
                  <c:v>4.4470147404354066E-3</c:v>
                </c:pt>
                <c:pt idx="14">
                  <c:v>4.9562287895241752E-3</c:v>
                </c:pt>
                <c:pt idx="15">
                  <c:v>4.4654428347712383E-3</c:v>
                </c:pt>
                <c:pt idx="16">
                  <c:v>3.9746568800183013E-3</c:v>
                </c:pt>
                <c:pt idx="19">
                  <c:v>9.770094184204936E-4</c:v>
                </c:pt>
                <c:pt idx="20">
                  <c:v>9.5541079717804678E-3</c:v>
                </c:pt>
                <c:pt idx="21">
                  <c:v>-2.8193370453664102E-3</c:v>
                </c:pt>
                <c:pt idx="22">
                  <c:v>8.2262341529713012E-3</c:v>
                </c:pt>
                <c:pt idx="23">
                  <c:v>6.3037782601895742E-3</c:v>
                </c:pt>
                <c:pt idx="24">
                  <c:v>1.1921618221094832E-2</c:v>
                </c:pt>
                <c:pt idx="25">
                  <c:v>1.4124327186436858E-2</c:v>
                </c:pt>
                <c:pt idx="26">
                  <c:v>1.5858563507208601E-2</c:v>
                </c:pt>
                <c:pt idx="27">
                  <c:v>2.23295309842797E-3</c:v>
                </c:pt>
                <c:pt idx="28">
                  <c:v>1.5739173031761311E-2</c:v>
                </c:pt>
                <c:pt idx="29">
                  <c:v>1.3847798938513733E-2</c:v>
                </c:pt>
                <c:pt idx="30">
                  <c:v>2.44721081253374E-3</c:v>
                </c:pt>
                <c:pt idx="31">
                  <c:v>1.5597219462506473E-3</c:v>
                </c:pt>
                <c:pt idx="32">
                  <c:v>7.0689359927200712E-3</c:v>
                </c:pt>
                <c:pt idx="33">
                  <c:v>1.5672233086661436E-2</c:v>
                </c:pt>
                <c:pt idx="34">
                  <c:v>1.7847442286438309E-3</c:v>
                </c:pt>
                <c:pt idx="35">
                  <c:v>1.1293958268652204E-2</c:v>
                </c:pt>
                <c:pt idx="36">
                  <c:v>3.8031723161111586E-3</c:v>
                </c:pt>
                <c:pt idx="37">
                  <c:v>4.4064694156986661E-3</c:v>
                </c:pt>
                <c:pt idx="38">
                  <c:v>7.9156834544846788E-3</c:v>
                </c:pt>
                <c:pt idx="39">
                  <c:v>1.3028194596699905E-2</c:v>
                </c:pt>
                <c:pt idx="40">
                  <c:v>4.374086347525008E-4</c:v>
                </c:pt>
                <c:pt idx="43">
                  <c:v>9.496667240455281E-3</c:v>
                </c:pt>
                <c:pt idx="44">
                  <c:v>1.0646034555975348E-2</c:v>
                </c:pt>
                <c:pt idx="47">
                  <c:v>2.0785688800970092E-2</c:v>
                </c:pt>
                <c:pt idx="48">
                  <c:v>1.4565496327122673E-2</c:v>
                </c:pt>
                <c:pt idx="49">
                  <c:v>1.4108572431723587E-2</c:v>
                </c:pt>
                <c:pt idx="51">
                  <c:v>8.0046871953527443E-3</c:v>
                </c:pt>
                <c:pt idx="52">
                  <c:v>1.4380110478668939E-2</c:v>
                </c:pt>
                <c:pt idx="55">
                  <c:v>4.5532525255111977E-3</c:v>
                </c:pt>
                <c:pt idx="59">
                  <c:v>2.0693958285846747E-2</c:v>
                </c:pt>
                <c:pt idx="60">
                  <c:v>4.162430930591654E-3</c:v>
                </c:pt>
                <c:pt idx="61">
                  <c:v>-5.3690964268753305E-3</c:v>
                </c:pt>
                <c:pt idx="62">
                  <c:v>1.0547495912760496E-3</c:v>
                </c:pt>
                <c:pt idx="63">
                  <c:v>-1.7241133537027054E-3</c:v>
                </c:pt>
                <c:pt idx="64">
                  <c:v>3.6056496101082303E-3</c:v>
                </c:pt>
                <c:pt idx="65">
                  <c:v>1.1265122077020351E-2</c:v>
                </c:pt>
                <c:pt idx="66">
                  <c:v>3.621083582402207E-3</c:v>
                </c:pt>
                <c:pt idx="67">
                  <c:v>7.2428087660227902E-3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50-4063-91CD-1BC65E98DC78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1'!$J$22:$J$904</c:f>
              <c:numCache>
                <c:formatCode>General</c:formatCode>
                <c:ptCount val="883"/>
                <c:pt idx="0">
                  <c:v>-2.1531099737330806E-2</c:v>
                </c:pt>
                <c:pt idx="1">
                  <c:v>-1.6876457069884054E-2</c:v>
                </c:pt>
                <c:pt idx="2">
                  <c:v>-1.5367243031505495E-2</c:v>
                </c:pt>
                <c:pt idx="6">
                  <c:v>-1.7560506748850457E-3</c:v>
                </c:pt>
                <c:pt idx="7">
                  <c:v>-1.7060506797861308E-3</c:v>
                </c:pt>
                <c:pt idx="8">
                  <c:v>-1.3440136099234223E-3</c:v>
                </c:pt>
                <c:pt idx="17">
                  <c:v>3.6870432741125114E-3</c:v>
                </c:pt>
                <c:pt idx="18">
                  <c:v>5.7966137683251873E-3</c:v>
                </c:pt>
                <c:pt idx="41">
                  <c:v>5.3374086346593685E-3</c:v>
                </c:pt>
                <c:pt idx="42">
                  <c:v>1.0437408636789769E-2</c:v>
                </c:pt>
                <c:pt idx="45">
                  <c:v>6.0941364936297759E-3</c:v>
                </c:pt>
                <c:pt idx="46">
                  <c:v>6.124136496509891E-3</c:v>
                </c:pt>
                <c:pt idx="50">
                  <c:v>6.3046871946426108E-3</c:v>
                </c:pt>
                <c:pt idx="53">
                  <c:v>3.5532525216694921E-3</c:v>
                </c:pt>
                <c:pt idx="54">
                  <c:v>4.0532525235903449E-3</c:v>
                </c:pt>
                <c:pt idx="58">
                  <c:v>6.7553020198829472E-4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50-4063-91CD-1BC65E98DC78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1'!$K$22:$K$904</c:f>
              <c:numCache>
                <c:formatCode>General</c:formatCode>
                <c:ptCount val="883"/>
                <c:pt idx="68">
                  <c:v>-2.19579397526104E-3</c:v>
                </c:pt>
                <c:pt idx="70">
                  <c:v>-1.5507039643125609E-4</c:v>
                </c:pt>
                <c:pt idx="71">
                  <c:v>6.9370149140013382E-4</c:v>
                </c:pt>
                <c:pt idx="72">
                  <c:v>-1.0202102930634283E-3</c:v>
                </c:pt>
                <c:pt idx="73">
                  <c:v>-3.2021029619500041E-4</c:v>
                </c:pt>
                <c:pt idx="74">
                  <c:v>-3.7793618685100228E-4</c:v>
                </c:pt>
                <c:pt idx="75">
                  <c:v>7.7472821431001648E-4</c:v>
                </c:pt>
                <c:pt idx="76">
                  <c:v>9.7472821653354913E-4</c:v>
                </c:pt>
                <c:pt idx="78">
                  <c:v>-4.0354660450248048E-4</c:v>
                </c:pt>
                <c:pt idx="79">
                  <c:v>-3.0354659975273535E-4</c:v>
                </c:pt>
                <c:pt idx="80">
                  <c:v>-6.00160397880245E-4</c:v>
                </c:pt>
                <c:pt idx="81">
                  <c:v>8.0187133426079527E-4</c:v>
                </c:pt>
                <c:pt idx="82">
                  <c:v>5.2279094961704686E-4</c:v>
                </c:pt>
                <c:pt idx="83">
                  <c:v>-3.7831667577847838E-4</c:v>
                </c:pt>
                <c:pt idx="84">
                  <c:v>5.5606844398425892E-4</c:v>
                </c:pt>
                <c:pt idx="85">
                  <c:v>1.2710747978417203E-4</c:v>
                </c:pt>
                <c:pt idx="86">
                  <c:v>-1.3721260620513931E-4</c:v>
                </c:pt>
                <c:pt idx="87">
                  <c:v>2.4765639682300389E-4</c:v>
                </c:pt>
                <c:pt idx="88">
                  <c:v>2.0521119295153767E-3</c:v>
                </c:pt>
                <c:pt idx="90">
                  <c:v>1.3956870607216842E-3</c:v>
                </c:pt>
                <c:pt idx="91">
                  <c:v>1.3956870607216842E-3</c:v>
                </c:pt>
                <c:pt idx="92">
                  <c:v>1.3956870607216842E-3</c:v>
                </c:pt>
                <c:pt idx="93">
                  <c:v>2.8714667787426151E-3</c:v>
                </c:pt>
                <c:pt idx="97">
                  <c:v>4.6485475104418583E-3</c:v>
                </c:pt>
                <c:pt idx="98">
                  <c:v>4.6485475104418583E-3</c:v>
                </c:pt>
                <c:pt idx="99">
                  <c:v>4.6144894149620086E-3</c:v>
                </c:pt>
                <c:pt idx="100">
                  <c:v>5.0727000707411207E-3</c:v>
                </c:pt>
                <c:pt idx="101">
                  <c:v>5.0727000707411207E-3</c:v>
                </c:pt>
                <c:pt idx="102">
                  <c:v>4.6675690828124061E-3</c:v>
                </c:pt>
                <c:pt idx="103">
                  <c:v>4.6675690828124061E-3</c:v>
                </c:pt>
                <c:pt idx="104">
                  <c:v>5.1324380910955369E-3</c:v>
                </c:pt>
                <c:pt idx="105">
                  <c:v>5.1324380910955369E-3</c:v>
                </c:pt>
                <c:pt idx="106">
                  <c:v>5.040866177296266E-3</c:v>
                </c:pt>
                <c:pt idx="107">
                  <c:v>5.040866177296266E-3</c:v>
                </c:pt>
                <c:pt idx="108">
                  <c:v>5.0961504384758882E-3</c:v>
                </c:pt>
                <c:pt idx="109">
                  <c:v>5.0961504384758882E-3</c:v>
                </c:pt>
                <c:pt idx="110">
                  <c:v>4.8680734471417964E-3</c:v>
                </c:pt>
                <c:pt idx="111">
                  <c:v>4.8680734471417964E-3</c:v>
                </c:pt>
                <c:pt idx="112">
                  <c:v>4.5719836198259145E-3</c:v>
                </c:pt>
                <c:pt idx="113">
                  <c:v>4.591983619320672E-3</c:v>
                </c:pt>
                <c:pt idx="114">
                  <c:v>5.7740153497434221E-3</c:v>
                </c:pt>
                <c:pt idx="115">
                  <c:v>5.8040153453475796E-3</c:v>
                </c:pt>
                <c:pt idx="116">
                  <c:v>4.6788843610556796E-3</c:v>
                </c:pt>
                <c:pt idx="117">
                  <c:v>4.9588843612582423E-3</c:v>
                </c:pt>
                <c:pt idx="119">
                  <c:v>4.779433278599754E-3</c:v>
                </c:pt>
                <c:pt idx="120">
                  <c:v>4.8794332760735415E-3</c:v>
                </c:pt>
                <c:pt idx="121">
                  <c:v>5.7640705927042291E-3</c:v>
                </c:pt>
                <c:pt idx="122">
                  <c:v>5.9440705954330042E-3</c:v>
                </c:pt>
                <c:pt idx="123">
                  <c:v>6.2983069219626486E-3</c:v>
                </c:pt>
                <c:pt idx="124">
                  <c:v>6.5683069187798537E-3</c:v>
                </c:pt>
                <c:pt idx="125">
                  <c:v>5.9046391179435886E-3</c:v>
                </c:pt>
                <c:pt idx="126">
                  <c:v>5.9046391179435886E-3</c:v>
                </c:pt>
                <c:pt idx="127">
                  <c:v>5.8484851397224702E-3</c:v>
                </c:pt>
                <c:pt idx="128">
                  <c:v>6.0976991808274761E-3</c:v>
                </c:pt>
                <c:pt idx="129">
                  <c:v>5.6925681928987615E-3</c:v>
                </c:pt>
                <c:pt idx="130">
                  <c:v>6.1961272658663802E-3</c:v>
                </c:pt>
                <c:pt idx="131">
                  <c:v>6.6409962746547535E-3</c:v>
                </c:pt>
                <c:pt idx="132">
                  <c:v>5.7258652886957861E-3</c:v>
                </c:pt>
                <c:pt idx="134">
                  <c:v>6.2206255825003609E-3</c:v>
                </c:pt>
                <c:pt idx="135">
                  <c:v>6.2206255825003609E-3</c:v>
                </c:pt>
                <c:pt idx="136">
                  <c:v>6.2206255825003609E-3</c:v>
                </c:pt>
                <c:pt idx="137">
                  <c:v>6.8039226680411957E-3</c:v>
                </c:pt>
                <c:pt idx="138">
                  <c:v>6.2580752273788676E-3</c:v>
                </c:pt>
                <c:pt idx="139">
                  <c:v>6.958075231523253E-3</c:v>
                </c:pt>
                <c:pt idx="140">
                  <c:v>6.958075231523253E-3</c:v>
                </c:pt>
                <c:pt idx="141">
                  <c:v>6.958075231523253E-3</c:v>
                </c:pt>
                <c:pt idx="142">
                  <c:v>5.4093210055725649E-3</c:v>
                </c:pt>
                <c:pt idx="143">
                  <c:v>4.9659597425488755E-3</c:v>
                </c:pt>
                <c:pt idx="144">
                  <c:v>5.550828755076509E-3</c:v>
                </c:pt>
                <c:pt idx="145">
                  <c:v>5.5903047832543962E-3</c:v>
                </c:pt>
                <c:pt idx="146">
                  <c:v>5.375173786887899E-3</c:v>
                </c:pt>
                <c:pt idx="147">
                  <c:v>5.8843878287007101E-3</c:v>
                </c:pt>
                <c:pt idx="148">
                  <c:v>6.6692568361759186E-3</c:v>
                </c:pt>
                <c:pt idx="149">
                  <c:v>6.8690394109580666E-3</c:v>
                </c:pt>
                <c:pt idx="150">
                  <c:v>5.9439084143377841E-3</c:v>
                </c:pt>
                <c:pt idx="152">
                  <c:v>7.2374977971776389E-3</c:v>
                </c:pt>
                <c:pt idx="153">
                  <c:v>5.7426733474130742E-3</c:v>
                </c:pt>
                <c:pt idx="154">
                  <c:v>6.914596349815838E-3</c:v>
                </c:pt>
                <c:pt idx="155">
                  <c:v>5.3061486541992053E-3</c:v>
                </c:pt>
                <c:pt idx="156">
                  <c:v>7.9456050807493739E-3</c:v>
                </c:pt>
                <c:pt idx="157">
                  <c:v>7.5381162241683342E-3</c:v>
                </c:pt>
                <c:pt idx="158">
                  <c:v>7.6429852342698723E-3</c:v>
                </c:pt>
                <c:pt idx="160">
                  <c:v>7.5144288275623694E-3</c:v>
                </c:pt>
                <c:pt idx="161">
                  <c:v>7.6460256896098144E-3</c:v>
                </c:pt>
                <c:pt idx="162">
                  <c:v>9.6006772655528039E-3</c:v>
                </c:pt>
                <c:pt idx="163">
                  <c:v>7.6855462757521309E-3</c:v>
                </c:pt>
                <c:pt idx="164">
                  <c:v>9.67041528201662E-3</c:v>
                </c:pt>
                <c:pt idx="165">
                  <c:v>8.2816610447480343E-3</c:v>
                </c:pt>
                <c:pt idx="166">
                  <c:v>9.2098075474496E-3</c:v>
                </c:pt>
                <c:pt idx="167">
                  <c:v>8.3646765488083474E-3</c:v>
                </c:pt>
                <c:pt idx="168">
                  <c:v>9.0764017368201166E-3</c:v>
                </c:pt>
                <c:pt idx="169">
                  <c:v>9.0535196723067202E-3</c:v>
                </c:pt>
                <c:pt idx="170">
                  <c:v>8.9532579149818048E-3</c:v>
                </c:pt>
                <c:pt idx="171">
                  <c:v>8.9627337438287213E-3</c:v>
                </c:pt>
                <c:pt idx="172">
                  <c:v>8.6841775337234139E-3</c:v>
                </c:pt>
                <c:pt idx="173">
                  <c:v>8.8841775359469466E-3</c:v>
                </c:pt>
                <c:pt idx="174">
                  <c:v>9.9630012773559429E-3</c:v>
                </c:pt>
                <c:pt idx="175">
                  <c:v>9.7532490035519004E-3</c:v>
                </c:pt>
                <c:pt idx="176">
                  <c:v>1.0460614888870623E-2</c:v>
                </c:pt>
                <c:pt idx="177">
                  <c:v>1.0355483900639229E-2</c:v>
                </c:pt>
                <c:pt idx="178">
                  <c:v>1.0619566950481385E-2</c:v>
                </c:pt>
                <c:pt idx="179">
                  <c:v>1.0549042977800127E-2</c:v>
                </c:pt>
                <c:pt idx="180">
                  <c:v>1.0063911984616425E-2</c:v>
                </c:pt>
                <c:pt idx="181">
                  <c:v>1.0708780995628331E-2</c:v>
                </c:pt>
                <c:pt idx="183">
                  <c:v>1.2430511524144094E-2</c:v>
                </c:pt>
                <c:pt idx="184">
                  <c:v>1.2105533802241553E-2</c:v>
                </c:pt>
                <c:pt idx="185">
                  <c:v>1.220553379971534E-2</c:v>
                </c:pt>
                <c:pt idx="186">
                  <c:v>1.3005533801333513E-2</c:v>
                </c:pt>
                <c:pt idx="188">
                  <c:v>1.1718089495843742E-2</c:v>
                </c:pt>
                <c:pt idx="189">
                  <c:v>1.2033894170599524E-2</c:v>
                </c:pt>
                <c:pt idx="190">
                  <c:v>1.2280488357646391E-2</c:v>
                </c:pt>
                <c:pt idx="191">
                  <c:v>1.2469702400267124E-2</c:v>
                </c:pt>
                <c:pt idx="192">
                  <c:v>1.2884571406175382E-2</c:v>
                </c:pt>
                <c:pt idx="193">
                  <c:v>1.2463152765121777E-2</c:v>
                </c:pt>
                <c:pt idx="194">
                  <c:v>1.297802177577978E-2</c:v>
                </c:pt>
                <c:pt idx="195">
                  <c:v>1.2877497800218407E-2</c:v>
                </c:pt>
                <c:pt idx="196">
                  <c:v>1.2322366812441032E-2</c:v>
                </c:pt>
                <c:pt idx="197">
                  <c:v>1.2668615258007776E-2</c:v>
                </c:pt>
                <c:pt idx="198">
                  <c:v>1.3869060807337519E-2</c:v>
                </c:pt>
                <c:pt idx="199">
                  <c:v>1.4081928391533438E-2</c:v>
                </c:pt>
                <c:pt idx="200">
                  <c:v>1.5381340257590637E-2</c:v>
                </c:pt>
                <c:pt idx="201">
                  <c:v>1.3731384809943847E-2</c:v>
                </c:pt>
                <c:pt idx="202">
                  <c:v>1.5289966177078895E-2</c:v>
                </c:pt>
                <c:pt idx="203">
                  <c:v>1.3157084329577629E-2</c:v>
                </c:pt>
                <c:pt idx="204">
                  <c:v>1.594826237851521E-2</c:v>
                </c:pt>
                <c:pt idx="205">
                  <c:v>1.594826237851521E-2</c:v>
                </c:pt>
                <c:pt idx="206">
                  <c:v>1.5756300163047854E-2</c:v>
                </c:pt>
                <c:pt idx="207">
                  <c:v>1.604116916860221E-2</c:v>
                </c:pt>
                <c:pt idx="208">
                  <c:v>1.5491213729546871E-2</c:v>
                </c:pt>
                <c:pt idx="209">
                  <c:v>1.5791213729244191E-2</c:v>
                </c:pt>
                <c:pt idx="210">
                  <c:v>1.5100427764991764E-2</c:v>
                </c:pt>
                <c:pt idx="211">
                  <c:v>1.5500427769438829E-2</c:v>
                </c:pt>
                <c:pt idx="212">
                  <c:v>1.550381397100864E-2</c:v>
                </c:pt>
                <c:pt idx="213">
                  <c:v>1.7745150638802443E-2</c:v>
                </c:pt>
                <c:pt idx="214">
                  <c:v>1.8045150638499763E-2</c:v>
                </c:pt>
                <c:pt idx="215">
                  <c:v>1.8050568563921843E-2</c:v>
                </c:pt>
                <c:pt idx="216">
                  <c:v>1.8050568563921843E-2</c:v>
                </c:pt>
                <c:pt idx="217">
                  <c:v>1.8988932497450151E-2</c:v>
                </c:pt>
                <c:pt idx="218">
                  <c:v>1.8501666410884354E-2</c:v>
                </c:pt>
                <c:pt idx="219">
                  <c:v>1.8601666408358142E-2</c:v>
                </c:pt>
                <c:pt idx="220">
                  <c:v>1.8601666408358142E-2</c:v>
                </c:pt>
                <c:pt idx="221">
                  <c:v>1.7590534705959726E-2</c:v>
                </c:pt>
                <c:pt idx="222">
                  <c:v>1.7990534710406791E-2</c:v>
                </c:pt>
                <c:pt idx="223">
                  <c:v>1.8390534707577899E-2</c:v>
                </c:pt>
                <c:pt idx="224">
                  <c:v>1.8245166684209835E-2</c:v>
                </c:pt>
                <c:pt idx="225">
                  <c:v>1.8275166679813992E-2</c:v>
                </c:pt>
                <c:pt idx="226">
                  <c:v>2.0490589959081262E-2</c:v>
                </c:pt>
                <c:pt idx="227">
                  <c:v>2.113150958030019E-2</c:v>
                </c:pt>
                <c:pt idx="228">
                  <c:v>1.8715929472818971E-2</c:v>
                </c:pt>
                <c:pt idx="229">
                  <c:v>1.8825929473678116E-2</c:v>
                </c:pt>
                <c:pt idx="230">
                  <c:v>1.9747462174564134E-2</c:v>
                </c:pt>
                <c:pt idx="231">
                  <c:v>2.4057462178461719E-2</c:v>
                </c:pt>
                <c:pt idx="232">
                  <c:v>2.0260345801943913E-2</c:v>
                </c:pt>
                <c:pt idx="233">
                  <c:v>2.009729108249303E-2</c:v>
                </c:pt>
                <c:pt idx="234">
                  <c:v>2.2985350253293291E-2</c:v>
                </c:pt>
                <c:pt idx="235">
                  <c:v>2.2270219262281898E-2</c:v>
                </c:pt>
                <c:pt idx="236">
                  <c:v>2.3574959959660191E-2</c:v>
                </c:pt>
                <c:pt idx="237">
                  <c:v>2.3459828960767481E-2</c:v>
                </c:pt>
                <c:pt idx="238">
                  <c:v>2.378594373294618E-2</c:v>
                </c:pt>
                <c:pt idx="239">
                  <c:v>2.378594373294618E-2</c:v>
                </c:pt>
                <c:pt idx="240">
                  <c:v>2.3795943736331537E-2</c:v>
                </c:pt>
                <c:pt idx="241">
                  <c:v>2.3798454880306963E-2</c:v>
                </c:pt>
                <c:pt idx="242">
                  <c:v>2.3868454874900635E-2</c:v>
                </c:pt>
                <c:pt idx="243">
                  <c:v>2.3153323876613285E-2</c:v>
                </c:pt>
                <c:pt idx="244">
                  <c:v>2.31933238756028E-2</c:v>
                </c:pt>
                <c:pt idx="245">
                  <c:v>2.3665603330300655E-2</c:v>
                </c:pt>
                <c:pt idx="246">
                  <c:v>2.4087328514724504E-2</c:v>
                </c:pt>
                <c:pt idx="247">
                  <c:v>2.3996542557142675E-2</c:v>
                </c:pt>
                <c:pt idx="248">
                  <c:v>2.4205756606534123E-2</c:v>
                </c:pt>
                <c:pt idx="249">
                  <c:v>2.3790625607944094E-2</c:v>
                </c:pt>
                <c:pt idx="250">
                  <c:v>2.3543295363197103E-2</c:v>
                </c:pt>
                <c:pt idx="251">
                  <c:v>2.3543295363197103E-2</c:v>
                </c:pt>
                <c:pt idx="252">
                  <c:v>2.3643295367946848E-2</c:v>
                </c:pt>
                <c:pt idx="253">
                  <c:v>2.3643295367946848E-2</c:v>
                </c:pt>
                <c:pt idx="254">
                  <c:v>2.3757838229357731E-2</c:v>
                </c:pt>
                <c:pt idx="255">
                  <c:v>2.4187838229408953E-2</c:v>
                </c:pt>
                <c:pt idx="256">
                  <c:v>2.5102707237238064E-2</c:v>
                </c:pt>
                <c:pt idx="257">
                  <c:v>2.5162707235722337E-2</c:v>
                </c:pt>
                <c:pt idx="258">
                  <c:v>2.4027576248045079E-2</c:v>
                </c:pt>
                <c:pt idx="259">
                  <c:v>2.4127576245518867E-2</c:v>
                </c:pt>
                <c:pt idx="260">
                  <c:v>2.6095211236679461E-2</c:v>
                </c:pt>
                <c:pt idx="261">
                  <c:v>3.3797289441281464E-2</c:v>
                </c:pt>
                <c:pt idx="262">
                  <c:v>4.2278289525711443E-2</c:v>
                </c:pt>
                <c:pt idx="263">
                  <c:v>3.2127158418006729E-2</c:v>
                </c:pt>
                <c:pt idx="264">
                  <c:v>3.5219158213294577E-2</c:v>
                </c:pt>
                <c:pt idx="265">
                  <c:v>3.6349158435768913E-2</c:v>
                </c:pt>
                <c:pt idx="266">
                  <c:v>3.289692138787359E-2</c:v>
                </c:pt>
                <c:pt idx="267">
                  <c:v>3.3702921471558511E-2</c:v>
                </c:pt>
                <c:pt idx="268">
                  <c:v>3.7496702978387475E-2</c:v>
                </c:pt>
                <c:pt idx="269">
                  <c:v>3.7945393050904386E-2</c:v>
                </c:pt>
                <c:pt idx="270">
                  <c:v>3.6830262062721886E-2</c:v>
                </c:pt>
                <c:pt idx="271">
                  <c:v>3.9582053184858523E-2</c:v>
                </c:pt>
                <c:pt idx="272">
                  <c:v>3.842053117841715E-2</c:v>
                </c:pt>
                <c:pt idx="273">
                  <c:v>3.968511859420687E-2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50-4063-91CD-1BC65E98DC78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1'!$L$22:$L$904</c:f>
              <c:numCache>
                <c:formatCode>General</c:formatCode>
                <c:ptCount val="8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50-4063-91CD-1BC65E98DC78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1'!$M$22:$M$904</c:f>
              <c:numCache>
                <c:formatCode>General</c:formatCode>
                <c:ptCount val="8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50-4063-91CD-1BC65E98DC78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1'!$N$22:$N$904</c:f>
              <c:numCache>
                <c:formatCode>General</c:formatCode>
                <c:ptCount val="883"/>
                <c:pt idx="7">
                  <c:v>-4.2964436306027323E-2</c:v>
                </c:pt>
                <c:pt idx="8">
                  <c:v>-4.2503181198215764E-2</c:v>
                </c:pt>
                <c:pt idx="46">
                  <c:v>-2.0396888374104978E-2</c:v>
                </c:pt>
                <c:pt idx="68">
                  <c:v>-6.1733376886984681E-3</c:v>
                </c:pt>
                <c:pt idx="73">
                  <c:v>-3.490273865880752E-3</c:v>
                </c:pt>
                <c:pt idx="74">
                  <c:v>-3.2517793038525106E-3</c:v>
                </c:pt>
                <c:pt idx="76">
                  <c:v>-3.2054053612359081E-3</c:v>
                </c:pt>
                <c:pt idx="79">
                  <c:v>-3.1847027082820677E-3</c:v>
                </c:pt>
                <c:pt idx="80">
                  <c:v>-3.048065198786721E-3</c:v>
                </c:pt>
                <c:pt idx="92">
                  <c:v>1.308601088819453E-3</c:v>
                </c:pt>
                <c:pt idx="127">
                  <c:v>6.1902866553350203E-3</c:v>
                </c:pt>
                <c:pt idx="128">
                  <c:v>6.1952552920439413E-3</c:v>
                </c:pt>
                <c:pt idx="129">
                  <c:v>6.1960833981620951E-3</c:v>
                </c:pt>
                <c:pt idx="130">
                  <c:v>6.205192565461785E-3</c:v>
                </c:pt>
                <c:pt idx="131">
                  <c:v>6.2060206715799388E-3</c:v>
                </c:pt>
                <c:pt idx="132">
                  <c:v>6.2068487776980926E-3</c:v>
                </c:pt>
                <c:pt idx="134">
                  <c:v>6.2399730224242372E-3</c:v>
                </c:pt>
                <c:pt idx="135">
                  <c:v>6.2399730224242372E-3</c:v>
                </c:pt>
                <c:pt idx="136">
                  <c:v>6.2399730224242372E-3</c:v>
                </c:pt>
                <c:pt idx="137">
                  <c:v>6.2507384019602347E-3</c:v>
                </c:pt>
                <c:pt idx="138">
                  <c:v>6.5405755433139996E-3</c:v>
                </c:pt>
                <c:pt idx="139">
                  <c:v>6.5405755433139996E-3</c:v>
                </c:pt>
                <c:pt idx="140">
                  <c:v>6.5405755433139996E-3</c:v>
                </c:pt>
                <c:pt idx="141">
                  <c:v>6.5405755433139996E-3</c:v>
                </c:pt>
                <c:pt idx="142">
                  <c:v>6.6275266857201299E-3</c:v>
                </c:pt>
                <c:pt idx="143">
                  <c:v>6.7119935097717989E-3</c:v>
                </c:pt>
                <c:pt idx="144">
                  <c:v>6.7128216158899526E-3</c:v>
                </c:pt>
                <c:pt idx="145">
                  <c:v>6.7161340403625661E-3</c:v>
                </c:pt>
                <c:pt idx="146">
                  <c:v>6.7169621464807198E-3</c:v>
                </c:pt>
                <c:pt idx="147">
                  <c:v>6.7219307831896426E-3</c:v>
                </c:pt>
                <c:pt idx="148">
                  <c:v>6.7227588893077946E-3</c:v>
                </c:pt>
                <c:pt idx="149">
                  <c:v>6.7873511665237779E-3</c:v>
                </c:pt>
                <c:pt idx="150">
                  <c:v>6.7881792726419317E-3</c:v>
                </c:pt>
                <c:pt idx="151">
                  <c:v>7.2469500620990345E-3</c:v>
                </c:pt>
                <c:pt idx="152">
                  <c:v>7.3976653756029926E-3</c:v>
                </c:pt>
                <c:pt idx="153">
                  <c:v>7.4597733344645145E-3</c:v>
                </c:pt>
                <c:pt idx="154">
                  <c:v>7.5740519787697129E-3</c:v>
                </c:pt>
                <c:pt idx="155">
                  <c:v>7.7222829739192096E-3</c:v>
                </c:pt>
                <c:pt idx="156">
                  <c:v>7.8837636669591652E-3</c:v>
                </c:pt>
                <c:pt idx="157">
                  <c:v>7.8994976832040837E-3</c:v>
                </c:pt>
                <c:pt idx="158">
                  <c:v>7.9003257893222375E-3</c:v>
                </c:pt>
                <c:pt idx="159">
                  <c:v>7.9698867032471418E-3</c:v>
                </c:pt>
                <c:pt idx="160">
                  <c:v>8.080852923079725E-3</c:v>
                </c:pt>
                <c:pt idx="161">
                  <c:v>8.2920199832088974E-3</c:v>
                </c:pt>
                <c:pt idx="162">
                  <c:v>8.3574403665430327E-3</c:v>
                </c:pt>
                <c:pt idx="163">
                  <c:v>8.3582684726611865E-3</c:v>
                </c:pt>
                <c:pt idx="164">
                  <c:v>8.3590965787793403E-3</c:v>
                </c:pt>
                <c:pt idx="165">
                  <c:v>8.4460477211854706E-3</c:v>
                </c:pt>
                <c:pt idx="166">
                  <c:v>8.6158094754069624E-3</c:v>
                </c:pt>
                <c:pt idx="167">
                  <c:v>8.6166375815251162E-3</c:v>
                </c:pt>
                <c:pt idx="168">
                  <c:v>8.6373402344789556E-3</c:v>
                </c:pt>
                <c:pt idx="169">
                  <c:v>8.6555585690783355E-3</c:v>
                </c:pt>
                <c:pt idx="170">
                  <c:v>8.6572147813146431E-3</c:v>
                </c:pt>
                <c:pt idx="171">
                  <c:v>8.6605272057872565E-3</c:v>
                </c:pt>
                <c:pt idx="172">
                  <c:v>8.8410543395447457E-3</c:v>
                </c:pt>
                <c:pt idx="173">
                  <c:v>8.8410543395447457E-3</c:v>
                </c:pt>
                <c:pt idx="174">
                  <c:v>9.0381435956653055E-3</c:v>
                </c:pt>
                <c:pt idx="175">
                  <c:v>9.5739282541106949E-3</c:v>
                </c:pt>
                <c:pt idx="176">
                  <c:v>1.0127931247155466E-2</c:v>
                </c:pt>
                <c:pt idx="177">
                  <c:v>1.012875935327362E-2</c:v>
                </c:pt>
                <c:pt idx="178">
                  <c:v>1.0134556096100693E-2</c:v>
                </c:pt>
                <c:pt idx="179">
                  <c:v>1.0137868520573308E-2</c:v>
                </c:pt>
                <c:pt idx="180">
                  <c:v>1.0138696626691462E-2</c:v>
                </c:pt>
                <c:pt idx="181">
                  <c:v>1.0139524732809616E-2</c:v>
                </c:pt>
                <c:pt idx="182">
                  <c:v>1.0535359457287043E-2</c:v>
                </c:pt>
                <c:pt idx="183">
                  <c:v>1.0539499987877812E-2</c:v>
                </c:pt>
                <c:pt idx="184">
                  <c:v>1.0570968020367649E-2</c:v>
                </c:pt>
                <c:pt idx="185">
                  <c:v>1.0570968020367649E-2</c:v>
                </c:pt>
                <c:pt idx="186">
                  <c:v>1.0570968020367649E-2</c:v>
                </c:pt>
                <c:pt idx="187">
                  <c:v>1.0603264158975639E-2</c:v>
                </c:pt>
                <c:pt idx="188">
                  <c:v>1.0649638101592244E-2</c:v>
                </c:pt>
                <c:pt idx="189">
                  <c:v>1.1972123572283569E-2</c:v>
                </c:pt>
                <c:pt idx="190">
                  <c:v>1.199365433135556E-2</c:v>
                </c:pt>
                <c:pt idx="191">
                  <c:v>1.1998622968064483E-2</c:v>
                </c:pt>
                <c:pt idx="192">
                  <c:v>1.1999451074182637E-2</c:v>
                </c:pt>
                <c:pt idx="193">
                  <c:v>1.2040028273972166E-2</c:v>
                </c:pt>
                <c:pt idx="194">
                  <c:v>1.2040856380090319E-2</c:v>
                </c:pt>
                <c:pt idx="195">
                  <c:v>1.2044168804562931E-2</c:v>
                </c:pt>
                <c:pt idx="196">
                  <c:v>1.2044996910681085E-2</c:v>
                </c:pt>
                <c:pt idx="197">
                  <c:v>1.2321584354144394E-2</c:v>
                </c:pt>
                <c:pt idx="198">
                  <c:v>1.2950945003941141E-2</c:v>
                </c:pt>
                <c:pt idx="199">
                  <c:v>1.3470167540023458E-2</c:v>
                </c:pt>
                <c:pt idx="200">
                  <c:v>1.3568712168083742E-2</c:v>
                </c:pt>
                <c:pt idx="201">
                  <c:v>1.3631648233063415E-2</c:v>
                </c:pt>
                <c:pt idx="202">
                  <c:v>1.3672225432852941E-2</c:v>
                </c:pt>
                <c:pt idx="203">
                  <c:v>1.3690443767452321E-2</c:v>
                </c:pt>
                <c:pt idx="204">
                  <c:v>1.5168613188356526E-2</c:v>
                </c:pt>
                <c:pt idx="205">
                  <c:v>1.5168613188356526E-2</c:v>
                </c:pt>
                <c:pt idx="206">
                  <c:v>1.5370671081186008E-2</c:v>
                </c:pt>
                <c:pt idx="207">
                  <c:v>1.5371499187304162E-2</c:v>
                </c:pt>
                <c:pt idx="208">
                  <c:v>1.5434435252283836E-2</c:v>
                </c:pt>
                <c:pt idx="209">
                  <c:v>1.5434435252283836E-2</c:v>
                </c:pt>
                <c:pt idx="210">
                  <c:v>1.5439403888992759E-2</c:v>
                </c:pt>
                <c:pt idx="211">
                  <c:v>1.5439403888992759E-2</c:v>
                </c:pt>
                <c:pt idx="212">
                  <c:v>1.5576041398488106E-2</c:v>
                </c:pt>
                <c:pt idx="213">
                  <c:v>1.7464123347878349E-2</c:v>
                </c:pt>
                <c:pt idx="214">
                  <c:v>1.7464123347878349E-2</c:v>
                </c:pt>
                <c:pt idx="215">
                  <c:v>1.7682743363070904E-2</c:v>
                </c:pt>
                <c:pt idx="216">
                  <c:v>1.7682743363070904E-2</c:v>
                </c:pt>
                <c:pt idx="217">
                  <c:v>1.7787912840076414E-2</c:v>
                </c:pt>
                <c:pt idx="218">
                  <c:v>1.8118327181219706E-2</c:v>
                </c:pt>
                <c:pt idx="219">
                  <c:v>1.8118327181219706E-2</c:v>
                </c:pt>
                <c:pt idx="220">
                  <c:v>1.8118327181219706E-2</c:v>
                </c:pt>
                <c:pt idx="221">
                  <c:v>1.8378352502319943E-2</c:v>
                </c:pt>
                <c:pt idx="222">
                  <c:v>1.8378352502319943E-2</c:v>
                </c:pt>
                <c:pt idx="223">
                  <c:v>1.8378352502319943E-2</c:v>
                </c:pt>
                <c:pt idx="224">
                  <c:v>1.8601941154221417E-2</c:v>
                </c:pt>
                <c:pt idx="225">
                  <c:v>1.8601941154221417E-2</c:v>
                </c:pt>
                <c:pt idx="226">
                  <c:v>1.919983377152833E-2</c:v>
                </c:pt>
                <c:pt idx="227">
                  <c:v>1.9383673329758433E-2</c:v>
                </c:pt>
                <c:pt idx="228">
                  <c:v>2.0051126860990247E-2</c:v>
                </c:pt>
                <c:pt idx="229">
                  <c:v>2.0051126860990247E-2</c:v>
                </c:pt>
                <c:pt idx="230">
                  <c:v>2.0357526124707086E-2</c:v>
                </c:pt>
                <c:pt idx="231">
                  <c:v>2.0357526124707086E-2</c:v>
                </c:pt>
                <c:pt idx="232">
                  <c:v>2.2014566467132471E-2</c:v>
                </c:pt>
                <c:pt idx="233">
                  <c:v>2.2160313143927506E-2</c:v>
                </c:pt>
                <c:pt idx="234">
                  <c:v>2.3879461445214415E-2</c:v>
                </c:pt>
                <c:pt idx="235">
                  <c:v>2.3880289551332569E-2</c:v>
                </c:pt>
                <c:pt idx="236">
                  <c:v>2.4071582064626052E-2</c:v>
                </c:pt>
                <c:pt idx="237">
                  <c:v>2.4072410170744206E-2</c:v>
                </c:pt>
                <c:pt idx="238">
                  <c:v>2.416018941926849E-2</c:v>
                </c:pt>
                <c:pt idx="239">
                  <c:v>2.416018941926849E-2</c:v>
                </c:pt>
                <c:pt idx="240">
                  <c:v>2.416018941926849E-2</c:v>
                </c:pt>
                <c:pt idx="241">
                  <c:v>2.4175923435513409E-2</c:v>
                </c:pt>
                <c:pt idx="242">
                  <c:v>2.4175923435513409E-2</c:v>
                </c:pt>
                <c:pt idx="243">
                  <c:v>2.4176751541631562E-2</c:v>
                </c:pt>
                <c:pt idx="244">
                  <c:v>2.4176751541631562E-2</c:v>
                </c:pt>
                <c:pt idx="245">
                  <c:v>2.4794518705774159E-2</c:v>
                </c:pt>
                <c:pt idx="246">
                  <c:v>2.4815221358728001E-2</c:v>
                </c:pt>
                <c:pt idx="247">
                  <c:v>2.4820189995436923E-2</c:v>
                </c:pt>
                <c:pt idx="248">
                  <c:v>2.4825158632145843E-2</c:v>
                </c:pt>
                <c:pt idx="249">
                  <c:v>2.4825986738263996E-2</c:v>
                </c:pt>
                <c:pt idx="250">
                  <c:v>2.5251633282994956E-2</c:v>
                </c:pt>
                <c:pt idx="251">
                  <c:v>2.5251633282994956E-2</c:v>
                </c:pt>
                <c:pt idx="252">
                  <c:v>2.5251633282994956E-2</c:v>
                </c:pt>
                <c:pt idx="253">
                  <c:v>2.5251633282994956E-2</c:v>
                </c:pt>
                <c:pt idx="254">
                  <c:v>2.5349349804937082E-2</c:v>
                </c:pt>
                <c:pt idx="255">
                  <c:v>2.5349349804937082E-2</c:v>
                </c:pt>
                <c:pt idx="256">
                  <c:v>2.5350177911055236E-2</c:v>
                </c:pt>
                <c:pt idx="257">
                  <c:v>2.5350177911055236E-2</c:v>
                </c:pt>
                <c:pt idx="258">
                  <c:v>2.535100601717339E-2</c:v>
                </c:pt>
                <c:pt idx="259">
                  <c:v>2.535100601717339E-2</c:v>
                </c:pt>
                <c:pt idx="260">
                  <c:v>2.7957884077120972E-2</c:v>
                </c:pt>
                <c:pt idx="261">
                  <c:v>3.4424564753782562E-2</c:v>
                </c:pt>
                <c:pt idx="262">
                  <c:v>3.4424564753782562E-2</c:v>
                </c:pt>
                <c:pt idx="263">
                  <c:v>3.4425392859900712E-2</c:v>
                </c:pt>
                <c:pt idx="264">
                  <c:v>3.4425392859900712E-2</c:v>
                </c:pt>
                <c:pt idx="265">
                  <c:v>3.4425392859900712E-2</c:v>
                </c:pt>
                <c:pt idx="266">
                  <c:v>3.4648153405684036E-2</c:v>
                </c:pt>
                <c:pt idx="267">
                  <c:v>3.4648153405684036E-2</c:v>
                </c:pt>
                <c:pt idx="268">
                  <c:v>3.6198368058867607E-2</c:v>
                </c:pt>
                <c:pt idx="269">
                  <c:v>3.6206649120049145E-2</c:v>
                </c:pt>
                <c:pt idx="270">
                  <c:v>3.6207477226167295E-2</c:v>
                </c:pt>
                <c:pt idx="271">
                  <c:v>3.7808206352558237E-2</c:v>
                </c:pt>
                <c:pt idx="272">
                  <c:v>3.8260352293070114E-2</c:v>
                </c:pt>
                <c:pt idx="273">
                  <c:v>3.8421004879991914E-2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50-4063-91CD-1BC65E98DC78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1'!$O$22:$O$904</c:f>
              <c:numCache>
                <c:formatCode>General</c:formatCode>
                <c:ptCount val="883"/>
                <c:pt idx="7">
                  <c:v>-4.2677030374704793E-3</c:v>
                </c:pt>
                <c:pt idx="8">
                  <c:v>-4.4582795355561471E-3</c:v>
                </c:pt>
                <c:pt idx="17">
                  <c:v>-7.6072686902823603E-3</c:v>
                </c:pt>
                <c:pt idx="18">
                  <c:v>-7.5781792241128246E-3</c:v>
                </c:pt>
                <c:pt idx="19">
                  <c:v>-7.5657848457536198E-3</c:v>
                </c:pt>
                <c:pt idx="20">
                  <c:v>-7.5532723858767288E-3</c:v>
                </c:pt>
                <c:pt idx="21">
                  <c:v>-7.5270530787425833E-3</c:v>
                </c:pt>
                <c:pt idx="22">
                  <c:v>-7.505813265996023E-3</c:v>
                </c:pt>
                <c:pt idx="23">
                  <c:v>-7.4261375191679553E-3</c:v>
                </c:pt>
                <c:pt idx="24">
                  <c:v>-7.4141250342983148E-3</c:v>
                </c:pt>
                <c:pt idx="25">
                  <c:v>-7.4017123166963761E-3</c:v>
                </c:pt>
                <c:pt idx="26">
                  <c:v>-7.3975059202715035E-3</c:v>
                </c:pt>
                <c:pt idx="27">
                  <c:v>-7.3896723421041123E-3</c:v>
                </c:pt>
                <c:pt idx="28">
                  <c:v>-7.2069945396486005E-3</c:v>
                </c:pt>
                <c:pt idx="29">
                  <c:v>-7.1910507822470684E-3</c:v>
                </c:pt>
                <c:pt idx="30">
                  <c:v>-7.1756142711594893E-3</c:v>
                </c:pt>
                <c:pt idx="31">
                  <c:v>-7.1731263154115087E-3</c:v>
                </c:pt>
                <c:pt idx="32">
                  <c:v>-7.1723393120679147E-3</c:v>
                </c:pt>
                <c:pt idx="33">
                  <c:v>-7.1706319429732891E-3</c:v>
                </c:pt>
                <c:pt idx="34">
                  <c:v>-7.168131153844827E-3</c:v>
                </c:pt>
                <c:pt idx="35">
                  <c:v>-7.1673400978547628E-3</c:v>
                </c:pt>
                <c:pt idx="36">
                  <c:v>-7.1665484019731527E-3</c:v>
                </c:pt>
                <c:pt idx="37">
                  <c:v>-7.1648308657128274E-3</c:v>
                </c:pt>
                <c:pt idx="38">
                  <c:v>-7.1640371435079814E-3</c:v>
                </c:pt>
                <c:pt idx="39">
                  <c:v>-7.1615194683525701E-3</c:v>
                </c:pt>
                <c:pt idx="40">
                  <c:v>-7.1607230799329447E-3</c:v>
                </c:pt>
                <c:pt idx="41">
                  <c:v>-7.1607230799329447E-3</c:v>
                </c:pt>
                <c:pt idx="42">
                  <c:v>-7.1607230799329447E-3</c:v>
                </c:pt>
                <c:pt idx="43">
                  <c:v>-7.1497749735118443E-3</c:v>
                </c:pt>
                <c:pt idx="44">
                  <c:v>-7.1439861236339119E-3</c:v>
                </c:pt>
                <c:pt idx="45">
                  <c:v>-7.1264223807548741E-3</c:v>
                </c:pt>
                <c:pt idx="46">
                  <c:v>-7.1264223807548741E-3</c:v>
                </c:pt>
                <c:pt idx="47">
                  <c:v>-7.1015610064193574E-3</c:v>
                </c:pt>
                <c:pt idx="48">
                  <c:v>-7.0520371713933966E-3</c:v>
                </c:pt>
                <c:pt idx="49">
                  <c:v>-6.7848730345752787E-3</c:v>
                </c:pt>
                <c:pt idx="50">
                  <c:v>-6.7661120342990015E-3</c:v>
                </c:pt>
                <c:pt idx="51">
                  <c:v>-6.7661120342990015E-3</c:v>
                </c:pt>
                <c:pt idx="52">
                  <c:v>-6.6330118242185271E-3</c:v>
                </c:pt>
                <c:pt idx="53">
                  <c:v>-5.840233371546065E-3</c:v>
                </c:pt>
                <c:pt idx="54">
                  <c:v>-5.840233371546065E-3</c:v>
                </c:pt>
                <c:pt idx="55">
                  <c:v>-5.840233371546065E-3</c:v>
                </c:pt>
                <c:pt idx="56">
                  <c:v>-5.700155839801966E-3</c:v>
                </c:pt>
                <c:pt idx="57">
                  <c:v>-5.5233234657189375E-3</c:v>
                </c:pt>
                <c:pt idx="58">
                  <c:v>-4.5719611213144483E-3</c:v>
                </c:pt>
                <c:pt idx="59">
                  <c:v>-4.567986028243618E-3</c:v>
                </c:pt>
                <c:pt idx="60">
                  <c:v>-4.5387571367572739E-3</c:v>
                </c:pt>
                <c:pt idx="61">
                  <c:v>-4.5093905974891426E-3</c:v>
                </c:pt>
                <c:pt idx="62">
                  <c:v>-4.4163935895966963E-3</c:v>
                </c:pt>
                <c:pt idx="63">
                  <c:v>-4.3673359026659029E-3</c:v>
                </c:pt>
                <c:pt idx="64">
                  <c:v>-4.2747060565068553E-3</c:v>
                </c:pt>
                <c:pt idx="65">
                  <c:v>-3.7087930492453076E-3</c:v>
                </c:pt>
                <c:pt idx="66">
                  <c:v>-3.6829013917886815E-3</c:v>
                </c:pt>
                <c:pt idx="67">
                  <c:v>-3.6734994711291884E-3</c:v>
                </c:pt>
                <c:pt idx="68">
                  <c:v>-2.1462548948590864E-3</c:v>
                </c:pt>
                <c:pt idx="69">
                  <c:v>-1.8407234326082234E-3</c:v>
                </c:pt>
                <c:pt idx="70">
                  <c:v>-1.1622371494683496E-3</c:v>
                </c:pt>
                <c:pt idx="71">
                  <c:v>-1.1261500565957147E-3</c:v>
                </c:pt>
                <c:pt idx="72">
                  <c:v>-6.1893831924599355E-4</c:v>
                </c:pt>
                <c:pt idx="73">
                  <c:v>-6.1893831924599355E-4</c:v>
                </c:pt>
                <c:pt idx="74">
                  <c:v>-4.741466963389502E-4</c:v>
                </c:pt>
                <c:pt idx="75">
                  <c:v>-4.4582156312407699E-4</c:v>
                </c:pt>
                <c:pt idx="76">
                  <c:v>-4.4582156312407699E-4</c:v>
                </c:pt>
                <c:pt idx="77">
                  <c:v>-4.4582156312407699E-4</c:v>
                </c:pt>
                <c:pt idx="78">
                  <c:v>-4.3315841741766212E-4</c:v>
                </c:pt>
                <c:pt idx="79">
                  <c:v>-4.3315841741766212E-4</c:v>
                </c:pt>
                <c:pt idx="80">
                  <c:v>-3.4930303631065492E-4</c:v>
                </c:pt>
                <c:pt idx="81">
                  <c:v>-2.9875752701468512E-4</c:v>
                </c:pt>
                <c:pt idx="82">
                  <c:v>-1.8477971896452169E-4</c:v>
                </c:pt>
                <c:pt idx="83">
                  <c:v>-1.1348712392768281E-4</c:v>
                </c:pt>
                <c:pt idx="84">
                  <c:v>-7.9271005712408906E-5</c:v>
                </c:pt>
                <c:pt idx="85">
                  <c:v>5.0185803218288872E-4</c:v>
                </c:pt>
                <c:pt idx="86">
                  <c:v>6.4356742943346497E-4</c:v>
                </c:pt>
                <c:pt idx="87">
                  <c:v>6.441106423771153E-4</c:v>
                </c:pt>
                <c:pt idx="88">
                  <c:v>1.7597384252602739E-3</c:v>
                </c:pt>
                <c:pt idx="89">
                  <c:v>2.2419260227591505E-3</c:v>
                </c:pt>
                <c:pt idx="90">
                  <c:v>2.5781139618222854E-3</c:v>
                </c:pt>
                <c:pt idx="91">
                  <c:v>2.5781139618222854E-3</c:v>
                </c:pt>
                <c:pt idx="92">
                  <c:v>2.5781139618222854E-3</c:v>
                </c:pt>
                <c:pt idx="93">
                  <c:v>3.396082725085083E-3</c:v>
                </c:pt>
                <c:pt idx="94">
                  <c:v>4.4427472141928982E-3</c:v>
                </c:pt>
                <c:pt idx="95">
                  <c:v>4.6409610857088912E-3</c:v>
                </c:pt>
                <c:pt idx="96">
                  <c:v>4.6992148890002191E-3</c:v>
                </c:pt>
                <c:pt idx="97">
                  <c:v>4.9697592431900053E-3</c:v>
                </c:pt>
                <c:pt idx="98">
                  <c:v>4.9697592431900053E-3</c:v>
                </c:pt>
                <c:pt idx="99">
                  <c:v>5.1445531875080643E-3</c:v>
                </c:pt>
                <c:pt idx="100">
                  <c:v>5.2053387361702206E-3</c:v>
                </c:pt>
                <c:pt idx="101">
                  <c:v>5.2053387361702206E-3</c:v>
                </c:pt>
                <c:pt idx="102">
                  <c:v>5.2060149399071713E-3</c:v>
                </c:pt>
                <c:pt idx="103">
                  <c:v>5.2060149399071713E-3</c:v>
                </c:pt>
                <c:pt idx="104">
                  <c:v>5.2066911614188898E-3</c:v>
                </c:pt>
                <c:pt idx="105">
                  <c:v>5.2066911614188898E-3</c:v>
                </c:pt>
                <c:pt idx="106">
                  <c:v>5.2148072059911834E-3</c:v>
                </c:pt>
                <c:pt idx="107">
                  <c:v>5.2148072059911834E-3</c:v>
                </c:pt>
                <c:pt idx="108">
                  <c:v>5.2391706971052091E-3</c:v>
                </c:pt>
                <c:pt idx="109">
                  <c:v>5.2391706971052091E-3</c:v>
                </c:pt>
                <c:pt idx="110">
                  <c:v>5.3327774835400825E-3</c:v>
                </c:pt>
                <c:pt idx="111">
                  <c:v>5.3327774835400825E-3</c:v>
                </c:pt>
                <c:pt idx="112">
                  <c:v>5.4424132307586597E-3</c:v>
                </c:pt>
                <c:pt idx="113">
                  <c:v>5.4424132307586597E-3</c:v>
                </c:pt>
                <c:pt idx="114">
                  <c:v>5.5100577620157279E-3</c:v>
                </c:pt>
                <c:pt idx="115">
                  <c:v>5.5100577620157279E-3</c:v>
                </c:pt>
                <c:pt idx="116">
                  <c:v>5.510741928847495E-3</c:v>
                </c:pt>
                <c:pt idx="117">
                  <c:v>5.510741928847495E-3</c:v>
                </c:pt>
                <c:pt idx="118">
                  <c:v>5.6183765818476963E-3</c:v>
                </c:pt>
                <c:pt idx="119">
                  <c:v>5.6912948743510512E-3</c:v>
                </c:pt>
                <c:pt idx="120">
                  <c:v>5.6912948743510512E-3</c:v>
                </c:pt>
                <c:pt idx="121">
                  <c:v>6.1974881961201524E-3</c:v>
                </c:pt>
                <c:pt idx="122">
                  <c:v>6.1974881961201524E-3</c:v>
                </c:pt>
                <c:pt idx="123">
                  <c:v>6.2283841845976462E-3</c:v>
                </c:pt>
                <c:pt idx="124">
                  <c:v>6.2283841845976462E-3</c:v>
                </c:pt>
                <c:pt idx="125">
                  <c:v>6.2480631851375649E-3</c:v>
                </c:pt>
                <c:pt idx="126">
                  <c:v>6.2480631851375649E-3</c:v>
                </c:pt>
                <c:pt idx="127">
                  <c:v>6.4427875916954281E-3</c:v>
                </c:pt>
                <c:pt idx="128">
                  <c:v>6.4470357684197933E-3</c:v>
                </c:pt>
                <c:pt idx="129">
                  <c:v>6.4477438600855329E-3</c:v>
                </c:pt>
                <c:pt idx="130">
                  <c:v>6.4555340415431654E-3</c:v>
                </c:pt>
                <c:pt idx="131">
                  <c:v>6.4562423465060869E-3</c:v>
                </c:pt>
                <c:pt idx="132">
                  <c:v>6.4569506692437736E-3</c:v>
                </c:pt>
                <c:pt idx="133">
                  <c:v>6.4796263819257814E-3</c:v>
                </c:pt>
                <c:pt idx="134">
                  <c:v>6.4852981540587168E-3</c:v>
                </c:pt>
                <c:pt idx="135">
                  <c:v>6.4852981540587168E-3</c:v>
                </c:pt>
                <c:pt idx="136">
                  <c:v>6.4852981540587168E-3</c:v>
                </c:pt>
                <c:pt idx="137">
                  <c:v>6.4945172100301877E-3</c:v>
                </c:pt>
                <c:pt idx="138">
                  <c:v>6.7438517050682316E-3</c:v>
                </c:pt>
                <c:pt idx="139">
                  <c:v>6.7438517050682316E-3</c:v>
                </c:pt>
                <c:pt idx="140">
                  <c:v>6.7438517050682316E-3</c:v>
                </c:pt>
                <c:pt idx="141">
                  <c:v>6.7438517050682316E-3</c:v>
                </c:pt>
                <c:pt idx="142">
                  <c:v>6.8190766482835998E-3</c:v>
                </c:pt>
                <c:pt idx="143">
                  <c:v>6.8923399556034244E-3</c:v>
                </c:pt>
                <c:pt idx="144">
                  <c:v>6.893059138722654E-3</c:v>
                </c:pt>
                <c:pt idx="145">
                  <c:v>6.8959360489472266E-3</c:v>
                </c:pt>
                <c:pt idx="146">
                  <c:v>6.8966553209402828E-3</c:v>
                </c:pt>
                <c:pt idx="147">
                  <c:v>6.9009713261686898E-3</c:v>
                </c:pt>
                <c:pt idx="148">
                  <c:v>6.9016907225851031E-3</c:v>
                </c:pt>
                <c:pt idx="149">
                  <c:v>6.9578584071169009E-3</c:v>
                </c:pt>
                <c:pt idx="150">
                  <c:v>6.9585792077397641E-3</c:v>
                </c:pt>
                <c:pt idx="151">
                  <c:v>7.3606353563361298E-3</c:v>
                </c:pt>
                <c:pt idx="152">
                  <c:v>7.493909266889069E-3</c:v>
                </c:pt>
                <c:pt idx="153">
                  <c:v>7.5490011387243329E-3</c:v>
                </c:pt>
                <c:pt idx="154">
                  <c:v>7.6506314186255116E-3</c:v>
                </c:pt>
                <c:pt idx="155">
                  <c:v>7.7829604987267494E-3</c:v>
                </c:pt>
                <c:pt idx="156">
                  <c:v>7.9277660333040532E-3</c:v>
                </c:pt>
                <c:pt idx="157">
                  <c:v>7.9419114266169495E-3</c:v>
                </c:pt>
                <c:pt idx="158">
                  <c:v>7.9426560987494906E-3</c:v>
                </c:pt>
                <c:pt idx="159">
                  <c:v>8.0052720137947682E-3</c:v>
                </c:pt>
                <c:pt idx="160">
                  <c:v>8.1054189250638446E-3</c:v>
                </c:pt>
                <c:pt idx="161">
                  <c:v>8.2968785863963886E-3</c:v>
                </c:pt>
                <c:pt idx="162">
                  <c:v>8.356428042776828E-3</c:v>
                </c:pt>
                <c:pt idx="163">
                  <c:v>8.3571825443545297E-3</c:v>
                </c:pt>
                <c:pt idx="164">
                  <c:v>8.3579370637069973E-3</c:v>
                </c:pt>
                <c:pt idx="165">
                  <c:v>8.4372605122845085E-3</c:v>
                </c:pt>
                <c:pt idx="166">
                  <c:v>8.5926948955289632E-3</c:v>
                </c:pt>
                <c:pt idx="167">
                  <c:v>8.5934549428334124E-3</c:v>
                </c:pt>
                <c:pt idx="168">
                  <c:v>8.6124619022433079E-3</c:v>
                </c:pt>
                <c:pt idx="169">
                  <c:v>8.6291972160776297E-3</c:v>
                </c:pt>
                <c:pt idx="170">
                  <c:v>8.6307190348387536E-3</c:v>
                </c:pt>
                <c:pt idx="171">
                  <c:v>8.6337628856581784E-3</c:v>
                </c:pt>
                <c:pt idx="172">
                  <c:v>8.8000828690854363E-3</c:v>
                </c:pt>
                <c:pt idx="173">
                  <c:v>8.8000828690854363E-3</c:v>
                </c:pt>
                <c:pt idx="174">
                  <c:v>8.9826260964479508E-3</c:v>
                </c:pt>
                <c:pt idx="175">
                  <c:v>9.4839564299106331E-3</c:v>
                </c:pt>
                <c:pt idx="176">
                  <c:v>1.0010158031613422E-2</c:v>
                </c:pt>
                <c:pt idx="177">
                  <c:v>1.0010950535639145E-2</c:v>
                </c:pt>
                <c:pt idx="178">
                  <c:v>1.0016498561512623E-2</c:v>
                </c:pt>
                <c:pt idx="179">
                  <c:v>1.0019669253056588E-2</c:v>
                </c:pt>
                <c:pt idx="180">
                  <c:v>1.002046197037949E-2</c:v>
                </c:pt>
                <c:pt idx="181">
                  <c:v>1.0021254705477161E-2</c:v>
                </c:pt>
                <c:pt idx="182">
                  <c:v>1.040221695505919E-2</c:v>
                </c:pt>
                <c:pt idx="183">
                  <c:v>1.0406223378857866E-2</c:v>
                </c:pt>
                <c:pt idx="184">
                  <c:v>1.0436686721710994E-2</c:v>
                </c:pt>
                <c:pt idx="185">
                  <c:v>1.0436686721710994E-2</c:v>
                </c:pt>
                <c:pt idx="186">
                  <c:v>1.0436686721710994E-2</c:v>
                </c:pt>
                <c:pt idx="187">
                  <c:v>1.0467978420291272E-2</c:v>
                </c:pt>
                <c:pt idx="188">
                  <c:v>1.0512957370923027E-2</c:v>
                </c:pt>
                <c:pt idx="189">
                  <c:v>1.1819121936458517E-2</c:v>
                </c:pt>
                <c:pt idx="190">
                  <c:v>1.184076201238117E-2</c:v>
                </c:pt>
                <c:pt idx="191">
                  <c:v>1.184575758243309E-2</c:v>
                </c:pt>
                <c:pt idx="192">
                  <c:v>1.1846590239653421E-2</c:v>
                </c:pt>
                <c:pt idx="193">
                  <c:v>1.1887412217537039E-2</c:v>
                </c:pt>
                <c:pt idx="194">
                  <c:v>1.188824576349563E-2</c:v>
                </c:pt>
                <c:pt idx="195">
                  <c:v>1.189158012507765E-2</c:v>
                </c:pt>
                <c:pt idx="196">
                  <c:v>1.189241375991007E-2</c:v>
                </c:pt>
                <c:pt idx="197">
                  <c:v>1.2171842203177324E-2</c:v>
                </c:pt>
                <c:pt idx="198">
                  <c:v>1.2815056728819312E-2</c:v>
                </c:pt>
                <c:pt idx="199">
                  <c:v>1.3353437615869048E-2</c:v>
                </c:pt>
                <c:pt idx="200">
                  <c:v>1.345640732689064E-2</c:v>
                </c:pt>
                <c:pt idx="201">
                  <c:v>1.3522301206284384E-2</c:v>
                </c:pt>
                <c:pt idx="202">
                  <c:v>1.3564839853217226E-2</c:v>
                </c:pt>
                <c:pt idx="203">
                  <c:v>1.3583952719646051E-2</c:v>
                </c:pt>
                <c:pt idx="204">
                  <c:v>1.5163367408504038E-2</c:v>
                </c:pt>
                <c:pt idx="205">
                  <c:v>1.5163367408504038E-2</c:v>
                </c:pt>
                <c:pt idx="206">
                  <c:v>1.5383664920453016E-2</c:v>
                </c:pt>
                <c:pt idx="207">
                  <c:v>1.5384569956517283E-2</c:v>
                </c:pt>
                <c:pt idx="208">
                  <c:v>1.5453404706364568E-2</c:v>
                </c:pt>
                <c:pt idx="209">
                  <c:v>1.5453404706364568E-2</c:v>
                </c:pt>
                <c:pt idx="210">
                  <c:v>1.5458843401313174E-2</c:v>
                </c:pt>
                <c:pt idx="211">
                  <c:v>1.5458843401313174E-2</c:v>
                </c:pt>
                <c:pt idx="212">
                  <c:v>1.5608658269900044E-2</c:v>
                </c:pt>
                <c:pt idx="213">
                  <c:v>1.772837096617055E-2</c:v>
                </c:pt>
                <c:pt idx="214">
                  <c:v>1.772837096617055E-2</c:v>
                </c:pt>
                <c:pt idx="215">
                  <c:v>1.7979780291989121E-2</c:v>
                </c:pt>
                <c:pt idx="216">
                  <c:v>1.7979780291989121E-2</c:v>
                </c:pt>
                <c:pt idx="217">
                  <c:v>1.810116473539471E-2</c:v>
                </c:pt>
                <c:pt idx="218">
                  <c:v>1.8484387390489278E-2</c:v>
                </c:pt>
                <c:pt idx="219">
                  <c:v>1.8484387390489278E-2</c:v>
                </c:pt>
                <c:pt idx="220">
                  <c:v>1.8484387390489278E-2</c:v>
                </c:pt>
                <c:pt idx="221">
                  <c:v>1.8787960859089917E-2</c:v>
                </c:pt>
                <c:pt idx="222">
                  <c:v>1.8787960859089917E-2</c:v>
                </c:pt>
                <c:pt idx="223">
                  <c:v>1.8787960859089917E-2</c:v>
                </c:pt>
                <c:pt idx="224">
                  <c:v>1.9050396732796189E-2</c:v>
                </c:pt>
                <c:pt idx="225">
                  <c:v>1.9050396732796189E-2</c:v>
                </c:pt>
                <c:pt idx="226">
                  <c:v>1.9758535055500029E-2</c:v>
                </c:pt>
                <c:pt idx="227">
                  <c:v>1.9978135388714218E-2</c:v>
                </c:pt>
                <c:pt idx="228">
                  <c:v>2.0782786885808646E-2</c:v>
                </c:pt>
                <c:pt idx="229">
                  <c:v>2.0782786885808646E-2</c:v>
                </c:pt>
                <c:pt idx="230">
                  <c:v>2.1156034923932393E-2</c:v>
                </c:pt>
                <c:pt idx="231">
                  <c:v>2.1156034923932393E-2</c:v>
                </c:pt>
                <c:pt idx="232">
                  <c:v>2.3216765705542149E-2</c:v>
                </c:pt>
                <c:pt idx="233">
                  <c:v>2.3401424605902728E-2</c:v>
                </c:pt>
                <c:pt idx="234">
                  <c:v>2.5621110136080268E-2</c:v>
                </c:pt>
                <c:pt idx="235">
                  <c:v>2.5622197807857072E-2</c:v>
                </c:pt>
                <c:pt idx="236">
                  <c:v>2.587392628090656E-2</c:v>
                </c:pt>
                <c:pt idx="237">
                  <c:v>2.5875018076428887E-2</c:v>
                </c:pt>
                <c:pt idx="238">
                  <c:v>2.59908492024893E-2</c:v>
                </c:pt>
                <c:pt idx="239">
                  <c:v>2.59908492024893E-2</c:v>
                </c:pt>
                <c:pt idx="240">
                  <c:v>2.59908492024893E-2</c:v>
                </c:pt>
                <c:pt idx="241">
                  <c:v>2.6011632492996074E-2</c:v>
                </c:pt>
                <c:pt idx="242">
                  <c:v>2.6011632492996074E-2</c:v>
                </c:pt>
                <c:pt idx="243">
                  <c:v>2.6012726528138821E-2</c:v>
                </c:pt>
                <c:pt idx="244">
                  <c:v>2.6012726528138821E-2</c:v>
                </c:pt>
                <c:pt idx="245">
                  <c:v>2.6833829345232388E-2</c:v>
                </c:pt>
                <c:pt idx="246">
                  <c:v>2.6861517499970892E-2</c:v>
                </c:pt>
                <c:pt idx="247">
                  <c:v>2.6868164310161299E-2</c:v>
                </c:pt>
                <c:pt idx="248">
                  <c:v>2.6874811760243252E-2</c:v>
                </c:pt>
                <c:pt idx="249">
                  <c:v>2.6875919730801924E-2</c:v>
                </c:pt>
                <c:pt idx="250">
                  <c:v>2.7447769177007912E-2</c:v>
                </c:pt>
                <c:pt idx="251">
                  <c:v>2.7447769177007912E-2</c:v>
                </c:pt>
                <c:pt idx="252">
                  <c:v>2.7447769177007912E-2</c:v>
                </c:pt>
                <c:pt idx="253">
                  <c:v>2.7447769177007912E-2</c:v>
                </c:pt>
                <c:pt idx="254">
                  <c:v>2.7579712574617086E-2</c:v>
                </c:pt>
                <c:pt idx="255">
                  <c:v>2.7579712574617086E-2</c:v>
                </c:pt>
                <c:pt idx="256">
                  <c:v>2.7580831796602132E-2</c:v>
                </c:pt>
                <c:pt idx="257">
                  <c:v>2.7580831796602132E-2</c:v>
                </c:pt>
                <c:pt idx="258">
                  <c:v>2.7581951036361949E-2</c:v>
                </c:pt>
                <c:pt idx="259">
                  <c:v>2.7581951036361949E-2</c:v>
                </c:pt>
                <c:pt idx="260">
                  <c:v>3.1193418886162987E-2</c:v>
                </c:pt>
                <c:pt idx="261">
                  <c:v>4.0912540727727736E-2</c:v>
                </c:pt>
                <c:pt idx="262">
                  <c:v>4.0912540727727736E-2</c:v>
                </c:pt>
                <c:pt idx="263">
                  <c:v>4.0913854743364723E-2</c:v>
                </c:pt>
                <c:pt idx="264">
                  <c:v>4.0913854743364723E-2</c:v>
                </c:pt>
                <c:pt idx="265">
                  <c:v>4.0913854743364723E-2</c:v>
                </c:pt>
                <c:pt idx="266">
                  <c:v>4.126797044031251E-2</c:v>
                </c:pt>
                <c:pt idx="267">
                  <c:v>4.126797044031251E-2</c:v>
                </c:pt>
                <c:pt idx="268">
                  <c:v>4.3767919954300502E-2</c:v>
                </c:pt>
                <c:pt idx="269">
                  <c:v>4.3781441646005601E-2</c:v>
                </c:pt>
                <c:pt idx="270">
                  <c:v>4.3782793912937309E-2</c:v>
                </c:pt>
                <c:pt idx="271">
                  <c:v>4.6429950678601187E-2</c:v>
                </c:pt>
                <c:pt idx="272">
                  <c:v>4.7189702553931269E-2</c:v>
                </c:pt>
                <c:pt idx="273">
                  <c:v>4.7460926895101924E-2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50-4063-91CD-1BC65E98DC78}"/>
            </c:ext>
          </c:extLst>
        </c:ser>
        <c:ser>
          <c:idx val="8"/>
          <c:order val="8"/>
          <c:tx>
            <c:strRef>
              <c:f>'Active 1'!$Q$20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1'!$Q$22:$Q$904</c:f>
              <c:numCache>
                <c:formatCode>yyyy/mm/dd\ </c:formatCode>
                <c:ptCount val="883"/>
                <c:pt idx="9" formatCode="General">
                  <c:v>1.1509124895383138E-2</c:v>
                </c:pt>
                <c:pt idx="10" formatCode="General">
                  <c:v>1.4809802130912431E-2</c:v>
                </c:pt>
                <c:pt idx="11" formatCode="General">
                  <c:v>1.1149278157972731E-2</c:v>
                </c:pt>
                <c:pt idx="12" formatCode="General">
                  <c:v>1.6731206509575713E-2</c:v>
                </c:pt>
                <c:pt idx="13" formatCode="General">
                  <c:v>4.4470147477113642E-3</c:v>
                </c:pt>
                <c:pt idx="14" formatCode="General">
                  <c:v>4.9562287895241752E-3</c:v>
                </c:pt>
                <c:pt idx="15" formatCode="General">
                  <c:v>4.4654428347712383E-3</c:v>
                </c:pt>
                <c:pt idx="16" formatCode="General">
                  <c:v>3.9746568800183013E-3</c:v>
                </c:pt>
                <c:pt idx="40" formatCode="General">
                  <c:v>4.374086347525008E-4</c:v>
                </c:pt>
                <c:pt idx="56" formatCode="General">
                  <c:v>-6.6732614519423805E-2</c:v>
                </c:pt>
                <c:pt idx="57" formatCode="General">
                  <c:v>4.0941454273706768E-2</c:v>
                </c:pt>
                <c:pt idx="77" formatCode="General">
                  <c:v>7.2274728212505579E-2</c:v>
                </c:pt>
                <c:pt idx="89" formatCode="General">
                  <c:v>7.3999304950120859E-2</c:v>
                </c:pt>
                <c:pt idx="94" formatCode="General">
                  <c:v>5.0377686704450753E-2</c:v>
                </c:pt>
                <c:pt idx="95" formatCode="General">
                  <c:v>-4.4267420962569304E-3</c:v>
                </c:pt>
                <c:pt idx="96" formatCode="General">
                  <c:v>4.4501730546471663E-2</c:v>
                </c:pt>
                <c:pt idx="118" formatCode="General">
                  <c:v>1.0983318497892469E-2</c:v>
                </c:pt>
                <c:pt idx="133" formatCode="General">
                  <c:v>5.2891673520207405E-2</c:v>
                </c:pt>
                <c:pt idx="151" formatCode="General">
                  <c:v>-1.9908661532099359E-2</c:v>
                </c:pt>
                <c:pt idx="159" formatCode="General">
                  <c:v>-4.9198018154129386E-2</c:v>
                </c:pt>
                <c:pt idx="182" formatCode="General">
                  <c:v>7.5216166485915892E-2</c:v>
                </c:pt>
                <c:pt idx="187" formatCode="General">
                  <c:v>7.3625425087811891E-2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50-4063-91CD-1BC65E98D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55632"/>
        <c:axId val="1"/>
      </c:scatterChart>
      <c:valAx>
        <c:axId val="83545563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721477712221906"/>
              <c:y val="0.86060860574246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2284122562674095E-2"/>
              <c:y val="0.360607015032211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455632"/>
        <c:crosses val="autoZero"/>
        <c:crossBetween val="midCat"/>
        <c:majorUnit val="0.01"/>
        <c:minorUnit val="2E-3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699178967531565"/>
          <c:y val="0.92121498449057504"/>
          <c:w val="0.66016756958305012"/>
          <c:h val="6.06063787481110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-- Early O-C Diagr.</a:t>
            </a:r>
          </a:p>
        </c:rich>
      </c:tx>
      <c:layout>
        <c:manualLayout>
          <c:xMode val="edge"/>
          <c:yMode val="edge"/>
          <c:x val="0.37092771298324551"/>
          <c:y val="2.9661016949152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31943055812199E-2"/>
          <c:y val="0.10805095923571491"/>
          <c:w val="0.87970032466459691"/>
          <c:h val="0.722458374497623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(1)'!$D$21:$D$90</c:f>
              <c:numCache>
                <c:formatCode>General</c:formatCode>
                <c:ptCount val="70"/>
                <c:pt idx="0">
                  <c:v>-4.2077999999999998</c:v>
                </c:pt>
                <c:pt idx="1">
                  <c:v>-4.1830999999999996</c:v>
                </c:pt>
                <c:pt idx="2">
                  <c:v>-4.1238000000000001</c:v>
                </c:pt>
                <c:pt idx="3">
                  <c:v>-4.1234999999999999</c:v>
                </c:pt>
                <c:pt idx="4">
                  <c:v>-2.87805</c:v>
                </c:pt>
                <c:pt idx="5">
                  <c:v>-2.8748999999999998</c:v>
                </c:pt>
                <c:pt idx="6">
                  <c:v>-2.7547999999999999</c:v>
                </c:pt>
                <c:pt idx="7">
                  <c:v>-2.3834</c:v>
                </c:pt>
                <c:pt idx="8">
                  <c:v>-1.8185500000000001</c:v>
                </c:pt>
                <c:pt idx="9">
                  <c:v>-1.8169</c:v>
                </c:pt>
                <c:pt idx="10">
                  <c:v>-1.8167</c:v>
                </c:pt>
                <c:pt idx="11">
                  <c:v>-1.7868999999999999</c:v>
                </c:pt>
                <c:pt idx="12">
                  <c:v>-1.7853000000000001</c:v>
                </c:pt>
                <c:pt idx="13">
                  <c:v>-1.7849999999999999</c:v>
                </c:pt>
                <c:pt idx="14">
                  <c:v>-1.7847</c:v>
                </c:pt>
                <c:pt idx="15">
                  <c:v>-1.7844</c:v>
                </c:pt>
                <c:pt idx="16">
                  <c:v>-1.2890999999999999</c:v>
                </c:pt>
                <c:pt idx="17">
                  <c:v>-1.2584</c:v>
                </c:pt>
                <c:pt idx="18">
                  <c:v>-1.2471000000000001</c:v>
                </c:pt>
                <c:pt idx="19">
                  <c:v>-1.23645</c:v>
                </c:pt>
                <c:pt idx="20">
                  <c:v>-1.2160500000000001</c:v>
                </c:pt>
                <c:pt idx="21">
                  <c:v>-1.2010000000000001</c:v>
                </c:pt>
                <c:pt idx="22">
                  <c:v>-1.15235</c:v>
                </c:pt>
                <c:pt idx="23">
                  <c:v>-1.1457999999999999</c:v>
                </c:pt>
                <c:pt idx="24">
                  <c:v>-1.1392</c:v>
                </c:pt>
                <c:pt idx="25">
                  <c:v>-1.137</c:v>
                </c:pt>
                <c:pt idx="26">
                  <c:v>-1.1329499999999999</c:v>
                </c:pt>
                <c:pt idx="27">
                  <c:v>-1.05135</c:v>
                </c:pt>
                <c:pt idx="28">
                  <c:v>-1.0450999999999999</c:v>
                </c:pt>
                <c:pt idx="29">
                  <c:v>-1.03915</c:v>
                </c:pt>
                <c:pt idx="30">
                  <c:v>-1.0382</c:v>
                </c:pt>
                <c:pt idx="31">
                  <c:v>-1.0379</c:v>
                </c:pt>
                <c:pt idx="32">
                  <c:v>-1.03725</c:v>
                </c:pt>
                <c:pt idx="33">
                  <c:v>-1.0363</c:v>
                </c:pt>
                <c:pt idx="34">
                  <c:v>-1.036</c:v>
                </c:pt>
                <c:pt idx="35">
                  <c:v>-1.0357000000000001</c:v>
                </c:pt>
                <c:pt idx="36">
                  <c:v>-1.03505</c:v>
                </c:pt>
                <c:pt idx="37">
                  <c:v>-1.0347500000000001</c:v>
                </c:pt>
                <c:pt idx="38">
                  <c:v>-1.0338000000000001</c:v>
                </c:pt>
                <c:pt idx="39">
                  <c:v>-1.0335000000000001</c:v>
                </c:pt>
                <c:pt idx="40">
                  <c:v>-1.0335000000000001</c:v>
                </c:pt>
                <c:pt idx="41">
                  <c:v>-1.0335000000000001</c:v>
                </c:pt>
                <c:pt idx="42">
                  <c:v>-1.0294000000000001</c:v>
                </c:pt>
                <c:pt idx="43">
                  <c:v>-1.02725</c:v>
                </c:pt>
                <c:pt idx="44">
                  <c:v>-1.0207999999999999</c:v>
                </c:pt>
                <c:pt idx="45">
                  <c:v>-1.0118499999999999</c:v>
                </c:pt>
                <c:pt idx="46">
                  <c:v>-0.99460000000000004</c:v>
                </c:pt>
                <c:pt idx="47">
                  <c:v>-0.91180000000000005</c:v>
                </c:pt>
                <c:pt idx="48">
                  <c:v>-0.90649999999999997</c:v>
                </c:pt>
                <c:pt idx="49">
                  <c:v>-0.90649999999999997</c:v>
                </c:pt>
                <c:pt idx="50">
                  <c:v>-0.87039999999999995</c:v>
                </c:pt>
                <c:pt idx="51">
                  <c:v>-0.69220000000000004</c:v>
                </c:pt>
                <c:pt idx="52">
                  <c:v>-0.69220000000000004</c:v>
                </c:pt>
                <c:pt idx="53">
                  <c:v>-0.69220000000000004</c:v>
                </c:pt>
                <c:pt idx="54">
                  <c:v>-0.47549999999999998</c:v>
                </c:pt>
                <c:pt idx="55">
                  <c:v>-0.47489999999999999</c:v>
                </c:pt>
                <c:pt idx="56">
                  <c:v>-0.47049999999999997</c:v>
                </c:pt>
                <c:pt idx="57">
                  <c:v>-0.46610000000000001</c:v>
                </c:pt>
                <c:pt idx="58">
                  <c:v>-0.45229999999999998</c:v>
                </c:pt>
                <c:pt idx="59">
                  <c:v>-0.4451</c:v>
                </c:pt>
                <c:pt idx="60">
                  <c:v>-0.43164999999999998</c:v>
                </c:pt>
                <c:pt idx="61">
                  <c:v>-0.35320000000000001</c:v>
                </c:pt>
                <c:pt idx="62">
                  <c:v>-0.34975000000000001</c:v>
                </c:pt>
                <c:pt idx="63">
                  <c:v>-0.34849999999999998</c:v>
                </c:pt>
                <c:pt idx="64">
                  <c:v>-0.12795000000000001</c:v>
                </c:pt>
                <c:pt idx="65">
                  <c:v>-5.5399999999999998E-2</c:v>
                </c:pt>
                <c:pt idx="66">
                  <c:v>-5.1650000000000001E-2</c:v>
                </c:pt>
                <c:pt idx="67">
                  <c:v>0</c:v>
                </c:pt>
                <c:pt idx="68">
                  <c:v>1.72E-2</c:v>
                </c:pt>
                <c:pt idx="69">
                  <c:v>1.8450000000000001E-2</c:v>
                </c:pt>
              </c:numCache>
            </c:numRef>
          </c:xVal>
          <c:yVal>
            <c:numRef>
              <c:f>'Q_fit (1)'!$E$21:$E$90</c:f>
              <c:numCache>
                <c:formatCode>General</c:formatCode>
                <c:ptCount val="70"/>
                <c:pt idx="0">
                  <c:v>-3.737815999193117E-2</c:v>
                </c:pt>
                <c:pt idx="1">
                  <c:v>-2.5457319992710836E-2</c:v>
                </c:pt>
                <c:pt idx="2">
                  <c:v>-2.0813359995372593E-2</c:v>
                </c:pt>
                <c:pt idx="3">
                  <c:v>-1.9304200002807193E-2</c:v>
                </c:pt>
                <c:pt idx="4">
                  <c:v>-1.0264599986840039E-3</c:v>
                </c:pt>
                <c:pt idx="5">
                  <c:v>-1.5180279995547608E-2</c:v>
                </c:pt>
                <c:pt idx="6">
                  <c:v>6.5344000904588029E-4</c:v>
                </c:pt>
                <c:pt idx="7">
                  <c:v>-6.0064799909014255E-3</c:v>
                </c:pt>
                <c:pt idx="8">
                  <c:v>7.1569400097359903E-3</c:v>
                </c:pt>
                <c:pt idx="9">
                  <c:v>1.045732000056887E-2</c:v>
                </c:pt>
                <c:pt idx="10">
                  <c:v>6.7967600043630227E-3</c:v>
                </c:pt>
                <c:pt idx="11">
                  <c:v>1.2373320001643151E-2</c:v>
                </c:pt>
                <c:pt idx="12">
                  <c:v>8.8840002717915922E-5</c:v>
                </c:pt>
                <c:pt idx="13">
                  <c:v>5.9800000599352643E-4</c:v>
                </c:pt>
                <c:pt idx="14">
                  <c:v>1.071599981514737E-4</c:v>
                </c:pt>
                <c:pt idx="15">
                  <c:v>-3.836799951386638E-4</c:v>
                </c:pt>
                <c:pt idx="16">
                  <c:v>-7.6051999349147081E-4</c:v>
                </c:pt>
                <c:pt idx="17">
                  <c:v>1.3435200089588761E-3</c:v>
                </c:pt>
                <c:pt idx="18">
                  <c:v>-3.4781199938151985E-3</c:v>
                </c:pt>
                <c:pt idx="19">
                  <c:v>5.0970600059372373E-3</c:v>
                </c:pt>
                <c:pt idx="20">
                  <c:v>-7.2800599955371581E-3</c:v>
                </c:pt>
                <c:pt idx="21">
                  <c:v>3.7628000063705258E-3</c:v>
                </c:pt>
                <c:pt idx="22">
                  <c:v>1.8315799970878288E-3</c:v>
                </c:pt>
                <c:pt idx="23">
                  <c:v>7.4482400013948791E-3</c:v>
                </c:pt>
                <c:pt idx="24">
                  <c:v>9.6497600025031716E-3</c:v>
                </c:pt>
                <c:pt idx="25">
                  <c:v>1.138360000186367E-2</c:v>
                </c:pt>
                <c:pt idx="26">
                  <c:v>-2.2427399962907657E-3</c:v>
                </c:pt>
                <c:pt idx="27">
                  <c:v>1.1248780007008463E-2</c:v>
                </c:pt>
                <c:pt idx="28">
                  <c:v>9.3562800029758364E-3</c:v>
                </c:pt>
                <c:pt idx="29">
                  <c:v>-2.0453799952520058E-3</c:v>
                </c:pt>
                <c:pt idx="30">
                  <c:v>-2.9330399993341416E-3</c:v>
                </c:pt>
                <c:pt idx="31">
                  <c:v>2.5761200013221242E-3</c:v>
                </c:pt>
                <c:pt idx="32">
                  <c:v>1.1179300003277604E-2</c:v>
                </c:pt>
                <c:pt idx="33">
                  <c:v>-2.7083599998150021E-3</c:v>
                </c:pt>
                <c:pt idx="34">
                  <c:v>6.8008000016561709E-3</c:v>
                </c:pt>
                <c:pt idx="35">
                  <c:v>-6.9003999669803306E-4</c:v>
                </c:pt>
                <c:pt idx="36">
                  <c:v>-8.6859996372368187E-5</c:v>
                </c:pt>
                <c:pt idx="37">
                  <c:v>3.422300003876444E-3</c:v>
                </c:pt>
                <c:pt idx="38">
                  <c:v>8.534640001016669E-3</c:v>
                </c:pt>
                <c:pt idx="39">
                  <c:v>-4.0561999994679354E-3</c:v>
                </c:pt>
                <c:pt idx="40">
                  <c:v>8.4380000043893233E-4</c:v>
                </c:pt>
                <c:pt idx="41">
                  <c:v>5.9438000025693327E-3</c:v>
                </c:pt>
                <c:pt idx="42">
                  <c:v>5.0023200019495562E-3</c:v>
                </c:pt>
                <c:pt idx="43">
                  <c:v>6.1513000036939047E-3</c:v>
                </c:pt>
                <c:pt idx="44">
                  <c:v>1.5982400000211783E-3</c:v>
                </c:pt>
                <c:pt idx="45">
                  <c:v>1.6288180006085895E-2</c:v>
                </c:pt>
                <c:pt idx="46">
                  <c:v>1.0064880007121246E-2</c:v>
                </c:pt>
                <c:pt idx="47">
                  <c:v>9.5930400057113729E-3</c:v>
                </c:pt>
                <c:pt idx="48">
                  <c:v>1.7882000029203482E-3</c:v>
                </c:pt>
                <c:pt idx="49">
                  <c:v>3.4882000036304817E-3</c:v>
                </c:pt>
                <c:pt idx="50">
                  <c:v>9.8571200069272891E-3</c:v>
                </c:pt>
                <c:pt idx="51">
                  <c:v>-1.0018399989348836E-3</c:v>
                </c:pt>
                <c:pt idx="52">
                  <c:v>-5.0183999701403081E-4</c:v>
                </c:pt>
                <c:pt idx="53">
                  <c:v>-1.839995093178004E-6</c:v>
                </c:pt>
                <c:pt idx="54">
                  <c:v>-3.9185999994515441E-3</c:v>
                </c:pt>
                <c:pt idx="55">
                  <c:v>1.609972000005655E-2</c:v>
                </c:pt>
                <c:pt idx="56">
                  <c:v>-4.3259999802103266E-4</c:v>
                </c:pt>
                <c:pt idx="57">
                  <c:v>-9.9649199983105063E-3</c:v>
                </c:pt>
                <c:pt idx="58">
                  <c:v>-3.54356000025291E-3</c:v>
                </c:pt>
                <c:pt idx="59">
                  <c:v>-6.3237200010917149E-3</c:v>
                </c:pt>
                <c:pt idx="60">
                  <c:v>-9.9637999664992094E-4</c:v>
                </c:pt>
                <c:pt idx="61">
                  <c:v>6.6489600067143328E-3</c:v>
                </c:pt>
                <c:pt idx="62">
                  <c:v>-9.9569999292725697E-4</c:v>
                </c:pt>
                <c:pt idx="63">
                  <c:v>2.6258000070811249E-3</c:v>
                </c:pt>
                <c:pt idx="64">
                  <c:v>-4.6567399986088276E-3</c:v>
                </c:pt>
                <c:pt idx="65">
                  <c:v>-4.8248800012515858E-3</c:v>
                </c:pt>
                <c:pt idx="66">
                  <c:v>-3.9767836569808424E-3</c:v>
                </c:pt>
                <c:pt idx="67">
                  <c:v>-5.6999999942490831E-3</c:v>
                </c:pt>
                <c:pt idx="68">
                  <c:v>-3.9081599970813841E-3</c:v>
                </c:pt>
                <c:pt idx="69">
                  <c:v>-5.0866599995060824E-3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D3-4BB3-A1D9-459E300BC12B}"/>
            </c:ext>
          </c:extLst>
        </c:ser>
        <c:ser>
          <c:idx val="1"/>
          <c:order val="1"/>
          <c:tx>
            <c:strRef>
              <c:f>'Q_fit (1)'!$V$1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(1)'!$U$2:$U$18</c:f>
              <c:numCache>
                <c:formatCode>General</c:formatCode>
                <c:ptCount val="17"/>
                <c:pt idx="0">
                  <c:v>-4.5</c:v>
                </c:pt>
                <c:pt idx="1">
                  <c:v>-4.2</c:v>
                </c:pt>
                <c:pt idx="2">
                  <c:v>-3.9</c:v>
                </c:pt>
                <c:pt idx="3">
                  <c:v>-3.6</c:v>
                </c:pt>
                <c:pt idx="4">
                  <c:v>-3.3</c:v>
                </c:pt>
                <c:pt idx="5">
                  <c:v>-3</c:v>
                </c:pt>
                <c:pt idx="6">
                  <c:v>-2.7</c:v>
                </c:pt>
                <c:pt idx="7">
                  <c:v>-2.4</c:v>
                </c:pt>
                <c:pt idx="8">
                  <c:v>-2.1</c:v>
                </c:pt>
                <c:pt idx="9">
                  <c:v>-1.8</c:v>
                </c:pt>
                <c:pt idx="10">
                  <c:v>-1.5</c:v>
                </c:pt>
                <c:pt idx="11">
                  <c:v>-1.2</c:v>
                </c:pt>
                <c:pt idx="12">
                  <c:v>-0.9</c:v>
                </c:pt>
                <c:pt idx="13">
                  <c:v>-0.6</c:v>
                </c:pt>
                <c:pt idx="14">
                  <c:v>-0.3</c:v>
                </c:pt>
                <c:pt idx="15">
                  <c:v>0</c:v>
                </c:pt>
                <c:pt idx="16">
                  <c:v>0.3</c:v>
                </c:pt>
              </c:numCache>
            </c:numRef>
          </c:xVal>
          <c:yVal>
            <c:numRef>
              <c:f>'Q_fit (1)'!$V$2:$V$18</c:f>
              <c:numCache>
                <c:formatCode>General</c:formatCode>
                <c:ptCount val="17"/>
                <c:pt idx="0">
                  <c:v>-3.0198894368252273E-2</c:v>
                </c:pt>
                <c:pt idx="1">
                  <c:v>-2.4226526196321013E-2</c:v>
                </c:pt>
                <c:pt idx="2">
                  <c:v>-1.8859450725209628E-2</c:v>
                </c:pt>
                <c:pt idx="3">
                  <c:v>-1.4097667954918132E-2</c:v>
                </c:pt>
                <c:pt idx="4">
                  <c:v>-9.9411778854465067E-3</c:v>
                </c:pt>
                <c:pt idx="5">
                  <c:v>-6.3899805167947632E-3</c:v>
                </c:pt>
                <c:pt idx="6">
                  <c:v>-3.4440758489629013E-3</c:v>
                </c:pt>
                <c:pt idx="7">
                  <c:v>-1.1034638819509071E-3</c:v>
                </c:pt>
                <c:pt idx="8">
                  <c:v>6.3185538424120197E-4</c:v>
                </c:pt>
                <c:pt idx="9">
                  <c:v>1.7618819496134364E-3</c:v>
                </c:pt>
                <c:pt idx="10">
                  <c:v>2.2866158141657926E-3</c:v>
                </c:pt>
                <c:pt idx="11">
                  <c:v>2.2060569778982698E-3</c:v>
                </c:pt>
                <c:pt idx="12">
                  <c:v>1.5202054408108697E-3</c:v>
                </c:pt>
                <c:pt idx="13">
                  <c:v>2.2906120290359239E-4</c:v>
                </c:pt>
                <c:pt idx="14">
                  <c:v>-1.6673757358235629E-3</c:v>
                </c:pt>
                <c:pt idx="15">
                  <c:v>-4.1691053753705959E-3</c:v>
                </c:pt>
                <c:pt idx="16">
                  <c:v>-7.2761277157375069E-3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D3-4BB3-A1D9-459E300BC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71200"/>
        <c:axId val="1"/>
      </c:scatterChart>
      <c:valAx>
        <c:axId val="615971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426157256658706"/>
              <c:y val="0.89195004226166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2656641604010022E-3"/>
              <c:y val="0.417373326215578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597120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8621619665962812"/>
          <c:y val="0.92161105921081898"/>
          <c:w val="0.63283286957551366"/>
          <c:h val="0.9703398727701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-- O-C Diagram</a:t>
            </a:r>
          </a:p>
        </c:rich>
      </c:tx>
      <c:layout>
        <c:manualLayout>
          <c:xMode val="edge"/>
          <c:yMode val="edge"/>
          <c:x val="0.39166716660417444"/>
          <c:y val="3.0023094688221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28654469696887E-2"/>
          <c:y val="0.10623568561869139"/>
          <c:w val="0.89762009116919084"/>
          <c:h val="0.715936142212920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(2)'!$D$21:$D$133</c:f>
              <c:numCache>
                <c:formatCode>General</c:formatCode>
                <c:ptCount val="113"/>
                <c:pt idx="0">
                  <c:v>7.2499999999999995E-2</c:v>
                </c:pt>
                <c:pt idx="1">
                  <c:v>7.6249999999999998E-2</c:v>
                </c:pt>
                <c:pt idx="2">
                  <c:v>0.12790000000000001</c:v>
                </c:pt>
                <c:pt idx="3">
                  <c:v>0.12790000000000001</c:v>
                </c:pt>
                <c:pt idx="4">
                  <c:v>0.14230000000000001</c:v>
                </c:pt>
                <c:pt idx="5">
                  <c:v>0.14510000000000001</c:v>
                </c:pt>
                <c:pt idx="6">
                  <c:v>0.14510000000000001</c:v>
                </c:pt>
                <c:pt idx="7">
                  <c:v>0.14635000000000001</c:v>
                </c:pt>
                <c:pt idx="8">
                  <c:v>0.14635000000000001</c:v>
                </c:pt>
                <c:pt idx="9">
                  <c:v>0.15459999999999999</c:v>
                </c:pt>
                <c:pt idx="10">
                  <c:v>0.15955</c:v>
                </c:pt>
                <c:pt idx="11">
                  <c:v>0.17065</c:v>
                </c:pt>
                <c:pt idx="12">
                  <c:v>0.17755000000000001</c:v>
                </c:pt>
                <c:pt idx="13">
                  <c:v>0.18085000000000001</c:v>
                </c:pt>
                <c:pt idx="14">
                  <c:v>0.23580000000000001</c:v>
                </c:pt>
                <c:pt idx="15">
                  <c:v>0.24890000000000001</c:v>
                </c:pt>
                <c:pt idx="16">
                  <c:v>0.24895</c:v>
                </c:pt>
                <c:pt idx="17">
                  <c:v>0.34839999999999999</c:v>
                </c:pt>
                <c:pt idx="18">
                  <c:v>0.41765000000000002</c:v>
                </c:pt>
                <c:pt idx="19">
                  <c:v>0.41765000000000002</c:v>
                </c:pt>
                <c:pt idx="20">
                  <c:v>0.48415000000000002</c:v>
                </c:pt>
                <c:pt idx="21">
                  <c:v>0.60550000000000004</c:v>
                </c:pt>
                <c:pt idx="22">
                  <c:v>0.60550000000000004</c:v>
                </c:pt>
                <c:pt idx="23">
                  <c:v>0.61850000000000005</c:v>
                </c:pt>
                <c:pt idx="24">
                  <c:v>0.623</c:v>
                </c:pt>
                <c:pt idx="25">
                  <c:v>0.623</c:v>
                </c:pt>
                <c:pt idx="26">
                  <c:v>0.62304999999999999</c:v>
                </c:pt>
                <c:pt idx="27">
                  <c:v>0.62304999999999999</c:v>
                </c:pt>
                <c:pt idx="28">
                  <c:v>0.62309999999999999</c:v>
                </c:pt>
                <c:pt idx="29">
                  <c:v>0.62309999999999999</c:v>
                </c:pt>
                <c:pt idx="30">
                  <c:v>0.62370000000000003</c:v>
                </c:pt>
                <c:pt idx="31">
                  <c:v>0.62370000000000003</c:v>
                </c:pt>
                <c:pt idx="32">
                  <c:v>0.62549999999999994</c:v>
                </c:pt>
                <c:pt idx="33">
                  <c:v>0.62549999999999994</c:v>
                </c:pt>
                <c:pt idx="34">
                  <c:v>0.63239999999999996</c:v>
                </c:pt>
                <c:pt idx="35">
                  <c:v>0.63239999999999996</c:v>
                </c:pt>
                <c:pt idx="36">
                  <c:v>0.64044999999999996</c:v>
                </c:pt>
                <c:pt idx="37">
                  <c:v>0.64539999999999997</c:v>
                </c:pt>
                <c:pt idx="38">
                  <c:v>0.64544999999999997</c:v>
                </c:pt>
                <c:pt idx="39">
                  <c:v>0.65859999999999996</c:v>
                </c:pt>
                <c:pt idx="40">
                  <c:v>0.69499999999999995</c:v>
                </c:pt>
                <c:pt idx="41">
                  <c:v>0.69720000000000004</c:v>
                </c:pt>
                <c:pt idx="42">
                  <c:v>0.6986</c:v>
                </c:pt>
                <c:pt idx="43">
                  <c:v>0.6986</c:v>
                </c:pt>
                <c:pt idx="44">
                  <c:v>0.71240000000000003</c:v>
                </c:pt>
                <c:pt idx="45">
                  <c:v>0.7127</c:v>
                </c:pt>
                <c:pt idx="46">
                  <c:v>0.71274999999999999</c:v>
                </c:pt>
                <c:pt idx="47">
                  <c:v>0.71330000000000005</c:v>
                </c:pt>
                <c:pt idx="48">
                  <c:v>0.71335000000000004</c:v>
                </c:pt>
                <c:pt idx="49">
                  <c:v>0.71340000000000003</c:v>
                </c:pt>
                <c:pt idx="50">
                  <c:v>0.71540000000000004</c:v>
                </c:pt>
                <c:pt idx="51">
                  <c:v>0.71540000000000004</c:v>
                </c:pt>
                <c:pt idx="52">
                  <c:v>0.71540000000000004</c:v>
                </c:pt>
                <c:pt idx="53">
                  <c:v>0.71604999999999996</c:v>
                </c:pt>
                <c:pt idx="54">
                  <c:v>0.73355000000000004</c:v>
                </c:pt>
                <c:pt idx="55">
                  <c:v>0.73355000000000004</c:v>
                </c:pt>
                <c:pt idx="56">
                  <c:v>0.73355000000000004</c:v>
                </c:pt>
                <c:pt idx="57">
                  <c:v>0.73355000000000004</c:v>
                </c:pt>
                <c:pt idx="58">
                  <c:v>0.73880000000000001</c:v>
                </c:pt>
                <c:pt idx="59">
                  <c:v>0.74390000000000001</c:v>
                </c:pt>
                <c:pt idx="60">
                  <c:v>0.74395</c:v>
                </c:pt>
                <c:pt idx="61">
                  <c:v>0.74414999999999998</c:v>
                </c:pt>
                <c:pt idx="62">
                  <c:v>0.74419999999999997</c:v>
                </c:pt>
                <c:pt idx="63">
                  <c:v>0.74450000000000005</c:v>
                </c:pt>
                <c:pt idx="64">
                  <c:v>0.74455000000000005</c:v>
                </c:pt>
                <c:pt idx="65">
                  <c:v>0.74844999999999995</c:v>
                </c:pt>
                <c:pt idx="66">
                  <c:v>0.74850000000000005</c:v>
                </c:pt>
                <c:pt idx="67">
                  <c:v>0.7853</c:v>
                </c:pt>
                <c:pt idx="68">
                  <c:v>0.78905000000000003</c:v>
                </c:pt>
                <c:pt idx="69">
                  <c:v>0.79595000000000005</c:v>
                </c:pt>
                <c:pt idx="70">
                  <c:v>0.80489999999999995</c:v>
                </c:pt>
                <c:pt idx="71">
                  <c:v>0.81464999999999999</c:v>
                </c:pt>
                <c:pt idx="72">
                  <c:v>0.81559999999999999</c:v>
                </c:pt>
                <c:pt idx="73">
                  <c:v>0.81564999999999999</c:v>
                </c:pt>
                <c:pt idx="74">
                  <c:v>0.82655000000000001</c:v>
                </c:pt>
                <c:pt idx="75">
                  <c:v>0.83930000000000005</c:v>
                </c:pt>
                <c:pt idx="76">
                  <c:v>0.84325000000000006</c:v>
                </c:pt>
                <c:pt idx="77">
                  <c:v>0.84330000000000005</c:v>
                </c:pt>
                <c:pt idx="78">
                  <c:v>0.84335000000000004</c:v>
                </c:pt>
                <c:pt idx="79">
                  <c:v>0.84860000000000002</c:v>
                </c:pt>
                <c:pt idx="80">
                  <c:v>0.85885</c:v>
                </c:pt>
                <c:pt idx="81">
                  <c:v>0.8589</c:v>
                </c:pt>
                <c:pt idx="82">
                  <c:v>0.86014999999999997</c:v>
                </c:pt>
                <c:pt idx="83">
                  <c:v>0.86124999999999996</c:v>
                </c:pt>
                <c:pt idx="84">
                  <c:v>0.86134999999999995</c:v>
                </c:pt>
                <c:pt idx="85">
                  <c:v>0.86155000000000004</c:v>
                </c:pt>
                <c:pt idx="86">
                  <c:v>0.87244999999999995</c:v>
                </c:pt>
                <c:pt idx="87">
                  <c:v>0.87244999999999995</c:v>
                </c:pt>
                <c:pt idx="88">
                  <c:v>0.88434999999999997</c:v>
                </c:pt>
                <c:pt idx="89">
                  <c:v>0.91669999999999996</c:v>
                </c:pt>
                <c:pt idx="90">
                  <c:v>0.95015000000000005</c:v>
                </c:pt>
                <c:pt idx="91">
                  <c:v>0.95020000000000004</c:v>
                </c:pt>
                <c:pt idx="92">
                  <c:v>0.95055000000000001</c:v>
                </c:pt>
                <c:pt idx="93">
                  <c:v>0.95074999999999998</c:v>
                </c:pt>
                <c:pt idx="94">
                  <c:v>0.95079999999999998</c:v>
                </c:pt>
                <c:pt idx="95">
                  <c:v>0.95084999999999997</c:v>
                </c:pt>
                <c:pt idx="96">
                  <c:v>0.97499999999999998</c:v>
                </c:pt>
                <c:pt idx="97">
                  <c:v>0.97689999999999999</c:v>
                </c:pt>
                <c:pt idx="98">
                  <c:v>0.97689999999999999</c:v>
                </c:pt>
                <c:pt idx="99">
                  <c:v>0.97689999999999999</c:v>
                </c:pt>
                <c:pt idx="100">
                  <c:v>0.98165000000000002</c:v>
                </c:pt>
                <c:pt idx="101">
                  <c:v>1.0615000000000001</c:v>
                </c:pt>
                <c:pt idx="102">
                  <c:v>1.0628</c:v>
                </c:pt>
                <c:pt idx="103">
                  <c:v>1.0630999999999999</c:v>
                </c:pt>
                <c:pt idx="104">
                  <c:v>1.06315</c:v>
                </c:pt>
                <c:pt idx="105">
                  <c:v>1.0656000000000001</c:v>
                </c:pt>
                <c:pt idx="106">
                  <c:v>1.06565</c:v>
                </c:pt>
                <c:pt idx="107">
                  <c:v>1.06585</c:v>
                </c:pt>
                <c:pt idx="108">
                  <c:v>1.0659000000000001</c:v>
                </c:pt>
                <c:pt idx="109">
                  <c:v>1.0826</c:v>
                </c:pt>
                <c:pt idx="110">
                  <c:v>1.1206</c:v>
                </c:pt>
                <c:pt idx="111">
                  <c:v>1.15195</c:v>
                </c:pt>
                <c:pt idx="112">
                  <c:v>1.1578999999999999</c:v>
                </c:pt>
              </c:numCache>
            </c:numRef>
          </c:xVal>
          <c:yVal>
            <c:numRef>
              <c:f>'Q_fit (2)'!$E$21:$E$133</c:f>
              <c:numCache>
                <c:formatCode>General</c:formatCode>
                <c:ptCount val="113"/>
                <c:pt idx="0">
                  <c:v>-1.5507039643125609E-4</c:v>
                </c:pt>
                <c:pt idx="1">
                  <c:v>6.9370149140013382E-4</c:v>
                </c:pt>
                <c:pt idx="2">
                  <c:v>-1.0202102930634283E-3</c:v>
                </c:pt>
                <c:pt idx="3">
                  <c:v>-3.2021029619500041E-4</c:v>
                </c:pt>
                <c:pt idx="4">
                  <c:v>-3.7793618685100228E-4</c:v>
                </c:pt>
                <c:pt idx="5">
                  <c:v>7.7472821431001648E-4</c:v>
                </c:pt>
                <c:pt idx="6">
                  <c:v>9.7472821653354913E-4</c:v>
                </c:pt>
                <c:pt idx="7">
                  <c:v>-4.0354660450248048E-4</c:v>
                </c:pt>
                <c:pt idx="8">
                  <c:v>-3.0354659975273535E-4</c:v>
                </c:pt>
                <c:pt idx="9">
                  <c:v>-6.00160397880245E-4</c:v>
                </c:pt>
                <c:pt idx="10">
                  <c:v>8.0187133426079527E-4</c:v>
                </c:pt>
                <c:pt idx="11">
                  <c:v>5.2279094961704686E-4</c:v>
                </c:pt>
                <c:pt idx="12">
                  <c:v>-3.7831667577847838E-4</c:v>
                </c:pt>
                <c:pt idx="13">
                  <c:v>5.5606844398425892E-4</c:v>
                </c:pt>
                <c:pt idx="14">
                  <c:v>1.2710747978417203E-4</c:v>
                </c:pt>
                <c:pt idx="15">
                  <c:v>-1.3721260620513931E-4</c:v>
                </c:pt>
                <c:pt idx="16">
                  <c:v>2.4765639682300389E-4</c:v>
                </c:pt>
                <c:pt idx="17">
                  <c:v>2.0521119295153767E-3</c:v>
                </c:pt>
                <c:pt idx="18">
                  <c:v>1.3956870607216842E-3</c:v>
                </c:pt>
                <c:pt idx="19">
                  <c:v>1.3956870607216842E-3</c:v>
                </c:pt>
                <c:pt idx="20">
                  <c:v>2.8714667787426151E-3</c:v>
                </c:pt>
                <c:pt idx="21">
                  <c:v>4.6485475104418583E-3</c:v>
                </c:pt>
                <c:pt idx="22">
                  <c:v>4.6485475104418583E-3</c:v>
                </c:pt>
                <c:pt idx="23">
                  <c:v>4.6144894149620086E-3</c:v>
                </c:pt>
                <c:pt idx="24">
                  <c:v>5.0727000707411207E-3</c:v>
                </c:pt>
                <c:pt idx="25">
                  <c:v>5.0727000707411207E-3</c:v>
                </c:pt>
                <c:pt idx="26">
                  <c:v>4.6675690828124061E-3</c:v>
                </c:pt>
                <c:pt idx="27">
                  <c:v>4.6675690828124061E-3</c:v>
                </c:pt>
                <c:pt idx="28">
                  <c:v>5.1324380910955369E-3</c:v>
                </c:pt>
                <c:pt idx="29">
                  <c:v>5.1324380910955369E-3</c:v>
                </c:pt>
                <c:pt idx="30">
                  <c:v>5.040866177296266E-3</c:v>
                </c:pt>
                <c:pt idx="31">
                  <c:v>5.040866177296266E-3</c:v>
                </c:pt>
                <c:pt idx="32">
                  <c:v>5.0961504384758882E-3</c:v>
                </c:pt>
                <c:pt idx="33">
                  <c:v>5.0961504384758882E-3</c:v>
                </c:pt>
                <c:pt idx="34">
                  <c:v>4.8680734471417964E-3</c:v>
                </c:pt>
                <c:pt idx="35">
                  <c:v>4.8680734471417964E-3</c:v>
                </c:pt>
                <c:pt idx="36">
                  <c:v>4.591983619320672E-3</c:v>
                </c:pt>
                <c:pt idx="37">
                  <c:v>5.8040153453475796E-3</c:v>
                </c:pt>
                <c:pt idx="38">
                  <c:v>4.6788843610556796E-3</c:v>
                </c:pt>
                <c:pt idx="39">
                  <c:v>4.8794332760735415E-3</c:v>
                </c:pt>
                <c:pt idx="40">
                  <c:v>5.9440705954330042E-3</c:v>
                </c:pt>
                <c:pt idx="41">
                  <c:v>6.5683069187798537E-3</c:v>
                </c:pt>
                <c:pt idx="42">
                  <c:v>5.9046391179435886E-3</c:v>
                </c:pt>
                <c:pt idx="43">
                  <c:v>5.9046391179435886E-3</c:v>
                </c:pt>
                <c:pt idx="44">
                  <c:v>5.8484851397224702E-3</c:v>
                </c:pt>
                <c:pt idx="45">
                  <c:v>6.0976991808274761E-3</c:v>
                </c:pt>
                <c:pt idx="46">
                  <c:v>5.6925681928987615E-3</c:v>
                </c:pt>
                <c:pt idx="47">
                  <c:v>6.1961272658663802E-3</c:v>
                </c:pt>
                <c:pt idx="48">
                  <c:v>6.6409962746547535E-3</c:v>
                </c:pt>
                <c:pt idx="49">
                  <c:v>5.7258652886957861E-3</c:v>
                </c:pt>
                <c:pt idx="50">
                  <c:v>6.2206255825003609E-3</c:v>
                </c:pt>
                <c:pt idx="51">
                  <c:v>6.2206255825003609E-3</c:v>
                </c:pt>
                <c:pt idx="52">
                  <c:v>6.2206255825003609E-3</c:v>
                </c:pt>
                <c:pt idx="53">
                  <c:v>6.8039226680411957E-3</c:v>
                </c:pt>
                <c:pt idx="54">
                  <c:v>6.2580752273788676E-3</c:v>
                </c:pt>
                <c:pt idx="55">
                  <c:v>6.958075231523253E-3</c:v>
                </c:pt>
                <c:pt idx="56">
                  <c:v>6.958075231523253E-3</c:v>
                </c:pt>
                <c:pt idx="57">
                  <c:v>6.958075231523253E-3</c:v>
                </c:pt>
                <c:pt idx="58">
                  <c:v>5.4093210055725649E-3</c:v>
                </c:pt>
                <c:pt idx="59">
                  <c:v>4.9659597425488755E-3</c:v>
                </c:pt>
                <c:pt idx="60">
                  <c:v>5.550828755076509E-3</c:v>
                </c:pt>
                <c:pt idx="61">
                  <c:v>5.5903047832543962E-3</c:v>
                </c:pt>
                <c:pt idx="62">
                  <c:v>5.375173786887899E-3</c:v>
                </c:pt>
                <c:pt idx="63">
                  <c:v>5.8843878287007101E-3</c:v>
                </c:pt>
                <c:pt idx="64">
                  <c:v>6.6692568361759186E-3</c:v>
                </c:pt>
                <c:pt idx="65">
                  <c:v>6.8690394109580666E-3</c:v>
                </c:pt>
                <c:pt idx="66">
                  <c:v>5.9439084143377841E-3</c:v>
                </c:pt>
                <c:pt idx="67">
                  <c:v>7.2374977971776389E-3</c:v>
                </c:pt>
                <c:pt idx="68">
                  <c:v>5.7426733474130742E-3</c:v>
                </c:pt>
                <c:pt idx="69">
                  <c:v>6.914596349815838E-3</c:v>
                </c:pt>
                <c:pt idx="70">
                  <c:v>5.3061486541992053E-3</c:v>
                </c:pt>
                <c:pt idx="71">
                  <c:v>7.9456050807493739E-3</c:v>
                </c:pt>
                <c:pt idx="72">
                  <c:v>7.5381162241683342E-3</c:v>
                </c:pt>
                <c:pt idx="73">
                  <c:v>7.6429852342698723E-3</c:v>
                </c:pt>
                <c:pt idx="74">
                  <c:v>7.5144288275623694E-3</c:v>
                </c:pt>
                <c:pt idx="75">
                  <c:v>7.6460256896098144E-3</c:v>
                </c:pt>
                <c:pt idx="76">
                  <c:v>9.6006772655528039E-3</c:v>
                </c:pt>
                <c:pt idx="77">
                  <c:v>7.6855462757521309E-3</c:v>
                </c:pt>
                <c:pt idx="78">
                  <c:v>9.67041528201662E-3</c:v>
                </c:pt>
                <c:pt idx="79">
                  <c:v>8.2816610447480343E-3</c:v>
                </c:pt>
                <c:pt idx="80">
                  <c:v>9.2098075474496E-3</c:v>
                </c:pt>
                <c:pt idx="81">
                  <c:v>8.3646765488083474E-3</c:v>
                </c:pt>
                <c:pt idx="82">
                  <c:v>9.0764017368201166E-3</c:v>
                </c:pt>
                <c:pt idx="83">
                  <c:v>9.0535196723067202E-3</c:v>
                </c:pt>
                <c:pt idx="84">
                  <c:v>8.9532579149818048E-3</c:v>
                </c:pt>
                <c:pt idx="85">
                  <c:v>8.9627337438287213E-3</c:v>
                </c:pt>
                <c:pt idx="86">
                  <c:v>8.6841775337234139E-3</c:v>
                </c:pt>
                <c:pt idx="87">
                  <c:v>8.8841775359469466E-3</c:v>
                </c:pt>
                <c:pt idx="88">
                  <c:v>9.9630012773559429E-3</c:v>
                </c:pt>
                <c:pt idx="89">
                  <c:v>9.7532490035519004E-3</c:v>
                </c:pt>
                <c:pt idx="90">
                  <c:v>1.0460614888870623E-2</c:v>
                </c:pt>
                <c:pt idx="91">
                  <c:v>1.0355483900639229E-2</c:v>
                </c:pt>
                <c:pt idx="92">
                  <c:v>1.0619566950481385E-2</c:v>
                </c:pt>
                <c:pt idx="93">
                  <c:v>1.0549042977800127E-2</c:v>
                </c:pt>
                <c:pt idx="94">
                  <c:v>1.0063911984616425E-2</c:v>
                </c:pt>
                <c:pt idx="95">
                  <c:v>1.0708780995628331E-2</c:v>
                </c:pt>
                <c:pt idx="96">
                  <c:v>1.2430511524144094E-2</c:v>
                </c:pt>
                <c:pt idx="97">
                  <c:v>1.2105533802241553E-2</c:v>
                </c:pt>
                <c:pt idx="98">
                  <c:v>1.220553379971534E-2</c:v>
                </c:pt>
                <c:pt idx="99">
                  <c:v>1.3005533801333513E-2</c:v>
                </c:pt>
                <c:pt idx="100">
                  <c:v>1.1718089495843742E-2</c:v>
                </c:pt>
                <c:pt idx="101">
                  <c:v>1.2033894170599524E-2</c:v>
                </c:pt>
                <c:pt idx="102">
                  <c:v>1.2280488357646391E-2</c:v>
                </c:pt>
                <c:pt idx="103">
                  <c:v>1.2469702400267124E-2</c:v>
                </c:pt>
                <c:pt idx="104">
                  <c:v>1.2884571406175382E-2</c:v>
                </c:pt>
                <c:pt idx="105">
                  <c:v>1.2463152765121777E-2</c:v>
                </c:pt>
                <c:pt idx="106">
                  <c:v>1.297802177577978E-2</c:v>
                </c:pt>
                <c:pt idx="107">
                  <c:v>1.2877497800218407E-2</c:v>
                </c:pt>
                <c:pt idx="108">
                  <c:v>1.2322366812441032E-2</c:v>
                </c:pt>
                <c:pt idx="109">
                  <c:v>1.2668615258007776E-2</c:v>
                </c:pt>
                <c:pt idx="110">
                  <c:v>1.3869060807337519E-2</c:v>
                </c:pt>
                <c:pt idx="111">
                  <c:v>1.4081928391533438E-2</c:v>
                </c:pt>
                <c:pt idx="112">
                  <c:v>1.5381340257590637E-2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7E-4B0A-B123-80AFCC1A42A5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(2)'!$U$2:$U$26</c:f>
              <c:numCache>
                <c:formatCode>General</c:formatCode>
                <c:ptCount val="2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1.05</c:v>
                </c:pt>
                <c:pt idx="20">
                  <c:v>1.1000000000000001</c:v>
                </c:pt>
                <c:pt idx="21">
                  <c:v>1.1499999999999999</c:v>
                </c:pt>
                <c:pt idx="22">
                  <c:v>1.2</c:v>
                </c:pt>
                <c:pt idx="23">
                  <c:v>1.25</c:v>
                </c:pt>
                <c:pt idx="24">
                  <c:v>1.3</c:v>
                </c:pt>
              </c:numCache>
            </c:numRef>
          </c:xVal>
          <c:yVal>
            <c:numRef>
              <c:f>'Q_fit (2)'!$V$2:$V$26</c:f>
              <c:numCache>
                <c:formatCode>General</c:formatCode>
                <c:ptCount val="25"/>
                <c:pt idx="0">
                  <c:v>-1.1435869870329751E-3</c:v>
                </c:pt>
                <c:pt idx="1">
                  <c:v>-8.3918221799895683E-4</c:v>
                </c:pt>
                <c:pt idx="2">
                  <c:v>-5.0302044838294781E-4</c:v>
                </c:pt>
                <c:pt idx="3">
                  <c:v>-1.3510167818494813E-4</c:v>
                </c:pt>
                <c:pt idx="4">
                  <c:v>2.6457409259504237E-4</c:v>
                </c:pt>
                <c:pt idx="5">
                  <c:v>6.9600686395702332E-4</c:v>
                </c:pt>
                <c:pt idx="6">
                  <c:v>1.159196635900995E-3</c:v>
                </c:pt>
                <c:pt idx="7">
                  <c:v>1.654143408426957E-3</c:v>
                </c:pt>
                <c:pt idx="8">
                  <c:v>2.1808471815349109E-3</c:v>
                </c:pt>
                <c:pt idx="9">
                  <c:v>2.7393079552248544E-3</c:v>
                </c:pt>
                <c:pt idx="10">
                  <c:v>3.3295257294967888E-3</c:v>
                </c:pt>
                <c:pt idx="11">
                  <c:v>3.9515005043507141E-3</c:v>
                </c:pt>
                <c:pt idx="12">
                  <c:v>4.6052322797866295E-3</c:v>
                </c:pt>
                <c:pt idx="13">
                  <c:v>5.2907210558045363E-3</c:v>
                </c:pt>
                <c:pt idx="14">
                  <c:v>6.0079668324044318E-3</c:v>
                </c:pt>
                <c:pt idx="15">
                  <c:v>6.7569696095863205E-3</c:v>
                </c:pt>
                <c:pt idx="16">
                  <c:v>7.5377293873502005E-3</c:v>
                </c:pt>
                <c:pt idx="17">
                  <c:v>8.3502461656960684E-3</c:v>
                </c:pt>
                <c:pt idx="18">
                  <c:v>9.1945199446239294E-3</c:v>
                </c:pt>
                <c:pt idx="19">
                  <c:v>1.1917883284899452E-2</c:v>
                </c:pt>
                <c:pt idx="20">
                  <c:v>1.2889185066155277E-2</c:v>
                </c:pt>
                <c:pt idx="21">
                  <c:v>1.3892243847993086E-2</c:v>
                </c:pt>
                <c:pt idx="22">
                  <c:v>1.4927059630412891E-2</c:v>
                </c:pt>
                <c:pt idx="23">
                  <c:v>1.5993632413414685E-2</c:v>
                </c:pt>
                <c:pt idx="24">
                  <c:v>1.7091962196998475E-2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7E-4B0A-B123-80AFCC1A4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66280"/>
        <c:axId val="1"/>
      </c:scatterChart>
      <c:valAx>
        <c:axId val="615966280"/>
        <c:scaling>
          <c:orientation val="minMax"/>
          <c:max val="1.4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642932133483315"/>
              <c:y val="0.8960748728579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9523809523809521E-3"/>
              <c:y val="0.40877646645208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59662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9404824396950381"/>
          <c:y val="0.90993168579100814"/>
          <c:w val="0.63333408323959506"/>
          <c:h val="0.963049468700938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8472895733848245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6388563447256"/>
          <c:y val="0.14970081765300111"/>
          <c:w val="0.82819502024111524"/>
          <c:h val="0.631737450495664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(4)'!$I$20:$I$20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'D (4)'!$G$22:$G$814</c:f>
              <c:numCache>
                <c:formatCode>General</c:formatCode>
                <c:ptCount val="793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-23555.5</c:v>
                </c:pt>
                <c:pt idx="8">
                  <c:v>-12471</c:v>
                </c:pt>
                <c:pt idx="9">
                  <c:v>-12364.5</c:v>
                </c:pt>
                <c:pt idx="10">
                  <c:v>-12160.5</c:v>
                </c:pt>
                <c:pt idx="11">
                  <c:v>-12010</c:v>
                </c:pt>
                <c:pt idx="12">
                  <c:v>-11523.5</c:v>
                </c:pt>
                <c:pt idx="13">
                  <c:v>-11458</c:v>
                </c:pt>
                <c:pt idx="14">
                  <c:v>-11392</c:v>
                </c:pt>
                <c:pt idx="15">
                  <c:v>-11370</c:v>
                </c:pt>
                <c:pt idx="16">
                  <c:v>-11329.5</c:v>
                </c:pt>
                <c:pt idx="17">
                  <c:v>-10513.5</c:v>
                </c:pt>
                <c:pt idx="18">
                  <c:v>-10451</c:v>
                </c:pt>
                <c:pt idx="19">
                  <c:v>-10391.5</c:v>
                </c:pt>
                <c:pt idx="20">
                  <c:v>-10382</c:v>
                </c:pt>
                <c:pt idx="21">
                  <c:v>-10379</c:v>
                </c:pt>
                <c:pt idx="22">
                  <c:v>-10372.5</c:v>
                </c:pt>
                <c:pt idx="23">
                  <c:v>-10363</c:v>
                </c:pt>
                <c:pt idx="24">
                  <c:v>-10360</c:v>
                </c:pt>
                <c:pt idx="25">
                  <c:v>-10357</c:v>
                </c:pt>
                <c:pt idx="26">
                  <c:v>-10350.5</c:v>
                </c:pt>
                <c:pt idx="27">
                  <c:v>-10347.5</c:v>
                </c:pt>
                <c:pt idx="28">
                  <c:v>-10338</c:v>
                </c:pt>
                <c:pt idx="29">
                  <c:v>-10294</c:v>
                </c:pt>
                <c:pt idx="30">
                  <c:v>-10272.5</c:v>
                </c:pt>
                <c:pt idx="31">
                  <c:v>-10208</c:v>
                </c:pt>
                <c:pt idx="32">
                  <c:v>-10118.5</c:v>
                </c:pt>
                <c:pt idx="33">
                  <c:v>-9946</c:v>
                </c:pt>
                <c:pt idx="34">
                  <c:v>-9118</c:v>
                </c:pt>
                <c:pt idx="35">
                  <c:v>-8704</c:v>
                </c:pt>
                <c:pt idx="36">
                  <c:v>-6922</c:v>
                </c:pt>
                <c:pt idx="37">
                  <c:v>-4755</c:v>
                </c:pt>
                <c:pt idx="38">
                  <c:v>-4749</c:v>
                </c:pt>
                <c:pt idx="39">
                  <c:v>-4705</c:v>
                </c:pt>
                <c:pt idx="40">
                  <c:v>-4661</c:v>
                </c:pt>
                <c:pt idx="41">
                  <c:v>-4523</c:v>
                </c:pt>
                <c:pt idx="42">
                  <c:v>-4451</c:v>
                </c:pt>
                <c:pt idx="43">
                  <c:v>-4316.5</c:v>
                </c:pt>
                <c:pt idx="44">
                  <c:v>-3532</c:v>
                </c:pt>
                <c:pt idx="45">
                  <c:v>-3497.5</c:v>
                </c:pt>
                <c:pt idx="46">
                  <c:v>-3485</c:v>
                </c:pt>
                <c:pt idx="47">
                  <c:v>-1279.5</c:v>
                </c:pt>
                <c:pt idx="48">
                  <c:v>-554</c:v>
                </c:pt>
                <c:pt idx="49">
                  <c:v>-516.5</c:v>
                </c:pt>
                <c:pt idx="50">
                  <c:v>529.5</c:v>
                </c:pt>
                <c:pt idx="51">
                  <c:v>-1620</c:v>
                </c:pt>
                <c:pt idx="52">
                  <c:v>10240.5</c:v>
                </c:pt>
                <c:pt idx="53">
                  <c:v>10300</c:v>
                </c:pt>
                <c:pt idx="54">
                  <c:v>10338</c:v>
                </c:pt>
                <c:pt idx="55">
                  <c:v>10362.5</c:v>
                </c:pt>
                <c:pt idx="56">
                  <c:v>11266</c:v>
                </c:pt>
                <c:pt idx="57">
                  <c:v>11388</c:v>
                </c:pt>
                <c:pt idx="58">
                  <c:v>11388.5</c:v>
                </c:pt>
                <c:pt idx="59">
                  <c:v>11426.5</c:v>
                </c:pt>
                <c:pt idx="60">
                  <c:v>11426.5</c:v>
                </c:pt>
                <c:pt idx="61">
                  <c:v>11429.5</c:v>
                </c:pt>
                <c:pt idx="62">
                  <c:v>11429.5</c:v>
                </c:pt>
              </c:numCache>
            </c:numRef>
          </c:xVal>
          <c:yVal>
            <c:numRef>
              <c:f>'D (4)'!$I$22:$I$814</c:f>
              <c:numCache>
                <c:formatCode>General</c:formatCode>
                <c:ptCount val="7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EF-4016-87F5-38A9ABB61D9E}"/>
            </c:ext>
          </c:extLst>
        </c:ser>
        <c:ser>
          <c:idx val="1"/>
          <c:order val="1"/>
          <c:tx>
            <c:strRef>
              <c:f>'D (4)'!$J$20</c:f>
              <c:strCache>
                <c:ptCount val="1"/>
                <c:pt idx="0">
                  <c:v>Ragazzoni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(4)'!$E$22:$E$27</c:f>
                <c:numCache>
                  <c:formatCode>General</c:formatCode>
                  <c:ptCount val="6"/>
                </c:numCache>
              </c:numRef>
            </c:plus>
            <c:minus>
              <c:numRef>
                <c:f>'D (4)'!$E$22:$E$27</c:f>
                <c:numCache>
                  <c:formatCode>General</c:formatCode>
                  <c:ptCount val="6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(4)'!$G$22:$G$814</c:f>
              <c:numCache>
                <c:formatCode>General</c:formatCode>
                <c:ptCount val="793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-23555.5</c:v>
                </c:pt>
                <c:pt idx="8">
                  <c:v>-12471</c:v>
                </c:pt>
                <c:pt idx="9">
                  <c:v>-12364.5</c:v>
                </c:pt>
                <c:pt idx="10">
                  <c:v>-12160.5</c:v>
                </c:pt>
                <c:pt idx="11">
                  <c:v>-12010</c:v>
                </c:pt>
                <c:pt idx="12">
                  <c:v>-11523.5</c:v>
                </c:pt>
                <c:pt idx="13">
                  <c:v>-11458</c:v>
                </c:pt>
                <c:pt idx="14">
                  <c:v>-11392</c:v>
                </c:pt>
                <c:pt idx="15">
                  <c:v>-11370</c:v>
                </c:pt>
                <c:pt idx="16">
                  <c:v>-11329.5</c:v>
                </c:pt>
                <c:pt idx="17">
                  <c:v>-10513.5</c:v>
                </c:pt>
                <c:pt idx="18">
                  <c:v>-10451</c:v>
                </c:pt>
                <c:pt idx="19">
                  <c:v>-10391.5</c:v>
                </c:pt>
                <c:pt idx="20">
                  <c:v>-10382</c:v>
                </c:pt>
                <c:pt idx="21">
                  <c:v>-10379</c:v>
                </c:pt>
                <c:pt idx="22">
                  <c:v>-10372.5</c:v>
                </c:pt>
                <c:pt idx="23">
                  <c:v>-10363</c:v>
                </c:pt>
                <c:pt idx="24">
                  <c:v>-10360</c:v>
                </c:pt>
                <c:pt idx="25">
                  <c:v>-10357</c:v>
                </c:pt>
                <c:pt idx="26">
                  <c:v>-10350.5</c:v>
                </c:pt>
                <c:pt idx="27">
                  <c:v>-10347.5</c:v>
                </c:pt>
                <c:pt idx="28">
                  <c:v>-10338</c:v>
                </c:pt>
                <c:pt idx="29">
                  <c:v>-10294</c:v>
                </c:pt>
                <c:pt idx="30">
                  <c:v>-10272.5</c:v>
                </c:pt>
                <c:pt idx="31">
                  <c:v>-10208</c:v>
                </c:pt>
                <c:pt idx="32">
                  <c:v>-10118.5</c:v>
                </c:pt>
                <c:pt idx="33">
                  <c:v>-9946</c:v>
                </c:pt>
                <c:pt idx="34">
                  <c:v>-9118</c:v>
                </c:pt>
                <c:pt idx="35">
                  <c:v>-8704</c:v>
                </c:pt>
                <c:pt idx="36">
                  <c:v>-6922</c:v>
                </c:pt>
                <c:pt idx="37">
                  <c:v>-4755</c:v>
                </c:pt>
                <c:pt idx="38">
                  <c:v>-4749</c:v>
                </c:pt>
                <c:pt idx="39">
                  <c:v>-4705</c:v>
                </c:pt>
                <c:pt idx="40">
                  <c:v>-4661</c:v>
                </c:pt>
                <c:pt idx="41">
                  <c:v>-4523</c:v>
                </c:pt>
                <c:pt idx="42">
                  <c:v>-4451</c:v>
                </c:pt>
                <c:pt idx="43">
                  <c:v>-4316.5</c:v>
                </c:pt>
                <c:pt idx="44">
                  <c:v>-3532</c:v>
                </c:pt>
                <c:pt idx="45">
                  <c:v>-3497.5</c:v>
                </c:pt>
                <c:pt idx="46">
                  <c:v>-3485</c:v>
                </c:pt>
                <c:pt idx="47">
                  <c:v>-1279.5</c:v>
                </c:pt>
                <c:pt idx="48">
                  <c:v>-554</c:v>
                </c:pt>
                <c:pt idx="49">
                  <c:v>-516.5</c:v>
                </c:pt>
                <c:pt idx="50">
                  <c:v>529.5</c:v>
                </c:pt>
                <c:pt idx="51">
                  <c:v>-1620</c:v>
                </c:pt>
                <c:pt idx="52">
                  <c:v>10240.5</c:v>
                </c:pt>
                <c:pt idx="53">
                  <c:v>10300</c:v>
                </c:pt>
                <c:pt idx="54">
                  <c:v>10338</c:v>
                </c:pt>
                <c:pt idx="55">
                  <c:v>10362.5</c:v>
                </c:pt>
                <c:pt idx="56">
                  <c:v>11266</c:v>
                </c:pt>
                <c:pt idx="57">
                  <c:v>11388</c:v>
                </c:pt>
                <c:pt idx="58">
                  <c:v>11388.5</c:v>
                </c:pt>
                <c:pt idx="59">
                  <c:v>11426.5</c:v>
                </c:pt>
                <c:pt idx="60">
                  <c:v>11426.5</c:v>
                </c:pt>
                <c:pt idx="61">
                  <c:v>11429.5</c:v>
                </c:pt>
                <c:pt idx="62">
                  <c:v>11429.5</c:v>
                </c:pt>
              </c:numCache>
            </c:numRef>
          </c:xVal>
          <c:yVal>
            <c:numRef>
              <c:f>'D (4)'!$J$22:$J$814</c:f>
              <c:numCache>
                <c:formatCode>General</c:formatCode>
                <c:ptCount val="793"/>
                <c:pt idx="0">
                  <c:v>-2.5457319992710836E-2</c:v>
                </c:pt>
                <c:pt idx="1">
                  <c:v>-2.0813359995372593E-2</c:v>
                </c:pt>
                <c:pt idx="2">
                  <c:v>-1.9304200002807193E-2</c:v>
                </c:pt>
                <c:pt idx="31">
                  <c:v>1.5982400000211783E-3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EF-4016-87F5-38A9ABB61D9E}"/>
            </c:ext>
          </c:extLst>
        </c:ser>
        <c:ser>
          <c:idx val="2"/>
          <c:order val="2"/>
          <c:tx>
            <c:strRef>
              <c:f>'D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(4)'!$E$22:$E$27</c:f>
                <c:numCache>
                  <c:formatCode>General</c:formatCode>
                  <c:ptCount val="6"/>
                </c:numCache>
              </c:numRef>
            </c:plus>
            <c:minus>
              <c:numRef>
                <c:f>'D (4)'!$E$22:$E$27</c:f>
                <c:numCache>
                  <c:formatCode>General</c:formatCode>
                  <c:ptCount val="6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(4)'!$G$22:$G$814</c:f>
              <c:numCache>
                <c:formatCode>General</c:formatCode>
                <c:ptCount val="793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-23555.5</c:v>
                </c:pt>
                <c:pt idx="8">
                  <c:v>-12471</c:v>
                </c:pt>
                <c:pt idx="9">
                  <c:v>-12364.5</c:v>
                </c:pt>
                <c:pt idx="10">
                  <c:v>-12160.5</c:v>
                </c:pt>
                <c:pt idx="11">
                  <c:v>-12010</c:v>
                </c:pt>
                <c:pt idx="12">
                  <c:v>-11523.5</c:v>
                </c:pt>
                <c:pt idx="13">
                  <c:v>-11458</c:v>
                </c:pt>
                <c:pt idx="14">
                  <c:v>-11392</c:v>
                </c:pt>
                <c:pt idx="15">
                  <c:v>-11370</c:v>
                </c:pt>
                <c:pt idx="16">
                  <c:v>-11329.5</c:v>
                </c:pt>
                <c:pt idx="17">
                  <c:v>-10513.5</c:v>
                </c:pt>
                <c:pt idx="18">
                  <c:v>-10451</c:v>
                </c:pt>
                <c:pt idx="19">
                  <c:v>-10391.5</c:v>
                </c:pt>
                <c:pt idx="20">
                  <c:v>-10382</c:v>
                </c:pt>
                <c:pt idx="21">
                  <c:v>-10379</c:v>
                </c:pt>
                <c:pt idx="22">
                  <c:v>-10372.5</c:v>
                </c:pt>
                <c:pt idx="23">
                  <c:v>-10363</c:v>
                </c:pt>
                <c:pt idx="24">
                  <c:v>-10360</c:v>
                </c:pt>
                <c:pt idx="25">
                  <c:v>-10357</c:v>
                </c:pt>
                <c:pt idx="26">
                  <c:v>-10350.5</c:v>
                </c:pt>
                <c:pt idx="27">
                  <c:v>-10347.5</c:v>
                </c:pt>
                <c:pt idx="28">
                  <c:v>-10338</c:v>
                </c:pt>
                <c:pt idx="29">
                  <c:v>-10294</c:v>
                </c:pt>
                <c:pt idx="30">
                  <c:v>-10272.5</c:v>
                </c:pt>
                <c:pt idx="31">
                  <c:v>-10208</c:v>
                </c:pt>
                <c:pt idx="32">
                  <c:v>-10118.5</c:v>
                </c:pt>
                <c:pt idx="33">
                  <c:v>-9946</c:v>
                </c:pt>
                <c:pt idx="34">
                  <c:v>-9118</c:v>
                </c:pt>
                <c:pt idx="35">
                  <c:v>-8704</c:v>
                </c:pt>
                <c:pt idx="36">
                  <c:v>-6922</c:v>
                </c:pt>
                <c:pt idx="37">
                  <c:v>-4755</c:v>
                </c:pt>
                <c:pt idx="38">
                  <c:v>-4749</c:v>
                </c:pt>
                <c:pt idx="39">
                  <c:v>-4705</c:v>
                </c:pt>
                <c:pt idx="40">
                  <c:v>-4661</c:v>
                </c:pt>
                <c:pt idx="41">
                  <c:v>-4523</c:v>
                </c:pt>
                <c:pt idx="42">
                  <c:v>-4451</c:v>
                </c:pt>
                <c:pt idx="43">
                  <c:v>-4316.5</c:v>
                </c:pt>
                <c:pt idx="44">
                  <c:v>-3532</c:v>
                </c:pt>
                <c:pt idx="45">
                  <c:v>-3497.5</c:v>
                </c:pt>
                <c:pt idx="46">
                  <c:v>-3485</c:v>
                </c:pt>
                <c:pt idx="47">
                  <c:v>-1279.5</c:v>
                </c:pt>
                <c:pt idx="48">
                  <c:v>-554</c:v>
                </c:pt>
                <c:pt idx="49">
                  <c:v>-516.5</c:v>
                </c:pt>
                <c:pt idx="50">
                  <c:v>529.5</c:v>
                </c:pt>
                <c:pt idx="51">
                  <c:v>-1620</c:v>
                </c:pt>
                <c:pt idx="52">
                  <c:v>10240.5</c:v>
                </c:pt>
                <c:pt idx="53">
                  <c:v>10300</c:v>
                </c:pt>
                <c:pt idx="54">
                  <c:v>10338</c:v>
                </c:pt>
                <c:pt idx="55">
                  <c:v>10362.5</c:v>
                </c:pt>
                <c:pt idx="56">
                  <c:v>11266</c:v>
                </c:pt>
                <c:pt idx="57">
                  <c:v>11388</c:v>
                </c:pt>
                <c:pt idx="58">
                  <c:v>11388.5</c:v>
                </c:pt>
                <c:pt idx="59">
                  <c:v>11426.5</c:v>
                </c:pt>
                <c:pt idx="60">
                  <c:v>11426.5</c:v>
                </c:pt>
                <c:pt idx="61">
                  <c:v>11429.5</c:v>
                </c:pt>
                <c:pt idx="62">
                  <c:v>11429.5</c:v>
                </c:pt>
              </c:numCache>
            </c:numRef>
          </c:xVal>
          <c:yVal>
            <c:numRef>
              <c:f>'D (4)'!$K$22:$K$814</c:f>
              <c:numCache>
                <c:formatCode>General</c:formatCode>
                <c:ptCount val="793"/>
                <c:pt idx="47">
                  <c:v>-4.6567399986088276E-3</c:v>
                </c:pt>
                <c:pt idx="50">
                  <c:v>-4.1332600012538023E-3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EF-4016-87F5-38A9ABB61D9E}"/>
            </c:ext>
          </c:extLst>
        </c:ser>
        <c:ser>
          <c:idx val="3"/>
          <c:order val="3"/>
          <c:tx>
            <c:strRef>
              <c:f>'D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'D (4)'!$G$22:$G$814</c:f>
              <c:numCache>
                <c:formatCode>General</c:formatCode>
                <c:ptCount val="793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-23555.5</c:v>
                </c:pt>
                <c:pt idx="8">
                  <c:v>-12471</c:v>
                </c:pt>
                <c:pt idx="9">
                  <c:v>-12364.5</c:v>
                </c:pt>
                <c:pt idx="10">
                  <c:v>-12160.5</c:v>
                </c:pt>
                <c:pt idx="11">
                  <c:v>-12010</c:v>
                </c:pt>
                <c:pt idx="12">
                  <c:v>-11523.5</c:v>
                </c:pt>
                <c:pt idx="13">
                  <c:v>-11458</c:v>
                </c:pt>
                <c:pt idx="14">
                  <c:v>-11392</c:v>
                </c:pt>
                <c:pt idx="15">
                  <c:v>-11370</c:v>
                </c:pt>
                <c:pt idx="16">
                  <c:v>-11329.5</c:v>
                </c:pt>
                <c:pt idx="17">
                  <c:v>-10513.5</c:v>
                </c:pt>
                <c:pt idx="18">
                  <c:v>-10451</c:v>
                </c:pt>
                <c:pt idx="19">
                  <c:v>-10391.5</c:v>
                </c:pt>
                <c:pt idx="20">
                  <c:v>-10382</c:v>
                </c:pt>
                <c:pt idx="21">
                  <c:v>-10379</c:v>
                </c:pt>
                <c:pt idx="22">
                  <c:v>-10372.5</c:v>
                </c:pt>
                <c:pt idx="23">
                  <c:v>-10363</c:v>
                </c:pt>
                <c:pt idx="24">
                  <c:v>-10360</c:v>
                </c:pt>
                <c:pt idx="25">
                  <c:v>-10357</c:v>
                </c:pt>
                <c:pt idx="26">
                  <c:v>-10350.5</c:v>
                </c:pt>
                <c:pt idx="27">
                  <c:v>-10347.5</c:v>
                </c:pt>
                <c:pt idx="28">
                  <c:v>-10338</c:v>
                </c:pt>
                <c:pt idx="29">
                  <c:v>-10294</c:v>
                </c:pt>
                <c:pt idx="30">
                  <c:v>-10272.5</c:v>
                </c:pt>
                <c:pt idx="31">
                  <c:v>-10208</c:v>
                </c:pt>
                <c:pt idx="32">
                  <c:v>-10118.5</c:v>
                </c:pt>
                <c:pt idx="33">
                  <c:v>-9946</c:v>
                </c:pt>
                <c:pt idx="34">
                  <c:v>-9118</c:v>
                </c:pt>
                <c:pt idx="35">
                  <c:v>-8704</c:v>
                </c:pt>
                <c:pt idx="36">
                  <c:v>-6922</c:v>
                </c:pt>
                <c:pt idx="37">
                  <c:v>-4755</c:v>
                </c:pt>
                <c:pt idx="38">
                  <c:v>-4749</c:v>
                </c:pt>
                <c:pt idx="39">
                  <c:v>-4705</c:v>
                </c:pt>
                <c:pt idx="40">
                  <c:v>-4661</c:v>
                </c:pt>
                <c:pt idx="41">
                  <c:v>-4523</c:v>
                </c:pt>
                <c:pt idx="42">
                  <c:v>-4451</c:v>
                </c:pt>
                <c:pt idx="43">
                  <c:v>-4316.5</c:v>
                </c:pt>
                <c:pt idx="44">
                  <c:v>-3532</c:v>
                </c:pt>
                <c:pt idx="45">
                  <c:v>-3497.5</c:v>
                </c:pt>
                <c:pt idx="46">
                  <c:v>-3485</c:v>
                </c:pt>
                <c:pt idx="47">
                  <c:v>-1279.5</c:v>
                </c:pt>
                <c:pt idx="48">
                  <c:v>-554</c:v>
                </c:pt>
                <c:pt idx="49">
                  <c:v>-516.5</c:v>
                </c:pt>
                <c:pt idx="50">
                  <c:v>529.5</c:v>
                </c:pt>
                <c:pt idx="51">
                  <c:v>-1620</c:v>
                </c:pt>
                <c:pt idx="52">
                  <c:v>10240.5</c:v>
                </c:pt>
                <c:pt idx="53">
                  <c:v>10300</c:v>
                </c:pt>
                <c:pt idx="54">
                  <c:v>10338</c:v>
                </c:pt>
                <c:pt idx="55">
                  <c:v>10362.5</c:v>
                </c:pt>
                <c:pt idx="56">
                  <c:v>11266</c:v>
                </c:pt>
                <c:pt idx="57">
                  <c:v>11388</c:v>
                </c:pt>
                <c:pt idx="58">
                  <c:v>11388.5</c:v>
                </c:pt>
                <c:pt idx="59">
                  <c:v>11426.5</c:v>
                </c:pt>
                <c:pt idx="60">
                  <c:v>11426.5</c:v>
                </c:pt>
                <c:pt idx="61">
                  <c:v>11429.5</c:v>
                </c:pt>
                <c:pt idx="62">
                  <c:v>11429.5</c:v>
                </c:pt>
              </c:numCache>
            </c:numRef>
          </c:xVal>
          <c:yVal>
            <c:numRef>
              <c:f>'D (4)'!$L$22:$L$814</c:f>
              <c:numCache>
                <c:formatCode>General</c:formatCode>
                <c:ptCount val="793"/>
                <c:pt idx="48">
                  <c:v>-4.8248800012515858E-3</c:v>
                </c:pt>
                <c:pt idx="49">
                  <c:v>-3.9767836569808424E-3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EF-4016-87F5-38A9ABB61D9E}"/>
            </c:ext>
          </c:extLst>
        </c:ser>
        <c:ser>
          <c:idx val="4"/>
          <c:order val="4"/>
          <c:tx>
            <c:strRef>
              <c:f>'D (4)'!$M$20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(4)'!$E$22:$E$27</c:f>
                <c:numCache>
                  <c:formatCode>General</c:formatCode>
                  <c:ptCount val="6"/>
                </c:numCache>
              </c:numRef>
            </c:plus>
            <c:minus>
              <c:numRef>
                <c:f>'D (4)'!$E$22:$E$27</c:f>
                <c:numCache>
                  <c:formatCode>General</c:formatCode>
                  <c:ptCount val="6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(4)'!$G$22:$G$814</c:f>
              <c:numCache>
                <c:formatCode>General</c:formatCode>
                <c:ptCount val="793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-23555.5</c:v>
                </c:pt>
                <c:pt idx="8">
                  <c:v>-12471</c:v>
                </c:pt>
                <c:pt idx="9">
                  <c:v>-12364.5</c:v>
                </c:pt>
                <c:pt idx="10">
                  <c:v>-12160.5</c:v>
                </c:pt>
                <c:pt idx="11">
                  <c:v>-12010</c:v>
                </c:pt>
                <c:pt idx="12">
                  <c:v>-11523.5</c:v>
                </c:pt>
                <c:pt idx="13">
                  <c:v>-11458</c:v>
                </c:pt>
                <c:pt idx="14">
                  <c:v>-11392</c:v>
                </c:pt>
                <c:pt idx="15">
                  <c:v>-11370</c:v>
                </c:pt>
                <c:pt idx="16">
                  <c:v>-11329.5</c:v>
                </c:pt>
                <c:pt idx="17">
                  <c:v>-10513.5</c:v>
                </c:pt>
                <c:pt idx="18">
                  <c:v>-10451</c:v>
                </c:pt>
                <c:pt idx="19">
                  <c:v>-10391.5</c:v>
                </c:pt>
                <c:pt idx="20">
                  <c:v>-10382</c:v>
                </c:pt>
                <c:pt idx="21">
                  <c:v>-10379</c:v>
                </c:pt>
                <c:pt idx="22">
                  <c:v>-10372.5</c:v>
                </c:pt>
                <c:pt idx="23">
                  <c:v>-10363</c:v>
                </c:pt>
                <c:pt idx="24">
                  <c:v>-10360</c:v>
                </c:pt>
                <c:pt idx="25">
                  <c:v>-10357</c:v>
                </c:pt>
                <c:pt idx="26">
                  <c:v>-10350.5</c:v>
                </c:pt>
                <c:pt idx="27">
                  <c:v>-10347.5</c:v>
                </c:pt>
                <c:pt idx="28">
                  <c:v>-10338</c:v>
                </c:pt>
                <c:pt idx="29">
                  <c:v>-10294</c:v>
                </c:pt>
                <c:pt idx="30">
                  <c:v>-10272.5</c:v>
                </c:pt>
                <c:pt idx="31">
                  <c:v>-10208</c:v>
                </c:pt>
                <c:pt idx="32">
                  <c:v>-10118.5</c:v>
                </c:pt>
                <c:pt idx="33">
                  <c:v>-9946</c:v>
                </c:pt>
                <c:pt idx="34">
                  <c:v>-9118</c:v>
                </c:pt>
                <c:pt idx="35">
                  <c:v>-8704</c:v>
                </c:pt>
                <c:pt idx="36">
                  <c:v>-6922</c:v>
                </c:pt>
                <c:pt idx="37">
                  <c:v>-4755</c:v>
                </c:pt>
                <c:pt idx="38">
                  <c:v>-4749</c:v>
                </c:pt>
                <c:pt idx="39">
                  <c:v>-4705</c:v>
                </c:pt>
                <c:pt idx="40">
                  <c:v>-4661</c:v>
                </c:pt>
                <c:pt idx="41">
                  <c:v>-4523</c:v>
                </c:pt>
                <c:pt idx="42">
                  <c:v>-4451</c:v>
                </c:pt>
                <c:pt idx="43">
                  <c:v>-4316.5</c:v>
                </c:pt>
                <c:pt idx="44">
                  <c:v>-3532</c:v>
                </c:pt>
                <c:pt idx="45">
                  <c:v>-3497.5</c:v>
                </c:pt>
                <c:pt idx="46">
                  <c:v>-3485</c:v>
                </c:pt>
                <c:pt idx="47">
                  <c:v>-1279.5</c:v>
                </c:pt>
                <c:pt idx="48">
                  <c:v>-554</c:v>
                </c:pt>
                <c:pt idx="49">
                  <c:v>-516.5</c:v>
                </c:pt>
                <c:pt idx="50">
                  <c:v>529.5</c:v>
                </c:pt>
                <c:pt idx="51">
                  <c:v>-1620</c:v>
                </c:pt>
                <c:pt idx="52">
                  <c:v>10240.5</c:v>
                </c:pt>
                <c:pt idx="53">
                  <c:v>10300</c:v>
                </c:pt>
                <c:pt idx="54">
                  <c:v>10338</c:v>
                </c:pt>
                <c:pt idx="55">
                  <c:v>10362.5</c:v>
                </c:pt>
                <c:pt idx="56">
                  <c:v>11266</c:v>
                </c:pt>
                <c:pt idx="57">
                  <c:v>11388</c:v>
                </c:pt>
                <c:pt idx="58">
                  <c:v>11388.5</c:v>
                </c:pt>
                <c:pt idx="59">
                  <c:v>11426.5</c:v>
                </c:pt>
                <c:pt idx="60">
                  <c:v>11426.5</c:v>
                </c:pt>
                <c:pt idx="61">
                  <c:v>11429.5</c:v>
                </c:pt>
                <c:pt idx="62">
                  <c:v>11429.5</c:v>
                </c:pt>
              </c:numCache>
            </c:numRef>
          </c:xVal>
          <c:yVal>
            <c:numRef>
              <c:f>'D (4)'!$M$22:$M$814</c:f>
              <c:numCache>
                <c:formatCode>General</c:formatCode>
                <c:ptCount val="793"/>
                <c:pt idx="3">
                  <c:v>-1.0264599986840039E-3</c:v>
                </c:pt>
                <c:pt idx="4">
                  <c:v>-1.5180279995547608E-2</c:v>
                </c:pt>
                <c:pt idx="5">
                  <c:v>6.5344000904588029E-4</c:v>
                </c:pt>
                <c:pt idx="8">
                  <c:v>-3.4781199938151985E-3</c:v>
                </c:pt>
                <c:pt idx="9">
                  <c:v>5.0970600059372373E-3</c:v>
                </c:pt>
                <c:pt idx="10">
                  <c:v>-7.2800599955371581E-3</c:v>
                </c:pt>
                <c:pt idx="11">
                  <c:v>3.7628000063705258E-3</c:v>
                </c:pt>
                <c:pt idx="12">
                  <c:v>1.8315799970878288E-3</c:v>
                </c:pt>
                <c:pt idx="13">
                  <c:v>7.4482400013948791E-3</c:v>
                </c:pt>
                <c:pt idx="14">
                  <c:v>9.6497600025031716E-3</c:v>
                </c:pt>
                <c:pt idx="15">
                  <c:v>1.138360000186367E-2</c:v>
                </c:pt>
                <c:pt idx="16">
                  <c:v>-2.2427399962907657E-3</c:v>
                </c:pt>
                <c:pt idx="17">
                  <c:v>1.1248780007008463E-2</c:v>
                </c:pt>
                <c:pt idx="18">
                  <c:v>9.3562800029758364E-3</c:v>
                </c:pt>
                <c:pt idx="19">
                  <c:v>-2.0453799952520058E-3</c:v>
                </c:pt>
                <c:pt idx="20">
                  <c:v>-2.9330399993341416E-3</c:v>
                </c:pt>
                <c:pt idx="21">
                  <c:v>2.5761200013221242E-3</c:v>
                </c:pt>
                <c:pt idx="22">
                  <c:v>1.1179300003277604E-2</c:v>
                </c:pt>
                <c:pt idx="23">
                  <c:v>-2.7083599998150021E-3</c:v>
                </c:pt>
                <c:pt idx="24">
                  <c:v>6.8008000016561709E-3</c:v>
                </c:pt>
                <c:pt idx="25">
                  <c:v>-6.9003999669803306E-4</c:v>
                </c:pt>
                <c:pt idx="26">
                  <c:v>-8.6859996372368187E-5</c:v>
                </c:pt>
                <c:pt idx="27">
                  <c:v>3.422300003876444E-3</c:v>
                </c:pt>
                <c:pt idx="28">
                  <c:v>8.534640001016669E-3</c:v>
                </c:pt>
                <c:pt idx="29">
                  <c:v>5.0023200019495562E-3</c:v>
                </c:pt>
                <c:pt idx="30">
                  <c:v>6.1513000036939047E-3</c:v>
                </c:pt>
                <c:pt idx="32">
                  <c:v>1.6288180006085895E-2</c:v>
                </c:pt>
                <c:pt idx="33">
                  <c:v>1.0064880007121246E-2</c:v>
                </c:pt>
                <c:pt idx="34">
                  <c:v>9.5930400057113729E-3</c:v>
                </c:pt>
                <c:pt idx="35">
                  <c:v>9.8571200069272891E-3</c:v>
                </c:pt>
                <c:pt idx="37">
                  <c:v>-3.9185999994515441E-3</c:v>
                </c:pt>
                <c:pt idx="38">
                  <c:v>1.609972000005655E-2</c:v>
                </c:pt>
                <c:pt idx="39">
                  <c:v>-4.3259999802103266E-4</c:v>
                </c:pt>
                <c:pt idx="40">
                  <c:v>-9.9649199983105063E-3</c:v>
                </c:pt>
                <c:pt idx="41">
                  <c:v>-3.54356000025291E-3</c:v>
                </c:pt>
                <c:pt idx="42">
                  <c:v>-6.3237200010917149E-3</c:v>
                </c:pt>
                <c:pt idx="43">
                  <c:v>-9.9637999664992094E-4</c:v>
                </c:pt>
                <c:pt idx="44">
                  <c:v>6.6489600067143328E-3</c:v>
                </c:pt>
                <c:pt idx="45">
                  <c:v>-9.9569999292725697E-4</c:v>
                </c:pt>
                <c:pt idx="46">
                  <c:v>2.6258000070811249E-3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EF-4016-87F5-38A9ABB61D9E}"/>
            </c:ext>
          </c:extLst>
        </c:ser>
        <c:ser>
          <c:idx val="5"/>
          <c:order val="5"/>
          <c:tx>
            <c:strRef>
              <c:f>'D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(4)'!$G$22:$G$814</c:f>
              <c:numCache>
                <c:formatCode>General</c:formatCode>
                <c:ptCount val="793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-23555.5</c:v>
                </c:pt>
                <c:pt idx="8">
                  <c:v>-12471</c:v>
                </c:pt>
                <c:pt idx="9">
                  <c:v>-12364.5</c:v>
                </c:pt>
                <c:pt idx="10">
                  <c:v>-12160.5</c:v>
                </c:pt>
                <c:pt idx="11">
                  <c:v>-12010</c:v>
                </c:pt>
                <c:pt idx="12">
                  <c:v>-11523.5</c:v>
                </c:pt>
                <c:pt idx="13">
                  <c:v>-11458</c:v>
                </c:pt>
                <c:pt idx="14">
                  <c:v>-11392</c:v>
                </c:pt>
                <c:pt idx="15">
                  <c:v>-11370</c:v>
                </c:pt>
                <c:pt idx="16">
                  <c:v>-11329.5</c:v>
                </c:pt>
                <c:pt idx="17">
                  <c:v>-10513.5</c:v>
                </c:pt>
                <c:pt idx="18">
                  <c:v>-10451</c:v>
                </c:pt>
                <c:pt idx="19">
                  <c:v>-10391.5</c:v>
                </c:pt>
                <c:pt idx="20">
                  <c:v>-10382</c:v>
                </c:pt>
                <c:pt idx="21">
                  <c:v>-10379</c:v>
                </c:pt>
                <c:pt idx="22">
                  <c:v>-10372.5</c:v>
                </c:pt>
                <c:pt idx="23">
                  <c:v>-10363</c:v>
                </c:pt>
                <c:pt idx="24">
                  <c:v>-10360</c:v>
                </c:pt>
                <c:pt idx="25">
                  <c:v>-10357</c:v>
                </c:pt>
                <c:pt idx="26">
                  <c:v>-10350.5</c:v>
                </c:pt>
                <c:pt idx="27">
                  <c:v>-10347.5</c:v>
                </c:pt>
                <c:pt idx="28">
                  <c:v>-10338</c:v>
                </c:pt>
                <c:pt idx="29">
                  <c:v>-10294</c:v>
                </c:pt>
                <c:pt idx="30">
                  <c:v>-10272.5</c:v>
                </c:pt>
                <c:pt idx="31">
                  <c:v>-10208</c:v>
                </c:pt>
                <c:pt idx="32">
                  <c:v>-10118.5</c:v>
                </c:pt>
                <c:pt idx="33">
                  <c:v>-9946</c:v>
                </c:pt>
                <c:pt idx="34">
                  <c:v>-9118</c:v>
                </c:pt>
                <c:pt idx="35">
                  <c:v>-8704</c:v>
                </c:pt>
                <c:pt idx="36">
                  <c:v>-6922</c:v>
                </c:pt>
                <c:pt idx="37">
                  <c:v>-4755</c:v>
                </c:pt>
                <c:pt idx="38">
                  <c:v>-4749</c:v>
                </c:pt>
                <c:pt idx="39">
                  <c:v>-4705</c:v>
                </c:pt>
                <c:pt idx="40">
                  <c:v>-4661</c:v>
                </c:pt>
                <c:pt idx="41">
                  <c:v>-4523</c:v>
                </c:pt>
                <c:pt idx="42">
                  <c:v>-4451</c:v>
                </c:pt>
                <c:pt idx="43">
                  <c:v>-4316.5</c:v>
                </c:pt>
                <c:pt idx="44">
                  <c:v>-3532</c:v>
                </c:pt>
                <c:pt idx="45">
                  <c:v>-3497.5</c:v>
                </c:pt>
                <c:pt idx="46">
                  <c:v>-3485</c:v>
                </c:pt>
                <c:pt idx="47">
                  <c:v>-1279.5</c:v>
                </c:pt>
                <c:pt idx="48">
                  <c:v>-554</c:v>
                </c:pt>
                <c:pt idx="49">
                  <c:v>-516.5</c:v>
                </c:pt>
                <c:pt idx="50">
                  <c:v>529.5</c:v>
                </c:pt>
                <c:pt idx="51">
                  <c:v>-1620</c:v>
                </c:pt>
                <c:pt idx="52">
                  <c:v>10240.5</c:v>
                </c:pt>
                <c:pt idx="53">
                  <c:v>10300</c:v>
                </c:pt>
                <c:pt idx="54">
                  <c:v>10338</c:v>
                </c:pt>
                <c:pt idx="55">
                  <c:v>10362.5</c:v>
                </c:pt>
                <c:pt idx="56">
                  <c:v>11266</c:v>
                </c:pt>
                <c:pt idx="57">
                  <c:v>11388</c:v>
                </c:pt>
                <c:pt idx="58">
                  <c:v>11388.5</c:v>
                </c:pt>
                <c:pt idx="59">
                  <c:v>11426.5</c:v>
                </c:pt>
                <c:pt idx="60">
                  <c:v>11426.5</c:v>
                </c:pt>
                <c:pt idx="61">
                  <c:v>11429.5</c:v>
                </c:pt>
                <c:pt idx="62">
                  <c:v>11429.5</c:v>
                </c:pt>
              </c:numCache>
            </c:numRef>
          </c:xVal>
          <c:yVal>
            <c:numRef>
              <c:f>'D (4)'!$N$22:$N$814</c:f>
              <c:numCache>
                <c:formatCode>General</c:formatCode>
                <c:ptCount val="793"/>
                <c:pt idx="36">
                  <c:v>-5.0183999701403081E-4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EF-4016-87F5-38A9ABB61D9E}"/>
            </c:ext>
          </c:extLst>
        </c:ser>
        <c:ser>
          <c:idx val="6"/>
          <c:order val="6"/>
          <c:tx>
            <c:strRef>
              <c:f>'D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'D (4)'!$G$22:$G$814</c:f>
              <c:numCache>
                <c:formatCode>General</c:formatCode>
                <c:ptCount val="793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-23555.5</c:v>
                </c:pt>
                <c:pt idx="8">
                  <c:v>-12471</c:v>
                </c:pt>
                <c:pt idx="9">
                  <c:v>-12364.5</c:v>
                </c:pt>
                <c:pt idx="10">
                  <c:v>-12160.5</c:v>
                </c:pt>
                <c:pt idx="11">
                  <c:v>-12010</c:v>
                </c:pt>
                <c:pt idx="12">
                  <c:v>-11523.5</c:v>
                </c:pt>
                <c:pt idx="13">
                  <c:v>-11458</c:v>
                </c:pt>
                <c:pt idx="14">
                  <c:v>-11392</c:v>
                </c:pt>
                <c:pt idx="15">
                  <c:v>-11370</c:v>
                </c:pt>
                <c:pt idx="16">
                  <c:v>-11329.5</c:v>
                </c:pt>
                <c:pt idx="17">
                  <c:v>-10513.5</c:v>
                </c:pt>
                <c:pt idx="18">
                  <c:v>-10451</c:v>
                </c:pt>
                <c:pt idx="19">
                  <c:v>-10391.5</c:v>
                </c:pt>
                <c:pt idx="20">
                  <c:v>-10382</c:v>
                </c:pt>
                <c:pt idx="21">
                  <c:v>-10379</c:v>
                </c:pt>
                <c:pt idx="22">
                  <c:v>-10372.5</c:v>
                </c:pt>
                <c:pt idx="23">
                  <c:v>-10363</c:v>
                </c:pt>
                <c:pt idx="24">
                  <c:v>-10360</c:v>
                </c:pt>
                <c:pt idx="25">
                  <c:v>-10357</c:v>
                </c:pt>
                <c:pt idx="26">
                  <c:v>-10350.5</c:v>
                </c:pt>
                <c:pt idx="27">
                  <c:v>-10347.5</c:v>
                </c:pt>
                <c:pt idx="28">
                  <c:v>-10338</c:v>
                </c:pt>
                <c:pt idx="29">
                  <c:v>-10294</c:v>
                </c:pt>
                <c:pt idx="30">
                  <c:v>-10272.5</c:v>
                </c:pt>
                <c:pt idx="31">
                  <c:v>-10208</c:v>
                </c:pt>
                <c:pt idx="32">
                  <c:v>-10118.5</c:v>
                </c:pt>
                <c:pt idx="33">
                  <c:v>-9946</c:v>
                </c:pt>
                <c:pt idx="34">
                  <c:v>-9118</c:v>
                </c:pt>
                <c:pt idx="35">
                  <c:v>-8704</c:v>
                </c:pt>
                <c:pt idx="36">
                  <c:v>-6922</c:v>
                </c:pt>
                <c:pt idx="37">
                  <c:v>-4755</c:v>
                </c:pt>
                <c:pt idx="38">
                  <c:v>-4749</c:v>
                </c:pt>
                <c:pt idx="39">
                  <c:v>-4705</c:v>
                </c:pt>
                <c:pt idx="40">
                  <c:v>-4661</c:v>
                </c:pt>
                <c:pt idx="41">
                  <c:v>-4523</c:v>
                </c:pt>
                <c:pt idx="42">
                  <c:v>-4451</c:v>
                </c:pt>
                <c:pt idx="43">
                  <c:v>-4316.5</c:v>
                </c:pt>
                <c:pt idx="44">
                  <c:v>-3532</c:v>
                </c:pt>
                <c:pt idx="45">
                  <c:v>-3497.5</c:v>
                </c:pt>
                <c:pt idx="46">
                  <c:v>-3485</c:v>
                </c:pt>
                <c:pt idx="47">
                  <c:v>-1279.5</c:v>
                </c:pt>
                <c:pt idx="48">
                  <c:v>-554</c:v>
                </c:pt>
                <c:pt idx="49">
                  <c:v>-516.5</c:v>
                </c:pt>
                <c:pt idx="50">
                  <c:v>529.5</c:v>
                </c:pt>
                <c:pt idx="51">
                  <c:v>-1620</c:v>
                </c:pt>
                <c:pt idx="52">
                  <c:v>10240.5</c:v>
                </c:pt>
                <c:pt idx="53">
                  <c:v>10300</c:v>
                </c:pt>
                <c:pt idx="54">
                  <c:v>10338</c:v>
                </c:pt>
                <c:pt idx="55">
                  <c:v>10362.5</c:v>
                </c:pt>
                <c:pt idx="56">
                  <c:v>11266</c:v>
                </c:pt>
                <c:pt idx="57">
                  <c:v>11388</c:v>
                </c:pt>
                <c:pt idx="58">
                  <c:v>11388.5</c:v>
                </c:pt>
                <c:pt idx="59">
                  <c:v>11426.5</c:v>
                </c:pt>
                <c:pt idx="60">
                  <c:v>11426.5</c:v>
                </c:pt>
                <c:pt idx="61">
                  <c:v>11429.5</c:v>
                </c:pt>
                <c:pt idx="62">
                  <c:v>11429.5</c:v>
                </c:pt>
              </c:numCache>
            </c:numRef>
          </c:xVal>
          <c:yVal>
            <c:numRef>
              <c:f>'D (4)'!$O$22:$O$814</c:f>
              <c:numCache>
                <c:formatCode>General</c:formatCode>
                <c:ptCount val="7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EF-4016-87F5-38A9ABB61D9E}"/>
            </c:ext>
          </c:extLst>
        </c:ser>
        <c:ser>
          <c:idx val="7"/>
          <c:order val="7"/>
          <c:tx>
            <c:strRef>
              <c:f>'D (4)'!$W$1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'D (4)'!$V$2:$V$12</c:f>
              <c:numCache>
                <c:formatCode>General</c:formatCode>
                <c:ptCount val="11"/>
                <c:pt idx="0">
                  <c:v>-45000</c:v>
                </c:pt>
                <c:pt idx="1">
                  <c:v>-40000</c:v>
                </c:pt>
                <c:pt idx="2">
                  <c:v>-35000</c:v>
                </c:pt>
                <c:pt idx="3">
                  <c:v>-30000</c:v>
                </c:pt>
                <c:pt idx="4">
                  <c:v>-25000</c:v>
                </c:pt>
                <c:pt idx="5">
                  <c:v>-20000</c:v>
                </c:pt>
                <c:pt idx="6">
                  <c:v>-15000</c:v>
                </c:pt>
                <c:pt idx="7">
                  <c:v>-10000</c:v>
                </c:pt>
                <c:pt idx="8">
                  <c:v>-5000</c:v>
                </c:pt>
                <c:pt idx="9">
                  <c:v>0</c:v>
                </c:pt>
                <c:pt idx="10">
                  <c:v>5000</c:v>
                </c:pt>
              </c:numCache>
            </c:numRef>
          </c:xVal>
          <c:yVal>
            <c:numRef>
              <c:f>'D (4)'!$W$2:$W$12</c:f>
              <c:numCache>
                <c:formatCode>0.00E+00</c:formatCode>
                <c:ptCount val="11"/>
                <c:pt idx="0">
                  <c:v>-3.4781608788198672E-2</c:v>
                </c:pt>
                <c:pt idx="1">
                  <c:v>-2.3189497530456807E-2</c:v>
                </c:pt>
                <c:pt idx="2">
                  <c:v>-1.362797848906417E-2</c:v>
                </c:pt>
                <c:pt idx="3">
                  <c:v>-6.0970516640207646E-3</c:v>
                </c:pt>
                <c:pt idx="4">
                  <c:v>-5.9671705532659408E-4</c:v>
                </c:pt>
                <c:pt idx="5">
                  <c:v>2.8730253370183589E-3</c:v>
                </c:pt>
                <c:pt idx="6">
                  <c:v>4.3121755130140858E-3</c:v>
                </c:pt>
                <c:pt idx="7">
                  <c:v>3.7207334726605777E-3</c:v>
                </c:pt>
                <c:pt idx="8">
                  <c:v>1.0986992159578439E-3</c:v>
                </c:pt>
                <c:pt idx="9">
                  <c:v>-3.5539272570941174E-3</c:v>
                </c:pt>
                <c:pt idx="10">
                  <c:v>-1.0237145946495307E-2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EF-4016-87F5-38A9ABB6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79400"/>
        <c:axId val="1"/>
      </c:scatterChart>
      <c:valAx>
        <c:axId val="615979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32969887574629"/>
              <c:y val="0.862276706429660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494860499265784E-2"/>
              <c:y val="0.35928206578968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59794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4.9926578560939794E-2"/>
          <c:y val="0.92215694595061837"/>
          <c:w val="0.84728448591503147"/>
          <c:h val="0.982037185471576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850658857979502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1303074670571"/>
          <c:y val="0.14880995631613977"/>
          <c:w val="0.8228404099560761"/>
          <c:h val="0.633930413906755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(4)'!$I$20:$I$20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'D (4)'!$D$22:$D$814</c:f>
              <c:numCache>
                <c:formatCode>General</c:formatCode>
                <c:ptCount val="793"/>
                <c:pt idx="0">
                  <c:v>38462.474000000002</c:v>
                </c:pt>
                <c:pt idx="1">
                  <c:v>38651.544999999998</c:v>
                </c:pt>
                <c:pt idx="2">
                  <c:v>38652.502999999997</c:v>
                </c:pt>
                <c:pt idx="3">
                  <c:v>42623.392999999996</c:v>
                </c:pt>
                <c:pt idx="4">
                  <c:v>42633.421999999999</c:v>
                </c:pt>
                <c:pt idx="5">
                  <c:v>43016.353000000003</c:v>
                </c:pt>
                <c:pt idx="6">
                  <c:v>44200.482049999999</c:v>
                </c:pt>
                <c:pt idx="7">
                  <c:v>44289.276639999996</c:v>
                </c:pt>
                <c:pt idx="8">
                  <c:v>47823.353000000003</c:v>
                </c:pt>
                <c:pt idx="9">
                  <c:v>47857.317000000003</c:v>
                </c:pt>
                <c:pt idx="10">
                  <c:v>47922.345999999998</c:v>
                </c:pt>
                <c:pt idx="11">
                  <c:v>47970.341</c:v>
                </c:pt>
                <c:pt idx="12">
                  <c:v>48125.45</c:v>
                </c:pt>
                <c:pt idx="13">
                  <c:v>48146.339</c:v>
                </c:pt>
                <c:pt idx="14">
                  <c:v>48167.383999999998</c:v>
                </c:pt>
                <c:pt idx="15">
                  <c:v>48174.400000000001</c:v>
                </c:pt>
                <c:pt idx="16">
                  <c:v>48187.298999999999</c:v>
                </c:pt>
                <c:pt idx="17">
                  <c:v>48447.478000000003</c:v>
                </c:pt>
                <c:pt idx="18">
                  <c:v>48467.402999999998</c:v>
                </c:pt>
                <c:pt idx="19">
                  <c:v>48486.362000000001</c:v>
                </c:pt>
                <c:pt idx="20">
                  <c:v>48489.39</c:v>
                </c:pt>
                <c:pt idx="21">
                  <c:v>48490.351999999999</c:v>
                </c:pt>
                <c:pt idx="22">
                  <c:v>48492.432999999997</c:v>
                </c:pt>
                <c:pt idx="23">
                  <c:v>48495.447999999997</c:v>
                </c:pt>
                <c:pt idx="24">
                  <c:v>48496.413999999997</c:v>
                </c:pt>
                <c:pt idx="25">
                  <c:v>48497.362999999998</c:v>
                </c:pt>
                <c:pt idx="26">
                  <c:v>48499.436000000002</c:v>
                </c:pt>
                <c:pt idx="27">
                  <c:v>48500.396000000001</c:v>
                </c:pt>
                <c:pt idx="28">
                  <c:v>48503.43</c:v>
                </c:pt>
                <c:pt idx="29">
                  <c:v>48517.455000000002</c:v>
                </c:pt>
                <c:pt idx="30">
                  <c:v>48524.311000000002</c:v>
                </c:pt>
                <c:pt idx="31">
                  <c:v>48544.870999999999</c:v>
                </c:pt>
                <c:pt idx="32">
                  <c:v>48573.421000000002</c:v>
                </c:pt>
                <c:pt idx="33">
                  <c:v>48628.413</c:v>
                </c:pt>
                <c:pt idx="34">
                  <c:v>48892.404000000002</c:v>
                </c:pt>
                <c:pt idx="35">
                  <c:v>49024.4</c:v>
                </c:pt>
                <c:pt idx="36">
                  <c:v>49592.5452</c:v>
                </c:pt>
                <c:pt idx="37">
                  <c:v>50283.447</c:v>
                </c:pt>
                <c:pt idx="38">
                  <c:v>50285.38</c:v>
                </c:pt>
                <c:pt idx="39">
                  <c:v>50299.392</c:v>
                </c:pt>
                <c:pt idx="40">
                  <c:v>50313.411</c:v>
                </c:pt>
                <c:pt idx="41">
                  <c:v>50357.415999999997</c:v>
                </c:pt>
                <c:pt idx="42">
                  <c:v>50380.368999999999</c:v>
                </c:pt>
                <c:pt idx="43">
                  <c:v>50423.256999999998</c:v>
                </c:pt>
                <c:pt idx="44">
                  <c:v>50673.387000000002</c:v>
                </c:pt>
                <c:pt idx="45">
                  <c:v>50684.379000000001</c:v>
                </c:pt>
                <c:pt idx="46">
                  <c:v>50688.368000000002</c:v>
                </c:pt>
                <c:pt idx="47">
                  <c:v>51391.5409</c:v>
                </c:pt>
                <c:pt idx="48">
                  <c:v>51622.852099999996</c:v>
                </c:pt>
                <c:pt idx="49">
                  <c:v>51634.809083596338</c:v>
                </c:pt>
                <c:pt idx="50">
                  <c:v>51968.305399999997</c:v>
                </c:pt>
                <c:pt idx="51">
                  <c:v>51282.976999999999</c:v>
                </c:pt>
                <c:pt idx="52">
                  <c:v>55064.479599999999</c:v>
                </c:pt>
                <c:pt idx="53">
                  <c:v>55083.451300000001</c:v>
                </c:pt>
                <c:pt idx="54">
                  <c:v>55095.565199999997</c:v>
                </c:pt>
                <c:pt idx="55">
                  <c:v>55103.378100000002</c:v>
                </c:pt>
                <c:pt idx="56">
                  <c:v>55391.441899999998</c:v>
                </c:pt>
                <c:pt idx="57">
                  <c:v>55430.339</c:v>
                </c:pt>
                <c:pt idx="58">
                  <c:v>55430.498699999996</c:v>
                </c:pt>
                <c:pt idx="59">
                  <c:v>55442.613700000002</c:v>
                </c:pt>
                <c:pt idx="60">
                  <c:v>55442.614000000001</c:v>
                </c:pt>
                <c:pt idx="61">
                  <c:v>55443.569799999997</c:v>
                </c:pt>
                <c:pt idx="62">
                  <c:v>55443.570200000002</c:v>
                </c:pt>
              </c:numCache>
            </c:numRef>
          </c:xVal>
          <c:yVal>
            <c:numRef>
              <c:f>'D (4)'!$I$22:$I$814</c:f>
              <c:numCache>
                <c:formatCode>General</c:formatCode>
                <c:ptCount val="7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89-41FF-B01A-76F1620AB9B2}"/>
            </c:ext>
          </c:extLst>
        </c:ser>
        <c:ser>
          <c:idx val="1"/>
          <c:order val="1"/>
          <c:tx>
            <c:strRef>
              <c:f>'D (4)'!$J$20</c:f>
              <c:strCache>
                <c:ptCount val="1"/>
                <c:pt idx="0">
                  <c:v>Ragazzoni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(4)'!$E$22:$E$27</c:f>
                <c:numCache>
                  <c:formatCode>General</c:formatCode>
                  <c:ptCount val="6"/>
                </c:numCache>
              </c:numRef>
            </c:plus>
            <c:minus>
              <c:numRef>
                <c:f>'D (4)'!$E$22:$E$27</c:f>
                <c:numCache>
                  <c:formatCode>General</c:formatCode>
                  <c:ptCount val="6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(4)'!$D$22:$D$814</c:f>
              <c:numCache>
                <c:formatCode>General</c:formatCode>
                <c:ptCount val="793"/>
                <c:pt idx="0">
                  <c:v>38462.474000000002</c:v>
                </c:pt>
                <c:pt idx="1">
                  <c:v>38651.544999999998</c:v>
                </c:pt>
                <c:pt idx="2">
                  <c:v>38652.502999999997</c:v>
                </c:pt>
                <c:pt idx="3">
                  <c:v>42623.392999999996</c:v>
                </c:pt>
                <c:pt idx="4">
                  <c:v>42633.421999999999</c:v>
                </c:pt>
                <c:pt idx="5">
                  <c:v>43016.353000000003</c:v>
                </c:pt>
                <c:pt idx="6">
                  <c:v>44200.482049999999</c:v>
                </c:pt>
                <c:pt idx="7">
                  <c:v>44289.276639999996</c:v>
                </c:pt>
                <c:pt idx="8">
                  <c:v>47823.353000000003</c:v>
                </c:pt>
                <c:pt idx="9">
                  <c:v>47857.317000000003</c:v>
                </c:pt>
                <c:pt idx="10">
                  <c:v>47922.345999999998</c:v>
                </c:pt>
                <c:pt idx="11">
                  <c:v>47970.341</c:v>
                </c:pt>
                <c:pt idx="12">
                  <c:v>48125.45</c:v>
                </c:pt>
                <c:pt idx="13">
                  <c:v>48146.339</c:v>
                </c:pt>
                <c:pt idx="14">
                  <c:v>48167.383999999998</c:v>
                </c:pt>
                <c:pt idx="15">
                  <c:v>48174.400000000001</c:v>
                </c:pt>
                <c:pt idx="16">
                  <c:v>48187.298999999999</c:v>
                </c:pt>
                <c:pt idx="17">
                  <c:v>48447.478000000003</c:v>
                </c:pt>
                <c:pt idx="18">
                  <c:v>48467.402999999998</c:v>
                </c:pt>
                <c:pt idx="19">
                  <c:v>48486.362000000001</c:v>
                </c:pt>
                <c:pt idx="20">
                  <c:v>48489.39</c:v>
                </c:pt>
                <c:pt idx="21">
                  <c:v>48490.351999999999</c:v>
                </c:pt>
                <c:pt idx="22">
                  <c:v>48492.432999999997</c:v>
                </c:pt>
                <c:pt idx="23">
                  <c:v>48495.447999999997</c:v>
                </c:pt>
                <c:pt idx="24">
                  <c:v>48496.413999999997</c:v>
                </c:pt>
                <c:pt idx="25">
                  <c:v>48497.362999999998</c:v>
                </c:pt>
                <c:pt idx="26">
                  <c:v>48499.436000000002</c:v>
                </c:pt>
                <c:pt idx="27">
                  <c:v>48500.396000000001</c:v>
                </c:pt>
                <c:pt idx="28">
                  <c:v>48503.43</c:v>
                </c:pt>
                <c:pt idx="29">
                  <c:v>48517.455000000002</c:v>
                </c:pt>
                <c:pt idx="30">
                  <c:v>48524.311000000002</c:v>
                </c:pt>
                <c:pt idx="31">
                  <c:v>48544.870999999999</c:v>
                </c:pt>
                <c:pt idx="32">
                  <c:v>48573.421000000002</c:v>
                </c:pt>
                <c:pt idx="33">
                  <c:v>48628.413</c:v>
                </c:pt>
                <c:pt idx="34">
                  <c:v>48892.404000000002</c:v>
                </c:pt>
                <c:pt idx="35">
                  <c:v>49024.4</c:v>
                </c:pt>
                <c:pt idx="36">
                  <c:v>49592.5452</c:v>
                </c:pt>
                <c:pt idx="37">
                  <c:v>50283.447</c:v>
                </c:pt>
                <c:pt idx="38">
                  <c:v>50285.38</c:v>
                </c:pt>
                <c:pt idx="39">
                  <c:v>50299.392</c:v>
                </c:pt>
                <c:pt idx="40">
                  <c:v>50313.411</c:v>
                </c:pt>
                <c:pt idx="41">
                  <c:v>50357.415999999997</c:v>
                </c:pt>
                <c:pt idx="42">
                  <c:v>50380.368999999999</c:v>
                </c:pt>
                <c:pt idx="43">
                  <c:v>50423.256999999998</c:v>
                </c:pt>
                <c:pt idx="44">
                  <c:v>50673.387000000002</c:v>
                </c:pt>
                <c:pt idx="45">
                  <c:v>50684.379000000001</c:v>
                </c:pt>
                <c:pt idx="46">
                  <c:v>50688.368000000002</c:v>
                </c:pt>
                <c:pt idx="47">
                  <c:v>51391.5409</c:v>
                </c:pt>
                <c:pt idx="48">
                  <c:v>51622.852099999996</c:v>
                </c:pt>
                <c:pt idx="49">
                  <c:v>51634.809083596338</c:v>
                </c:pt>
                <c:pt idx="50">
                  <c:v>51968.305399999997</c:v>
                </c:pt>
                <c:pt idx="51">
                  <c:v>51282.976999999999</c:v>
                </c:pt>
                <c:pt idx="52">
                  <c:v>55064.479599999999</c:v>
                </c:pt>
                <c:pt idx="53">
                  <c:v>55083.451300000001</c:v>
                </c:pt>
                <c:pt idx="54">
                  <c:v>55095.565199999997</c:v>
                </c:pt>
                <c:pt idx="55">
                  <c:v>55103.378100000002</c:v>
                </c:pt>
                <c:pt idx="56">
                  <c:v>55391.441899999998</c:v>
                </c:pt>
                <c:pt idx="57">
                  <c:v>55430.339</c:v>
                </c:pt>
                <c:pt idx="58">
                  <c:v>55430.498699999996</c:v>
                </c:pt>
                <c:pt idx="59">
                  <c:v>55442.613700000002</c:v>
                </c:pt>
                <c:pt idx="60">
                  <c:v>55442.614000000001</c:v>
                </c:pt>
                <c:pt idx="61">
                  <c:v>55443.569799999997</c:v>
                </c:pt>
                <c:pt idx="62">
                  <c:v>55443.570200000002</c:v>
                </c:pt>
              </c:numCache>
            </c:numRef>
          </c:xVal>
          <c:yVal>
            <c:numRef>
              <c:f>'D (4)'!$J$22:$J$814</c:f>
              <c:numCache>
                <c:formatCode>General</c:formatCode>
                <c:ptCount val="793"/>
                <c:pt idx="0">
                  <c:v>-2.5457319992710836E-2</c:v>
                </c:pt>
                <c:pt idx="1">
                  <c:v>-2.0813359995372593E-2</c:v>
                </c:pt>
                <c:pt idx="2">
                  <c:v>-1.9304200002807193E-2</c:v>
                </c:pt>
                <c:pt idx="31">
                  <c:v>1.5982400000211783E-3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89-41FF-B01A-76F1620AB9B2}"/>
            </c:ext>
          </c:extLst>
        </c:ser>
        <c:ser>
          <c:idx val="2"/>
          <c:order val="2"/>
          <c:tx>
            <c:strRef>
              <c:f>'D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(4)'!$E$22:$E$27</c:f>
                <c:numCache>
                  <c:formatCode>General</c:formatCode>
                  <c:ptCount val="6"/>
                </c:numCache>
              </c:numRef>
            </c:plus>
            <c:minus>
              <c:numRef>
                <c:f>'D (4)'!$E$22:$E$27</c:f>
                <c:numCache>
                  <c:formatCode>General</c:formatCode>
                  <c:ptCount val="6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(4)'!$D$22:$D$814</c:f>
              <c:numCache>
                <c:formatCode>General</c:formatCode>
                <c:ptCount val="793"/>
                <c:pt idx="0">
                  <c:v>38462.474000000002</c:v>
                </c:pt>
                <c:pt idx="1">
                  <c:v>38651.544999999998</c:v>
                </c:pt>
                <c:pt idx="2">
                  <c:v>38652.502999999997</c:v>
                </c:pt>
                <c:pt idx="3">
                  <c:v>42623.392999999996</c:v>
                </c:pt>
                <c:pt idx="4">
                  <c:v>42633.421999999999</c:v>
                </c:pt>
                <c:pt idx="5">
                  <c:v>43016.353000000003</c:v>
                </c:pt>
                <c:pt idx="6">
                  <c:v>44200.482049999999</c:v>
                </c:pt>
                <c:pt idx="7">
                  <c:v>44289.276639999996</c:v>
                </c:pt>
                <c:pt idx="8">
                  <c:v>47823.353000000003</c:v>
                </c:pt>
                <c:pt idx="9">
                  <c:v>47857.317000000003</c:v>
                </c:pt>
                <c:pt idx="10">
                  <c:v>47922.345999999998</c:v>
                </c:pt>
                <c:pt idx="11">
                  <c:v>47970.341</c:v>
                </c:pt>
                <c:pt idx="12">
                  <c:v>48125.45</c:v>
                </c:pt>
                <c:pt idx="13">
                  <c:v>48146.339</c:v>
                </c:pt>
                <c:pt idx="14">
                  <c:v>48167.383999999998</c:v>
                </c:pt>
                <c:pt idx="15">
                  <c:v>48174.400000000001</c:v>
                </c:pt>
                <c:pt idx="16">
                  <c:v>48187.298999999999</c:v>
                </c:pt>
                <c:pt idx="17">
                  <c:v>48447.478000000003</c:v>
                </c:pt>
                <c:pt idx="18">
                  <c:v>48467.402999999998</c:v>
                </c:pt>
                <c:pt idx="19">
                  <c:v>48486.362000000001</c:v>
                </c:pt>
                <c:pt idx="20">
                  <c:v>48489.39</c:v>
                </c:pt>
                <c:pt idx="21">
                  <c:v>48490.351999999999</c:v>
                </c:pt>
                <c:pt idx="22">
                  <c:v>48492.432999999997</c:v>
                </c:pt>
                <c:pt idx="23">
                  <c:v>48495.447999999997</c:v>
                </c:pt>
                <c:pt idx="24">
                  <c:v>48496.413999999997</c:v>
                </c:pt>
                <c:pt idx="25">
                  <c:v>48497.362999999998</c:v>
                </c:pt>
                <c:pt idx="26">
                  <c:v>48499.436000000002</c:v>
                </c:pt>
                <c:pt idx="27">
                  <c:v>48500.396000000001</c:v>
                </c:pt>
                <c:pt idx="28">
                  <c:v>48503.43</c:v>
                </c:pt>
                <c:pt idx="29">
                  <c:v>48517.455000000002</c:v>
                </c:pt>
                <c:pt idx="30">
                  <c:v>48524.311000000002</c:v>
                </c:pt>
                <c:pt idx="31">
                  <c:v>48544.870999999999</c:v>
                </c:pt>
                <c:pt idx="32">
                  <c:v>48573.421000000002</c:v>
                </c:pt>
                <c:pt idx="33">
                  <c:v>48628.413</c:v>
                </c:pt>
                <c:pt idx="34">
                  <c:v>48892.404000000002</c:v>
                </c:pt>
                <c:pt idx="35">
                  <c:v>49024.4</c:v>
                </c:pt>
                <c:pt idx="36">
                  <c:v>49592.5452</c:v>
                </c:pt>
                <c:pt idx="37">
                  <c:v>50283.447</c:v>
                </c:pt>
                <c:pt idx="38">
                  <c:v>50285.38</c:v>
                </c:pt>
                <c:pt idx="39">
                  <c:v>50299.392</c:v>
                </c:pt>
                <c:pt idx="40">
                  <c:v>50313.411</c:v>
                </c:pt>
                <c:pt idx="41">
                  <c:v>50357.415999999997</c:v>
                </c:pt>
                <c:pt idx="42">
                  <c:v>50380.368999999999</c:v>
                </c:pt>
                <c:pt idx="43">
                  <c:v>50423.256999999998</c:v>
                </c:pt>
                <c:pt idx="44">
                  <c:v>50673.387000000002</c:v>
                </c:pt>
                <c:pt idx="45">
                  <c:v>50684.379000000001</c:v>
                </c:pt>
                <c:pt idx="46">
                  <c:v>50688.368000000002</c:v>
                </c:pt>
                <c:pt idx="47">
                  <c:v>51391.5409</c:v>
                </c:pt>
                <c:pt idx="48">
                  <c:v>51622.852099999996</c:v>
                </c:pt>
                <c:pt idx="49">
                  <c:v>51634.809083596338</c:v>
                </c:pt>
                <c:pt idx="50">
                  <c:v>51968.305399999997</c:v>
                </c:pt>
                <c:pt idx="51">
                  <c:v>51282.976999999999</c:v>
                </c:pt>
                <c:pt idx="52">
                  <c:v>55064.479599999999</c:v>
                </c:pt>
                <c:pt idx="53">
                  <c:v>55083.451300000001</c:v>
                </c:pt>
                <c:pt idx="54">
                  <c:v>55095.565199999997</c:v>
                </c:pt>
                <c:pt idx="55">
                  <c:v>55103.378100000002</c:v>
                </c:pt>
                <c:pt idx="56">
                  <c:v>55391.441899999998</c:v>
                </c:pt>
                <c:pt idx="57">
                  <c:v>55430.339</c:v>
                </c:pt>
                <c:pt idx="58">
                  <c:v>55430.498699999996</c:v>
                </c:pt>
                <c:pt idx="59">
                  <c:v>55442.613700000002</c:v>
                </c:pt>
                <c:pt idx="60">
                  <c:v>55442.614000000001</c:v>
                </c:pt>
                <c:pt idx="61">
                  <c:v>55443.569799999997</c:v>
                </c:pt>
                <c:pt idx="62">
                  <c:v>55443.570200000002</c:v>
                </c:pt>
              </c:numCache>
            </c:numRef>
          </c:xVal>
          <c:yVal>
            <c:numRef>
              <c:f>'D (4)'!$K$22:$K$814</c:f>
              <c:numCache>
                <c:formatCode>General</c:formatCode>
                <c:ptCount val="793"/>
                <c:pt idx="47">
                  <c:v>-4.6567399986088276E-3</c:v>
                </c:pt>
                <c:pt idx="50">
                  <c:v>-4.1332600012538023E-3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89-41FF-B01A-76F1620AB9B2}"/>
            </c:ext>
          </c:extLst>
        </c:ser>
        <c:ser>
          <c:idx val="3"/>
          <c:order val="3"/>
          <c:tx>
            <c:strRef>
              <c:f>'D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'D (4)'!$D$22:$D$814</c:f>
              <c:numCache>
                <c:formatCode>General</c:formatCode>
                <c:ptCount val="793"/>
                <c:pt idx="0">
                  <c:v>38462.474000000002</c:v>
                </c:pt>
                <c:pt idx="1">
                  <c:v>38651.544999999998</c:v>
                </c:pt>
                <c:pt idx="2">
                  <c:v>38652.502999999997</c:v>
                </c:pt>
                <c:pt idx="3">
                  <c:v>42623.392999999996</c:v>
                </c:pt>
                <c:pt idx="4">
                  <c:v>42633.421999999999</c:v>
                </c:pt>
                <c:pt idx="5">
                  <c:v>43016.353000000003</c:v>
                </c:pt>
                <c:pt idx="6">
                  <c:v>44200.482049999999</c:v>
                </c:pt>
                <c:pt idx="7">
                  <c:v>44289.276639999996</c:v>
                </c:pt>
                <c:pt idx="8">
                  <c:v>47823.353000000003</c:v>
                </c:pt>
                <c:pt idx="9">
                  <c:v>47857.317000000003</c:v>
                </c:pt>
                <c:pt idx="10">
                  <c:v>47922.345999999998</c:v>
                </c:pt>
                <c:pt idx="11">
                  <c:v>47970.341</c:v>
                </c:pt>
                <c:pt idx="12">
                  <c:v>48125.45</c:v>
                </c:pt>
                <c:pt idx="13">
                  <c:v>48146.339</c:v>
                </c:pt>
                <c:pt idx="14">
                  <c:v>48167.383999999998</c:v>
                </c:pt>
                <c:pt idx="15">
                  <c:v>48174.400000000001</c:v>
                </c:pt>
                <c:pt idx="16">
                  <c:v>48187.298999999999</c:v>
                </c:pt>
                <c:pt idx="17">
                  <c:v>48447.478000000003</c:v>
                </c:pt>
                <c:pt idx="18">
                  <c:v>48467.402999999998</c:v>
                </c:pt>
                <c:pt idx="19">
                  <c:v>48486.362000000001</c:v>
                </c:pt>
                <c:pt idx="20">
                  <c:v>48489.39</c:v>
                </c:pt>
                <c:pt idx="21">
                  <c:v>48490.351999999999</c:v>
                </c:pt>
                <c:pt idx="22">
                  <c:v>48492.432999999997</c:v>
                </c:pt>
                <c:pt idx="23">
                  <c:v>48495.447999999997</c:v>
                </c:pt>
                <c:pt idx="24">
                  <c:v>48496.413999999997</c:v>
                </c:pt>
                <c:pt idx="25">
                  <c:v>48497.362999999998</c:v>
                </c:pt>
                <c:pt idx="26">
                  <c:v>48499.436000000002</c:v>
                </c:pt>
                <c:pt idx="27">
                  <c:v>48500.396000000001</c:v>
                </c:pt>
                <c:pt idx="28">
                  <c:v>48503.43</c:v>
                </c:pt>
                <c:pt idx="29">
                  <c:v>48517.455000000002</c:v>
                </c:pt>
                <c:pt idx="30">
                  <c:v>48524.311000000002</c:v>
                </c:pt>
                <c:pt idx="31">
                  <c:v>48544.870999999999</c:v>
                </c:pt>
                <c:pt idx="32">
                  <c:v>48573.421000000002</c:v>
                </c:pt>
                <c:pt idx="33">
                  <c:v>48628.413</c:v>
                </c:pt>
                <c:pt idx="34">
                  <c:v>48892.404000000002</c:v>
                </c:pt>
                <c:pt idx="35">
                  <c:v>49024.4</c:v>
                </c:pt>
                <c:pt idx="36">
                  <c:v>49592.5452</c:v>
                </c:pt>
                <c:pt idx="37">
                  <c:v>50283.447</c:v>
                </c:pt>
                <c:pt idx="38">
                  <c:v>50285.38</c:v>
                </c:pt>
                <c:pt idx="39">
                  <c:v>50299.392</c:v>
                </c:pt>
                <c:pt idx="40">
                  <c:v>50313.411</c:v>
                </c:pt>
                <c:pt idx="41">
                  <c:v>50357.415999999997</c:v>
                </c:pt>
                <c:pt idx="42">
                  <c:v>50380.368999999999</c:v>
                </c:pt>
                <c:pt idx="43">
                  <c:v>50423.256999999998</c:v>
                </c:pt>
                <c:pt idx="44">
                  <c:v>50673.387000000002</c:v>
                </c:pt>
                <c:pt idx="45">
                  <c:v>50684.379000000001</c:v>
                </c:pt>
                <c:pt idx="46">
                  <c:v>50688.368000000002</c:v>
                </c:pt>
                <c:pt idx="47">
                  <c:v>51391.5409</c:v>
                </c:pt>
                <c:pt idx="48">
                  <c:v>51622.852099999996</c:v>
                </c:pt>
                <c:pt idx="49">
                  <c:v>51634.809083596338</c:v>
                </c:pt>
                <c:pt idx="50">
                  <c:v>51968.305399999997</c:v>
                </c:pt>
                <c:pt idx="51">
                  <c:v>51282.976999999999</c:v>
                </c:pt>
                <c:pt idx="52">
                  <c:v>55064.479599999999</c:v>
                </c:pt>
                <c:pt idx="53">
                  <c:v>55083.451300000001</c:v>
                </c:pt>
                <c:pt idx="54">
                  <c:v>55095.565199999997</c:v>
                </c:pt>
                <c:pt idx="55">
                  <c:v>55103.378100000002</c:v>
                </c:pt>
                <c:pt idx="56">
                  <c:v>55391.441899999998</c:v>
                </c:pt>
                <c:pt idx="57">
                  <c:v>55430.339</c:v>
                </c:pt>
                <c:pt idx="58">
                  <c:v>55430.498699999996</c:v>
                </c:pt>
                <c:pt idx="59">
                  <c:v>55442.613700000002</c:v>
                </c:pt>
                <c:pt idx="60">
                  <c:v>55442.614000000001</c:v>
                </c:pt>
                <c:pt idx="61">
                  <c:v>55443.569799999997</c:v>
                </c:pt>
                <c:pt idx="62">
                  <c:v>55443.570200000002</c:v>
                </c:pt>
              </c:numCache>
            </c:numRef>
          </c:xVal>
          <c:yVal>
            <c:numRef>
              <c:f>'D (4)'!$L$22:$L$814</c:f>
              <c:numCache>
                <c:formatCode>General</c:formatCode>
                <c:ptCount val="793"/>
                <c:pt idx="48">
                  <c:v>-4.8248800012515858E-3</c:v>
                </c:pt>
                <c:pt idx="49">
                  <c:v>-3.9767836569808424E-3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89-41FF-B01A-76F1620AB9B2}"/>
            </c:ext>
          </c:extLst>
        </c:ser>
        <c:ser>
          <c:idx val="4"/>
          <c:order val="4"/>
          <c:tx>
            <c:strRef>
              <c:f>'D (4)'!$M$20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(4)'!$E$22:$E$27</c:f>
                <c:numCache>
                  <c:formatCode>General</c:formatCode>
                  <c:ptCount val="6"/>
                </c:numCache>
              </c:numRef>
            </c:plus>
            <c:minus>
              <c:numRef>
                <c:f>'D (4)'!$E$22:$E$27</c:f>
                <c:numCache>
                  <c:formatCode>General</c:formatCode>
                  <c:ptCount val="6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(4)'!$D$22:$D$814</c:f>
              <c:numCache>
                <c:formatCode>General</c:formatCode>
                <c:ptCount val="793"/>
                <c:pt idx="0">
                  <c:v>38462.474000000002</c:v>
                </c:pt>
                <c:pt idx="1">
                  <c:v>38651.544999999998</c:v>
                </c:pt>
                <c:pt idx="2">
                  <c:v>38652.502999999997</c:v>
                </c:pt>
                <c:pt idx="3">
                  <c:v>42623.392999999996</c:v>
                </c:pt>
                <c:pt idx="4">
                  <c:v>42633.421999999999</c:v>
                </c:pt>
                <c:pt idx="5">
                  <c:v>43016.353000000003</c:v>
                </c:pt>
                <c:pt idx="6">
                  <c:v>44200.482049999999</c:v>
                </c:pt>
                <c:pt idx="7">
                  <c:v>44289.276639999996</c:v>
                </c:pt>
                <c:pt idx="8">
                  <c:v>47823.353000000003</c:v>
                </c:pt>
                <c:pt idx="9">
                  <c:v>47857.317000000003</c:v>
                </c:pt>
                <c:pt idx="10">
                  <c:v>47922.345999999998</c:v>
                </c:pt>
                <c:pt idx="11">
                  <c:v>47970.341</c:v>
                </c:pt>
                <c:pt idx="12">
                  <c:v>48125.45</c:v>
                </c:pt>
                <c:pt idx="13">
                  <c:v>48146.339</c:v>
                </c:pt>
                <c:pt idx="14">
                  <c:v>48167.383999999998</c:v>
                </c:pt>
                <c:pt idx="15">
                  <c:v>48174.400000000001</c:v>
                </c:pt>
                <c:pt idx="16">
                  <c:v>48187.298999999999</c:v>
                </c:pt>
                <c:pt idx="17">
                  <c:v>48447.478000000003</c:v>
                </c:pt>
                <c:pt idx="18">
                  <c:v>48467.402999999998</c:v>
                </c:pt>
                <c:pt idx="19">
                  <c:v>48486.362000000001</c:v>
                </c:pt>
                <c:pt idx="20">
                  <c:v>48489.39</c:v>
                </c:pt>
                <c:pt idx="21">
                  <c:v>48490.351999999999</c:v>
                </c:pt>
                <c:pt idx="22">
                  <c:v>48492.432999999997</c:v>
                </c:pt>
                <c:pt idx="23">
                  <c:v>48495.447999999997</c:v>
                </c:pt>
                <c:pt idx="24">
                  <c:v>48496.413999999997</c:v>
                </c:pt>
                <c:pt idx="25">
                  <c:v>48497.362999999998</c:v>
                </c:pt>
                <c:pt idx="26">
                  <c:v>48499.436000000002</c:v>
                </c:pt>
                <c:pt idx="27">
                  <c:v>48500.396000000001</c:v>
                </c:pt>
                <c:pt idx="28">
                  <c:v>48503.43</c:v>
                </c:pt>
                <c:pt idx="29">
                  <c:v>48517.455000000002</c:v>
                </c:pt>
                <c:pt idx="30">
                  <c:v>48524.311000000002</c:v>
                </c:pt>
                <c:pt idx="31">
                  <c:v>48544.870999999999</c:v>
                </c:pt>
                <c:pt idx="32">
                  <c:v>48573.421000000002</c:v>
                </c:pt>
                <c:pt idx="33">
                  <c:v>48628.413</c:v>
                </c:pt>
                <c:pt idx="34">
                  <c:v>48892.404000000002</c:v>
                </c:pt>
                <c:pt idx="35">
                  <c:v>49024.4</c:v>
                </c:pt>
                <c:pt idx="36">
                  <c:v>49592.5452</c:v>
                </c:pt>
                <c:pt idx="37">
                  <c:v>50283.447</c:v>
                </c:pt>
                <c:pt idx="38">
                  <c:v>50285.38</c:v>
                </c:pt>
                <c:pt idx="39">
                  <c:v>50299.392</c:v>
                </c:pt>
                <c:pt idx="40">
                  <c:v>50313.411</c:v>
                </c:pt>
                <c:pt idx="41">
                  <c:v>50357.415999999997</c:v>
                </c:pt>
                <c:pt idx="42">
                  <c:v>50380.368999999999</c:v>
                </c:pt>
                <c:pt idx="43">
                  <c:v>50423.256999999998</c:v>
                </c:pt>
                <c:pt idx="44">
                  <c:v>50673.387000000002</c:v>
                </c:pt>
                <c:pt idx="45">
                  <c:v>50684.379000000001</c:v>
                </c:pt>
                <c:pt idx="46">
                  <c:v>50688.368000000002</c:v>
                </c:pt>
                <c:pt idx="47">
                  <c:v>51391.5409</c:v>
                </c:pt>
                <c:pt idx="48">
                  <c:v>51622.852099999996</c:v>
                </c:pt>
                <c:pt idx="49">
                  <c:v>51634.809083596338</c:v>
                </c:pt>
                <c:pt idx="50">
                  <c:v>51968.305399999997</c:v>
                </c:pt>
                <c:pt idx="51">
                  <c:v>51282.976999999999</c:v>
                </c:pt>
                <c:pt idx="52">
                  <c:v>55064.479599999999</c:v>
                </c:pt>
                <c:pt idx="53">
                  <c:v>55083.451300000001</c:v>
                </c:pt>
                <c:pt idx="54">
                  <c:v>55095.565199999997</c:v>
                </c:pt>
                <c:pt idx="55">
                  <c:v>55103.378100000002</c:v>
                </c:pt>
                <c:pt idx="56">
                  <c:v>55391.441899999998</c:v>
                </c:pt>
                <c:pt idx="57">
                  <c:v>55430.339</c:v>
                </c:pt>
                <c:pt idx="58">
                  <c:v>55430.498699999996</c:v>
                </c:pt>
                <c:pt idx="59">
                  <c:v>55442.613700000002</c:v>
                </c:pt>
                <c:pt idx="60">
                  <c:v>55442.614000000001</c:v>
                </c:pt>
                <c:pt idx="61">
                  <c:v>55443.569799999997</c:v>
                </c:pt>
                <c:pt idx="62">
                  <c:v>55443.570200000002</c:v>
                </c:pt>
              </c:numCache>
            </c:numRef>
          </c:xVal>
          <c:yVal>
            <c:numRef>
              <c:f>'D (4)'!$M$22:$M$814</c:f>
              <c:numCache>
                <c:formatCode>General</c:formatCode>
                <c:ptCount val="793"/>
                <c:pt idx="3">
                  <c:v>-1.0264599986840039E-3</c:v>
                </c:pt>
                <c:pt idx="4">
                  <c:v>-1.5180279995547608E-2</c:v>
                </c:pt>
                <c:pt idx="5">
                  <c:v>6.5344000904588029E-4</c:v>
                </c:pt>
                <c:pt idx="8">
                  <c:v>-3.4781199938151985E-3</c:v>
                </c:pt>
                <c:pt idx="9">
                  <c:v>5.0970600059372373E-3</c:v>
                </c:pt>
                <c:pt idx="10">
                  <c:v>-7.2800599955371581E-3</c:v>
                </c:pt>
                <c:pt idx="11">
                  <c:v>3.7628000063705258E-3</c:v>
                </c:pt>
                <c:pt idx="12">
                  <c:v>1.8315799970878288E-3</c:v>
                </c:pt>
                <c:pt idx="13">
                  <c:v>7.4482400013948791E-3</c:v>
                </c:pt>
                <c:pt idx="14">
                  <c:v>9.6497600025031716E-3</c:v>
                </c:pt>
                <c:pt idx="15">
                  <c:v>1.138360000186367E-2</c:v>
                </c:pt>
                <c:pt idx="16">
                  <c:v>-2.2427399962907657E-3</c:v>
                </c:pt>
                <c:pt idx="17">
                  <c:v>1.1248780007008463E-2</c:v>
                </c:pt>
                <c:pt idx="18">
                  <c:v>9.3562800029758364E-3</c:v>
                </c:pt>
                <c:pt idx="19">
                  <c:v>-2.0453799952520058E-3</c:v>
                </c:pt>
                <c:pt idx="20">
                  <c:v>-2.9330399993341416E-3</c:v>
                </c:pt>
                <c:pt idx="21">
                  <c:v>2.5761200013221242E-3</c:v>
                </c:pt>
                <c:pt idx="22">
                  <c:v>1.1179300003277604E-2</c:v>
                </c:pt>
                <c:pt idx="23">
                  <c:v>-2.7083599998150021E-3</c:v>
                </c:pt>
                <c:pt idx="24">
                  <c:v>6.8008000016561709E-3</c:v>
                </c:pt>
                <c:pt idx="25">
                  <c:v>-6.9003999669803306E-4</c:v>
                </c:pt>
                <c:pt idx="26">
                  <c:v>-8.6859996372368187E-5</c:v>
                </c:pt>
                <c:pt idx="27">
                  <c:v>3.422300003876444E-3</c:v>
                </c:pt>
                <c:pt idx="28">
                  <c:v>8.534640001016669E-3</c:v>
                </c:pt>
                <c:pt idx="29">
                  <c:v>5.0023200019495562E-3</c:v>
                </c:pt>
                <c:pt idx="30">
                  <c:v>6.1513000036939047E-3</c:v>
                </c:pt>
                <c:pt idx="32">
                  <c:v>1.6288180006085895E-2</c:v>
                </c:pt>
                <c:pt idx="33">
                  <c:v>1.0064880007121246E-2</c:v>
                </c:pt>
                <c:pt idx="34">
                  <c:v>9.5930400057113729E-3</c:v>
                </c:pt>
                <c:pt idx="35">
                  <c:v>9.8571200069272891E-3</c:v>
                </c:pt>
                <c:pt idx="37">
                  <c:v>-3.9185999994515441E-3</c:v>
                </c:pt>
                <c:pt idx="38">
                  <c:v>1.609972000005655E-2</c:v>
                </c:pt>
                <c:pt idx="39">
                  <c:v>-4.3259999802103266E-4</c:v>
                </c:pt>
                <c:pt idx="40">
                  <c:v>-9.9649199983105063E-3</c:v>
                </c:pt>
                <c:pt idx="41">
                  <c:v>-3.54356000025291E-3</c:v>
                </c:pt>
                <c:pt idx="42">
                  <c:v>-6.3237200010917149E-3</c:v>
                </c:pt>
                <c:pt idx="43">
                  <c:v>-9.9637999664992094E-4</c:v>
                </c:pt>
                <c:pt idx="44">
                  <c:v>6.6489600067143328E-3</c:v>
                </c:pt>
                <c:pt idx="45">
                  <c:v>-9.9569999292725697E-4</c:v>
                </c:pt>
                <c:pt idx="46">
                  <c:v>2.6258000070811249E-3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89-41FF-B01A-76F1620AB9B2}"/>
            </c:ext>
          </c:extLst>
        </c:ser>
        <c:ser>
          <c:idx val="5"/>
          <c:order val="5"/>
          <c:tx>
            <c:strRef>
              <c:f>'D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(4)'!$D$22:$D$814</c:f>
              <c:numCache>
                <c:formatCode>General</c:formatCode>
                <c:ptCount val="793"/>
                <c:pt idx="0">
                  <c:v>38462.474000000002</c:v>
                </c:pt>
                <c:pt idx="1">
                  <c:v>38651.544999999998</c:v>
                </c:pt>
                <c:pt idx="2">
                  <c:v>38652.502999999997</c:v>
                </c:pt>
                <c:pt idx="3">
                  <c:v>42623.392999999996</c:v>
                </c:pt>
                <c:pt idx="4">
                  <c:v>42633.421999999999</c:v>
                </c:pt>
                <c:pt idx="5">
                  <c:v>43016.353000000003</c:v>
                </c:pt>
                <c:pt idx="6">
                  <c:v>44200.482049999999</c:v>
                </c:pt>
                <c:pt idx="7">
                  <c:v>44289.276639999996</c:v>
                </c:pt>
                <c:pt idx="8">
                  <c:v>47823.353000000003</c:v>
                </c:pt>
                <c:pt idx="9">
                  <c:v>47857.317000000003</c:v>
                </c:pt>
                <c:pt idx="10">
                  <c:v>47922.345999999998</c:v>
                </c:pt>
                <c:pt idx="11">
                  <c:v>47970.341</c:v>
                </c:pt>
                <c:pt idx="12">
                  <c:v>48125.45</c:v>
                </c:pt>
                <c:pt idx="13">
                  <c:v>48146.339</c:v>
                </c:pt>
                <c:pt idx="14">
                  <c:v>48167.383999999998</c:v>
                </c:pt>
                <c:pt idx="15">
                  <c:v>48174.400000000001</c:v>
                </c:pt>
                <c:pt idx="16">
                  <c:v>48187.298999999999</c:v>
                </c:pt>
                <c:pt idx="17">
                  <c:v>48447.478000000003</c:v>
                </c:pt>
                <c:pt idx="18">
                  <c:v>48467.402999999998</c:v>
                </c:pt>
                <c:pt idx="19">
                  <c:v>48486.362000000001</c:v>
                </c:pt>
                <c:pt idx="20">
                  <c:v>48489.39</c:v>
                </c:pt>
                <c:pt idx="21">
                  <c:v>48490.351999999999</c:v>
                </c:pt>
                <c:pt idx="22">
                  <c:v>48492.432999999997</c:v>
                </c:pt>
                <c:pt idx="23">
                  <c:v>48495.447999999997</c:v>
                </c:pt>
                <c:pt idx="24">
                  <c:v>48496.413999999997</c:v>
                </c:pt>
                <c:pt idx="25">
                  <c:v>48497.362999999998</c:v>
                </c:pt>
                <c:pt idx="26">
                  <c:v>48499.436000000002</c:v>
                </c:pt>
                <c:pt idx="27">
                  <c:v>48500.396000000001</c:v>
                </c:pt>
                <c:pt idx="28">
                  <c:v>48503.43</c:v>
                </c:pt>
                <c:pt idx="29">
                  <c:v>48517.455000000002</c:v>
                </c:pt>
                <c:pt idx="30">
                  <c:v>48524.311000000002</c:v>
                </c:pt>
                <c:pt idx="31">
                  <c:v>48544.870999999999</c:v>
                </c:pt>
                <c:pt idx="32">
                  <c:v>48573.421000000002</c:v>
                </c:pt>
                <c:pt idx="33">
                  <c:v>48628.413</c:v>
                </c:pt>
                <c:pt idx="34">
                  <c:v>48892.404000000002</c:v>
                </c:pt>
                <c:pt idx="35">
                  <c:v>49024.4</c:v>
                </c:pt>
                <c:pt idx="36">
                  <c:v>49592.5452</c:v>
                </c:pt>
                <c:pt idx="37">
                  <c:v>50283.447</c:v>
                </c:pt>
                <c:pt idx="38">
                  <c:v>50285.38</c:v>
                </c:pt>
                <c:pt idx="39">
                  <c:v>50299.392</c:v>
                </c:pt>
                <c:pt idx="40">
                  <c:v>50313.411</c:v>
                </c:pt>
                <c:pt idx="41">
                  <c:v>50357.415999999997</c:v>
                </c:pt>
                <c:pt idx="42">
                  <c:v>50380.368999999999</c:v>
                </c:pt>
                <c:pt idx="43">
                  <c:v>50423.256999999998</c:v>
                </c:pt>
                <c:pt idx="44">
                  <c:v>50673.387000000002</c:v>
                </c:pt>
                <c:pt idx="45">
                  <c:v>50684.379000000001</c:v>
                </c:pt>
                <c:pt idx="46">
                  <c:v>50688.368000000002</c:v>
                </c:pt>
                <c:pt idx="47">
                  <c:v>51391.5409</c:v>
                </c:pt>
                <c:pt idx="48">
                  <c:v>51622.852099999996</c:v>
                </c:pt>
                <c:pt idx="49">
                  <c:v>51634.809083596338</c:v>
                </c:pt>
                <c:pt idx="50">
                  <c:v>51968.305399999997</c:v>
                </c:pt>
                <c:pt idx="51">
                  <c:v>51282.976999999999</c:v>
                </c:pt>
                <c:pt idx="52">
                  <c:v>55064.479599999999</c:v>
                </c:pt>
                <c:pt idx="53">
                  <c:v>55083.451300000001</c:v>
                </c:pt>
                <c:pt idx="54">
                  <c:v>55095.565199999997</c:v>
                </c:pt>
                <c:pt idx="55">
                  <c:v>55103.378100000002</c:v>
                </c:pt>
                <c:pt idx="56">
                  <c:v>55391.441899999998</c:v>
                </c:pt>
                <c:pt idx="57">
                  <c:v>55430.339</c:v>
                </c:pt>
                <c:pt idx="58">
                  <c:v>55430.498699999996</c:v>
                </c:pt>
                <c:pt idx="59">
                  <c:v>55442.613700000002</c:v>
                </c:pt>
                <c:pt idx="60">
                  <c:v>55442.614000000001</c:v>
                </c:pt>
                <c:pt idx="61">
                  <c:v>55443.569799999997</c:v>
                </c:pt>
                <c:pt idx="62">
                  <c:v>55443.570200000002</c:v>
                </c:pt>
              </c:numCache>
            </c:numRef>
          </c:xVal>
          <c:yVal>
            <c:numRef>
              <c:f>'D (4)'!$N$22:$N$814</c:f>
              <c:numCache>
                <c:formatCode>General</c:formatCode>
                <c:ptCount val="793"/>
                <c:pt idx="36">
                  <c:v>-5.0183999701403081E-4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89-41FF-B01A-76F1620AB9B2}"/>
            </c:ext>
          </c:extLst>
        </c:ser>
        <c:ser>
          <c:idx val="6"/>
          <c:order val="6"/>
          <c:tx>
            <c:strRef>
              <c:f>'D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'D (4)'!$D$22:$D$814</c:f>
              <c:numCache>
                <c:formatCode>General</c:formatCode>
                <c:ptCount val="793"/>
                <c:pt idx="0">
                  <c:v>38462.474000000002</c:v>
                </c:pt>
                <c:pt idx="1">
                  <c:v>38651.544999999998</c:v>
                </c:pt>
                <c:pt idx="2">
                  <c:v>38652.502999999997</c:v>
                </c:pt>
                <c:pt idx="3">
                  <c:v>42623.392999999996</c:v>
                </c:pt>
                <c:pt idx="4">
                  <c:v>42633.421999999999</c:v>
                </c:pt>
                <c:pt idx="5">
                  <c:v>43016.353000000003</c:v>
                </c:pt>
                <c:pt idx="6">
                  <c:v>44200.482049999999</c:v>
                </c:pt>
                <c:pt idx="7">
                  <c:v>44289.276639999996</c:v>
                </c:pt>
                <c:pt idx="8">
                  <c:v>47823.353000000003</c:v>
                </c:pt>
                <c:pt idx="9">
                  <c:v>47857.317000000003</c:v>
                </c:pt>
                <c:pt idx="10">
                  <c:v>47922.345999999998</c:v>
                </c:pt>
                <c:pt idx="11">
                  <c:v>47970.341</c:v>
                </c:pt>
                <c:pt idx="12">
                  <c:v>48125.45</c:v>
                </c:pt>
                <c:pt idx="13">
                  <c:v>48146.339</c:v>
                </c:pt>
                <c:pt idx="14">
                  <c:v>48167.383999999998</c:v>
                </c:pt>
                <c:pt idx="15">
                  <c:v>48174.400000000001</c:v>
                </c:pt>
                <c:pt idx="16">
                  <c:v>48187.298999999999</c:v>
                </c:pt>
                <c:pt idx="17">
                  <c:v>48447.478000000003</c:v>
                </c:pt>
                <c:pt idx="18">
                  <c:v>48467.402999999998</c:v>
                </c:pt>
                <c:pt idx="19">
                  <c:v>48486.362000000001</c:v>
                </c:pt>
                <c:pt idx="20">
                  <c:v>48489.39</c:v>
                </c:pt>
                <c:pt idx="21">
                  <c:v>48490.351999999999</c:v>
                </c:pt>
                <c:pt idx="22">
                  <c:v>48492.432999999997</c:v>
                </c:pt>
                <c:pt idx="23">
                  <c:v>48495.447999999997</c:v>
                </c:pt>
                <c:pt idx="24">
                  <c:v>48496.413999999997</c:v>
                </c:pt>
                <c:pt idx="25">
                  <c:v>48497.362999999998</c:v>
                </c:pt>
                <c:pt idx="26">
                  <c:v>48499.436000000002</c:v>
                </c:pt>
                <c:pt idx="27">
                  <c:v>48500.396000000001</c:v>
                </c:pt>
                <c:pt idx="28">
                  <c:v>48503.43</c:v>
                </c:pt>
                <c:pt idx="29">
                  <c:v>48517.455000000002</c:v>
                </c:pt>
                <c:pt idx="30">
                  <c:v>48524.311000000002</c:v>
                </c:pt>
                <c:pt idx="31">
                  <c:v>48544.870999999999</c:v>
                </c:pt>
                <c:pt idx="32">
                  <c:v>48573.421000000002</c:v>
                </c:pt>
                <c:pt idx="33">
                  <c:v>48628.413</c:v>
                </c:pt>
                <c:pt idx="34">
                  <c:v>48892.404000000002</c:v>
                </c:pt>
                <c:pt idx="35">
                  <c:v>49024.4</c:v>
                </c:pt>
                <c:pt idx="36">
                  <c:v>49592.5452</c:v>
                </c:pt>
                <c:pt idx="37">
                  <c:v>50283.447</c:v>
                </c:pt>
                <c:pt idx="38">
                  <c:v>50285.38</c:v>
                </c:pt>
                <c:pt idx="39">
                  <c:v>50299.392</c:v>
                </c:pt>
                <c:pt idx="40">
                  <c:v>50313.411</c:v>
                </c:pt>
                <c:pt idx="41">
                  <c:v>50357.415999999997</c:v>
                </c:pt>
                <c:pt idx="42">
                  <c:v>50380.368999999999</c:v>
                </c:pt>
                <c:pt idx="43">
                  <c:v>50423.256999999998</c:v>
                </c:pt>
                <c:pt idx="44">
                  <c:v>50673.387000000002</c:v>
                </c:pt>
                <c:pt idx="45">
                  <c:v>50684.379000000001</c:v>
                </c:pt>
                <c:pt idx="46">
                  <c:v>50688.368000000002</c:v>
                </c:pt>
                <c:pt idx="47">
                  <c:v>51391.5409</c:v>
                </c:pt>
                <c:pt idx="48">
                  <c:v>51622.852099999996</c:v>
                </c:pt>
                <c:pt idx="49">
                  <c:v>51634.809083596338</c:v>
                </c:pt>
                <c:pt idx="50">
                  <c:v>51968.305399999997</c:v>
                </c:pt>
                <c:pt idx="51">
                  <c:v>51282.976999999999</c:v>
                </c:pt>
                <c:pt idx="52">
                  <c:v>55064.479599999999</c:v>
                </c:pt>
                <c:pt idx="53">
                  <c:v>55083.451300000001</c:v>
                </c:pt>
                <c:pt idx="54">
                  <c:v>55095.565199999997</c:v>
                </c:pt>
                <c:pt idx="55">
                  <c:v>55103.378100000002</c:v>
                </c:pt>
                <c:pt idx="56">
                  <c:v>55391.441899999998</c:v>
                </c:pt>
                <c:pt idx="57">
                  <c:v>55430.339</c:v>
                </c:pt>
                <c:pt idx="58">
                  <c:v>55430.498699999996</c:v>
                </c:pt>
                <c:pt idx="59">
                  <c:v>55442.613700000002</c:v>
                </c:pt>
                <c:pt idx="60">
                  <c:v>55442.614000000001</c:v>
                </c:pt>
                <c:pt idx="61">
                  <c:v>55443.569799999997</c:v>
                </c:pt>
                <c:pt idx="62">
                  <c:v>55443.570200000002</c:v>
                </c:pt>
              </c:numCache>
            </c:numRef>
          </c:xVal>
          <c:yVal>
            <c:numRef>
              <c:f>'D (4)'!$O$22:$O$814</c:f>
              <c:numCache>
                <c:formatCode>General</c:formatCode>
                <c:ptCount val="7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189-41FF-B01A-76F1620AB9B2}"/>
            </c:ext>
          </c:extLst>
        </c:ser>
        <c:ser>
          <c:idx val="7"/>
          <c:order val="7"/>
          <c:tx>
            <c:strRef>
              <c:f>'D (4)'!$R$20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(4)'!$D$22:$D$814</c:f>
              <c:numCache>
                <c:formatCode>General</c:formatCode>
                <c:ptCount val="793"/>
                <c:pt idx="0">
                  <c:v>38462.474000000002</c:v>
                </c:pt>
                <c:pt idx="1">
                  <c:v>38651.544999999998</c:v>
                </c:pt>
                <c:pt idx="2">
                  <c:v>38652.502999999997</c:v>
                </c:pt>
                <c:pt idx="3">
                  <c:v>42623.392999999996</c:v>
                </c:pt>
                <c:pt idx="4">
                  <c:v>42633.421999999999</c:v>
                </c:pt>
                <c:pt idx="5">
                  <c:v>43016.353000000003</c:v>
                </c:pt>
                <c:pt idx="6">
                  <c:v>44200.482049999999</c:v>
                </c:pt>
                <c:pt idx="7">
                  <c:v>44289.276639999996</c:v>
                </c:pt>
                <c:pt idx="8">
                  <c:v>47823.353000000003</c:v>
                </c:pt>
                <c:pt idx="9">
                  <c:v>47857.317000000003</c:v>
                </c:pt>
                <c:pt idx="10">
                  <c:v>47922.345999999998</c:v>
                </c:pt>
                <c:pt idx="11">
                  <c:v>47970.341</c:v>
                </c:pt>
                <c:pt idx="12">
                  <c:v>48125.45</c:v>
                </c:pt>
                <c:pt idx="13">
                  <c:v>48146.339</c:v>
                </c:pt>
                <c:pt idx="14">
                  <c:v>48167.383999999998</c:v>
                </c:pt>
                <c:pt idx="15">
                  <c:v>48174.400000000001</c:v>
                </c:pt>
                <c:pt idx="16">
                  <c:v>48187.298999999999</c:v>
                </c:pt>
                <c:pt idx="17">
                  <c:v>48447.478000000003</c:v>
                </c:pt>
                <c:pt idx="18">
                  <c:v>48467.402999999998</c:v>
                </c:pt>
                <c:pt idx="19">
                  <c:v>48486.362000000001</c:v>
                </c:pt>
                <c:pt idx="20">
                  <c:v>48489.39</c:v>
                </c:pt>
                <c:pt idx="21">
                  <c:v>48490.351999999999</c:v>
                </c:pt>
                <c:pt idx="22">
                  <c:v>48492.432999999997</c:v>
                </c:pt>
                <c:pt idx="23">
                  <c:v>48495.447999999997</c:v>
                </c:pt>
                <c:pt idx="24">
                  <c:v>48496.413999999997</c:v>
                </c:pt>
                <c:pt idx="25">
                  <c:v>48497.362999999998</c:v>
                </c:pt>
                <c:pt idx="26">
                  <c:v>48499.436000000002</c:v>
                </c:pt>
                <c:pt idx="27">
                  <c:v>48500.396000000001</c:v>
                </c:pt>
                <c:pt idx="28">
                  <c:v>48503.43</c:v>
                </c:pt>
                <c:pt idx="29">
                  <c:v>48517.455000000002</c:v>
                </c:pt>
                <c:pt idx="30">
                  <c:v>48524.311000000002</c:v>
                </c:pt>
                <c:pt idx="31">
                  <c:v>48544.870999999999</c:v>
                </c:pt>
                <c:pt idx="32">
                  <c:v>48573.421000000002</c:v>
                </c:pt>
                <c:pt idx="33">
                  <c:v>48628.413</c:v>
                </c:pt>
                <c:pt idx="34">
                  <c:v>48892.404000000002</c:v>
                </c:pt>
                <c:pt idx="35">
                  <c:v>49024.4</c:v>
                </c:pt>
                <c:pt idx="36">
                  <c:v>49592.5452</c:v>
                </c:pt>
                <c:pt idx="37">
                  <c:v>50283.447</c:v>
                </c:pt>
                <c:pt idx="38">
                  <c:v>50285.38</c:v>
                </c:pt>
                <c:pt idx="39">
                  <c:v>50299.392</c:v>
                </c:pt>
                <c:pt idx="40">
                  <c:v>50313.411</c:v>
                </c:pt>
                <c:pt idx="41">
                  <c:v>50357.415999999997</c:v>
                </c:pt>
                <c:pt idx="42">
                  <c:v>50380.368999999999</c:v>
                </c:pt>
                <c:pt idx="43">
                  <c:v>50423.256999999998</c:v>
                </c:pt>
                <c:pt idx="44">
                  <c:v>50673.387000000002</c:v>
                </c:pt>
                <c:pt idx="45">
                  <c:v>50684.379000000001</c:v>
                </c:pt>
                <c:pt idx="46">
                  <c:v>50688.368000000002</c:v>
                </c:pt>
                <c:pt idx="47">
                  <c:v>51391.5409</c:v>
                </c:pt>
                <c:pt idx="48">
                  <c:v>51622.852099999996</c:v>
                </c:pt>
                <c:pt idx="49">
                  <c:v>51634.809083596338</c:v>
                </c:pt>
                <c:pt idx="50">
                  <c:v>51968.305399999997</c:v>
                </c:pt>
                <c:pt idx="51">
                  <c:v>51282.976999999999</c:v>
                </c:pt>
                <c:pt idx="52">
                  <c:v>55064.479599999999</c:v>
                </c:pt>
                <c:pt idx="53">
                  <c:v>55083.451300000001</c:v>
                </c:pt>
                <c:pt idx="54">
                  <c:v>55095.565199999997</c:v>
                </c:pt>
                <c:pt idx="55">
                  <c:v>55103.378100000002</c:v>
                </c:pt>
                <c:pt idx="56">
                  <c:v>55391.441899999998</c:v>
                </c:pt>
                <c:pt idx="57">
                  <c:v>55430.339</c:v>
                </c:pt>
                <c:pt idx="58">
                  <c:v>55430.498699999996</c:v>
                </c:pt>
                <c:pt idx="59">
                  <c:v>55442.613700000002</c:v>
                </c:pt>
                <c:pt idx="60">
                  <c:v>55442.614000000001</c:v>
                </c:pt>
                <c:pt idx="61">
                  <c:v>55443.569799999997</c:v>
                </c:pt>
                <c:pt idx="62">
                  <c:v>55443.570200000002</c:v>
                </c:pt>
              </c:numCache>
            </c:numRef>
          </c:xVal>
          <c:yVal>
            <c:numRef>
              <c:f>'D (4)'!$R$22:$R$814</c:f>
              <c:numCache>
                <c:formatCode>yyyy/mm/dd\ </c:formatCode>
                <c:ptCount val="7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189-41FF-B01A-76F1620AB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76448"/>
        <c:axId val="1"/>
      </c:scatterChart>
      <c:valAx>
        <c:axId val="615976448"/>
        <c:scaling>
          <c:orientation val="minMax"/>
          <c:max val="55000"/>
          <c:min val="37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JD-2400000</a:t>
                </a:r>
              </a:p>
            </c:rich>
          </c:tx>
          <c:layout>
            <c:manualLayout>
              <c:xMode val="edge"/>
              <c:yMode val="edge"/>
              <c:x val="0.47584187408491946"/>
              <c:y val="0.86309773778277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426061493411421E-2"/>
              <c:y val="0.360119985001874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5976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0029282576866766E-2"/>
          <c:y val="0.92262185976752908"/>
          <c:w val="0.84919472913616401"/>
          <c:h val="0.9821459817522809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-- O-C Diagram</a:t>
            </a:r>
          </a:p>
        </c:rich>
      </c:tx>
      <c:layout>
        <c:manualLayout>
          <c:xMode val="edge"/>
          <c:yMode val="edge"/>
          <c:x val="0.38681644272077931"/>
          <c:y val="2.9978586723768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434552620878E-2"/>
          <c:y val="9.8501070663811557E-2"/>
          <c:w val="0.88930456276304359"/>
          <c:h val="0.743040685224839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(3)'!$D$21:$D$93</c:f>
              <c:numCache>
                <c:formatCode>General</c:formatCode>
                <c:ptCount val="73"/>
                <c:pt idx="0">
                  <c:v>-4.2077999999999998</c:v>
                </c:pt>
                <c:pt idx="1">
                  <c:v>-4.1830999999999996</c:v>
                </c:pt>
                <c:pt idx="2">
                  <c:v>-4.1238000000000001</c:v>
                </c:pt>
                <c:pt idx="3">
                  <c:v>-4.1234999999999999</c:v>
                </c:pt>
                <c:pt idx="4">
                  <c:v>-2.87805</c:v>
                </c:pt>
                <c:pt idx="5">
                  <c:v>-2.8748999999999998</c:v>
                </c:pt>
                <c:pt idx="6">
                  <c:v>-2.7547999999999999</c:v>
                </c:pt>
                <c:pt idx="7">
                  <c:v>-2.3834</c:v>
                </c:pt>
                <c:pt idx="8">
                  <c:v>-1.2471000000000001</c:v>
                </c:pt>
                <c:pt idx="9">
                  <c:v>-1.23645</c:v>
                </c:pt>
                <c:pt idx="10">
                  <c:v>-1.2160500000000001</c:v>
                </c:pt>
                <c:pt idx="11">
                  <c:v>-1.2010000000000001</c:v>
                </c:pt>
                <c:pt idx="12">
                  <c:v>-1.15235</c:v>
                </c:pt>
                <c:pt idx="13">
                  <c:v>-1.1457999999999999</c:v>
                </c:pt>
                <c:pt idx="14">
                  <c:v>-1.1392</c:v>
                </c:pt>
                <c:pt idx="15">
                  <c:v>-1.137</c:v>
                </c:pt>
                <c:pt idx="16">
                  <c:v>-1.1329499999999999</c:v>
                </c:pt>
                <c:pt idx="17">
                  <c:v>-1.05135</c:v>
                </c:pt>
                <c:pt idx="18">
                  <c:v>-1.0450999999999999</c:v>
                </c:pt>
                <c:pt idx="19">
                  <c:v>-1.03915</c:v>
                </c:pt>
                <c:pt idx="20">
                  <c:v>-1.0382</c:v>
                </c:pt>
                <c:pt idx="21">
                  <c:v>-1.0379</c:v>
                </c:pt>
                <c:pt idx="22">
                  <c:v>-1.03725</c:v>
                </c:pt>
                <c:pt idx="23">
                  <c:v>-1.0363</c:v>
                </c:pt>
                <c:pt idx="24">
                  <c:v>-1.036</c:v>
                </c:pt>
                <c:pt idx="25">
                  <c:v>-1.0357000000000001</c:v>
                </c:pt>
                <c:pt idx="26">
                  <c:v>-1.03505</c:v>
                </c:pt>
                <c:pt idx="27">
                  <c:v>-1.0347500000000001</c:v>
                </c:pt>
                <c:pt idx="28">
                  <c:v>-1.0338000000000001</c:v>
                </c:pt>
                <c:pt idx="29">
                  <c:v>-1.0294000000000001</c:v>
                </c:pt>
                <c:pt idx="30">
                  <c:v>-1.02725</c:v>
                </c:pt>
                <c:pt idx="31">
                  <c:v>-1.0207999999999999</c:v>
                </c:pt>
                <c:pt idx="32">
                  <c:v>-1.0118499999999999</c:v>
                </c:pt>
                <c:pt idx="33">
                  <c:v>-0.99460000000000004</c:v>
                </c:pt>
                <c:pt idx="34">
                  <c:v>-0.91180000000000005</c:v>
                </c:pt>
                <c:pt idx="35">
                  <c:v>-0.87039999999999995</c:v>
                </c:pt>
                <c:pt idx="36">
                  <c:v>-0.69220000000000004</c:v>
                </c:pt>
                <c:pt idx="37">
                  <c:v>-0.47549999999999998</c:v>
                </c:pt>
                <c:pt idx="38">
                  <c:v>-0.47489999999999999</c:v>
                </c:pt>
                <c:pt idx="39">
                  <c:v>-0.47049999999999997</c:v>
                </c:pt>
                <c:pt idx="40">
                  <c:v>-0.46610000000000001</c:v>
                </c:pt>
                <c:pt idx="41">
                  <c:v>-0.45229999999999998</c:v>
                </c:pt>
                <c:pt idx="42">
                  <c:v>-0.4451</c:v>
                </c:pt>
                <c:pt idx="43">
                  <c:v>-0.43164999999999998</c:v>
                </c:pt>
                <c:pt idx="44">
                  <c:v>-0.35320000000000001</c:v>
                </c:pt>
                <c:pt idx="45">
                  <c:v>-0.34975000000000001</c:v>
                </c:pt>
                <c:pt idx="46">
                  <c:v>-0.34849999999999998</c:v>
                </c:pt>
                <c:pt idx="47">
                  <c:v>-0.12795000000000001</c:v>
                </c:pt>
                <c:pt idx="48">
                  <c:v>-5.5399999999999998E-2</c:v>
                </c:pt>
                <c:pt idx="49">
                  <c:v>-5.1650000000000001E-2</c:v>
                </c:pt>
                <c:pt idx="50">
                  <c:v>5.2949999999999997E-2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xVal>
          <c:yVal>
            <c:numRef>
              <c:f>'Q_fit (3)'!$E$21:$E$93</c:f>
              <c:numCache>
                <c:formatCode>General</c:formatCode>
                <c:ptCount val="73"/>
                <c:pt idx="0">
                  <c:v>-3.737815999193117E-2</c:v>
                </c:pt>
                <c:pt idx="1">
                  <c:v>-2.5457319992710836E-2</c:v>
                </c:pt>
                <c:pt idx="2">
                  <c:v>-2.0813359995372593E-2</c:v>
                </c:pt>
                <c:pt idx="3">
                  <c:v>-1.9304200002807193E-2</c:v>
                </c:pt>
                <c:pt idx="4">
                  <c:v>-1.0264599986840039E-3</c:v>
                </c:pt>
                <c:pt idx="5">
                  <c:v>-1.5180279995547608E-2</c:v>
                </c:pt>
                <c:pt idx="6">
                  <c:v>6.5344000904588029E-4</c:v>
                </c:pt>
                <c:pt idx="7">
                  <c:v>-5.906479993427638E-3</c:v>
                </c:pt>
                <c:pt idx="8">
                  <c:v>-3.4781199938151985E-3</c:v>
                </c:pt>
                <c:pt idx="9">
                  <c:v>5.0970600059372373E-3</c:v>
                </c:pt>
                <c:pt idx="10">
                  <c:v>-7.2800599955371581E-3</c:v>
                </c:pt>
                <c:pt idx="11">
                  <c:v>3.7628000063705258E-3</c:v>
                </c:pt>
                <c:pt idx="12">
                  <c:v>1.8315799970878288E-3</c:v>
                </c:pt>
                <c:pt idx="13">
                  <c:v>7.4482400013948791E-3</c:v>
                </c:pt>
                <c:pt idx="14">
                  <c:v>9.6497600025031716E-3</c:v>
                </c:pt>
                <c:pt idx="15">
                  <c:v>1.138360000186367E-2</c:v>
                </c:pt>
                <c:pt idx="16">
                  <c:v>-2.2427399962907657E-3</c:v>
                </c:pt>
                <c:pt idx="17">
                  <c:v>1.1248780007008463E-2</c:v>
                </c:pt>
                <c:pt idx="18">
                  <c:v>9.3562800029758364E-3</c:v>
                </c:pt>
                <c:pt idx="19">
                  <c:v>-2.0453799952520058E-3</c:v>
                </c:pt>
                <c:pt idx="20">
                  <c:v>-2.9330399993341416E-3</c:v>
                </c:pt>
                <c:pt idx="21">
                  <c:v>2.5761200013221242E-3</c:v>
                </c:pt>
                <c:pt idx="22">
                  <c:v>1.1179300003277604E-2</c:v>
                </c:pt>
                <c:pt idx="23">
                  <c:v>-2.7083599998150021E-3</c:v>
                </c:pt>
                <c:pt idx="24">
                  <c:v>6.8008000016561709E-3</c:v>
                </c:pt>
                <c:pt idx="25">
                  <c:v>-6.9003999669803306E-4</c:v>
                </c:pt>
                <c:pt idx="26">
                  <c:v>-8.6859996372368187E-5</c:v>
                </c:pt>
                <c:pt idx="27">
                  <c:v>3.422300003876444E-3</c:v>
                </c:pt>
                <c:pt idx="28">
                  <c:v>8.534640001016669E-3</c:v>
                </c:pt>
                <c:pt idx="29">
                  <c:v>5.0023200019495562E-3</c:v>
                </c:pt>
                <c:pt idx="30">
                  <c:v>6.1513000036939047E-3</c:v>
                </c:pt>
                <c:pt idx="31">
                  <c:v>1.5982400000211783E-3</c:v>
                </c:pt>
                <c:pt idx="32">
                  <c:v>1.6288180006085895E-2</c:v>
                </c:pt>
                <c:pt idx="33">
                  <c:v>1.0064880007121246E-2</c:v>
                </c:pt>
                <c:pt idx="34">
                  <c:v>9.5930400057113729E-3</c:v>
                </c:pt>
                <c:pt idx="35">
                  <c:v>9.8571200069272891E-3</c:v>
                </c:pt>
                <c:pt idx="36">
                  <c:v>-5.0183999701403081E-4</c:v>
                </c:pt>
                <c:pt idx="37">
                  <c:v>-3.9185999994515441E-3</c:v>
                </c:pt>
                <c:pt idx="38">
                  <c:v>1.609972000005655E-2</c:v>
                </c:pt>
                <c:pt idx="39">
                  <c:v>-4.3259999802103266E-4</c:v>
                </c:pt>
                <c:pt idx="40">
                  <c:v>-9.9649199983105063E-3</c:v>
                </c:pt>
                <c:pt idx="41">
                  <c:v>-3.54356000025291E-3</c:v>
                </c:pt>
                <c:pt idx="42">
                  <c:v>-6.3237200010917149E-3</c:v>
                </c:pt>
                <c:pt idx="43">
                  <c:v>-9.9637999664992094E-4</c:v>
                </c:pt>
                <c:pt idx="44">
                  <c:v>6.6489600067143328E-3</c:v>
                </c:pt>
                <c:pt idx="45">
                  <c:v>-9.9569999292725697E-4</c:v>
                </c:pt>
                <c:pt idx="46">
                  <c:v>2.6258000070811249E-3</c:v>
                </c:pt>
                <c:pt idx="47">
                  <c:v>-4.6567399986088276E-3</c:v>
                </c:pt>
                <c:pt idx="48">
                  <c:v>-4.8248800012515858E-3</c:v>
                </c:pt>
                <c:pt idx="49">
                  <c:v>-3.9767836569808424E-3</c:v>
                </c:pt>
                <c:pt idx="50">
                  <c:v>-4.1332600012538023E-3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4D-4B64-A681-73B5BD6F1840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(3)'!$U$2:$U$26</c:f>
              <c:numCache>
                <c:formatCode>General</c:formatCode>
                <c:ptCount val="25"/>
                <c:pt idx="0">
                  <c:v>-4.5999999999999996</c:v>
                </c:pt>
                <c:pt idx="1">
                  <c:v>-4.4000000000000004</c:v>
                </c:pt>
                <c:pt idx="2">
                  <c:v>-4.2</c:v>
                </c:pt>
                <c:pt idx="3">
                  <c:v>-4</c:v>
                </c:pt>
                <c:pt idx="4">
                  <c:v>-3.8</c:v>
                </c:pt>
                <c:pt idx="5">
                  <c:v>-3.6</c:v>
                </c:pt>
                <c:pt idx="6">
                  <c:v>-3.4</c:v>
                </c:pt>
                <c:pt idx="7">
                  <c:v>-3.2</c:v>
                </c:pt>
                <c:pt idx="8">
                  <c:v>-3.0000000000000102</c:v>
                </c:pt>
                <c:pt idx="9">
                  <c:v>-2.80000000000001</c:v>
                </c:pt>
                <c:pt idx="10">
                  <c:v>-2.6000000000000099</c:v>
                </c:pt>
                <c:pt idx="11">
                  <c:v>-2.4000000000000101</c:v>
                </c:pt>
                <c:pt idx="12">
                  <c:v>-2.2000000000000099</c:v>
                </c:pt>
                <c:pt idx="13">
                  <c:v>-2.0000000000000102</c:v>
                </c:pt>
                <c:pt idx="14">
                  <c:v>-1.80000000000001</c:v>
                </c:pt>
                <c:pt idx="15">
                  <c:v>-1.6000000000000101</c:v>
                </c:pt>
                <c:pt idx="16">
                  <c:v>-1.4000000000000099</c:v>
                </c:pt>
                <c:pt idx="17">
                  <c:v>-1.2000000000000099</c:v>
                </c:pt>
                <c:pt idx="18">
                  <c:v>-1.00000000000001</c:v>
                </c:pt>
                <c:pt idx="19">
                  <c:v>-0.80000000000001004</c:v>
                </c:pt>
                <c:pt idx="20">
                  <c:v>-0.60000000000000997</c:v>
                </c:pt>
                <c:pt idx="21">
                  <c:v>-0.40000000000000902</c:v>
                </c:pt>
                <c:pt idx="22">
                  <c:v>-0.20000000000002</c:v>
                </c:pt>
                <c:pt idx="23">
                  <c:v>-1.9539925233402799E-14</c:v>
                </c:pt>
                <c:pt idx="24">
                  <c:v>0.199999999999981</c:v>
                </c:pt>
              </c:numCache>
            </c:numRef>
          </c:xVal>
          <c:yVal>
            <c:numRef>
              <c:f>'Q_fit (3)'!$V$2:$V$26</c:f>
              <c:numCache>
                <c:formatCode>General</c:formatCode>
                <c:ptCount val="25"/>
                <c:pt idx="0">
                  <c:v>-3.5905621098978178E-2</c:v>
                </c:pt>
                <c:pt idx="1">
                  <c:v>-3.1298087586603136E-2</c:v>
                </c:pt>
                <c:pt idx="2">
                  <c:v>-2.6982551080999249E-2</c:v>
                </c:pt>
                <c:pt idx="3">
                  <c:v>-2.2959011582166504E-2</c:v>
                </c:pt>
                <c:pt idx="4">
                  <c:v>-1.9227469090104927E-2</c:v>
                </c:pt>
                <c:pt idx="5">
                  <c:v>-1.578792360481452E-2</c:v>
                </c:pt>
                <c:pt idx="6">
                  <c:v>-1.2640375126295258E-2</c:v>
                </c:pt>
                <c:pt idx="7">
                  <c:v>-9.7848236545471819E-3</c:v>
                </c:pt>
                <c:pt idx="8">
                  <c:v>-7.2212691895703653E-3</c:v>
                </c:pt>
                <c:pt idx="9">
                  <c:v>-4.9497117313645825E-3</c:v>
                </c:pt>
                <c:pt idx="10">
                  <c:v>-2.9701512799299619E-3</c:v>
                </c:pt>
                <c:pt idx="11">
                  <c:v>-1.2825878352665035E-3</c:v>
                </c:pt>
                <c:pt idx="12">
                  <c:v>1.1297860262579965E-4</c:v>
                </c:pt>
                <c:pt idx="13">
                  <c:v>1.2165480337469354E-3</c:v>
                </c:pt>
                <c:pt idx="14">
                  <c:v>2.0281204580969124E-3</c:v>
                </c:pt>
                <c:pt idx="15">
                  <c:v>2.5476958756757272E-3</c:v>
                </c:pt>
                <c:pt idx="16">
                  <c:v>2.7752742864833851E-3</c:v>
                </c:pt>
                <c:pt idx="17">
                  <c:v>2.7108556905198781E-3</c:v>
                </c:pt>
                <c:pt idx="18">
                  <c:v>2.3544400877852094E-3</c:v>
                </c:pt>
                <c:pt idx="19">
                  <c:v>1.7060274782793785E-3</c:v>
                </c:pt>
                <c:pt idx="20">
                  <c:v>7.6561786200238799E-4</c:v>
                </c:pt>
                <c:pt idx="21">
                  <c:v>-4.6678876104577012E-4</c:v>
                </c:pt>
                <c:pt idx="22">
                  <c:v>-1.9911923908649933E-3</c:v>
                </c:pt>
                <c:pt idx="23">
                  <c:v>-3.8075930274554578E-3</c:v>
                </c:pt>
                <c:pt idx="24">
                  <c:v>-5.9159906708170854E-3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4D-4B64-A681-73B5BD6F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47368"/>
        <c:axId val="1"/>
      </c:scatterChart>
      <c:valAx>
        <c:axId val="391947368"/>
        <c:scaling>
          <c:orientation val="minMax"/>
          <c:max val="1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149345137827923"/>
              <c:y val="0.903640256959314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2189054726368162E-3"/>
              <c:y val="0.41755888650963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194736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9005040414724282"/>
          <c:y val="0.91648822269807284"/>
          <c:w val="0.63557292278763666"/>
          <c:h val="0.965738758029978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8997243728934994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42068858583996"/>
          <c:y val="0.15000021541850789"/>
          <c:w val="0.83008412996450776"/>
          <c:h val="0.635295030007798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(3)'!$H$22:$H$786</c:f>
              <c:numCache>
                <c:formatCode>General</c:formatCode>
                <c:ptCount val="765"/>
                <c:pt idx="11">
                  <c:v>-8.0401999948662706E-3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51-4E02-B1FC-80B7D8FD8D1E}"/>
            </c:ext>
          </c:extLst>
        </c:ser>
        <c:ser>
          <c:idx val="1"/>
          <c:order val="1"/>
          <c:tx>
            <c:strRef>
              <c:f>'D (3)'!$I$20</c:f>
              <c:strCache>
                <c:ptCount val="1"/>
                <c:pt idx="0">
                  <c:v>Ragazzoni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(3)'!$I$22:$I$786</c:f>
              <c:numCache>
                <c:formatCode>General</c:formatCode>
                <c:ptCount val="765"/>
                <c:pt idx="12">
                  <c:v>3.4805000032065436E-3</c:v>
                </c:pt>
                <c:pt idx="13">
                  <c:v>7.1638000008533709E-3</c:v>
                </c:pt>
                <c:pt idx="14">
                  <c:v>8.6681000029784627E-3</c:v>
                </c:pt>
                <c:pt idx="18">
                  <c:v>-6.2237999954959378E-3</c:v>
                </c:pt>
                <c:pt idx="57">
                  <c:v>-2.0693200000096112E-2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51-4E02-B1FC-80B7D8FD8D1E}"/>
            </c:ext>
          </c:extLst>
        </c:ser>
        <c:ser>
          <c:idx val="2"/>
          <c:order val="2"/>
          <c:tx>
            <c:strRef>
              <c:f>'D (3)'!$J$20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(3)'!$J$22:$J$786</c:f>
              <c:numCache>
                <c:formatCode>General</c:formatCode>
                <c:ptCount val="765"/>
                <c:pt idx="65">
                  <c:v>-2.8616600000532344E-2</c:v>
                </c:pt>
                <c:pt idx="80">
                  <c:v>-4.1412350001337472E-2</c:v>
                </c:pt>
                <c:pt idx="94">
                  <c:v>-4.3224749992077705E-2</c:v>
                </c:pt>
                <c:pt idx="99">
                  <c:v>-4.3819450002047233E-2</c:v>
                </c:pt>
                <c:pt idx="100">
                  <c:v>-4.5148499993956648E-2</c:v>
                </c:pt>
                <c:pt idx="101">
                  <c:v>-4.5627399995282758E-2</c:v>
                </c:pt>
                <c:pt idx="102">
                  <c:v>-4.524334999587154E-2</c:v>
                </c:pt>
                <c:pt idx="103">
                  <c:v>-4.5067899998684879E-2</c:v>
                </c:pt>
                <c:pt idx="105">
                  <c:v>-4.6858649991918355E-2</c:v>
                </c:pt>
                <c:pt idx="107">
                  <c:v>-4.6472149995679501E-2</c:v>
                </c:pt>
                <c:pt idx="111">
                  <c:v>-4.6682799998961855E-2</c:v>
                </c:pt>
                <c:pt idx="112">
                  <c:v>-4.6682799998961855E-2</c:v>
                </c:pt>
                <c:pt idx="113">
                  <c:v>-4.6929799995268695E-2</c:v>
                </c:pt>
                <c:pt idx="115">
                  <c:v>-4.6545299999706913E-2</c:v>
                </c:pt>
                <c:pt idx="118">
                  <c:v>-4.695124999852851E-2</c:v>
                </c:pt>
                <c:pt idx="119">
                  <c:v>-4.695124999852851E-2</c:v>
                </c:pt>
                <c:pt idx="121">
                  <c:v>-4.6487199993862305E-2</c:v>
                </c:pt>
                <c:pt idx="122">
                  <c:v>-4.6487199993862305E-2</c:v>
                </c:pt>
                <c:pt idx="123">
                  <c:v>-4.6588599994720425E-2</c:v>
                </c:pt>
                <c:pt idx="124">
                  <c:v>-4.6588599994720425E-2</c:v>
                </c:pt>
                <c:pt idx="125">
                  <c:v>-4.6562799994717352E-2</c:v>
                </c:pt>
                <c:pt idx="126">
                  <c:v>-4.6562799994717352E-2</c:v>
                </c:pt>
                <c:pt idx="127">
                  <c:v>-4.6903899994504172E-2</c:v>
                </c:pt>
                <c:pt idx="128">
                  <c:v>-4.6903899994504172E-2</c:v>
                </c:pt>
                <c:pt idx="139">
                  <c:v>-4.7321699996246025E-2</c:v>
                </c:pt>
                <c:pt idx="147">
                  <c:v>-4.6951700001955032E-2</c:v>
                </c:pt>
                <c:pt idx="148">
                  <c:v>-4.6951700001955032E-2</c:v>
                </c:pt>
                <c:pt idx="177">
                  <c:v>-4.8105499998200685E-2</c:v>
                </c:pt>
                <c:pt idx="178">
                  <c:v>-4.8632400001224596E-2</c:v>
                </c:pt>
                <c:pt idx="179">
                  <c:v>-4.8048349992313888E-2</c:v>
                </c:pt>
                <c:pt idx="180">
                  <c:v>-4.8012149993155617E-2</c:v>
                </c:pt>
                <c:pt idx="181">
                  <c:v>-4.8228100000414997E-2</c:v>
                </c:pt>
                <c:pt idx="182">
                  <c:v>-4.7723799994855653E-2</c:v>
                </c:pt>
                <c:pt idx="183">
                  <c:v>-4.6939749998273328E-2</c:v>
                </c:pt>
                <c:pt idx="189">
                  <c:v>-4.7038999997312203E-2</c:v>
                </c:pt>
                <c:pt idx="191">
                  <c:v>-4.7536350000882521E-2</c:v>
                </c:pt>
                <c:pt idx="192">
                  <c:v>-4.9291400006040931E-2</c:v>
                </c:pt>
                <c:pt idx="205">
                  <c:v>-4.5625049999216571E-2</c:v>
                </c:pt>
                <c:pt idx="206">
                  <c:v>-4.7540999999910127E-2</c:v>
                </c:pt>
                <c:pt idx="207">
                  <c:v>-4.5556949997262564E-2</c:v>
                </c:pt>
                <c:pt idx="208">
                  <c:v>-4.7031699999934062E-2</c:v>
                </c:pt>
                <c:pt idx="214">
                  <c:v>-4.6467050218780059E-2</c:v>
                </c:pt>
                <c:pt idx="218">
                  <c:v>-4.6562750198063441E-2</c:v>
                </c:pt>
                <c:pt idx="222">
                  <c:v>-4.5935949994600378E-2</c:v>
                </c:pt>
                <c:pt idx="238">
                  <c:v>-4.4953299999178853E-2</c:v>
                </c:pt>
                <c:pt idx="258">
                  <c:v>-4.6477699994284194E-2</c:v>
                </c:pt>
                <c:pt idx="259">
                  <c:v>-4.5899699995061383E-2</c:v>
                </c:pt>
                <c:pt idx="260">
                  <c:v>-4.7343049998744391E-2</c:v>
                </c:pt>
                <c:pt idx="261">
                  <c:v>-4.6861199996783398E-2</c:v>
                </c:pt>
                <c:pt idx="262">
                  <c:v>-4.5563649997347966E-2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51-4E02-B1FC-80B7D8FD8D1E}"/>
            </c:ext>
          </c:extLst>
        </c:ser>
        <c:ser>
          <c:idx val="3"/>
          <c:order val="3"/>
          <c:tx>
            <c:strRef>
              <c:f>'D (3)'!$K$20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(3)'!$K$22:$K$786</c:f>
              <c:numCache>
                <c:formatCode>General</c:formatCode>
                <c:ptCount val="765"/>
                <c:pt idx="82">
                  <c:v>-4.2755800001032185E-2</c:v>
                </c:pt>
                <c:pt idx="83">
                  <c:v>-4.1968453660956584E-2</c:v>
                </c:pt>
                <c:pt idx="95">
                  <c:v>-4.3685650001862086E-2</c:v>
                </c:pt>
                <c:pt idx="98">
                  <c:v>-4.4699780628434382E-2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51-4E02-B1FC-80B7D8FD8D1E}"/>
            </c:ext>
          </c:extLst>
        </c:ser>
        <c:ser>
          <c:idx val="4"/>
          <c:order val="4"/>
          <c:tx>
            <c:strRef>
              <c:f>'D (3)'!$L$20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(3)'!$L$22:$L$786</c:f>
              <c:numCache>
                <c:formatCode>General</c:formatCode>
                <c:ptCount val="765"/>
                <c:pt idx="15">
                  <c:v>6.7695499965338968E-3</c:v>
                </c:pt>
                <c:pt idx="16">
                  <c:v>-7.4353000018163584E-3</c:v>
                </c:pt>
                <c:pt idx="17">
                  <c:v>6.4528000075370073E-3</c:v>
                </c:pt>
                <c:pt idx="31">
                  <c:v>-2.2103499992226716E-2</c:v>
                </c:pt>
                <c:pt idx="32">
                  <c:v>-1.3700849995075259E-2</c:v>
                </c:pt>
                <c:pt idx="33">
                  <c:v>-2.6408450001326855E-2</c:v>
                </c:pt>
                <c:pt idx="34">
                  <c:v>-1.5609399997629225E-2</c:v>
                </c:pt>
                <c:pt idx="35">
                  <c:v>-1.8328749996726401E-2</c:v>
                </c:pt>
                <c:pt idx="36">
                  <c:v>-1.2818199997127522E-2</c:v>
                </c:pt>
                <c:pt idx="37">
                  <c:v>-1.0723599996708799E-2</c:v>
                </c:pt>
                <c:pt idx="38">
                  <c:v>-9.0253999951528385E-3</c:v>
                </c:pt>
                <c:pt idx="39">
                  <c:v>-2.2717350002494641E-2</c:v>
                </c:pt>
                <c:pt idx="40">
                  <c:v>-1.0547749996476341E-2</c:v>
                </c:pt>
                <c:pt idx="41">
                  <c:v>-1.2541500000224914E-2</c:v>
                </c:pt>
                <c:pt idx="42">
                  <c:v>-2.4039549993176479E-2</c:v>
                </c:pt>
                <c:pt idx="43">
                  <c:v>-2.4942599993664771E-2</c:v>
                </c:pt>
                <c:pt idx="44">
                  <c:v>-1.943829999800073E-2</c:v>
                </c:pt>
                <c:pt idx="45">
                  <c:v>-1.0845650002011098E-2</c:v>
                </c:pt>
                <c:pt idx="46">
                  <c:v>-2.474870000150986E-2</c:v>
                </c:pt>
                <c:pt idx="47">
                  <c:v>-1.5244400005030911E-2</c:v>
                </c:pt>
                <c:pt idx="48">
                  <c:v>-2.2740100001101382E-2</c:v>
                </c:pt>
                <c:pt idx="49">
                  <c:v>-2.2147449999465607E-2</c:v>
                </c:pt>
                <c:pt idx="50">
                  <c:v>-1.8643149996933062E-2</c:v>
                </c:pt>
                <c:pt idx="51">
                  <c:v>-1.3546199996198993E-2</c:v>
                </c:pt>
                <c:pt idx="55">
                  <c:v>-1.7149799998151138E-2</c:v>
                </c:pt>
                <c:pt idx="56">
                  <c:v>-1.6035649998229928E-2</c:v>
                </c:pt>
                <c:pt idx="59">
                  <c:v>-6.1482499950216152E-3</c:v>
                </c:pt>
                <c:pt idx="60">
                  <c:v>-1.2650999997276813E-2</c:v>
                </c:pt>
                <c:pt idx="61">
                  <c:v>-1.446419999410864E-2</c:v>
                </c:pt>
                <c:pt idx="64">
                  <c:v>-1.4870799997879658E-2</c:v>
                </c:pt>
                <c:pt idx="70">
                  <c:v>-3.5043899995798711E-2</c:v>
                </c:pt>
                <c:pt idx="71">
                  <c:v>-1.5035299998999108E-2</c:v>
                </c:pt>
                <c:pt idx="72">
                  <c:v>-3.1638899999961723E-2</c:v>
                </c:pt>
                <c:pt idx="73">
                  <c:v>-4.1242499995860271E-2</c:v>
                </c:pt>
                <c:pt idx="74">
                  <c:v>-3.5044700001890305E-2</c:v>
                </c:pt>
                <c:pt idx="75">
                  <c:v>-3.7941499998851214E-2</c:v>
                </c:pt>
                <c:pt idx="76">
                  <c:v>-3.2832049997523427E-2</c:v>
                </c:pt>
                <c:pt idx="77">
                  <c:v>-2.6457599997229408E-2</c:v>
                </c:pt>
                <c:pt idx="78">
                  <c:v>-3.4158149996073917E-2</c:v>
                </c:pt>
                <c:pt idx="79">
                  <c:v>-3.0556899997463915E-2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51-4E02-B1FC-80B7D8FD8D1E}"/>
            </c:ext>
          </c:extLst>
        </c:ser>
        <c:ser>
          <c:idx val="5"/>
          <c:order val="5"/>
          <c:tx>
            <c:strRef>
              <c:f>'D (3)'!$M$20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(3)'!$M$22:$M$786</c:f>
              <c:numCache>
                <c:formatCode>General</c:formatCode>
                <c:ptCount val="765"/>
                <c:pt idx="0">
                  <c:v>-4.6200349999708124E-2</c:v>
                </c:pt>
                <c:pt idx="1">
                  <c:v>-4.4998400000622496E-2</c:v>
                </c:pt>
                <c:pt idx="2">
                  <c:v>-4.6710599999642E-2</c:v>
                </c:pt>
                <c:pt idx="3">
                  <c:v>-4.5192149991635233E-2</c:v>
                </c:pt>
                <c:pt idx="4">
                  <c:v>-4.601379999803612E-2</c:v>
                </c:pt>
                <c:pt idx="5">
                  <c:v>-4.6405599998252001E-2</c:v>
                </c:pt>
                <c:pt idx="6">
                  <c:v>-4.612154999631457E-2</c:v>
                </c:pt>
                <c:pt idx="7">
                  <c:v>-4.6733750001294538E-2</c:v>
                </c:pt>
                <c:pt idx="8">
                  <c:v>-4.6433750001597218E-2</c:v>
                </c:pt>
                <c:pt idx="9">
                  <c:v>-4.7129450002103113E-2</c:v>
                </c:pt>
                <c:pt idx="10">
                  <c:v>-4.6729449997656047E-2</c:v>
                </c:pt>
                <c:pt idx="19">
                  <c:v>-6.1738000003970228E-3</c:v>
                </c:pt>
                <c:pt idx="20">
                  <c:v>-6.2679500042577274E-3</c:v>
                </c:pt>
                <c:pt idx="29">
                  <c:v>-1.8705499998759478E-2</c:v>
                </c:pt>
                <c:pt idx="30">
                  <c:v>-1.709879999543773E-2</c:v>
                </c:pt>
                <c:pt idx="53">
                  <c:v>-2.1241899994492996E-2</c:v>
                </c:pt>
                <c:pt idx="54">
                  <c:v>-1.6141899992362596E-2</c:v>
                </c:pt>
                <c:pt idx="58">
                  <c:v>-2.0663199997215997E-2</c:v>
                </c:pt>
                <c:pt idx="62">
                  <c:v>-2.2354900000209454E-2</c:v>
                </c:pt>
                <c:pt idx="66">
                  <c:v>-2.8116599998611491E-2</c:v>
                </c:pt>
                <c:pt idx="85">
                  <c:v>-4.4528399994305801E-2</c:v>
                </c:pt>
                <c:pt idx="86">
                  <c:v>-4.3828399997437373E-2</c:v>
                </c:pt>
                <c:pt idx="87">
                  <c:v>-4.4121999999333639E-2</c:v>
                </c:pt>
                <c:pt idx="88">
                  <c:v>-4.3015199997171294E-2</c:v>
                </c:pt>
                <c:pt idx="89">
                  <c:v>-4.2815199994947761E-2</c:v>
                </c:pt>
                <c:pt idx="91">
                  <c:v>-4.4213950000994373E-2</c:v>
                </c:pt>
                <c:pt idx="92">
                  <c:v>-4.4113949996244628E-2</c:v>
                </c:pt>
                <c:pt idx="93">
                  <c:v>-4.4545700002345257E-2</c:v>
                </c:pt>
                <c:pt idx="106">
                  <c:v>-4.6858649991918355E-2</c:v>
                </c:pt>
                <c:pt idx="130">
                  <c:v>-4.7331850000773557E-2</c:v>
                </c:pt>
                <c:pt idx="131">
                  <c:v>-4.7311850001278799E-2</c:v>
                </c:pt>
                <c:pt idx="132">
                  <c:v>-4.6210899992729537E-2</c:v>
                </c:pt>
                <c:pt idx="133">
                  <c:v>-4.618089999712538E-2</c:v>
                </c:pt>
                <c:pt idx="135">
                  <c:v>-4.7306849992310163E-2</c:v>
                </c:pt>
                <c:pt idx="136">
                  <c:v>-4.70268499921076E-2</c:v>
                </c:pt>
                <c:pt idx="138">
                  <c:v>-4.7421699993719812E-2</c:v>
                </c:pt>
                <c:pt idx="140">
                  <c:v>-4.7033299997565337E-2</c:v>
                </c:pt>
                <c:pt idx="141">
                  <c:v>-4.6853299994836561E-2</c:v>
                </c:pt>
                <c:pt idx="143">
                  <c:v>-4.6535099994798657E-2</c:v>
                </c:pt>
                <c:pt idx="144">
                  <c:v>-4.6265099997981451E-2</c:v>
                </c:pt>
                <c:pt idx="150">
                  <c:v>-4.7233899997081608E-2</c:v>
                </c:pt>
                <c:pt idx="151">
                  <c:v>-4.6989599999506027E-2</c:v>
                </c:pt>
                <c:pt idx="153">
                  <c:v>-4.7395549998327624E-2</c:v>
                </c:pt>
                <c:pt idx="154">
                  <c:v>-4.6901000001525972E-2</c:v>
                </c:pt>
                <c:pt idx="157">
                  <c:v>-4.6456949996354524E-2</c:v>
                </c:pt>
                <c:pt idx="159">
                  <c:v>-4.7372899993206374E-2</c:v>
                </c:pt>
                <c:pt idx="164">
                  <c:v>-4.6910899996873923E-2</c:v>
                </c:pt>
                <c:pt idx="165">
                  <c:v>-4.6910899996873923E-2</c:v>
                </c:pt>
                <c:pt idx="166">
                  <c:v>-4.6910899996873923E-2</c:v>
                </c:pt>
                <c:pt idx="168">
                  <c:v>-4.6338250002008863E-2</c:v>
                </c:pt>
                <c:pt idx="169">
                  <c:v>-4.7170750003715511E-2</c:v>
                </c:pt>
                <c:pt idx="171">
                  <c:v>-4.6470749999571126E-2</c:v>
                </c:pt>
                <c:pt idx="172">
                  <c:v>-4.6470749999571126E-2</c:v>
                </c:pt>
                <c:pt idx="173">
                  <c:v>-4.6470749999571126E-2</c:v>
                </c:pt>
                <c:pt idx="184">
                  <c:v>-4.680384999664966E-2</c:v>
                </c:pt>
                <c:pt idx="186">
                  <c:v>-4.7729799996886868E-2</c:v>
                </c:pt>
                <c:pt idx="190">
                  <c:v>-4.8595249994832557E-2</c:v>
                </c:pt>
                <c:pt idx="194">
                  <c:v>-4.6811649997835048E-2</c:v>
                </c:pt>
                <c:pt idx="196">
                  <c:v>-4.7234700003173202E-2</c:v>
                </c:pt>
                <c:pt idx="198">
                  <c:v>-4.7130649996688589E-2</c:v>
                </c:pt>
                <c:pt idx="201">
                  <c:v>-4.7437749992241152E-2</c:v>
                </c:pt>
                <c:pt idx="203">
                  <c:v>-4.7514999991108198E-2</c:v>
                </c:pt>
                <c:pt idx="210">
                  <c:v>-4.6271450002677739E-2</c:v>
                </c:pt>
                <c:pt idx="211">
                  <c:v>-4.7117399997659959E-2</c:v>
                </c:pt>
                <c:pt idx="212">
                  <c:v>-4.6426149994658772E-2</c:v>
                </c:pt>
                <c:pt idx="217">
                  <c:v>-4.6568949997890741E-2</c:v>
                </c:pt>
                <c:pt idx="220">
                  <c:v>-4.7019849997013807E-2</c:v>
                </c:pt>
                <c:pt idx="221">
                  <c:v>-4.6819849994790275E-2</c:v>
                </c:pt>
                <c:pt idx="223">
                  <c:v>-4.6675599995069206E-2</c:v>
                </c:pt>
                <c:pt idx="226">
                  <c:v>-4.6516149996023159E-2</c:v>
                </c:pt>
                <c:pt idx="228">
                  <c:v>-4.6622099995147437E-2</c:v>
                </c:pt>
                <c:pt idx="229">
                  <c:v>-4.6363749992451631E-2</c:v>
                </c:pt>
                <c:pt idx="231">
                  <c:v>-4.6437549994152505E-2</c:v>
                </c:pt>
                <c:pt idx="234">
                  <c:v>-4.692349999822909E-2</c:v>
                </c:pt>
                <c:pt idx="235">
                  <c:v>-4.6279449998110067E-2</c:v>
                </c:pt>
                <c:pt idx="239">
                  <c:v>-4.5309399996767752E-2</c:v>
                </c:pt>
                <c:pt idx="240">
                  <c:v>-4.5209399999293964E-2</c:v>
                </c:pt>
                <c:pt idx="241">
                  <c:v>-4.4409399997675791E-2</c:v>
                </c:pt>
                <c:pt idx="243">
                  <c:v>-4.5774649996019434E-2</c:v>
                </c:pt>
                <c:pt idx="244">
                  <c:v>-4.6766799998295028E-2</c:v>
                </c:pt>
                <c:pt idx="247">
                  <c:v>-4.6541499999875668E-2</c:v>
                </c:pt>
                <c:pt idx="248">
                  <c:v>-4.635720000078436E-2</c:v>
                </c:pt>
                <c:pt idx="250">
                  <c:v>-4.5943149998493027E-2</c:v>
                </c:pt>
                <c:pt idx="251">
                  <c:v>-4.6404699998674914E-2</c:v>
                </c:pt>
                <c:pt idx="253">
                  <c:v>-4.5890649998909794E-2</c:v>
                </c:pt>
                <c:pt idx="256">
                  <c:v>-4.5994449996214826E-2</c:v>
                </c:pt>
                <c:pt idx="257">
                  <c:v>-4.6550399994885083E-2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51-4E02-B1FC-80B7D8FD8D1E}"/>
            </c:ext>
          </c:extLst>
        </c:ser>
        <c:ser>
          <c:idx val="6"/>
          <c:order val="6"/>
          <c:tx>
            <c:strRef>
              <c:f>'D (3)'!$N$20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(3)'!$N$22:$N$786</c:f>
              <c:numCache>
                <c:formatCode>General</c:formatCode>
                <c:ptCount val="765"/>
                <c:pt idx="0">
                  <c:v>-4.6208159953883547E-2</c:v>
                </c:pt>
                <c:pt idx="1">
                  <c:v>-4.619822275610385E-2</c:v>
                </c:pt>
                <c:pt idx="2">
                  <c:v>-4.6191876310463037E-2</c:v>
                </c:pt>
                <c:pt idx="3">
                  <c:v>-4.6187784523141984E-2</c:v>
                </c:pt>
                <c:pt idx="4">
                  <c:v>-4.6036889427445216E-2</c:v>
                </c:pt>
                <c:pt idx="5">
                  <c:v>-4.6016513996703645E-2</c:v>
                </c:pt>
                <c:pt idx="6">
                  <c:v>-4.6016430490839949E-2</c:v>
                </c:pt>
                <c:pt idx="7">
                  <c:v>-4.6010084045199136E-2</c:v>
                </c:pt>
                <c:pt idx="8">
                  <c:v>-4.6010084045199136E-2</c:v>
                </c:pt>
                <c:pt idx="9">
                  <c:v>-4.6009583010016966E-2</c:v>
                </c:pt>
                <c:pt idx="10">
                  <c:v>-4.6009583010016966E-2</c:v>
                </c:pt>
                <c:pt idx="19">
                  <c:v>-5.1899001058830455E-2</c:v>
                </c:pt>
                <c:pt idx="20">
                  <c:v>-5.1852488292752366E-2</c:v>
                </c:pt>
                <c:pt idx="58">
                  <c:v>-4.9623299261415774E-2</c:v>
                </c:pt>
                <c:pt idx="86">
                  <c:v>-4.7918443548219745E-2</c:v>
                </c:pt>
                <c:pt idx="87">
                  <c:v>-4.7894393859475602E-2</c:v>
                </c:pt>
                <c:pt idx="89">
                  <c:v>-4.7889717531108683E-2</c:v>
                </c:pt>
                <c:pt idx="92">
                  <c:v>-4.7887629884516308E-2</c:v>
                </c:pt>
                <c:pt idx="93">
                  <c:v>-4.7873851417006646E-2</c:v>
                </c:pt>
                <c:pt idx="106">
                  <c:v>-4.7434527068107531E-2</c:v>
                </c:pt>
                <c:pt idx="130">
                  <c:v>-4.7062424939482851E-2</c:v>
                </c:pt>
                <c:pt idx="132">
                  <c:v>-4.7054157858977048E-2</c:v>
                </c:pt>
                <c:pt idx="136">
                  <c:v>-4.7054074353113352E-2</c:v>
                </c:pt>
                <c:pt idx="138">
                  <c:v>-4.7032112310961584E-2</c:v>
                </c:pt>
                <c:pt idx="140">
                  <c:v>-4.6971320042191664E-2</c:v>
                </c:pt>
                <c:pt idx="143">
                  <c:v>-4.6967645784189084E-2</c:v>
                </c:pt>
                <c:pt idx="150">
                  <c:v>-4.6942260001625824E-2</c:v>
                </c:pt>
                <c:pt idx="151">
                  <c:v>-4.6941758966443654E-2</c:v>
                </c:pt>
                <c:pt idx="153">
                  <c:v>-4.6941675460579958E-2</c:v>
                </c:pt>
                <c:pt idx="154">
                  <c:v>-4.6940756896079315E-2</c:v>
                </c:pt>
                <c:pt idx="157">
                  <c:v>-4.6940673390215619E-2</c:v>
                </c:pt>
                <c:pt idx="159">
                  <c:v>-4.6940589884351923E-2</c:v>
                </c:pt>
                <c:pt idx="164">
                  <c:v>-4.6937249649804128E-2</c:v>
                </c:pt>
                <c:pt idx="165">
                  <c:v>-4.6937249649804128E-2</c:v>
                </c:pt>
                <c:pt idx="166">
                  <c:v>-4.6937249649804128E-2</c:v>
                </c:pt>
                <c:pt idx="168">
                  <c:v>-4.6936164073576092E-2</c:v>
                </c:pt>
                <c:pt idx="169">
                  <c:v>-4.690693702128286E-2</c:v>
                </c:pt>
                <c:pt idx="171">
                  <c:v>-4.690693702128286E-2</c:v>
                </c:pt>
                <c:pt idx="172">
                  <c:v>-4.690693702128286E-2</c:v>
                </c:pt>
                <c:pt idx="173">
                  <c:v>-4.690693702128286E-2</c:v>
                </c:pt>
                <c:pt idx="177">
                  <c:v>-4.6898168905594888E-2</c:v>
                </c:pt>
                <c:pt idx="178">
                  <c:v>-4.6889651307498004E-2</c:v>
                </c:pt>
                <c:pt idx="179">
                  <c:v>-4.6889567801634308E-2</c:v>
                </c:pt>
                <c:pt idx="180">
                  <c:v>-4.688923377817953E-2</c:v>
                </c:pt>
                <c:pt idx="181">
                  <c:v>-4.6889150272315834E-2</c:v>
                </c:pt>
                <c:pt idx="182">
                  <c:v>-4.6888649237133664E-2</c:v>
                </c:pt>
                <c:pt idx="183">
                  <c:v>-4.6888565731269968E-2</c:v>
                </c:pt>
                <c:pt idx="184">
                  <c:v>-4.6882052273901763E-2</c:v>
                </c:pt>
                <c:pt idx="186">
                  <c:v>-4.6881968768038074E-2</c:v>
                </c:pt>
                <c:pt idx="188">
                  <c:v>-4.6835706519551074E-2</c:v>
                </c:pt>
                <c:pt idx="189">
                  <c:v>-4.6820508452358592E-2</c:v>
                </c:pt>
                <c:pt idx="190">
                  <c:v>-4.6814245512581468E-2</c:v>
                </c:pt>
                <c:pt idx="191">
                  <c:v>-4.6802721703391566E-2</c:v>
                </c:pt>
                <c:pt idx="192">
                  <c:v>-4.6787774153790172E-2</c:v>
                </c:pt>
                <c:pt idx="194">
                  <c:v>-4.6771490510369655E-2</c:v>
                </c:pt>
                <c:pt idx="196">
                  <c:v>-4.676990389895945E-2</c:v>
                </c:pt>
                <c:pt idx="198">
                  <c:v>-4.6769820393095754E-2</c:v>
                </c:pt>
                <c:pt idx="200">
                  <c:v>-4.6762889406409075E-2</c:v>
                </c:pt>
                <c:pt idx="201">
                  <c:v>-4.6751616114810261E-2</c:v>
                </c:pt>
                <c:pt idx="203">
                  <c:v>-4.6730322119568048E-2</c:v>
                </c:pt>
                <c:pt idx="205">
                  <c:v>-4.6723725156336146E-2</c:v>
                </c:pt>
                <c:pt idx="206">
                  <c:v>-4.672364165047245E-2</c:v>
                </c:pt>
                <c:pt idx="207">
                  <c:v>-4.6723558144608754E-2</c:v>
                </c:pt>
                <c:pt idx="208">
                  <c:v>-4.6714790028920788E-2</c:v>
                </c:pt>
                <c:pt idx="210">
                  <c:v>-4.6697671326863324E-2</c:v>
                </c:pt>
                <c:pt idx="211">
                  <c:v>-4.6697587820999628E-2</c:v>
                </c:pt>
                <c:pt idx="212">
                  <c:v>-4.6695500174407253E-2</c:v>
                </c:pt>
                <c:pt idx="214">
                  <c:v>-4.6693663045405967E-2</c:v>
                </c:pt>
                <c:pt idx="217">
                  <c:v>-4.6693496033678575E-2</c:v>
                </c:pt>
                <c:pt idx="218">
                  <c:v>-4.6693162010223797E-2</c:v>
                </c:pt>
                <c:pt idx="220">
                  <c:v>-4.6674957731938298E-2</c:v>
                </c:pt>
                <c:pt idx="221">
                  <c:v>-4.6674957731938298E-2</c:v>
                </c:pt>
                <c:pt idx="222">
                  <c:v>-4.6655083336378897E-2</c:v>
                </c:pt>
                <c:pt idx="223">
                  <c:v>-4.6601055042568271E-2</c:v>
                </c:pt>
                <c:pt idx="226">
                  <c:v>-4.6545189619756351E-2</c:v>
                </c:pt>
                <c:pt idx="228">
                  <c:v>-4.6545106113892655E-2</c:v>
                </c:pt>
                <c:pt idx="229">
                  <c:v>-4.6544521572846789E-2</c:v>
                </c:pt>
                <c:pt idx="231">
                  <c:v>-4.6544187549392012E-2</c:v>
                </c:pt>
                <c:pt idx="234">
                  <c:v>-4.6544104043528316E-2</c:v>
                </c:pt>
                <c:pt idx="235">
                  <c:v>-4.654402053766462E-2</c:v>
                </c:pt>
                <c:pt idx="237">
                  <c:v>-4.650410473481844E-2</c:v>
                </c:pt>
                <c:pt idx="238">
                  <c:v>-4.6503687205499966E-2</c:v>
                </c:pt>
                <c:pt idx="239">
                  <c:v>-4.6500513982679556E-2</c:v>
                </c:pt>
                <c:pt idx="240">
                  <c:v>-4.6500513982679556E-2</c:v>
                </c:pt>
                <c:pt idx="241">
                  <c:v>-4.6500513982679556E-2</c:v>
                </c:pt>
                <c:pt idx="242">
                  <c:v>-4.649725725399545E-2</c:v>
                </c:pt>
                <c:pt idx="243">
                  <c:v>-4.6492580925628538E-2</c:v>
                </c:pt>
                <c:pt idx="244">
                  <c:v>-4.6359222061307707E-2</c:v>
                </c:pt>
                <c:pt idx="247">
                  <c:v>-4.6357050908851637E-2</c:v>
                </c:pt>
                <c:pt idx="248">
                  <c:v>-4.6356549873669467E-2</c:v>
                </c:pt>
                <c:pt idx="250">
                  <c:v>-4.6356466367805771E-2</c:v>
                </c:pt>
                <c:pt idx="251">
                  <c:v>-4.6352374580484718E-2</c:v>
                </c:pt>
                <c:pt idx="253">
                  <c:v>-4.6352291074621021E-2</c:v>
                </c:pt>
                <c:pt idx="256">
                  <c:v>-4.6351957051166244E-2</c:v>
                </c:pt>
                <c:pt idx="257">
                  <c:v>-4.6351873545302548E-2</c:v>
                </c:pt>
                <c:pt idx="258">
                  <c:v>-4.632398258682844E-2</c:v>
                </c:pt>
                <c:pt idx="259">
                  <c:v>-4.6260518130420279E-2</c:v>
                </c:pt>
                <c:pt idx="260">
                  <c:v>-4.618594739414069E-2</c:v>
                </c:pt>
                <c:pt idx="261">
                  <c:v>-4.5995804542507297E-2</c:v>
                </c:pt>
                <c:pt idx="262">
                  <c:v>-4.5772760380578092E-2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D51-4E02-B1FC-80B7D8FD8D1E}"/>
            </c:ext>
          </c:extLst>
        </c:ser>
        <c:ser>
          <c:idx val="7"/>
          <c:order val="7"/>
          <c:tx>
            <c:strRef>
              <c:f>'D (3)'!$O$20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(3)'!$O$22:$O$786</c:f>
              <c:numCache>
                <c:formatCode>General</c:formatCode>
                <c:ptCount val="765"/>
                <c:pt idx="0">
                  <c:v>0.22424364753714932</c:v>
                </c:pt>
                <c:pt idx="1">
                  <c:v>0.22473927058455839</c:v>
                </c:pt>
                <c:pt idx="2">
                  <c:v>0.22505608750453587</c:v>
                </c:pt>
                <c:pt idx="3">
                  <c:v>0.22526046864900084</c:v>
                </c:pt>
                <c:pt idx="4">
                  <c:v>0.23286193970259084</c:v>
                </c:pt>
                <c:pt idx="5">
                  <c:v>0.2338979785100265</c:v>
                </c:pt>
                <c:pt idx="6">
                  <c:v>0.23390222927487081</c:v>
                </c:pt>
                <c:pt idx="7">
                  <c:v>0.23422539976521742</c:v>
                </c:pt>
                <c:pt idx="8">
                  <c:v>0.23422539976521742</c:v>
                </c:pt>
                <c:pt idx="9">
                  <c:v>0.23425092267169914</c:v>
                </c:pt>
                <c:pt idx="10">
                  <c:v>0.23425092267169914</c:v>
                </c:pt>
                <c:pt idx="19">
                  <c:v>2.9738912156991218E-2</c:v>
                </c:pt>
                <c:pt idx="20">
                  <c:v>3.0605771185983462E-2</c:v>
                </c:pt>
                <c:pt idx="29">
                  <c:v>7.276307713376666E-2</c:v>
                </c:pt>
                <c:pt idx="30">
                  <c:v>7.4235353939352364E-2</c:v>
                </c:pt>
                <c:pt idx="31">
                  <c:v>7.4780911950890816E-2</c:v>
                </c:pt>
                <c:pt idx="32">
                  <c:v>7.5296883701648748E-2</c:v>
                </c:pt>
                <c:pt idx="33">
                  <c:v>7.6290088785748181E-2</c:v>
                </c:pt>
                <c:pt idx="34">
                  <c:v>7.7026918558426707E-2</c:v>
                </c:pt>
                <c:pt idx="35">
                  <c:v>7.9432564796003052E-2</c:v>
                </c:pt>
                <c:pt idx="36">
                  <c:v>7.9759226209839232E-2</c:v>
                </c:pt>
                <c:pt idx="37">
                  <c:v>8.0089047791860393E-2</c:v>
                </c:pt>
                <c:pt idx="38">
                  <c:v>8.0199137008998847E-2</c:v>
                </c:pt>
                <c:pt idx="39">
                  <c:v>8.0401995656174868E-2</c:v>
                </c:pt>
                <c:pt idx="40">
                  <c:v>8.4542899364131729E-2</c:v>
                </c:pt>
                <c:pt idx="41">
                  <c:v>8.4864281111942996E-2</c:v>
                </c:pt>
                <c:pt idx="42">
                  <c:v>8.5170794045799483E-2</c:v>
                </c:pt>
                <c:pt idx="43">
                  <c:v>8.5219783429751186E-2</c:v>
                </c:pt>
                <c:pt idx="44">
                  <c:v>8.5235256641622223E-2</c:v>
                </c:pt>
                <c:pt idx="45">
                  <c:v>8.5268786676568883E-2</c:v>
                </c:pt>
                <c:pt idx="46">
                  <c:v>8.5317803786252561E-2</c:v>
                </c:pt>
                <c:pt idx="47">
                  <c:v>8.5333285753617899E-2</c:v>
                </c:pt>
                <c:pt idx="48">
                  <c:v>8.5348769103429714E-2</c:v>
                </c:pt>
                <c:pt idx="49">
                  <c:v>8.5382321103914721E-2</c:v>
                </c:pt>
                <c:pt idx="50">
                  <c:v>8.5397808831473687E-2</c:v>
                </c:pt>
                <c:pt idx="51">
                  <c:v>8.544686242238364E-2</c:v>
                </c:pt>
                <c:pt idx="52">
                  <c:v>8.5462355910136234E-2</c:v>
                </c:pt>
                <c:pt idx="53">
                  <c:v>8.5462355910136234E-2</c:v>
                </c:pt>
                <c:pt idx="54">
                  <c:v>8.5462355910136234E-2</c:v>
                </c:pt>
                <c:pt idx="55">
                  <c:v>8.5674238794612223E-2</c:v>
                </c:pt>
                <c:pt idx="56">
                  <c:v>8.5785451315550432E-2</c:v>
                </c:pt>
                <c:pt idx="57">
                  <c:v>8.6119514902285435E-2</c:v>
                </c:pt>
                <c:pt idx="58">
                  <c:v>8.6119514902285435E-2</c:v>
                </c:pt>
                <c:pt idx="59">
                  <c:v>8.6584119069365625E-2</c:v>
                </c:pt>
                <c:pt idx="60">
                  <c:v>8.7483056294124978E-2</c:v>
                </c:pt>
                <c:pt idx="61">
                  <c:v>9.1861579306839955E-2</c:v>
                </c:pt>
                <c:pt idx="62">
                  <c:v>9.2145433227168588E-2</c:v>
                </c:pt>
                <c:pt idx="63">
                  <c:v>9.2145433227168588E-2</c:v>
                </c:pt>
                <c:pt idx="64">
                  <c:v>9.4090331779047867E-2</c:v>
                </c:pt>
                <c:pt idx="65">
                  <c:v>0.10398420702995748</c:v>
                </c:pt>
                <c:pt idx="66">
                  <c:v>0.10398420702995748</c:v>
                </c:pt>
                <c:pt idx="67">
                  <c:v>0.10398420702995748</c:v>
                </c:pt>
                <c:pt idx="68">
                  <c:v>0.10552583074000516</c:v>
                </c:pt>
                <c:pt idx="69">
                  <c:v>0.10741657286493309</c:v>
                </c:pt>
                <c:pt idx="70">
                  <c:v>0.1166728847082712</c:v>
                </c:pt>
                <c:pt idx="71">
                  <c:v>0.11670901853198265</c:v>
                </c:pt>
                <c:pt idx="72">
                  <c:v>0.11697416887154642</c:v>
                </c:pt>
                <c:pt idx="73">
                  <c:v>0.11723961659070632</c:v>
                </c:pt>
                <c:pt idx="74">
                  <c:v>0.11807408613807564</c:v>
                </c:pt>
                <c:pt idx="75">
                  <c:v>0.11851062280912888</c:v>
                </c:pt>
                <c:pt idx="76">
                  <c:v>0.11932823069679685</c:v>
                </c:pt>
                <c:pt idx="77">
                  <c:v>0.12415247471275601</c:v>
                </c:pt>
                <c:pt idx="78">
                  <c:v>0.12436680085469259</c:v>
                </c:pt>
                <c:pt idx="79">
                  <c:v>0.12444450037546169</c:v>
                </c:pt>
                <c:pt idx="80">
                  <c:v>0.13852950661204591</c:v>
                </c:pt>
                <c:pt idx="82">
                  <c:v>0.14332609048307293</c:v>
                </c:pt>
                <c:pt idx="83">
                  <c:v>0.14357621617773075</c:v>
                </c:pt>
                <c:pt idx="85">
                  <c:v>0.14704325711299843</c:v>
                </c:pt>
                <c:pt idx="86">
                  <c:v>0.14704325711299843</c:v>
                </c:pt>
                <c:pt idx="87">
                  <c:v>0.14801717163038294</c:v>
                </c:pt>
                <c:pt idx="88">
                  <c:v>0.14820691377888534</c:v>
                </c:pt>
                <c:pt idx="89">
                  <c:v>0.14820691377888534</c:v>
                </c:pt>
                <c:pt idx="90">
                  <c:v>0.14820691377888534</c:v>
                </c:pt>
                <c:pt idx="91">
                  <c:v>0.14829165897648802</c:v>
                </c:pt>
                <c:pt idx="92">
                  <c:v>0.14829165897648802</c:v>
                </c:pt>
                <c:pt idx="93">
                  <c:v>0.14885157922089934</c:v>
                </c:pt>
                <c:pt idx="94">
                  <c:v>0.14918803319561458</c:v>
                </c:pt>
                <c:pt idx="95">
                  <c:v>0.1499438740213693</c:v>
                </c:pt>
                <c:pt idx="98">
                  <c:v>0.1504146749092268</c:v>
                </c:pt>
                <c:pt idx="99">
                  <c:v>0.15064009906873543</c:v>
                </c:pt>
                <c:pt idx="100">
                  <c:v>0.15441833613465311</c:v>
                </c:pt>
                <c:pt idx="101">
                  <c:v>0.15532590895509174</c:v>
                </c:pt>
                <c:pt idx="102">
                  <c:v>0.15532937802326008</c:v>
                </c:pt>
                <c:pt idx="103">
                  <c:v>0.16230535287674347</c:v>
                </c:pt>
                <c:pt idx="104">
                  <c:v>0.16523627781320094</c:v>
                </c:pt>
                <c:pt idx="105">
                  <c:v>0.16725265657277616</c:v>
                </c:pt>
                <c:pt idx="106">
                  <c:v>0.16725265657277616</c:v>
                </c:pt>
                <c:pt idx="107">
                  <c:v>0.17207282951568661</c:v>
                </c:pt>
                <c:pt idx="108">
                  <c:v>0.17808032350646077</c:v>
                </c:pt>
                <c:pt idx="109">
                  <c:v>0.17919949488638062</c:v>
                </c:pt>
                <c:pt idx="110">
                  <c:v>0.17952735176896387</c:v>
                </c:pt>
                <c:pt idx="111">
                  <c:v>0.18104381516276455</c:v>
                </c:pt>
                <c:pt idx="112">
                  <c:v>0.18104381516276455</c:v>
                </c:pt>
                <c:pt idx="113">
                  <c:v>0.18201827413959823</c:v>
                </c:pt>
                <c:pt idx="115">
                  <c:v>0.1823561916826788</c:v>
                </c:pt>
                <c:pt idx="118">
                  <c:v>0.18235994806930511</c:v>
                </c:pt>
                <c:pt idx="119">
                  <c:v>0.18235994806930511</c:v>
                </c:pt>
                <c:pt idx="121">
                  <c:v>0.1823637044943327</c:v>
                </c:pt>
                <c:pt idx="122">
                  <c:v>0.1823637044943327</c:v>
                </c:pt>
                <c:pt idx="123">
                  <c:v>0.1824087845899644</c:v>
                </c:pt>
                <c:pt idx="124">
                  <c:v>0.1824087845899644</c:v>
                </c:pt>
                <c:pt idx="125">
                  <c:v>0.18254405805557478</c:v>
                </c:pt>
                <c:pt idx="126">
                  <c:v>0.18254405805557478</c:v>
                </c:pt>
                <c:pt idx="127">
                  <c:v>0.18306306738631223</c:v>
                </c:pt>
                <c:pt idx="128">
                  <c:v>0.18306306738631223</c:v>
                </c:pt>
                <c:pt idx="130">
                  <c:v>0.18366950257204201</c:v>
                </c:pt>
                <c:pt idx="131">
                  <c:v>0.18366950257204201</c:v>
                </c:pt>
                <c:pt idx="132">
                  <c:v>0.18404289793570611</c:v>
                </c:pt>
                <c:pt idx="133">
                  <c:v>0.18404289793570611</c:v>
                </c:pt>
                <c:pt idx="135">
                  <c:v>0.18404667152611068</c:v>
                </c:pt>
                <c:pt idx="136">
                  <c:v>0.18404667152611068</c:v>
                </c:pt>
                <c:pt idx="137">
                  <c:v>0.18463960151084025</c:v>
                </c:pt>
                <c:pt idx="138">
                  <c:v>0.1850404589417281</c:v>
                </c:pt>
                <c:pt idx="139">
                  <c:v>0.1850404589417281</c:v>
                </c:pt>
                <c:pt idx="140">
                  <c:v>0.18780517523393761</c:v>
                </c:pt>
                <c:pt idx="141">
                  <c:v>0.18780517523393761</c:v>
                </c:pt>
                <c:pt idx="143">
                  <c:v>0.18797292567890214</c:v>
                </c:pt>
                <c:pt idx="144">
                  <c:v>0.18797292567890214</c:v>
                </c:pt>
                <c:pt idx="147">
                  <c:v>0.18807971467056256</c:v>
                </c:pt>
                <c:pt idx="148">
                  <c:v>0.18807971467056256</c:v>
                </c:pt>
                <c:pt idx="150">
                  <c:v>0.18913396002788202</c:v>
                </c:pt>
                <c:pt idx="151">
                  <c:v>0.18915691089270709</c:v>
                </c:pt>
                <c:pt idx="153">
                  <c:v>0.18916073617124912</c:v>
                </c:pt>
                <c:pt idx="154">
                  <c:v>0.18920281676969664</c:v>
                </c:pt>
                <c:pt idx="157">
                  <c:v>0.18920664250905417</c:v>
                </c:pt>
                <c:pt idx="159">
                  <c:v>0.18921046828681298</c:v>
                </c:pt>
                <c:pt idx="160">
                  <c:v>0.18933291345097641</c:v>
                </c:pt>
                <c:pt idx="164">
                  <c:v>0.18936353088622382</c:v>
                </c:pt>
                <c:pt idx="165">
                  <c:v>0.18936353088622382</c:v>
                </c:pt>
                <c:pt idx="166">
                  <c:v>0.18936353088622382</c:v>
                </c:pt>
                <c:pt idx="168">
                  <c:v>0.18941328946027705</c:v>
                </c:pt>
                <c:pt idx="169">
                  <c:v>0.19075538281909399</c:v>
                </c:pt>
                <c:pt idx="171">
                  <c:v>0.19075538281909399</c:v>
                </c:pt>
                <c:pt idx="172">
                  <c:v>0.19075538281909399</c:v>
                </c:pt>
                <c:pt idx="173">
                  <c:v>0.19075538281909399</c:v>
                </c:pt>
                <c:pt idx="177">
                  <c:v>0.19115892813757357</c:v>
                </c:pt>
                <c:pt idx="178">
                  <c:v>0.19155134899223808</c:v>
                </c:pt>
                <c:pt idx="179">
                  <c:v>0.19155519823318559</c:v>
                </c:pt>
                <c:pt idx="180">
                  <c:v>0.19157059558098852</c:v>
                </c:pt>
                <c:pt idx="181">
                  <c:v>0.19157444501394244</c:v>
                </c:pt>
                <c:pt idx="182">
                  <c:v>0.19159754241809329</c:v>
                </c:pt>
                <c:pt idx="183">
                  <c:v>0.1916013921198563</c:v>
                </c:pt>
                <c:pt idx="184">
                  <c:v>0.19190178717174669</c:v>
                </c:pt>
                <c:pt idx="186">
                  <c:v>0.19190563990721166</c:v>
                </c:pt>
                <c:pt idx="188">
                  <c:v>0.19404595897724783</c:v>
                </c:pt>
                <c:pt idx="189">
                  <c:v>0.19475166825391887</c:v>
                </c:pt>
                <c:pt idx="190">
                  <c:v>0.19504285260872359</c:v>
                </c:pt>
                <c:pt idx="191">
                  <c:v>0.19557919620533554</c:v>
                </c:pt>
                <c:pt idx="192">
                  <c:v>0.19627597776403297</c:v>
                </c:pt>
                <c:pt idx="194">
                  <c:v>0.19703644177629837</c:v>
                </c:pt>
                <c:pt idx="196">
                  <c:v>0.19711061633962534</c:v>
                </c:pt>
                <c:pt idx="198">
                  <c:v>0.1971145206480239</c:v>
                </c:pt>
                <c:pt idx="200">
                  <c:v>0.19743871211200259</c:v>
                </c:pt>
                <c:pt idx="201">
                  <c:v>0.19796657655611902</c:v>
                </c:pt>
                <c:pt idx="203">
                  <c:v>0.19896556334363619</c:v>
                </c:pt>
                <c:pt idx="205">
                  <c:v>0.19927555999623406</c:v>
                </c:pt>
                <c:pt idx="206">
                  <c:v>0.19927948554054642</c:v>
                </c:pt>
                <c:pt idx="207">
                  <c:v>0.19928341112326006</c:v>
                </c:pt>
                <c:pt idx="208">
                  <c:v>0.1996958110113774</c:v>
                </c:pt>
                <c:pt idx="210">
                  <c:v>0.20050219289871762</c:v>
                </c:pt>
                <c:pt idx="211">
                  <c:v>0.20050613042423271</c:v>
                </c:pt>
                <c:pt idx="212">
                  <c:v>0.20060458104252976</c:v>
                </c:pt>
                <c:pt idx="214">
                  <c:v>0.20069123744009856</c:v>
                </c:pt>
                <c:pt idx="217">
                  <c:v>0.20069911621605396</c:v>
                </c:pt>
                <c:pt idx="218">
                  <c:v>0.20071487422878029</c:v>
                </c:pt>
                <c:pt idx="220">
                  <c:v>0.20157461515679986</c:v>
                </c:pt>
                <c:pt idx="221">
                  <c:v>0.20157461515679986</c:v>
                </c:pt>
                <c:pt idx="222">
                  <c:v>0.20251531520696187</c:v>
                </c:pt>
                <c:pt idx="223">
                  <c:v>0.20508359062932266</c:v>
                </c:pt>
                <c:pt idx="226">
                  <c:v>0.20775609968009373</c:v>
                </c:pt>
                <c:pt idx="228">
                  <c:v>0.20776010732636591</c:v>
                </c:pt>
                <c:pt idx="229">
                  <c:v>0.20778816192550706</c:v>
                </c:pt>
                <c:pt idx="231">
                  <c:v>0.20780419396984467</c:v>
                </c:pt>
                <c:pt idx="234">
                  <c:v>0.20780820207693229</c:v>
                </c:pt>
                <c:pt idx="235">
                  <c:v>0.20781221022242122</c:v>
                </c:pt>
                <c:pt idx="237">
                  <c:v>0.20973249998430135</c:v>
                </c:pt>
                <c:pt idx="238">
                  <c:v>0.20975263306685041</c:v>
                </c:pt>
                <c:pt idx="239">
                  <c:v>0.20990567586807776</c:v>
                </c:pt>
                <c:pt idx="240">
                  <c:v>0.20990567586807776</c:v>
                </c:pt>
                <c:pt idx="241">
                  <c:v>0.20990567586807776</c:v>
                </c:pt>
                <c:pt idx="242">
                  <c:v>0.21006280377098083</c:v>
                </c:pt>
                <c:pt idx="243">
                  <c:v>0.21028852547130089</c:v>
                </c:pt>
                <c:pt idx="244">
                  <c:v>0.21677631132605363</c:v>
                </c:pt>
                <c:pt idx="247">
                  <c:v>0.21688274612109004</c:v>
                </c:pt>
                <c:pt idx="248">
                  <c:v>0.21690731168339158</c:v>
                </c:pt>
                <c:pt idx="250">
                  <c:v>0.21691140607817971</c:v>
                </c:pt>
                <c:pt idx="251">
                  <c:v>0.21711207846437836</c:v>
                </c:pt>
                <c:pt idx="253">
                  <c:v>0.21711617477923101</c:v>
                </c:pt>
                <c:pt idx="256">
                  <c:v>0.21713256042265452</c:v>
                </c:pt>
                <c:pt idx="257">
                  <c:v>0.21713665692951362</c:v>
                </c:pt>
                <c:pt idx="258">
                  <c:v>0.21850703858066983</c:v>
                </c:pt>
                <c:pt idx="259">
                  <c:v>0.221641236462532</c:v>
                </c:pt>
                <c:pt idx="260">
                  <c:v>0.22535226160322999</c:v>
                </c:pt>
                <c:pt idx="261">
                  <c:v>0.23495334434615747</c:v>
                </c:pt>
                <c:pt idx="262">
                  <c:v>0.24646950531442746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D51-4E02-B1FC-80B7D8FD8D1E}"/>
            </c:ext>
          </c:extLst>
        </c:ser>
        <c:ser>
          <c:idx val="8"/>
          <c:order val="8"/>
          <c:tx>
            <c:strRef>
              <c:f>'D (3)'!$Q$20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(3)'!$Q$22:$Q$786</c:f>
              <c:numCache>
                <c:formatCode>yyyy/mm/dd\ </c:formatCode>
                <c:ptCount val="765"/>
                <c:pt idx="21" formatCode="General">
                  <c:v>1.1509124895383138E-2</c:v>
                </c:pt>
                <c:pt idx="22" formatCode="General">
                  <c:v>1.4809802130912431E-2</c:v>
                </c:pt>
                <c:pt idx="23" formatCode="General">
                  <c:v>1.1149278157972731E-2</c:v>
                </c:pt>
                <c:pt idx="24" formatCode="General">
                  <c:v>1.6731206509575713E-2</c:v>
                </c:pt>
                <c:pt idx="25" formatCode="General">
                  <c:v>4.4470147477113642E-3</c:v>
                </c:pt>
                <c:pt idx="26" formatCode="General">
                  <c:v>4.9562287895241752E-3</c:v>
                </c:pt>
                <c:pt idx="27" formatCode="General">
                  <c:v>4.4654428347712383E-3</c:v>
                </c:pt>
                <c:pt idx="28" formatCode="General">
                  <c:v>3.9746568800183013E-3</c:v>
                </c:pt>
                <c:pt idx="52" formatCode="General">
                  <c:v>4.374086347525008E-4</c:v>
                </c:pt>
                <c:pt idx="68" formatCode="General">
                  <c:v>-6.6732614519423805E-2</c:v>
                </c:pt>
                <c:pt idx="69" formatCode="General">
                  <c:v>4.0941454273706768E-2</c:v>
                </c:pt>
                <c:pt idx="90" formatCode="General">
                  <c:v>7.2274728212505579E-2</c:v>
                </c:pt>
                <c:pt idx="104" formatCode="General">
                  <c:v>7.3999304950120859E-2</c:v>
                </c:pt>
                <c:pt idx="108" formatCode="General">
                  <c:v>5.0377686704450753E-2</c:v>
                </c:pt>
                <c:pt idx="109" formatCode="General">
                  <c:v>-4.4267420962569304E-3</c:v>
                </c:pt>
                <c:pt idx="110" formatCode="General">
                  <c:v>4.4501730546471663E-2</c:v>
                </c:pt>
                <c:pt idx="137" formatCode="General">
                  <c:v>1.0983318497892469E-2</c:v>
                </c:pt>
                <c:pt idx="160" formatCode="General">
                  <c:v>5.2891673520207405E-2</c:v>
                </c:pt>
                <c:pt idx="188" formatCode="General">
                  <c:v>-1.9908661532099359E-2</c:v>
                </c:pt>
                <c:pt idx="200" formatCode="General">
                  <c:v>-4.9198018154129386E-2</c:v>
                </c:pt>
                <c:pt idx="237" formatCode="General">
                  <c:v>7.5216166485915892E-2</c:v>
                </c:pt>
                <c:pt idx="242" formatCode="General">
                  <c:v>7.3625425087811891E-2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D51-4E02-B1FC-80B7D8FD8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843856"/>
        <c:axId val="1"/>
      </c:scatterChart>
      <c:valAx>
        <c:axId val="618843856"/>
        <c:scaling>
          <c:orientation val="minMax"/>
          <c:max val="60000"/>
          <c:min val="3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139305010272039"/>
              <c:y val="0.86470711749266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2284122562674095E-2"/>
              <c:y val="0.3647064999228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8438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3.6211699164345405E-2"/>
          <c:y val="0.92353064690443099"/>
          <c:w val="0.86768860716922913"/>
          <c:h val="0.98235417631619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8472895733848245"/>
          <c:y val="3.32480818414322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6388563447256"/>
          <c:y val="0.13043494549600571"/>
          <c:w val="0.82819502024111524"/>
          <c:h val="0.67775020698904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(3)'!$H$22:$H$786</c:f>
              <c:numCache>
                <c:formatCode>General</c:formatCode>
                <c:ptCount val="765"/>
                <c:pt idx="11">
                  <c:v>-8.0401999948662706E-3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23-40DC-A861-34649D7FADAB}"/>
            </c:ext>
          </c:extLst>
        </c:ser>
        <c:ser>
          <c:idx val="1"/>
          <c:order val="1"/>
          <c:tx>
            <c:strRef>
              <c:f>'D (3)'!$I$20</c:f>
              <c:strCache>
                <c:ptCount val="1"/>
                <c:pt idx="0">
                  <c:v>Ragazzoni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(3)'!$I$22:$I$786</c:f>
              <c:numCache>
                <c:formatCode>General</c:formatCode>
                <c:ptCount val="765"/>
                <c:pt idx="12">
                  <c:v>3.4805000032065436E-3</c:v>
                </c:pt>
                <c:pt idx="13">
                  <c:v>7.1638000008533709E-3</c:v>
                </c:pt>
                <c:pt idx="14">
                  <c:v>8.6681000029784627E-3</c:v>
                </c:pt>
                <c:pt idx="18">
                  <c:v>-6.2237999954959378E-3</c:v>
                </c:pt>
                <c:pt idx="57">
                  <c:v>-2.0693200000096112E-2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23-40DC-A861-34649D7FADAB}"/>
            </c:ext>
          </c:extLst>
        </c:ser>
        <c:ser>
          <c:idx val="2"/>
          <c:order val="2"/>
          <c:tx>
            <c:strRef>
              <c:f>'D (3)'!$J$20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(3)'!$J$22:$J$786</c:f>
              <c:numCache>
                <c:formatCode>General</c:formatCode>
                <c:ptCount val="765"/>
                <c:pt idx="65">
                  <c:v>-2.8616600000532344E-2</c:v>
                </c:pt>
                <c:pt idx="80">
                  <c:v>-4.1412350001337472E-2</c:v>
                </c:pt>
                <c:pt idx="94">
                  <c:v>-4.3224749992077705E-2</c:v>
                </c:pt>
                <c:pt idx="99">
                  <c:v>-4.3819450002047233E-2</c:v>
                </c:pt>
                <c:pt idx="100">
                  <c:v>-4.5148499993956648E-2</c:v>
                </c:pt>
                <c:pt idx="101">
                  <c:v>-4.5627399995282758E-2</c:v>
                </c:pt>
                <c:pt idx="102">
                  <c:v>-4.524334999587154E-2</c:v>
                </c:pt>
                <c:pt idx="103">
                  <c:v>-4.5067899998684879E-2</c:v>
                </c:pt>
                <c:pt idx="105">
                  <c:v>-4.6858649991918355E-2</c:v>
                </c:pt>
                <c:pt idx="107">
                  <c:v>-4.6472149995679501E-2</c:v>
                </c:pt>
                <c:pt idx="111">
                  <c:v>-4.6682799998961855E-2</c:v>
                </c:pt>
                <c:pt idx="112">
                  <c:v>-4.6682799998961855E-2</c:v>
                </c:pt>
                <c:pt idx="113">
                  <c:v>-4.6929799995268695E-2</c:v>
                </c:pt>
                <c:pt idx="115">
                  <c:v>-4.6545299999706913E-2</c:v>
                </c:pt>
                <c:pt idx="118">
                  <c:v>-4.695124999852851E-2</c:v>
                </c:pt>
                <c:pt idx="119">
                  <c:v>-4.695124999852851E-2</c:v>
                </c:pt>
                <c:pt idx="121">
                  <c:v>-4.6487199993862305E-2</c:v>
                </c:pt>
                <c:pt idx="122">
                  <c:v>-4.6487199993862305E-2</c:v>
                </c:pt>
                <c:pt idx="123">
                  <c:v>-4.6588599994720425E-2</c:v>
                </c:pt>
                <c:pt idx="124">
                  <c:v>-4.6588599994720425E-2</c:v>
                </c:pt>
                <c:pt idx="125">
                  <c:v>-4.6562799994717352E-2</c:v>
                </c:pt>
                <c:pt idx="126">
                  <c:v>-4.6562799994717352E-2</c:v>
                </c:pt>
                <c:pt idx="127">
                  <c:v>-4.6903899994504172E-2</c:v>
                </c:pt>
                <c:pt idx="128">
                  <c:v>-4.6903899994504172E-2</c:v>
                </c:pt>
                <c:pt idx="139">
                  <c:v>-4.7321699996246025E-2</c:v>
                </c:pt>
                <c:pt idx="147">
                  <c:v>-4.6951700001955032E-2</c:v>
                </c:pt>
                <c:pt idx="148">
                  <c:v>-4.6951700001955032E-2</c:v>
                </c:pt>
                <c:pt idx="177">
                  <c:v>-4.8105499998200685E-2</c:v>
                </c:pt>
                <c:pt idx="178">
                  <c:v>-4.8632400001224596E-2</c:v>
                </c:pt>
                <c:pt idx="179">
                  <c:v>-4.8048349992313888E-2</c:v>
                </c:pt>
                <c:pt idx="180">
                  <c:v>-4.8012149993155617E-2</c:v>
                </c:pt>
                <c:pt idx="181">
                  <c:v>-4.8228100000414997E-2</c:v>
                </c:pt>
                <c:pt idx="182">
                  <c:v>-4.7723799994855653E-2</c:v>
                </c:pt>
                <c:pt idx="183">
                  <c:v>-4.6939749998273328E-2</c:v>
                </c:pt>
                <c:pt idx="189">
                  <c:v>-4.7038999997312203E-2</c:v>
                </c:pt>
                <c:pt idx="191">
                  <c:v>-4.7536350000882521E-2</c:v>
                </c:pt>
                <c:pt idx="192">
                  <c:v>-4.9291400006040931E-2</c:v>
                </c:pt>
                <c:pt idx="205">
                  <c:v>-4.5625049999216571E-2</c:v>
                </c:pt>
                <c:pt idx="206">
                  <c:v>-4.7540999999910127E-2</c:v>
                </c:pt>
                <c:pt idx="207">
                  <c:v>-4.5556949997262564E-2</c:v>
                </c:pt>
                <c:pt idx="208">
                  <c:v>-4.7031699999934062E-2</c:v>
                </c:pt>
                <c:pt idx="214">
                  <c:v>-4.6467050218780059E-2</c:v>
                </c:pt>
                <c:pt idx="218">
                  <c:v>-4.6562750198063441E-2</c:v>
                </c:pt>
                <c:pt idx="222">
                  <c:v>-4.5935949994600378E-2</c:v>
                </c:pt>
                <c:pt idx="238">
                  <c:v>-4.4953299999178853E-2</c:v>
                </c:pt>
                <c:pt idx="258">
                  <c:v>-4.6477699994284194E-2</c:v>
                </c:pt>
                <c:pt idx="259">
                  <c:v>-4.5899699995061383E-2</c:v>
                </c:pt>
                <c:pt idx="260">
                  <c:v>-4.7343049998744391E-2</c:v>
                </c:pt>
                <c:pt idx="261">
                  <c:v>-4.6861199996783398E-2</c:v>
                </c:pt>
                <c:pt idx="262">
                  <c:v>-4.5563649997347966E-2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23-40DC-A861-34649D7FADAB}"/>
            </c:ext>
          </c:extLst>
        </c:ser>
        <c:ser>
          <c:idx val="3"/>
          <c:order val="3"/>
          <c:tx>
            <c:strRef>
              <c:f>'D (3)'!$K$20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(3)'!$K$22:$K$786</c:f>
              <c:numCache>
                <c:formatCode>General</c:formatCode>
                <c:ptCount val="765"/>
                <c:pt idx="82">
                  <c:v>-4.2755800001032185E-2</c:v>
                </c:pt>
                <c:pt idx="83">
                  <c:v>-4.1968453660956584E-2</c:v>
                </c:pt>
                <c:pt idx="95">
                  <c:v>-4.3685650001862086E-2</c:v>
                </c:pt>
                <c:pt idx="98">
                  <c:v>-4.4699780628434382E-2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23-40DC-A861-34649D7FADAB}"/>
            </c:ext>
          </c:extLst>
        </c:ser>
        <c:ser>
          <c:idx val="4"/>
          <c:order val="4"/>
          <c:tx>
            <c:strRef>
              <c:f>'D (3)'!$L$20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(3)'!$L$22:$L$786</c:f>
              <c:numCache>
                <c:formatCode>General</c:formatCode>
                <c:ptCount val="765"/>
                <c:pt idx="15">
                  <c:v>6.7695499965338968E-3</c:v>
                </c:pt>
                <c:pt idx="16">
                  <c:v>-7.4353000018163584E-3</c:v>
                </c:pt>
                <c:pt idx="17">
                  <c:v>6.4528000075370073E-3</c:v>
                </c:pt>
                <c:pt idx="31">
                  <c:v>-2.2103499992226716E-2</c:v>
                </c:pt>
                <c:pt idx="32">
                  <c:v>-1.3700849995075259E-2</c:v>
                </c:pt>
                <c:pt idx="33">
                  <c:v>-2.6408450001326855E-2</c:v>
                </c:pt>
                <c:pt idx="34">
                  <c:v>-1.5609399997629225E-2</c:v>
                </c:pt>
                <c:pt idx="35">
                  <c:v>-1.8328749996726401E-2</c:v>
                </c:pt>
                <c:pt idx="36">
                  <c:v>-1.2818199997127522E-2</c:v>
                </c:pt>
                <c:pt idx="37">
                  <c:v>-1.0723599996708799E-2</c:v>
                </c:pt>
                <c:pt idx="38">
                  <c:v>-9.0253999951528385E-3</c:v>
                </c:pt>
                <c:pt idx="39">
                  <c:v>-2.2717350002494641E-2</c:v>
                </c:pt>
                <c:pt idx="40">
                  <c:v>-1.0547749996476341E-2</c:v>
                </c:pt>
                <c:pt idx="41">
                  <c:v>-1.2541500000224914E-2</c:v>
                </c:pt>
                <c:pt idx="42">
                  <c:v>-2.4039549993176479E-2</c:v>
                </c:pt>
                <c:pt idx="43">
                  <c:v>-2.4942599993664771E-2</c:v>
                </c:pt>
                <c:pt idx="44">
                  <c:v>-1.943829999800073E-2</c:v>
                </c:pt>
                <c:pt idx="45">
                  <c:v>-1.0845650002011098E-2</c:v>
                </c:pt>
                <c:pt idx="46">
                  <c:v>-2.474870000150986E-2</c:v>
                </c:pt>
                <c:pt idx="47">
                  <c:v>-1.5244400005030911E-2</c:v>
                </c:pt>
                <c:pt idx="48">
                  <c:v>-2.2740100001101382E-2</c:v>
                </c:pt>
                <c:pt idx="49">
                  <c:v>-2.2147449999465607E-2</c:v>
                </c:pt>
                <c:pt idx="50">
                  <c:v>-1.8643149996933062E-2</c:v>
                </c:pt>
                <c:pt idx="51">
                  <c:v>-1.3546199996198993E-2</c:v>
                </c:pt>
                <c:pt idx="55">
                  <c:v>-1.7149799998151138E-2</c:v>
                </c:pt>
                <c:pt idx="56">
                  <c:v>-1.6035649998229928E-2</c:v>
                </c:pt>
                <c:pt idx="59">
                  <c:v>-6.1482499950216152E-3</c:v>
                </c:pt>
                <c:pt idx="60">
                  <c:v>-1.2650999997276813E-2</c:v>
                </c:pt>
                <c:pt idx="61">
                  <c:v>-1.446419999410864E-2</c:v>
                </c:pt>
                <c:pt idx="64">
                  <c:v>-1.4870799997879658E-2</c:v>
                </c:pt>
                <c:pt idx="70">
                  <c:v>-3.5043899995798711E-2</c:v>
                </c:pt>
                <c:pt idx="71">
                  <c:v>-1.5035299998999108E-2</c:v>
                </c:pt>
                <c:pt idx="72">
                  <c:v>-3.1638899999961723E-2</c:v>
                </c:pt>
                <c:pt idx="73">
                  <c:v>-4.1242499995860271E-2</c:v>
                </c:pt>
                <c:pt idx="74">
                  <c:v>-3.5044700001890305E-2</c:v>
                </c:pt>
                <c:pt idx="75">
                  <c:v>-3.7941499998851214E-2</c:v>
                </c:pt>
                <c:pt idx="76">
                  <c:v>-3.2832049997523427E-2</c:v>
                </c:pt>
                <c:pt idx="77">
                  <c:v>-2.6457599997229408E-2</c:v>
                </c:pt>
                <c:pt idx="78">
                  <c:v>-3.4158149996073917E-2</c:v>
                </c:pt>
                <c:pt idx="79">
                  <c:v>-3.0556899997463915E-2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23-40DC-A861-34649D7FADAB}"/>
            </c:ext>
          </c:extLst>
        </c:ser>
        <c:ser>
          <c:idx val="5"/>
          <c:order val="5"/>
          <c:tx>
            <c:strRef>
              <c:f>'D (3)'!$M$20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(3)'!$M$22:$M$786</c:f>
              <c:numCache>
                <c:formatCode>General</c:formatCode>
                <c:ptCount val="765"/>
                <c:pt idx="0">
                  <c:v>-4.6200349999708124E-2</c:v>
                </c:pt>
                <c:pt idx="1">
                  <c:v>-4.4998400000622496E-2</c:v>
                </c:pt>
                <c:pt idx="2">
                  <c:v>-4.6710599999642E-2</c:v>
                </c:pt>
                <c:pt idx="3">
                  <c:v>-4.5192149991635233E-2</c:v>
                </c:pt>
                <c:pt idx="4">
                  <c:v>-4.601379999803612E-2</c:v>
                </c:pt>
                <c:pt idx="5">
                  <c:v>-4.6405599998252001E-2</c:v>
                </c:pt>
                <c:pt idx="6">
                  <c:v>-4.612154999631457E-2</c:v>
                </c:pt>
                <c:pt idx="7">
                  <c:v>-4.6733750001294538E-2</c:v>
                </c:pt>
                <c:pt idx="8">
                  <c:v>-4.6433750001597218E-2</c:v>
                </c:pt>
                <c:pt idx="9">
                  <c:v>-4.7129450002103113E-2</c:v>
                </c:pt>
                <c:pt idx="10">
                  <c:v>-4.6729449997656047E-2</c:v>
                </c:pt>
                <c:pt idx="19">
                  <c:v>-6.1738000003970228E-3</c:v>
                </c:pt>
                <c:pt idx="20">
                  <c:v>-6.2679500042577274E-3</c:v>
                </c:pt>
                <c:pt idx="29">
                  <c:v>-1.8705499998759478E-2</c:v>
                </c:pt>
                <c:pt idx="30">
                  <c:v>-1.709879999543773E-2</c:v>
                </c:pt>
                <c:pt idx="53">
                  <c:v>-2.1241899994492996E-2</c:v>
                </c:pt>
                <c:pt idx="54">
                  <c:v>-1.6141899992362596E-2</c:v>
                </c:pt>
                <c:pt idx="58">
                  <c:v>-2.0663199997215997E-2</c:v>
                </c:pt>
                <c:pt idx="62">
                  <c:v>-2.2354900000209454E-2</c:v>
                </c:pt>
                <c:pt idx="66">
                  <c:v>-2.8116599998611491E-2</c:v>
                </c:pt>
                <c:pt idx="85">
                  <c:v>-4.4528399994305801E-2</c:v>
                </c:pt>
                <c:pt idx="86">
                  <c:v>-4.3828399997437373E-2</c:v>
                </c:pt>
                <c:pt idx="87">
                  <c:v>-4.4121999999333639E-2</c:v>
                </c:pt>
                <c:pt idx="88">
                  <c:v>-4.3015199997171294E-2</c:v>
                </c:pt>
                <c:pt idx="89">
                  <c:v>-4.2815199994947761E-2</c:v>
                </c:pt>
                <c:pt idx="91">
                  <c:v>-4.4213950000994373E-2</c:v>
                </c:pt>
                <c:pt idx="92">
                  <c:v>-4.4113949996244628E-2</c:v>
                </c:pt>
                <c:pt idx="93">
                  <c:v>-4.4545700002345257E-2</c:v>
                </c:pt>
                <c:pt idx="106">
                  <c:v>-4.6858649991918355E-2</c:v>
                </c:pt>
                <c:pt idx="130">
                  <c:v>-4.7331850000773557E-2</c:v>
                </c:pt>
                <c:pt idx="131">
                  <c:v>-4.7311850001278799E-2</c:v>
                </c:pt>
                <c:pt idx="132">
                  <c:v>-4.6210899992729537E-2</c:v>
                </c:pt>
                <c:pt idx="133">
                  <c:v>-4.618089999712538E-2</c:v>
                </c:pt>
                <c:pt idx="135">
                  <c:v>-4.7306849992310163E-2</c:v>
                </c:pt>
                <c:pt idx="136">
                  <c:v>-4.70268499921076E-2</c:v>
                </c:pt>
                <c:pt idx="138">
                  <c:v>-4.7421699993719812E-2</c:v>
                </c:pt>
                <c:pt idx="140">
                  <c:v>-4.7033299997565337E-2</c:v>
                </c:pt>
                <c:pt idx="141">
                  <c:v>-4.6853299994836561E-2</c:v>
                </c:pt>
                <c:pt idx="143">
                  <c:v>-4.6535099994798657E-2</c:v>
                </c:pt>
                <c:pt idx="144">
                  <c:v>-4.6265099997981451E-2</c:v>
                </c:pt>
                <c:pt idx="150">
                  <c:v>-4.7233899997081608E-2</c:v>
                </c:pt>
                <c:pt idx="151">
                  <c:v>-4.6989599999506027E-2</c:v>
                </c:pt>
                <c:pt idx="153">
                  <c:v>-4.7395549998327624E-2</c:v>
                </c:pt>
                <c:pt idx="154">
                  <c:v>-4.6901000001525972E-2</c:v>
                </c:pt>
                <c:pt idx="157">
                  <c:v>-4.6456949996354524E-2</c:v>
                </c:pt>
                <c:pt idx="159">
                  <c:v>-4.7372899993206374E-2</c:v>
                </c:pt>
                <c:pt idx="164">
                  <c:v>-4.6910899996873923E-2</c:v>
                </c:pt>
                <c:pt idx="165">
                  <c:v>-4.6910899996873923E-2</c:v>
                </c:pt>
                <c:pt idx="166">
                  <c:v>-4.6910899996873923E-2</c:v>
                </c:pt>
                <c:pt idx="168">
                  <c:v>-4.6338250002008863E-2</c:v>
                </c:pt>
                <c:pt idx="169">
                  <c:v>-4.7170750003715511E-2</c:v>
                </c:pt>
                <c:pt idx="171">
                  <c:v>-4.6470749999571126E-2</c:v>
                </c:pt>
                <c:pt idx="172">
                  <c:v>-4.6470749999571126E-2</c:v>
                </c:pt>
                <c:pt idx="173">
                  <c:v>-4.6470749999571126E-2</c:v>
                </c:pt>
                <c:pt idx="184">
                  <c:v>-4.680384999664966E-2</c:v>
                </c:pt>
                <c:pt idx="186">
                  <c:v>-4.7729799996886868E-2</c:v>
                </c:pt>
                <c:pt idx="190">
                  <c:v>-4.8595249994832557E-2</c:v>
                </c:pt>
                <c:pt idx="194">
                  <c:v>-4.6811649997835048E-2</c:v>
                </c:pt>
                <c:pt idx="196">
                  <c:v>-4.7234700003173202E-2</c:v>
                </c:pt>
                <c:pt idx="198">
                  <c:v>-4.7130649996688589E-2</c:v>
                </c:pt>
                <c:pt idx="201">
                  <c:v>-4.7437749992241152E-2</c:v>
                </c:pt>
                <c:pt idx="203">
                  <c:v>-4.7514999991108198E-2</c:v>
                </c:pt>
                <c:pt idx="210">
                  <c:v>-4.6271450002677739E-2</c:v>
                </c:pt>
                <c:pt idx="211">
                  <c:v>-4.7117399997659959E-2</c:v>
                </c:pt>
                <c:pt idx="212">
                  <c:v>-4.6426149994658772E-2</c:v>
                </c:pt>
                <c:pt idx="217">
                  <c:v>-4.6568949997890741E-2</c:v>
                </c:pt>
                <c:pt idx="220">
                  <c:v>-4.7019849997013807E-2</c:v>
                </c:pt>
                <c:pt idx="221">
                  <c:v>-4.6819849994790275E-2</c:v>
                </c:pt>
                <c:pt idx="223">
                  <c:v>-4.6675599995069206E-2</c:v>
                </c:pt>
                <c:pt idx="226">
                  <c:v>-4.6516149996023159E-2</c:v>
                </c:pt>
                <c:pt idx="228">
                  <c:v>-4.6622099995147437E-2</c:v>
                </c:pt>
                <c:pt idx="229">
                  <c:v>-4.6363749992451631E-2</c:v>
                </c:pt>
                <c:pt idx="231">
                  <c:v>-4.6437549994152505E-2</c:v>
                </c:pt>
                <c:pt idx="234">
                  <c:v>-4.692349999822909E-2</c:v>
                </c:pt>
                <c:pt idx="235">
                  <c:v>-4.6279449998110067E-2</c:v>
                </c:pt>
                <c:pt idx="239">
                  <c:v>-4.5309399996767752E-2</c:v>
                </c:pt>
                <c:pt idx="240">
                  <c:v>-4.5209399999293964E-2</c:v>
                </c:pt>
                <c:pt idx="241">
                  <c:v>-4.4409399997675791E-2</c:v>
                </c:pt>
                <c:pt idx="243">
                  <c:v>-4.5774649996019434E-2</c:v>
                </c:pt>
                <c:pt idx="244">
                  <c:v>-4.6766799998295028E-2</c:v>
                </c:pt>
                <c:pt idx="247">
                  <c:v>-4.6541499999875668E-2</c:v>
                </c:pt>
                <c:pt idx="248">
                  <c:v>-4.635720000078436E-2</c:v>
                </c:pt>
                <c:pt idx="250">
                  <c:v>-4.5943149998493027E-2</c:v>
                </c:pt>
                <c:pt idx="251">
                  <c:v>-4.6404699998674914E-2</c:v>
                </c:pt>
                <c:pt idx="253">
                  <c:v>-4.5890649998909794E-2</c:v>
                </c:pt>
                <c:pt idx="256">
                  <c:v>-4.5994449996214826E-2</c:v>
                </c:pt>
                <c:pt idx="257">
                  <c:v>-4.6550399994885083E-2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23-40DC-A861-34649D7FADAB}"/>
            </c:ext>
          </c:extLst>
        </c:ser>
        <c:ser>
          <c:idx val="6"/>
          <c:order val="6"/>
          <c:tx>
            <c:strRef>
              <c:f>'D (3)'!$N$20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(3)'!$N$22:$N$786</c:f>
              <c:numCache>
                <c:formatCode>General</c:formatCode>
                <c:ptCount val="765"/>
                <c:pt idx="0">
                  <c:v>-4.6208159953883547E-2</c:v>
                </c:pt>
                <c:pt idx="1">
                  <c:v>-4.619822275610385E-2</c:v>
                </c:pt>
                <c:pt idx="2">
                  <c:v>-4.6191876310463037E-2</c:v>
                </c:pt>
                <c:pt idx="3">
                  <c:v>-4.6187784523141984E-2</c:v>
                </c:pt>
                <c:pt idx="4">
                  <c:v>-4.6036889427445216E-2</c:v>
                </c:pt>
                <c:pt idx="5">
                  <c:v>-4.6016513996703645E-2</c:v>
                </c:pt>
                <c:pt idx="6">
                  <c:v>-4.6016430490839949E-2</c:v>
                </c:pt>
                <c:pt idx="7">
                  <c:v>-4.6010084045199136E-2</c:v>
                </c:pt>
                <c:pt idx="8">
                  <c:v>-4.6010084045199136E-2</c:v>
                </c:pt>
                <c:pt idx="9">
                  <c:v>-4.6009583010016966E-2</c:v>
                </c:pt>
                <c:pt idx="10">
                  <c:v>-4.6009583010016966E-2</c:v>
                </c:pt>
                <c:pt idx="19">
                  <c:v>-5.1899001058830455E-2</c:v>
                </c:pt>
                <c:pt idx="20">
                  <c:v>-5.1852488292752366E-2</c:v>
                </c:pt>
                <c:pt idx="58">
                  <c:v>-4.9623299261415774E-2</c:v>
                </c:pt>
                <c:pt idx="86">
                  <c:v>-4.7918443548219745E-2</c:v>
                </c:pt>
                <c:pt idx="87">
                  <c:v>-4.7894393859475602E-2</c:v>
                </c:pt>
                <c:pt idx="89">
                  <c:v>-4.7889717531108683E-2</c:v>
                </c:pt>
                <c:pt idx="92">
                  <c:v>-4.7887629884516308E-2</c:v>
                </c:pt>
                <c:pt idx="93">
                  <c:v>-4.7873851417006646E-2</c:v>
                </c:pt>
                <c:pt idx="106">
                  <c:v>-4.7434527068107531E-2</c:v>
                </c:pt>
                <c:pt idx="130">
                  <c:v>-4.7062424939482851E-2</c:v>
                </c:pt>
                <c:pt idx="132">
                  <c:v>-4.7054157858977048E-2</c:v>
                </c:pt>
                <c:pt idx="136">
                  <c:v>-4.7054074353113352E-2</c:v>
                </c:pt>
                <c:pt idx="138">
                  <c:v>-4.7032112310961584E-2</c:v>
                </c:pt>
                <c:pt idx="140">
                  <c:v>-4.6971320042191664E-2</c:v>
                </c:pt>
                <c:pt idx="143">
                  <c:v>-4.6967645784189084E-2</c:v>
                </c:pt>
                <c:pt idx="150">
                  <c:v>-4.6942260001625824E-2</c:v>
                </c:pt>
                <c:pt idx="151">
                  <c:v>-4.6941758966443654E-2</c:v>
                </c:pt>
                <c:pt idx="153">
                  <c:v>-4.6941675460579958E-2</c:v>
                </c:pt>
                <c:pt idx="154">
                  <c:v>-4.6940756896079315E-2</c:v>
                </c:pt>
                <c:pt idx="157">
                  <c:v>-4.6940673390215619E-2</c:v>
                </c:pt>
                <c:pt idx="159">
                  <c:v>-4.6940589884351923E-2</c:v>
                </c:pt>
                <c:pt idx="164">
                  <c:v>-4.6937249649804128E-2</c:v>
                </c:pt>
                <c:pt idx="165">
                  <c:v>-4.6937249649804128E-2</c:v>
                </c:pt>
                <c:pt idx="166">
                  <c:v>-4.6937249649804128E-2</c:v>
                </c:pt>
                <c:pt idx="168">
                  <c:v>-4.6936164073576092E-2</c:v>
                </c:pt>
                <c:pt idx="169">
                  <c:v>-4.690693702128286E-2</c:v>
                </c:pt>
                <c:pt idx="171">
                  <c:v>-4.690693702128286E-2</c:v>
                </c:pt>
                <c:pt idx="172">
                  <c:v>-4.690693702128286E-2</c:v>
                </c:pt>
                <c:pt idx="173">
                  <c:v>-4.690693702128286E-2</c:v>
                </c:pt>
                <c:pt idx="177">
                  <c:v>-4.6898168905594888E-2</c:v>
                </c:pt>
                <c:pt idx="178">
                  <c:v>-4.6889651307498004E-2</c:v>
                </c:pt>
                <c:pt idx="179">
                  <c:v>-4.6889567801634308E-2</c:v>
                </c:pt>
                <c:pt idx="180">
                  <c:v>-4.688923377817953E-2</c:v>
                </c:pt>
                <c:pt idx="181">
                  <c:v>-4.6889150272315834E-2</c:v>
                </c:pt>
                <c:pt idx="182">
                  <c:v>-4.6888649237133664E-2</c:v>
                </c:pt>
                <c:pt idx="183">
                  <c:v>-4.6888565731269968E-2</c:v>
                </c:pt>
                <c:pt idx="184">
                  <c:v>-4.6882052273901763E-2</c:v>
                </c:pt>
                <c:pt idx="186">
                  <c:v>-4.6881968768038074E-2</c:v>
                </c:pt>
                <c:pt idx="188">
                  <c:v>-4.6835706519551074E-2</c:v>
                </c:pt>
                <c:pt idx="189">
                  <c:v>-4.6820508452358592E-2</c:v>
                </c:pt>
                <c:pt idx="190">
                  <c:v>-4.6814245512581468E-2</c:v>
                </c:pt>
                <c:pt idx="191">
                  <c:v>-4.6802721703391566E-2</c:v>
                </c:pt>
                <c:pt idx="192">
                  <c:v>-4.6787774153790172E-2</c:v>
                </c:pt>
                <c:pt idx="194">
                  <c:v>-4.6771490510369655E-2</c:v>
                </c:pt>
                <c:pt idx="196">
                  <c:v>-4.676990389895945E-2</c:v>
                </c:pt>
                <c:pt idx="198">
                  <c:v>-4.6769820393095754E-2</c:v>
                </c:pt>
                <c:pt idx="200">
                  <c:v>-4.6762889406409075E-2</c:v>
                </c:pt>
                <c:pt idx="201">
                  <c:v>-4.6751616114810261E-2</c:v>
                </c:pt>
                <c:pt idx="203">
                  <c:v>-4.6730322119568048E-2</c:v>
                </c:pt>
                <c:pt idx="205">
                  <c:v>-4.6723725156336146E-2</c:v>
                </c:pt>
                <c:pt idx="206">
                  <c:v>-4.672364165047245E-2</c:v>
                </c:pt>
                <c:pt idx="207">
                  <c:v>-4.6723558144608754E-2</c:v>
                </c:pt>
                <c:pt idx="208">
                  <c:v>-4.6714790028920788E-2</c:v>
                </c:pt>
                <c:pt idx="210">
                  <c:v>-4.6697671326863324E-2</c:v>
                </c:pt>
                <c:pt idx="211">
                  <c:v>-4.6697587820999628E-2</c:v>
                </c:pt>
                <c:pt idx="212">
                  <c:v>-4.6695500174407253E-2</c:v>
                </c:pt>
                <c:pt idx="214">
                  <c:v>-4.6693663045405967E-2</c:v>
                </c:pt>
                <c:pt idx="217">
                  <c:v>-4.6693496033678575E-2</c:v>
                </c:pt>
                <c:pt idx="218">
                  <c:v>-4.6693162010223797E-2</c:v>
                </c:pt>
                <c:pt idx="220">
                  <c:v>-4.6674957731938298E-2</c:v>
                </c:pt>
                <c:pt idx="221">
                  <c:v>-4.6674957731938298E-2</c:v>
                </c:pt>
                <c:pt idx="222">
                  <c:v>-4.6655083336378897E-2</c:v>
                </c:pt>
                <c:pt idx="223">
                  <c:v>-4.6601055042568271E-2</c:v>
                </c:pt>
                <c:pt idx="226">
                  <c:v>-4.6545189619756351E-2</c:v>
                </c:pt>
                <c:pt idx="228">
                  <c:v>-4.6545106113892655E-2</c:v>
                </c:pt>
                <c:pt idx="229">
                  <c:v>-4.6544521572846789E-2</c:v>
                </c:pt>
                <c:pt idx="231">
                  <c:v>-4.6544187549392012E-2</c:v>
                </c:pt>
                <c:pt idx="234">
                  <c:v>-4.6544104043528316E-2</c:v>
                </c:pt>
                <c:pt idx="235">
                  <c:v>-4.654402053766462E-2</c:v>
                </c:pt>
                <c:pt idx="237">
                  <c:v>-4.650410473481844E-2</c:v>
                </c:pt>
                <c:pt idx="238">
                  <c:v>-4.6503687205499966E-2</c:v>
                </c:pt>
                <c:pt idx="239">
                  <c:v>-4.6500513982679556E-2</c:v>
                </c:pt>
                <c:pt idx="240">
                  <c:v>-4.6500513982679556E-2</c:v>
                </c:pt>
                <c:pt idx="241">
                  <c:v>-4.6500513982679556E-2</c:v>
                </c:pt>
                <c:pt idx="242">
                  <c:v>-4.649725725399545E-2</c:v>
                </c:pt>
                <c:pt idx="243">
                  <c:v>-4.6492580925628538E-2</c:v>
                </c:pt>
                <c:pt idx="244">
                  <c:v>-4.6359222061307707E-2</c:v>
                </c:pt>
                <c:pt idx="247">
                  <c:v>-4.6357050908851637E-2</c:v>
                </c:pt>
                <c:pt idx="248">
                  <c:v>-4.6356549873669467E-2</c:v>
                </c:pt>
                <c:pt idx="250">
                  <c:v>-4.6356466367805771E-2</c:v>
                </c:pt>
                <c:pt idx="251">
                  <c:v>-4.6352374580484718E-2</c:v>
                </c:pt>
                <c:pt idx="253">
                  <c:v>-4.6352291074621021E-2</c:v>
                </c:pt>
                <c:pt idx="256">
                  <c:v>-4.6351957051166244E-2</c:v>
                </c:pt>
                <c:pt idx="257">
                  <c:v>-4.6351873545302548E-2</c:v>
                </c:pt>
                <c:pt idx="258">
                  <c:v>-4.632398258682844E-2</c:v>
                </c:pt>
                <c:pt idx="259">
                  <c:v>-4.6260518130420279E-2</c:v>
                </c:pt>
                <c:pt idx="260">
                  <c:v>-4.618594739414069E-2</c:v>
                </c:pt>
                <c:pt idx="261">
                  <c:v>-4.5995804542507297E-2</c:v>
                </c:pt>
                <c:pt idx="262">
                  <c:v>-4.5772760380578092E-2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23-40DC-A861-34649D7FADAB}"/>
            </c:ext>
          </c:extLst>
        </c:ser>
        <c:ser>
          <c:idx val="7"/>
          <c:order val="7"/>
          <c:tx>
            <c:strRef>
              <c:f>'D (3)'!$Q$20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(3)'!$Q$22:$Q$786</c:f>
              <c:numCache>
                <c:formatCode>yyyy/mm/dd\ </c:formatCode>
                <c:ptCount val="765"/>
                <c:pt idx="21" formatCode="General">
                  <c:v>1.1509124895383138E-2</c:v>
                </c:pt>
                <c:pt idx="22" formatCode="General">
                  <c:v>1.4809802130912431E-2</c:v>
                </c:pt>
                <c:pt idx="23" formatCode="General">
                  <c:v>1.1149278157972731E-2</c:v>
                </c:pt>
                <c:pt idx="24" formatCode="General">
                  <c:v>1.6731206509575713E-2</c:v>
                </c:pt>
                <c:pt idx="25" formatCode="General">
                  <c:v>4.4470147477113642E-3</c:v>
                </c:pt>
                <c:pt idx="26" formatCode="General">
                  <c:v>4.9562287895241752E-3</c:v>
                </c:pt>
                <c:pt idx="27" formatCode="General">
                  <c:v>4.4654428347712383E-3</c:v>
                </c:pt>
                <c:pt idx="28" formatCode="General">
                  <c:v>3.9746568800183013E-3</c:v>
                </c:pt>
                <c:pt idx="52" formatCode="General">
                  <c:v>4.374086347525008E-4</c:v>
                </c:pt>
                <c:pt idx="68" formatCode="General">
                  <c:v>-6.6732614519423805E-2</c:v>
                </c:pt>
                <c:pt idx="69" formatCode="General">
                  <c:v>4.0941454273706768E-2</c:v>
                </c:pt>
                <c:pt idx="90" formatCode="General">
                  <c:v>7.2274728212505579E-2</c:v>
                </c:pt>
                <c:pt idx="104" formatCode="General">
                  <c:v>7.3999304950120859E-2</c:v>
                </c:pt>
                <c:pt idx="108" formatCode="General">
                  <c:v>5.0377686704450753E-2</c:v>
                </c:pt>
                <c:pt idx="109" formatCode="General">
                  <c:v>-4.4267420962569304E-3</c:v>
                </c:pt>
                <c:pt idx="110" formatCode="General">
                  <c:v>4.4501730546471663E-2</c:v>
                </c:pt>
                <c:pt idx="137" formatCode="General">
                  <c:v>1.0983318497892469E-2</c:v>
                </c:pt>
                <c:pt idx="160" formatCode="General">
                  <c:v>5.2891673520207405E-2</c:v>
                </c:pt>
                <c:pt idx="188" formatCode="General">
                  <c:v>-1.9908661532099359E-2</c:v>
                </c:pt>
                <c:pt idx="200" formatCode="General">
                  <c:v>-4.9198018154129386E-2</c:v>
                </c:pt>
                <c:pt idx="237" formatCode="General">
                  <c:v>7.5216166485915892E-2</c:v>
                </c:pt>
                <c:pt idx="242" formatCode="General">
                  <c:v>7.3625425087811891E-2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23-40DC-A861-34649D7FA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848120"/>
        <c:axId val="1"/>
      </c:scatterChart>
      <c:valAx>
        <c:axId val="618848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32969887574629"/>
              <c:y val="0.87723892569694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494860499265784E-2"/>
              <c:y val="0.37851716105819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8481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2863436123348019E-2"/>
          <c:y val="0.93350491035167915"/>
          <c:w val="0.84434762835262334"/>
          <c:h val="0.984655805492344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8382352941176473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64705882352941"/>
          <c:y val="0.17132896383468749"/>
          <c:w val="0.82058823529411762"/>
          <c:h val="0.576924061892315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(3)'!$H$22:$H$786</c:f>
              <c:numCache>
                <c:formatCode>General</c:formatCode>
                <c:ptCount val="765"/>
                <c:pt idx="11">
                  <c:v>-8.0401999948662706E-3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FB-4466-A76F-D4056546D015}"/>
            </c:ext>
          </c:extLst>
        </c:ser>
        <c:ser>
          <c:idx val="1"/>
          <c:order val="1"/>
          <c:tx>
            <c:strRef>
              <c:f>'D (3)'!$I$20</c:f>
              <c:strCache>
                <c:ptCount val="1"/>
                <c:pt idx="0">
                  <c:v>Ragazzoni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(3)'!$I$22:$I$786</c:f>
              <c:numCache>
                <c:formatCode>General</c:formatCode>
                <c:ptCount val="765"/>
                <c:pt idx="12">
                  <c:v>3.4805000032065436E-3</c:v>
                </c:pt>
                <c:pt idx="13">
                  <c:v>7.1638000008533709E-3</c:v>
                </c:pt>
                <c:pt idx="14">
                  <c:v>8.6681000029784627E-3</c:v>
                </c:pt>
                <c:pt idx="18">
                  <c:v>-6.2237999954959378E-3</c:v>
                </c:pt>
                <c:pt idx="57">
                  <c:v>-2.0693200000096112E-2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FB-4466-A76F-D4056546D015}"/>
            </c:ext>
          </c:extLst>
        </c:ser>
        <c:ser>
          <c:idx val="2"/>
          <c:order val="2"/>
          <c:tx>
            <c:strRef>
              <c:f>'D (3)'!$J$20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(3)'!$J$22:$J$786</c:f>
              <c:numCache>
                <c:formatCode>General</c:formatCode>
                <c:ptCount val="765"/>
                <c:pt idx="65">
                  <c:v>-2.8616600000532344E-2</c:v>
                </c:pt>
                <c:pt idx="80">
                  <c:v>-4.1412350001337472E-2</c:v>
                </c:pt>
                <c:pt idx="94">
                  <c:v>-4.3224749992077705E-2</c:v>
                </c:pt>
                <c:pt idx="99">
                  <c:v>-4.3819450002047233E-2</c:v>
                </c:pt>
                <c:pt idx="100">
                  <c:v>-4.5148499993956648E-2</c:v>
                </c:pt>
                <c:pt idx="101">
                  <c:v>-4.5627399995282758E-2</c:v>
                </c:pt>
                <c:pt idx="102">
                  <c:v>-4.524334999587154E-2</c:v>
                </c:pt>
                <c:pt idx="103">
                  <c:v>-4.5067899998684879E-2</c:v>
                </c:pt>
                <c:pt idx="105">
                  <c:v>-4.6858649991918355E-2</c:v>
                </c:pt>
                <c:pt idx="107">
                  <c:v>-4.6472149995679501E-2</c:v>
                </c:pt>
                <c:pt idx="111">
                  <c:v>-4.6682799998961855E-2</c:v>
                </c:pt>
                <c:pt idx="112">
                  <c:v>-4.6682799998961855E-2</c:v>
                </c:pt>
                <c:pt idx="113">
                  <c:v>-4.6929799995268695E-2</c:v>
                </c:pt>
                <c:pt idx="115">
                  <c:v>-4.6545299999706913E-2</c:v>
                </c:pt>
                <c:pt idx="118">
                  <c:v>-4.695124999852851E-2</c:v>
                </c:pt>
                <c:pt idx="119">
                  <c:v>-4.695124999852851E-2</c:v>
                </c:pt>
                <c:pt idx="121">
                  <c:v>-4.6487199993862305E-2</c:v>
                </c:pt>
                <c:pt idx="122">
                  <c:v>-4.6487199993862305E-2</c:v>
                </c:pt>
                <c:pt idx="123">
                  <c:v>-4.6588599994720425E-2</c:v>
                </c:pt>
                <c:pt idx="124">
                  <c:v>-4.6588599994720425E-2</c:v>
                </c:pt>
                <c:pt idx="125">
                  <c:v>-4.6562799994717352E-2</c:v>
                </c:pt>
                <c:pt idx="126">
                  <c:v>-4.6562799994717352E-2</c:v>
                </c:pt>
                <c:pt idx="127">
                  <c:v>-4.6903899994504172E-2</c:v>
                </c:pt>
                <c:pt idx="128">
                  <c:v>-4.6903899994504172E-2</c:v>
                </c:pt>
                <c:pt idx="139">
                  <c:v>-4.7321699996246025E-2</c:v>
                </c:pt>
                <c:pt idx="147">
                  <c:v>-4.6951700001955032E-2</c:v>
                </c:pt>
                <c:pt idx="148">
                  <c:v>-4.6951700001955032E-2</c:v>
                </c:pt>
                <c:pt idx="177">
                  <c:v>-4.8105499998200685E-2</c:v>
                </c:pt>
                <c:pt idx="178">
                  <c:v>-4.8632400001224596E-2</c:v>
                </c:pt>
                <c:pt idx="179">
                  <c:v>-4.8048349992313888E-2</c:v>
                </c:pt>
                <c:pt idx="180">
                  <c:v>-4.8012149993155617E-2</c:v>
                </c:pt>
                <c:pt idx="181">
                  <c:v>-4.8228100000414997E-2</c:v>
                </c:pt>
                <c:pt idx="182">
                  <c:v>-4.7723799994855653E-2</c:v>
                </c:pt>
                <c:pt idx="183">
                  <c:v>-4.6939749998273328E-2</c:v>
                </c:pt>
                <c:pt idx="189">
                  <c:v>-4.7038999997312203E-2</c:v>
                </c:pt>
                <c:pt idx="191">
                  <c:v>-4.7536350000882521E-2</c:v>
                </c:pt>
                <c:pt idx="192">
                  <c:v>-4.9291400006040931E-2</c:v>
                </c:pt>
                <c:pt idx="205">
                  <c:v>-4.5625049999216571E-2</c:v>
                </c:pt>
                <c:pt idx="206">
                  <c:v>-4.7540999999910127E-2</c:v>
                </c:pt>
                <c:pt idx="207">
                  <c:v>-4.5556949997262564E-2</c:v>
                </c:pt>
                <c:pt idx="208">
                  <c:v>-4.7031699999934062E-2</c:v>
                </c:pt>
                <c:pt idx="214">
                  <c:v>-4.6467050218780059E-2</c:v>
                </c:pt>
                <c:pt idx="218">
                  <c:v>-4.6562750198063441E-2</c:v>
                </c:pt>
                <c:pt idx="222">
                  <c:v>-4.5935949994600378E-2</c:v>
                </c:pt>
                <c:pt idx="238">
                  <c:v>-4.4953299999178853E-2</c:v>
                </c:pt>
                <c:pt idx="258">
                  <c:v>-4.6477699994284194E-2</c:v>
                </c:pt>
                <c:pt idx="259">
                  <c:v>-4.5899699995061383E-2</c:v>
                </c:pt>
                <c:pt idx="260">
                  <c:v>-4.7343049998744391E-2</c:v>
                </c:pt>
                <c:pt idx="261">
                  <c:v>-4.6861199996783398E-2</c:v>
                </c:pt>
                <c:pt idx="262">
                  <c:v>-4.5563649997347966E-2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FB-4466-A76F-D4056546D015}"/>
            </c:ext>
          </c:extLst>
        </c:ser>
        <c:ser>
          <c:idx val="3"/>
          <c:order val="3"/>
          <c:tx>
            <c:strRef>
              <c:f>'D (3)'!$K$20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(3)'!$D$21:$D$1681</c:f>
                <c:numCache>
                  <c:formatCode>General</c:formatCode>
                  <c:ptCount val="166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20">
                    <c:v>4.0000000000000003E-5</c:v>
                  </c:pt>
                  <c:pt idx="21">
                    <c:v>1.4999999999999999E-4</c:v>
                  </c:pt>
                  <c:pt idx="41">
                    <c:v>5.0000000000000001E-3</c:v>
                  </c:pt>
                  <c:pt idx="42">
                    <c:v>5.0000000000000001E-3</c:v>
                  </c:pt>
                  <c:pt idx="43">
                    <c:v>5.0000000000000001E-3</c:v>
                  </c:pt>
                  <c:pt idx="44">
                    <c:v>6.0000000000000001E-3</c:v>
                  </c:pt>
                  <c:pt idx="45">
                    <c:v>5.0000000000000001E-3</c:v>
                  </c:pt>
                  <c:pt idx="46">
                    <c:v>7.0000000000000001E-3</c:v>
                  </c:pt>
                  <c:pt idx="47">
                    <c:v>5.0000000000000001E-3</c:v>
                  </c:pt>
                  <c:pt idx="48">
                    <c:v>6.0000000000000001E-3</c:v>
                  </c:pt>
                  <c:pt idx="49">
                    <c:v>5.0000000000000001E-3</c:v>
                  </c:pt>
                  <c:pt idx="50">
                    <c:v>6.0000000000000001E-3</c:v>
                  </c:pt>
                  <c:pt idx="51">
                    <c:v>6.0000000000000001E-3</c:v>
                  </c:pt>
                  <c:pt idx="52">
                    <c:v>6.0000000000000001E-3</c:v>
                  </c:pt>
                  <c:pt idx="56">
                    <c:v>5.0000000000000001E-3</c:v>
                  </c:pt>
                  <c:pt idx="57">
                    <c:v>6.0000000000000001E-3</c:v>
                  </c:pt>
                  <c:pt idx="59">
                    <c:v>8.0000000000000007E-5</c:v>
                  </c:pt>
                  <c:pt idx="60">
                    <c:v>6.0000000000000001E-3</c:v>
                  </c:pt>
                  <c:pt idx="61">
                    <c:v>6.0000000000000001E-3</c:v>
                  </c:pt>
                  <c:pt idx="62">
                    <c:v>4.0000000000000001E-3</c:v>
                  </c:pt>
                  <c:pt idx="65">
                    <c:v>5.0000000000000001E-3</c:v>
                  </c:pt>
                  <c:pt idx="66">
                    <c:v>5.9999999999999995E-4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2E-3</c:v>
                  </c:pt>
                  <c:pt idx="72">
                    <c:v>5.0000000000000001E-3</c:v>
                  </c:pt>
                  <c:pt idx="73">
                    <c:v>5.0000000000000001E-3</c:v>
                  </c:pt>
                  <c:pt idx="74">
                    <c:v>5.0000000000000001E-3</c:v>
                  </c:pt>
                  <c:pt idx="75">
                    <c:v>5.0000000000000001E-3</c:v>
                  </c:pt>
                  <c:pt idx="76">
                    <c:v>5.0000000000000001E-3</c:v>
                  </c:pt>
                  <c:pt idx="77">
                    <c:v>4.0000000000000001E-3</c:v>
                  </c:pt>
                  <c:pt idx="78">
                    <c:v>4.0000000000000001E-3</c:v>
                  </c:pt>
                  <c:pt idx="79">
                    <c:v>5.0000000000000001E-3</c:v>
                  </c:pt>
                  <c:pt idx="80">
                    <c:v>5.0000000000000001E-3</c:v>
                  </c:pt>
                  <c:pt idx="81">
                    <c:v>2.0000000000000001E-4</c:v>
                  </c:pt>
                  <c:pt idx="83">
                    <c:v>1E-4</c:v>
                  </c:pt>
                  <c:pt idx="84">
                    <c:v>1.2E-4</c:v>
                  </c:pt>
                  <c:pt idx="87">
                    <c:v>1.6000000000000001E-4</c:v>
                  </c:pt>
                  <c:pt idx="88">
                    <c:v>1.1E-4</c:v>
                  </c:pt>
                  <c:pt idx="90">
                    <c:v>1.2E-4</c:v>
                  </c:pt>
                  <c:pt idx="93">
                    <c:v>1E-4</c:v>
                  </c:pt>
                  <c:pt idx="94">
                    <c:v>1.2E-4</c:v>
                  </c:pt>
                  <c:pt idx="95">
                    <c:v>2.0000000000000001E-4</c:v>
                  </c:pt>
                  <c:pt idx="96">
                    <c:v>6.9999999999999994E-5</c:v>
                  </c:pt>
                  <c:pt idx="99">
                    <c:v>1.3999999999999999E-4</c:v>
                  </c:pt>
                  <c:pt idx="100">
                    <c:v>1E-4</c:v>
                  </c:pt>
                  <c:pt idx="101">
                    <c:v>2.0000000000000001E-4</c:v>
                  </c:pt>
                  <c:pt idx="102">
                    <c:v>2.0000000000000001E-4</c:v>
                  </c:pt>
                  <c:pt idx="103">
                    <c:v>1E-4</c:v>
                  </c:pt>
                  <c:pt idx="104">
                    <c:v>2.9999999999999997E-4</c:v>
                  </c:pt>
                  <c:pt idx="105">
                    <c:v>5.0000000000000001E-4</c:v>
                  </c:pt>
                  <c:pt idx="106">
                    <c:v>1E-4</c:v>
                  </c:pt>
                  <c:pt idx="108">
                    <c:v>1E-4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2.0000000000000001E-4</c:v>
                  </c:pt>
                  <c:pt idx="116">
                    <c:v>8.0000000000000007E-5</c:v>
                  </c:pt>
                  <c:pt idx="119">
                    <c:v>8.0000000000000007E-5</c:v>
                  </c:pt>
                  <c:pt idx="120">
                    <c:v>8.0000000000000007E-5</c:v>
                  </c:pt>
                  <c:pt idx="122">
                    <c:v>8.0000000000000007E-5</c:v>
                  </c:pt>
                  <c:pt idx="123">
                    <c:v>8.0000000000000007E-5</c:v>
                  </c:pt>
                  <c:pt idx="124">
                    <c:v>2.0000000000000001E-4</c:v>
                  </c:pt>
                  <c:pt idx="125">
                    <c:v>2.0000000000000001E-4</c:v>
                  </c:pt>
                  <c:pt idx="126">
                    <c:v>5.0000000000000001E-4</c:v>
                  </c:pt>
                  <c:pt idx="127">
                    <c:v>5.0000000000000001E-4</c:v>
                  </c:pt>
                  <c:pt idx="128">
                    <c:v>6.9999999999999994E-5</c:v>
                  </c:pt>
                  <c:pt idx="129">
                    <c:v>6.9999999999999994E-5</c:v>
                  </c:pt>
                  <c:pt idx="132">
                    <c:v>1E-4</c:v>
                  </c:pt>
                  <c:pt idx="134">
                    <c:v>2.0000000000000001E-4</c:v>
                  </c:pt>
                  <c:pt idx="136">
                    <c:v>4.0000000000000002E-4</c:v>
                  </c:pt>
                  <c:pt idx="138">
                    <c:v>5.0000000000000001E-4</c:v>
                  </c:pt>
                  <c:pt idx="140">
                    <c:v>1E-4</c:v>
                  </c:pt>
                  <c:pt idx="142">
                    <c:v>1E-4</c:v>
                  </c:pt>
                  <c:pt idx="145">
                    <c:v>2.0000000000000001E-4</c:v>
                  </c:pt>
                  <c:pt idx="148">
                    <c:v>6.0000000000000002E-5</c:v>
                  </c:pt>
                  <c:pt idx="149">
                    <c:v>6.0000000000000002E-5</c:v>
                  </c:pt>
                  <c:pt idx="151">
                    <c:v>9.0000000000000006E-5</c:v>
                  </c:pt>
                  <c:pt idx="152">
                    <c:v>1.9000000000000001E-4</c:v>
                  </c:pt>
                  <c:pt idx="154">
                    <c:v>1.4999999999999999E-4</c:v>
                  </c:pt>
                  <c:pt idx="155">
                    <c:v>1E-4</c:v>
                  </c:pt>
                  <c:pt idx="158">
                    <c:v>6.0000000000000002E-5</c:v>
                  </c:pt>
                  <c:pt idx="160">
                    <c:v>6.0000000000000002E-5</c:v>
                  </c:pt>
                  <c:pt idx="161">
                    <c:v>2.5999999999999999E-3</c:v>
                  </c:pt>
                  <c:pt idx="165">
                    <c:v>2.0999999999999999E-3</c:v>
                  </c:pt>
                  <c:pt idx="166">
                    <c:v>2.0999999999999999E-3</c:v>
                  </c:pt>
                  <c:pt idx="167">
                    <c:v>2.0999999999999999E-3</c:v>
                  </c:pt>
                  <c:pt idx="169">
                    <c:v>2.0000000000000001E-4</c:v>
                  </c:pt>
                  <c:pt idx="170">
                    <c:v>3.5999999999999999E-3</c:v>
                  </c:pt>
                  <c:pt idx="172">
                    <c:v>3.3E-3</c:v>
                  </c:pt>
                  <c:pt idx="173">
                    <c:v>3.3999999999999998E-3</c:v>
                  </c:pt>
                  <c:pt idx="174">
                    <c:v>3.5000000000000001E-3</c:v>
                  </c:pt>
                  <c:pt idx="178">
                    <c:v>2.9999999999999997E-4</c:v>
                  </c:pt>
                  <c:pt idx="179">
                    <c:v>1E-4</c:v>
                  </c:pt>
                  <c:pt idx="180">
                    <c:v>2.0000000000000001E-4</c:v>
                  </c:pt>
                  <c:pt idx="181">
                    <c:v>2.0000000000000001E-4</c:v>
                  </c:pt>
                  <c:pt idx="182">
                    <c:v>2.0000000000000001E-4</c:v>
                  </c:pt>
                  <c:pt idx="183">
                    <c:v>2.9999999999999997E-4</c:v>
                  </c:pt>
                  <c:pt idx="184">
                    <c:v>8.0000000000000004E-4</c:v>
                  </c:pt>
                  <c:pt idx="185">
                    <c:v>1E-4</c:v>
                  </c:pt>
                  <c:pt idx="187">
                    <c:v>9.0000000000000006E-5</c:v>
                  </c:pt>
                  <c:pt idx="189">
                    <c:v>6.9999999999999999E-4</c:v>
                  </c:pt>
                  <c:pt idx="190">
                    <c:v>1E-4</c:v>
                  </c:pt>
                  <c:pt idx="191">
                    <c:v>6.9999999999999999E-4</c:v>
                  </c:pt>
                  <c:pt idx="192">
                    <c:v>1E-4</c:v>
                  </c:pt>
                  <c:pt idx="193">
                    <c:v>6.9999999999999999E-4</c:v>
                  </c:pt>
                  <c:pt idx="195">
                    <c:v>1E-4</c:v>
                  </c:pt>
                  <c:pt idx="197">
                    <c:v>6.9999999999999994E-5</c:v>
                  </c:pt>
                  <c:pt idx="199">
                    <c:v>1.1E-4</c:v>
                  </c:pt>
                  <c:pt idx="201">
                    <c:v>2.9999999999999997E-4</c:v>
                  </c:pt>
                  <c:pt idx="202">
                    <c:v>2.3000000000000001E-4</c:v>
                  </c:pt>
                  <c:pt idx="204">
                    <c:v>2.0000000000000001E-4</c:v>
                  </c:pt>
                  <c:pt idx="206">
                    <c:v>4.0000000000000002E-4</c:v>
                  </c:pt>
                  <c:pt idx="207">
                    <c:v>2.9999999999999997E-4</c:v>
                  </c:pt>
                  <c:pt idx="208">
                    <c:v>1.4E-3</c:v>
                  </c:pt>
                  <c:pt idx="209">
                    <c:v>6.9999999999999999E-4</c:v>
                  </c:pt>
                  <c:pt idx="211">
                    <c:v>8.0000000000000007E-5</c:v>
                  </c:pt>
                  <c:pt idx="212">
                    <c:v>6.9999999999999994E-5</c:v>
                  </c:pt>
                  <c:pt idx="213">
                    <c:v>1.2999999999999999E-4</c:v>
                  </c:pt>
                  <c:pt idx="215">
                    <c:v>2.0000000000000001E-4</c:v>
                  </c:pt>
                  <c:pt idx="218">
                    <c:v>1E-4</c:v>
                  </c:pt>
                  <c:pt idx="219">
                    <c:v>2.0000000000000001E-4</c:v>
                  </c:pt>
                  <c:pt idx="221">
                    <c:v>2.0000000000000001E-4</c:v>
                  </c:pt>
                  <c:pt idx="222">
                    <c:v>2.0000000000000001E-4</c:v>
                  </c:pt>
                  <c:pt idx="223">
                    <c:v>2.0000000000000001E-4</c:v>
                  </c:pt>
                  <c:pt idx="224">
                    <c:v>1E-4</c:v>
                  </c:pt>
                  <c:pt idx="227">
                    <c:v>1.3999999999999999E-4</c:v>
                  </c:pt>
                  <c:pt idx="229">
                    <c:v>1.2999999999999999E-4</c:v>
                  </c:pt>
                  <c:pt idx="230">
                    <c:v>1.2999999999999999E-4</c:v>
                  </c:pt>
                  <c:pt idx="232">
                    <c:v>9.0000000000000006E-5</c:v>
                  </c:pt>
                  <c:pt idx="235">
                    <c:v>1.2E-4</c:v>
                  </c:pt>
                  <c:pt idx="236">
                    <c:v>1.6000000000000001E-4</c:v>
                  </c:pt>
                  <c:pt idx="238">
                    <c:v>1.4E-3</c:v>
                  </c:pt>
                  <c:pt idx="239">
                    <c:v>2.9999999999999997E-4</c:v>
                  </c:pt>
                  <c:pt idx="240">
                    <c:v>2.0000000000000001E-4</c:v>
                  </c:pt>
                  <c:pt idx="241">
                    <c:v>2.0000000000000001E-4</c:v>
                  </c:pt>
                  <c:pt idx="242">
                    <c:v>2.0000000000000001E-4</c:v>
                  </c:pt>
                  <c:pt idx="243">
                    <c:v>4.0000000000000002E-4</c:v>
                  </c:pt>
                  <c:pt idx="244">
                    <c:v>1E-4</c:v>
                  </c:pt>
                  <c:pt idx="245">
                    <c:v>9.0000000000000006E-5</c:v>
                  </c:pt>
                  <c:pt idx="248">
                    <c:v>1E-4</c:v>
                  </c:pt>
                  <c:pt idx="249">
                    <c:v>4.0000000000000003E-5</c:v>
                  </c:pt>
                  <c:pt idx="251">
                    <c:v>6.9999999999999994E-5</c:v>
                  </c:pt>
                  <c:pt idx="252">
                    <c:v>6.0000000000000002E-5</c:v>
                  </c:pt>
                  <c:pt idx="254">
                    <c:v>1.2999999999999999E-4</c:v>
                  </c:pt>
                  <c:pt idx="257">
                    <c:v>5.0000000000000002E-5</c:v>
                  </c:pt>
                  <c:pt idx="258">
                    <c:v>6.9999999999999994E-5</c:v>
                  </c:pt>
                  <c:pt idx="259">
                    <c:v>0</c:v>
                  </c:pt>
                  <c:pt idx="260">
                    <c:v>1E-4</c:v>
                  </c:pt>
                  <c:pt idx="261">
                    <c:v>2.0000000000000001E-4</c:v>
                  </c:pt>
                  <c:pt idx="262">
                    <c:v>5.9999999999999995E-4</c:v>
                  </c:pt>
                  <c:pt idx="263">
                    <c:v>5.0000000000000001E-4</c:v>
                  </c:pt>
                </c:numCache>
              </c:numRef>
            </c:plus>
            <c:minus>
              <c:numRef>
                <c:f>'D (3)'!$D$21:$D$1681</c:f>
                <c:numCache>
                  <c:formatCode>General</c:formatCode>
                  <c:ptCount val="166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20">
                    <c:v>4.0000000000000003E-5</c:v>
                  </c:pt>
                  <c:pt idx="21">
                    <c:v>1.4999999999999999E-4</c:v>
                  </c:pt>
                  <c:pt idx="41">
                    <c:v>5.0000000000000001E-3</c:v>
                  </c:pt>
                  <c:pt idx="42">
                    <c:v>5.0000000000000001E-3</c:v>
                  </c:pt>
                  <c:pt idx="43">
                    <c:v>5.0000000000000001E-3</c:v>
                  </c:pt>
                  <c:pt idx="44">
                    <c:v>6.0000000000000001E-3</c:v>
                  </c:pt>
                  <c:pt idx="45">
                    <c:v>5.0000000000000001E-3</c:v>
                  </c:pt>
                  <c:pt idx="46">
                    <c:v>7.0000000000000001E-3</c:v>
                  </c:pt>
                  <c:pt idx="47">
                    <c:v>5.0000000000000001E-3</c:v>
                  </c:pt>
                  <c:pt idx="48">
                    <c:v>6.0000000000000001E-3</c:v>
                  </c:pt>
                  <c:pt idx="49">
                    <c:v>5.0000000000000001E-3</c:v>
                  </c:pt>
                  <c:pt idx="50">
                    <c:v>6.0000000000000001E-3</c:v>
                  </c:pt>
                  <c:pt idx="51">
                    <c:v>6.0000000000000001E-3</c:v>
                  </c:pt>
                  <c:pt idx="52">
                    <c:v>6.0000000000000001E-3</c:v>
                  </c:pt>
                  <c:pt idx="56">
                    <c:v>5.0000000000000001E-3</c:v>
                  </c:pt>
                  <c:pt idx="57">
                    <c:v>6.0000000000000001E-3</c:v>
                  </c:pt>
                  <c:pt idx="59">
                    <c:v>8.0000000000000007E-5</c:v>
                  </c:pt>
                  <c:pt idx="60">
                    <c:v>6.0000000000000001E-3</c:v>
                  </c:pt>
                  <c:pt idx="61">
                    <c:v>6.0000000000000001E-3</c:v>
                  </c:pt>
                  <c:pt idx="62">
                    <c:v>4.0000000000000001E-3</c:v>
                  </c:pt>
                  <c:pt idx="65">
                    <c:v>5.0000000000000001E-3</c:v>
                  </c:pt>
                  <c:pt idx="66">
                    <c:v>5.9999999999999995E-4</c:v>
                  </c:pt>
                  <c:pt idx="69">
                    <c:v>0</c:v>
                  </c:pt>
                  <c:pt idx="70">
                    <c:v>0</c:v>
                  </c:pt>
                  <c:pt idx="71">
                    <c:v>2E-3</c:v>
                  </c:pt>
                  <c:pt idx="72">
                    <c:v>5.0000000000000001E-3</c:v>
                  </c:pt>
                  <c:pt idx="73">
                    <c:v>5.0000000000000001E-3</c:v>
                  </c:pt>
                  <c:pt idx="74">
                    <c:v>5.0000000000000001E-3</c:v>
                  </c:pt>
                  <c:pt idx="75">
                    <c:v>5.0000000000000001E-3</c:v>
                  </c:pt>
                  <c:pt idx="76">
                    <c:v>5.0000000000000001E-3</c:v>
                  </c:pt>
                  <c:pt idx="77">
                    <c:v>4.0000000000000001E-3</c:v>
                  </c:pt>
                  <c:pt idx="78">
                    <c:v>4.0000000000000001E-3</c:v>
                  </c:pt>
                  <c:pt idx="79">
                    <c:v>5.0000000000000001E-3</c:v>
                  </c:pt>
                  <c:pt idx="80">
                    <c:v>5.0000000000000001E-3</c:v>
                  </c:pt>
                  <c:pt idx="81">
                    <c:v>2.0000000000000001E-4</c:v>
                  </c:pt>
                  <c:pt idx="83">
                    <c:v>1E-4</c:v>
                  </c:pt>
                  <c:pt idx="84">
                    <c:v>1.2E-4</c:v>
                  </c:pt>
                  <c:pt idx="87">
                    <c:v>1.6000000000000001E-4</c:v>
                  </c:pt>
                  <c:pt idx="88">
                    <c:v>1.1E-4</c:v>
                  </c:pt>
                  <c:pt idx="90">
                    <c:v>1.2E-4</c:v>
                  </c:pt>
                  <c:pt idx="93">
                    <c:v>1E-4</c:v>
                  </c:pt>
                  <c:pt idx="94">
                    <c:v>1.2E-4</c:v>
                  </c:pt>
                  <c:pt idx="95">
                    <c:v>2.0000000000000001E-4</c:v>
                  </c:pt>
                  <c:pt idx="96">
                    <c:v>6.9999999999999994E-5</c:v>
                  </c:pt>
                  <c:pt idx="99">
                    <c:v>1.3999999999999999E-4</c:v>
                  </c:pt>
                  <c:pt idx="100">
                    <c:v>1E-4</c:v>
                  </c:pt>
                  <c:pt idx="101">
                    <c:v>2.0000000000000001E-4</c:v>
                  </c:pt>
                  <c:pt idx="102">
                    <c:v>2.0000000000000001E-4</c:v>
                  </c:pt>
                  <c:pt idx="103">
                    <c:v>1E-4</c:v>
                  </c:pt>
                  <c:pt idx="104">
                    <c:v>2.9999999999999997E-4</c:v>
                  </c:pt>
                  <c:pt idx="105">
                    <c:v>5.0000000000000001E-4</c:v>
                  </c:pt>
                  <c:pt idx="106">
                    <c:v>1E-4</c:v>
                  </c:pt>
                  <c:pt idx="108">
                    <c:v>1E-4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1E-4</c:v>
                  </c:pt>
                  <c:pt idx="113">
                    <c:v>1E-4</c:v>
                  </c:pt>
                  <c:pt idx="114">
                    <c:v>2.0000000000000001E-4</c:v>
                  </c:pt>
                  <c:pt idx="116">
                    <c:v>8.0000000000000007E-5</c:v>
                  </c:pt>
                  <c:pt idx="119">
                    <c:v>8.0000000000000007E-5</c:v>
                  </c:pt>
                  <c:pt idx="120">
                    <c:v>8.0000000000000007E-5</c:v>
                  </c:pt>
                  <c:pt idx="122">
                    <c:v>8.0000000000000007E-5</c:v>
                  </c:pt>
                  <c:pt idx="123">
                    <c:v>8.0000000000000007E-5</c:v>
                  </c:pt>
                  <c:pt idx="124">
                    <c:v>2.0000000000000001E-4</c:v>
                  </c:pt>
                  <c:pt idx="125">
                    <c:v>2.0000000000000001E-4</c:v>
                  </c:pt>
                  <c:pt idx="126">
                    <c:v>5.0000000000000001E-4</c:v>
                  </c:pt>
                  <c:pt idx="127">
                    <c:v>5.0000000000000001E-4</c:v>
                  </c:pt>
                  <c:pt idx="128">
                    <c:v>6.9999999999999994E-5</c:v>
                  </c:pt>
                  <c:pt idx="129">
                    <c:v>6.9999999999999994E-5</c:v>
                  </c:pt>
                  <c:pt idx="132">
                    <c:v>1E-4</c:v>
                  </c:pt>
                  <c:pt idx="134">
                    <c:v>2.0000000000000001E-4</c:v>
                  </c:pt>
                  <c:pt idx="136">
                    <c:v>4.0000000000000002E-4</c:v>
                  </c:pt>
                  <c:pt idx="138">
                    <c:v>5.0000000000000001E-4</c:v>
                  </c:pt>
                  <c:pt idx="140">
                    <c:v>1E-4</c:v>
                  </c:pt>
                  <c:pt idx="142">
                    <c:v>1E-4</c:v>
                  </c:pt>
                  <c:pt idx="145">
                    <c:v>2.0000000000000001E-4</c:v>
                  </c:pt>
                  <c:pt idx="148">
                    <c:v>6.0000000000000002E-5</c:v>
                  </c:pt>
                  <c:pt idx="149">
                    <c:v>6.0000000000000002E-5</c:v>
                  </c:pt>
                  <c:pt idx="151">
                    <c:v>9.0000000000000006E-5</c:v>
                  </c:pt>
                  <c:pt idx="152">
                    <c:v>1.9000000000000001E-4</c:v>
                  </c:pt>
                  <c:pt idx="154">
                    <c:v>1.4999999999999999E-4</c:v>
                  </c:pt>
                  <c:pt idx="155">
                    <c:v>1E-4</c:v>
                  </c:pt>
                  <c:pt idx="158">
                    <c:v>6.0000000000000002E-5</c:v>
                  </c:pt>
                  <c:pt idx="160">
                    <c:v>6.0000000000000002E-5</c:v>
                  </c:pt>
                  <c:pt idx="161">
                    <c:v>2.5999999999999999E-3</c:v>
                  </c:pt>
                  <c:pt idx="165">
                    <c:v>2.0999999999999999E-3</c:v>
                  </c:pt>
                  <c:pt idx="166">
                    <c:v>2.0999999999999999E-3</c:v>
                  </c:pt>
                  <c:pt idx="167">
                    <c:v>2.0999999999999999E-3</c:v>
                  </c:pt>
                  <c:pt idx="169">
                    <c:v>2.0000000000000001E-4</c:v>
                  </c:pt>
                  <c:pt idx="170">
                    <c:v>3.5999999999999999E-3</c:v>
                  </c:pt>
                  <c:pt idx="172">
                    <c:v>3.3E-3</c:v>
                  </c:pt>
                  <c:pt idx="173">
                    <c:v>3.3999999999999998E-3</c:v>
                  </c:pt>
                  <c:pt idx="174">
                    <c:v>3.5000000000000001E-3</c:v>
                  </c:pt>
                  <c:pt idx="178">
                    <c:v>2.9999999999999997E-4</c:v>
                  </c:pt>
                  <c:pt idx="179">
                    <c:v>1E-4</c:v>
                  </c:pt>
                  <c:pt idx="180">
                    <c:v>2.0000000000000001E-4</c:v>
                  </c:pt>
                  <c:pt idx="181">
                    <c:v>2.0000000000000001E-4</c:v>
                  </c:pt>
                  <c:pt idx="182">
                    <c:v>2.0000000000000001E-4</c:v>
                  </c:pt>
                  <c:pt idx="183">
                    <c:v>2.9999999999999997E-4</c:v>
                  </c:pt>
                  <c:pt idx="184">
                    <c:v>8.0000000000000004E-4</c:v>
                  </c:pt>
                  <c:pt idx="185">
                    <c:v>1E-4</c:v>
                  </c:pt>
                  <c:pt idx="187">
                    <c:v>9.0000000000000006E-5</c:v>
                  </c:pt>
                  <c:pt idx="189">
                    <c:v>6.9999999999999999E-4</c:v>
                  </c:pt>
                  <c:pt idx="190">
                    <c:v>1E-4</c:v>
                  </c:pt>
                  <c:pt idx="191">
                    <c:v>6.9999999999999999E-4</c:v>
                  </c:pt>
                  <c:pt idx="192">
                    <c:v>1E-4</c:v>
                  </c:pt>
                  <c:pt idx="193">
                    <c:v>6.9999999999999999E-4</c:v>
                  </c:pt>
                  <c:pt idx="195">
                    <c:v>1E-4</c:v>
                  </c:pt>
                  <c:pt idx="197">
                    <c:v>6.9999999999999994E-5</c:v>
                  </c:pt>
                  <c:pt idx="199">
                    <c:v>1.1E-4</c:v>
                  </c:pt>
                  <c:pt idx="201">
                    <c:v>2.9999999999999997E-4</c:v>
                  </c:pt>
                  <c:pt idx="202">
                    <c:v>2.3000000000000001E-4</c:v>
                  </c:pt>
                  <c:pt idx="204">
                    <c:v>2.0000000000000001E-4</c:v>
                  </c:pt>
                  <c:pt idx="206">
                    <c:v>4.0000000000000002E-4</c:v>
                  </c:pt>
                  <c:pt idx="207">
                    <c:v>2.9999999999999997E-4</c:v>
                  </c:pt>
                  <c:pt idx="208">
                    <c:v>1.4E-3</c:v>
                  </c:pt>
                  <c:pt idx="209">
                    <c:v>6.9999999999999999E-4</c:v>
                  </c:pt>
                  <c:pt idx="211">
                    <c:v>8.0000000000000007E-5</c:v>
                  </c:pt>
                  <c:pt idx="212">
                    <c:v>6.9999999999999994E-5</c:v>
                  </c:pt>
                  <c:pt idx="213">
                    <c:v>1.2999999999999999E-4</c:v>
                  </c:pt>
                  <c:pt idx="215">
                    <c:v>2.0000000000000001E-4</c:v>
                  </c:pt>
                  <c:pt idx="218">
                    <c:v>1E-4</c:v>
                  </c:pt>
                  <c:pt idx="219">
                    <c:v>2.0000000000000001E-4</c:v>
                  </c:pt>
                  <c:pt idx="221">
                    <c:v>2.0000000000000001E-4</c:v>
                  </c:pt>
                  <c:pt idx="222">
                    <c:v>2.0000000000000001E-4</c:v>
                  </c:pt>
                  <c:pt idx="223">
                    <c:v>2.0000000000000001E-4</c:v>
                  </c:pt>
                  <c:pt idx="224">
                    <c:v>1E-4</c:v>
                  </c:pt>
                  <c:pt idx="227">
                    <c:v>1.3999999999999999E-4</c:v>
                  </c:pt>
                  <c:pt idx="229">
                    <c:v>1.2999999999999999E-4</c:v>
                  </c:pt>
                  <c:pt idx="230">
                    <c:v>1.2999999999999999E-4</c:v>
                  </c:pt>
                  <c:pt idx="232">
                    <c:v>9.0000000000000006E-5</c:v>
                  </c:pt>
                  <c:pt idx="235">
                    <c:v>1.2E-4</c:v>
                  </c:pt>
                  <c:pt idx="236">
                    <c:v>1.6000000000000001E-4</c:v>
                  </c:pt>
                  <c:pt idx="238">
                    <c:v>1.4E-3</c:v>
                  </c:pt>
                  <c:pt idx="239">
                    <c:v>2.9999999999999997E-4</c:v>
                  </c:pt>
                  <c:pt idx="240">
                    <c:v>2.0000000000000001E-4</c:v>
                  </c:pt>
                  <c:pt idx="241">
                    <c:v>2.0000000000000001E-4</c:v>
                  </c:pt>
                  <c:pt idx="242">
                    <c:v>2.0000000000000001E-4</c:v>
                  </c:pt>
                  <c:pt idx="243">
                    <c:v>4.0000000000000002E-4</c:v>
                  </c:pt>
                  <c:pt idx="244">
                    <c:v>1E-4</c:v>
                  </c:pt>
                  <c:pt idx="245">
                    <c:v>9.0000000000000006E-5</c:v>
                  </c:pt>
                  <c:pt idx="248">
                    <c:v>1E-4</c:v>
                  </c:pt>
                  <c:pt idx="249">
                    <c:v>4.0000000000000003E-5</c:v>
                  </c:pt>
                  <c:pt idx="251">
                    <c:v>6.9999999999999994E-5</c:v>
                  </c:pt>
                  <c:pt idx="252">
                    <c:v>6.0000000000000002E-5</c:v>
                  </c:pt>
                  <c:pt idx="254">
                    <c:v>1.2999999999999999E-4</c:v>
                  </c:pt>
                  <c:pt idx="257">
                    <c:v>5.0000000000000002E-5</c:v>
                  </c:pt>
                  <c:pt idx="258">
                    <c:v>6.9999999999999994E-5</c:v>
                  </c:pt>
                  <c:pt idx="259">
                    <c:v>0</c:v>
                  </c:pt>
                  <c:pt idx="260">
                    <c:v>1E-4</c:v>
                  </c:pt>
                  <c:pt idx="261">
                    <c:v>2.0000000000000001E-4</c:v>
                  </c:pt>
                  <c:pt idx="262">
                    <c:v>5.9999999999999995E-4</c:v>
                  </c:pt>
                  <c:pt idx="263">
                    <c:v>5.0000000000000001E-4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(3)'!$K$22:$K$786</c:f>
              <c:numCache>
                <c:formatCode>General</c:formatCode>
                <c:ptCount val="765"/>
                <c:pt idx="82">
                  <c:v>-4.2755800001032185E-2</c:v>
                </c:pt>
                <c:pt idx="83">
                  <c:v>-4.1968453660956584E-2</c:v>
                </c:pt>
                <c:pt idx="95">
                  <c:v>-4.3685650001862086E-2</c:v>
                </c:pt>
                <c:pt idx="98">
                  <c:v>-4.4699780628434382E-2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1FB-4466-A76F-D4056546D015}"/>
            </c:ext>
          </c:extLst>
        </c:ser>
        <c:ser>
          <c:idx val="4"/>
          <c:order val="4"/>
          <c:tx>
            <c:strRef>
              <c:f>'D (3)'!$L$20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Ref>
                <c:f>'D (3)'!$D$22:$D$34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(3)'!$L$22:$L$786</c:f>
              <c:numCache>
                <c:formatCode>General</c:formatCode>
                <c:ptCount val="765"/>
                <c:pt idx="15">
                  <c:v>6.7695499965338968E-3</c:v>
                </c:pt>
                <c:pt idx="16">
                  <c:v>-7.4353000018163584E-3</c:v>
                </c:pt>
                <c:pt idx="17">
                  <c:v>6.4528000075370073E-3</c:v>
                </c:pt>
                <c:pt idx="31">
                  <c:v>-2.2103499992226716E-2</c:v>
                </c:pt>
                <c:pt idx="32">
                  <c:v>-1.3700849995075259E-2</c:v>
                </c:pt>
                <c:pt idx="33">
                  <c:v>-2.6408450001326855E-2</c:v>
                </c:pt>
                <c:pt idx="34">
                  <c:v>-1.5609399997629225E-2</c:v>
                </c:pt>
                <c:pt idx="35">
                  <c:v>-1.8328749996726401E-2</c:v>
                </c:pt>
                <c:pt idx="36">
                  <c:v>-1.2818199997127522E-2</c:v>
                </c:pt>
                <c:pt idx="37">
                  <c:v>-1.0723599996708799E-2</c:v>
                </c:pt>
                <c:pt idx="38">
                  <c:v>-9.0253999951528385E-3</c:v>
                </c:pt>
                <c:pt idx="39">
                  <c:v>-2.2717350002494641E-2</c:v>
                </c:pt>
                <c:pt idx="40">
                  <c:v>-1.0547749996476341E-2</c:v>
                </c:pt>
                <c:pt idx="41">
                  <c:v>-1.2541500000224914E-2</c:v>
                </c:pt>
                <c:pt idx="42">
                  <c:v>-2.4039549993176479E-2</c:v>
                </c:pt>
                <c:pt idx="43">
                  <c:v>-2.4942599993664771E-2</c:v>
                </c:pt>
                <c:pt idx="44">
                  <c:v>-1.943829999800073E-2</c:v>
                </c:pt>
                <c:pt idx="45">
                  <c:v>-1.0845650002011098E-2</c:v>
                </c:pt>
                <c:pt idx="46">
                  <c:v>-2.474870000150986E-2</c:v>
                </c:pt>
                <c:pt idx="47">
                  <c:v>-1.5244400005030911E-2</c:v>
                </c:pt>
                <c:pt idx="48">
                  <c:v>-2.2740100001101382E-2</c:v>
                </c:pt>
                <c:pt idx="49">
                  <c:v>-2.2147449999465607E-2</c:v>
                </c:pt>
                <c:pt idx="50">
                  <c:v>-1.8643149996933062E-2</c:v>
                </c:pt>
                <c:pt idx="51">
                  <c:v>-1.3546199996198993E-2</c:v>
                </c:pt>
                <c:pt idx="55">
                  <c:v>-1.7149799998151138E-2</c:v>
                </c:pt>
                <c:pt idx="56">
                  <c:v>-1.6035649998229928E-2</c:v>
                </c:pt>
                <c:pt idx="59">
                  <c:v>-6.1482499950216152E-3</c:v>
                </c:pt>
                <c:pt idx="60">
                  <c:v>-1.2650999997276813E-2</c:v>
                </c:pt>
                <c:pt idx="61">
                  <c:v>-1.446419999410864E-2</c:v>
                </c:pt>
                <c:pt idx="64">
                  <c:v>-1.4870799997879658E-2</c:v>
                </c:pt>
                <c:pt idx="70">
                  <c:v>-3.5043899995798711E-2</c:v>
                </c:pt>
                <c:pt idx="71">
                  <c:v>-1.5035299998999108E-2</c:v>
                </c:pt>
                <c:pt idx="72">
                  <c:v>-3.1638899999961723E-2</c:v>
                </c:pt>
                <c:pt idx="73">
                  <c:v>-4.1242499995860271E-2</c:v>
                </c:pt>
                <c:pt idx="74">
                  <c:v>-3.5044700001890305E-2</c:v>
                </c:pt>
                <c:pt idx="75">
                  <c:v>-3.7941499998851214E-2</c:v>
                </c:pt>
                <c:pt idx="76">
                  <c:v>-3.2832049997523427E-2</c:v>
                </c:pt>
                <c:pt idx="77">
                  <c:v>-2.6457599997229408E-2</c:v>
                </c:pt>
                <c:pt idx="78">
                  <c:v>-3.4158149996073917E-2</c:v>
                </c:pt>
                <c:pt idx="79">
                  <c:v>-3.0556899997463915E-2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1FB-4466-A76F-D4056546D015}"/>
            </c:ext>
          </c:extLst>
        </c:ser>
        <c:ser>
          <c:idx val="5"/>
          <c:order val="5"/>
          <c:tx>
            <c:strRef>
              <c:f>'D (3)'!$M$20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(3)'!$M$22:$M$786</c:f>
              <c:numCache>
                <c:formatCode>General</c:formatCode>
                <c:ptCount val="765"/>
                <c:pt idx="0">
                  <c:v>-4.6200349999708124E-2</c:v>
                </c:pt>
                <c:pt idx="1">
                  <c:v>-4.4998400000622496E-2</c:v>
                </c:pt>
                <c:pt idx="2">
                  <c:v>-4.6710599999642E-2</c:v>
                </c:pt>
                <c:pt idx="3">
                  <c:v>-4.5192149991635233E-2</c:v>
                </c:pt>
                <c:pt idx="4">
                  <c:v>-4.601379999803612E-2</c:v>
                </c:pt>
                <c:pt idx="5">
                  <c:v>-4.6405599998252001E-2</c:v>
                </c:pt>
                <c:pt idx="6">
                  <c:v>-4.612154999631457E-2</c:v>
                </c:pt>
                <c:pt idx="7">
                  <c:v>-4.6733750001294538E-2</c:v>
                </c:pt>
                <c:pt idx="8">
                  <c:v>-4.6433750001597218E-2</c:v>
                </c:pt>
                <c:pt idx="9">
                  <c:v>-4.7129450002103113E-2</c:v>
                </c:pt>
                <c:pt idx="10">
                  <c:v>-4.6729449997656047E-2</c:v>
                </c:pt>
                <c:pt idx="19">
                  <c:v>-6.1738000003970228E-3</c:v>
                </c:pt>
                <c:pt idx="20">
                  <c:v>-6.2679500042577274E-3</c:v>
                </c:pt>
                <c:pt idx="29">
                  <c:v>-1.8705499998759478E-2</c:v>
                </c:pt>
                <c:pt idx="30">
                  <c:v>-1.709879999543773E-2</c:v>
                </c:pt>
                <c:pt idx="53">
                  <c:v>-2.1241899994492996E-2</c:v>
                </c:pt>
                <c:pt idx="54">
                  <c:v>-1.6141899992362596E-2</c:v>
                </c:pt>
                <c:pt idx="58">
                  <c:v>-2.0663199997215997E-2</c:v>
                </c:pt>
                <c:pt idx="62">
                  <c:v>-2.2354900000209454E-2</c:v>
                </c:pt>
                <c:pt idx="66">
                  <c:v>-2.8116599998611491E-2</c:v>
                </c:pt>
                <c:pt idx="85">
                  <c:v>-4.4528399994305801E-2</c:v>
                </c:pt>
                <c:pt idx="86">
                  <c:v>-4.3828399997437373E-2</c:v>
                </c:pt>
                <c:pt idx="87">
                  <c:v>-4.4121999999333639E-2</c:v>
                </c:pt>
                <c:pt idx="88">
                  <c:v>-4.3015199997171294E-2</c:v>
                </c:pt>
                <c:pt idx="89">
                  <c:v>-4.2815199994947761E-2</c:v>
                </c:pt>
                <c:pt idx="91">
                  <c:v>-4.4213950000994373E-2</c:v>
                </c:pt>
                <c:pt idx="92">
                  <c:v>-4.4113949996244628E-2</c:v>
                </c:pt>
                <c:pt idx="93">
                  <c:v>-4.4545700002345257E-2</c:v>
                </c:pt>
                <c:pt idx="106">
                  <c:v>-4.6858649991918355E-2</c:v>
                </c:pt>
                <c:pt idx="130">
                  <c:v>-4.7331850000773557E-2</c:v>
                </c:pt>
                <c:pt idx="131">
                  <c:v>-4.7311850001278799E-2</c:v>
                </c:pt>
                <c:pt idx="132">
                  <c:v>-4.6210899992729537E-2</c:v>
                </c:pt>
                <c:pt idx="133">
                  <c:v>-4.618089999712538E-2</c:v>
                </c:pt>
                <c:pt idx="135">
                  <c:v>-4.7306849992310163E-2</c:v>
                </c:pt>
                <c:pt idx="136">
                  <c:v>-4.70268499921076E-2</c:v>
                </c:pt>
                <c:pt idx="138">
                  <c:v>-4.7421699993719812E-2</c:v>
                </c:pt>
                <c:pt idx="140">
                  <c:v>-4.7033299997565337E-2</c:v>
                </c:pt>
                <c:pt idx="141">
                  <c:v>-4.6853299994836561E-2</c:v>
                </c:pt>
                <c:pt idx="143">
                  <c:v>-4.6535099994798657E-2</c:v>
                </c:pt>
                <c:pt idx="144">
                  <c:v>-4.6265099997981451E-2</c:v>
                </c:pt>
                <c:pt idx="150">
                  <c:v>-4.7233899997081608E-2</c:v>
                </c:pt>
                <c:pt idx="151">
                  <c:v>-4.6989599999506027E-2</c:v>
                </c:pt>
                <c:pt idx="153">
                  <c:v>-4.7395549998327624E-2</c:v>
                </c:pt>
                <c:pt idx="154">
                  <c:v>-4.6901000001525972E-2</c:v>
                </c:pt>
                <c:pt idx="157">
                  <c:v>-4.6456949996354524E-2</c:v>
                </c:pt>
                <c:pt idx="159">
                  <c:v>-4.7372899993206374E-2</c:v>
                </c:pt>
                <c:pt idx="164">
                  <c:v>-4.6910899996873923E-2</c:v>
                </c:pt>
                <c:pt idx="165">
                  <c:v>-4.6910899996873923E-2</c:v>
                </c:pt>
                <c:pt idx="166">
                  <c:v>-4.6910899996873923E-2</c:v>
                </c:pt>
                <c:pt idx="168">
                  <c:v>-4.6338250002008863E-2</c:v>
                </c:pt>
                <c:pt idx="169">
                  <c:v>-4.7170750003715511E-2</c:v>
                </c:pt>
                <c:pt idx="171">
                  <c:v>-4.6470749999571126E-2</c:v>
                </c:pt>
                <c:pt idx="172">
                  <c:v>-4.6470749999571126E-2</c:v>
                </c:pt>
                <c:pt idx="173">
                  <c:v>-4.6470749999571126E-2</c:v>
                </c:pt>
                <c:pt idx="184">
                  <c:v>-4.680384999664966E-2</c:v>
                </c:pt>
                <c:pt idx="186">
                  <c:v>-4.7729799996886868E-2</c:v>
                </c:pt>
                <c:pt idx="190">
                  <c:v>-4.8595249994832557E-2</c:v>
                </c:pt>
                <c:pt idx="194">
                  <c:v>-4.6811649997835048E-2</c:v>
                </c:pt>
                <c:pt idx="196">
                  <c:v>-4.7234700003173202E-2</c:v>
                </c:pt>
                <c:pt idx="198">
                  <c:v>-4.7130649996688589E-2</c:v>
                </c:pt>
                <c:pt idx="201">
                  <c:v>-4.7437749992241152E-2</c:v>
                </c:pt>
                <c:pt idx="203">
                  <c:v>-4.7514999991108198E-2</c:v>
                </c:pt>
                <c:pt idx="210">
                  <c:v>-4.6271450002677739E-2</c:v>
                </c:pt>
                <c:pt idx="211">
                  <c:v>-4.7117399997659959E-2</c:v>
                </c:pt>
                <c:pt idx="212">
                  <c:v>-4.6426149994658772E-2</c:v>
                </c:pt>
                <c:pt idx="217">
                  <c:v>-4.6568949997890741E-2</c:v>
                </c:pt>
                <c:pt idx="220">
                  <c:v>-4.7019849997013807E-2</c:v>
                </c:pt>
                <c:pt idx="221">
                  <c:v>-4.6819849994790275E-2</c:v>
                </c:pt>
                <c:pt idx="223">
                  <c:v>-4.6675599995069206E-2</c:v>
                </c:pt>
                <c:pt idx="226">
                  <c:v>-4.6516149996023159E-2</c:v>
                </c:pt>
                <c:pt idx="228">
                  <c:v>-4.6622099995147437E-2</c:v>
                </c:pt>
                <c:pt idx="229">
                  <c:v>-4.6363749992451631E-2</c:v>
                </c:pt>
                <c:pt idx="231">
                  <c:v>-4.6437549994152505E-2</c:v>
                </c:pt>
                <c:pt idx="234">
                  <c:v>-4.692349999822909E-2</c:v>
                </c:pt>
                <c:pt idx="235">
                  <c:v>-4.6279449998110067E-2</c:v>
                </c:pt>
                <c:pt idx="239">
                  <c:v>-4.5309399996767752E-2</c:v>
                </c:pt>
                <c:pt idx="240">
                  <c:v>-4.5209399999293964E-2</c:v>
                </c:pt>
                <c:pt idx="241">
                  <c:v>-4.4409399997675791E-2</c:v>
                </c:pt>
                <c:pt idx="243">
                  <c:v>-4.5774649996019434E-2</c:v>
                </c:pt>
                <c:pt idx="244">
                  <c:v>-4.6766799998295028E-2</c:v>
                </c:pt>
                <c:pt idx="247">
                  <c:v>-4.6541499999875668E-2</c:v>
                </c:pt>
                <c:pt idx="248">
                  <c:v>-4.635720000078436E-2</c:v>
                </c:pt>
                <c:pt idx="250">
                  <c:v>-4.5943149998493027E-2</c:v>
                </c:pt>
                <c:pt idx="251">
                  <c:v>-4.6404699998674914E-2</c:v>
                </c:pt>
                <c:pt idx="253">
                  <c:v>-4.5890649998909794E-2</c:v>
                </c:pt>
                <c:pt idx="256">
                  <c:v>-4.5994449996214826E-2</c:v>
                </c:pt>
                <c:pt idx="257">
                  <c:v>-4.6550399994885083E-2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1FB-4466-A76F-D4056546D015}"/>
            </c:ext>
          </c:extLst>
        </c:ser>
        <c:ser>
          <c:idx val="6"/>
          <c:order val="6"/>
          <c:tx>
            <c:strRef>
              <c:f>'D (3)'!$N$20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(3)'!$N$22:$N$786</c:f>
              <c:numCache>
                <c:formatCode>General</c:formatCode>
                <c:ptCount val="765"/>
                <c:pt idx="0">
                  <c:v>-4.6208159953883547E-2</c:v>
                </c:pt>
                <c:pt idx="1">
                  <c:v>-4.619822275610385E-2</c:v>
                </c:pt>
                <c:pt idx="2">
                  <c:v>-4.6191876310463037E-2</c:v>
                </c:pt>
                <c:pt idx="3">
                  <c:v>-4.6187784523141984E-2</c:v>
                </c:pt>
                <c:pt idx="4">
                  <c:v>-4.6036889427445216E-2</c:v>
                </c:pt>
                <c:pt idx="5">
                  <c:v>-4.6016513996703645E-2</c:v>
                </c:pt>
                <c:pt idx="6">
                  <c:v>-4.6016430490839949E-2</c:v>
                </c:pt>
                <c:pt idx="7">
                  <c:v>-4.6010084045199136E-2</c:v>
                </c:pt>
                <c:pt idx="8">
                  <c:v>-4.6010084045199136E-2</c:v>
                </c:pt>
                <c:pt idx="9">
                  <c:v>-4.6009583010016966E-2</c:v>
                </c:pt>
                <c:pt idx="10">
                  <c:v>-4.6009583010016966E-2</c:v>
                </c:pt>
                <c:pt idx="19">
                  <c:v>-5.1899001058830455E-2</c:v>
                </c:pt>
                <c:pt idx="20">
                  <c:v>-5.1852488292752366E-2</c:v>
                </c:pt>
                <c:pt idx="58">
                  <c:v>-4.9623299261415774E-2</c:v>
                </c:pt>
                <c:pt idx="86">
                  <c:v>-4.7918443548219745E-2</c:v>
                </c:pt>
                <c:pt idx="87">
                  <c:v>-4.7894393859475602E-2</c:v>
                </c:pt>
                <c:pt idx="89">
                  <c:v>-4.7889717531108683E-2</c:v>
                </c:pt>
                <c:pt idx="92">
                  <c:v>-4.7887629884516308E-2</c:v>
                </c:pt>
                <c:pt idx="93">
                  <c:v>-4.7873851417006646E-2</c:v>
                </c:pt>
                <c:pt idx="106">
                  <c:v>-4.7434527068107531E-2</c:v>
                </c:pt>
                <c:pt idx="130">
                  <c:v>-4.7062424939482851E-2</c:v>
                </c:pt>
                <c:pt idx="132">
                  <c:v>-4.7054157858977048E-2</c:v>
                </c:pt>
                <c:pt idx="136">
                  <c:v>-4.7054074353113352E-2</c:v>
                </c:pt>
                <c:pt idx="138">
                  <c:v>-4.7032112310961584E-2</c:v>
                </c:pt>
                <c:pt idx="140">
                  <c:v>-4.6971320042191664E-2</c:v>
                </c:pt>
                <c:pt idx="143">
                  <c:v>-4.6967645784189084E-2</c:v>
                </c:pt>
                <c:pt idx="150">
                  <c:v>-4.6942260001625824E-2</c:v>
                </c:pt>
                <c:pt idx="151">
                  <c:v>-4.6941758966443654E-2</c:v>
                </c:pt>
                <c:pt idx="153">
                  <c:v>-4.6941675460579958E-2</c:v>
                </c:pt>
                <c:pt idx="154">
                  <c:v>-4.6940756896079315E-2</c:v>
                </c:pt>
                <c:pt idx="157">
                  <c:v>-4.6940673390215619E-2</c:v>
                </c:pt>
                <c:pt idx="159">
                  <c:v>-4.6940589884351923E-2</c:v>
                </c:pt>
                <c:pt idx="164">
                  <c:v>-4.6937249649804128E-2</c:v>
                </c:pt>
                <c:pt idx="165">
                  <c:v>-4.6937249649804128E-2</c:v>
                </c:pt>
                <c:pt idx="166">
                  <c:v>-4.6937249649804128E-2</c:v>
                </c:pt>
                <c:pt idx="168">
                  <c:v>-4.6936164073576092E-2</c:v>
                </c:pt>
                <c:pt idx="169">
                  <c:v>-4.690693702128286E-2</c:v>
                </c:pt>
                <c:pt idx="171">
                  <c:v>-4.690693702128286E-2</c:v>
                </c:pt>
                <c:pt idx="172">
                  <c:v>-4.690693702128286E-2</c:v>
                </c:pt>
                <c:pt idx="173">
                  <c:v>-4.690693702128286E-2</c:v>
                </c:pt>
                <c:pt idx="177">
                  <c:v>-4.6898168905594888E-2</c:v>
                </c:pt>
                <c:pt idx="178">
                  <c:v>-4.6889651307498004E-2</c:v>
                </c:pt>
                <c:pt idx="179">
                  <c:v>-4.6889567801634308E-2</c:v>
                </c:pt>
                <c:pt idx="180">
                  <c:v>-4.688923377817953E-2</c:v>
                </c:pt>
                <c:pt idx="181">
                  <c:v>-4.6889150272315834E-2</c:v>
                </c:pt>
                <c:pt idx="182">
                  <c:v>-4.6888649237133664E-2</c:v>
                </c:pt>
                <c:pt idx="183">
                  <c:v>-4.6888565731269968E-2</c:v>
                </c:pt>
                <c:pt idx="184">
                  <c:v>-4.6882052273901763E-2</c:v>
                </c:pt>
                <c:pt idx="186">
                  <c:v>-4.6881968768038074E-2</c:v>
                </c:pt>
                <c:pt idx="188">
                  <c:v>-4.6835706519551074E-2</c:v>
                </c:pt>
                <c:pt idx="189">
                  <c:v>-4.6820508452358592E-2</c:v>
                </c:pt>
                <c:pt idx="190">
                  <c:v>-4.6814245512581468E-2</c:v>
                </c:pt>
                <c:pt idx="191">
                  <c:v>-4.6802721703391566E-2</c:v>
                </c:pt>
                <c:pt idx="192">
                  <c:v>-4.6787774153790172E-2</c:v>
                </c:pt>
                <c:pt idx="194">
                  <c:v>-4.6771490510369655E-2</c:v>
                </c:pt>
                <c:pt idx="196">
                  <c:v>-4.676990389895945E-2</c:v>
                </c:pt>
                <c:pt idx="198">
                  <c:v>-4.6769820393095754E-2</c:v>
                </c:pt>
                <c:pt idx="200">
                  <c:v>-4.6762889406409075E-2</c:v>
                </c:pt>
                <c:pt idx="201">
                  <c:v>-4.6751616114810261E-2</c:v>
                </c:pt>
                <c:pt idx="203">
                  <c:v>-4.6730322119568048E-2</c:v>
                </c:pt>
                <c:pt idx="205">
                  <c:v>-4.6723725156336146E-2</c:v>
                </c:pt>
                <c:pt idx="206">
                  <c:v>-4.672364165047245E-2</c:v>
                </c:pt>
                <c:pt idx="207">
                  <c:v>-4.6723558144608754E-2</c:v>
                </c:pt>
                <c:pt idx="208">
                  <c:v>-4.6714790028920788E-2</c:v>
                </c:pt>
                <c:pt idx="210">
                  <c:v>-4.6697671326863324E-2</c:v>
                </c:pt>
                <c:pt idx="211">
                  <c:v>-4.6697587820999628E-2</c:v>
                </c:pt>
                <c:pt idx="212">
                  <c:v>-4.6695500174407253E-2</c:v>
                </c:pt>
                <c:pt idx="214">
                  <c:v>-4.6693663045405967E-2</c:v>
                </c:pt>
                <c:pt idx="217">
                  <c:v>-4.6693496033678575E-2</c:v>
                </c:pt>
                <c:pt idx="218">
                  <c:v>-4.6693162010223797E-2</c:v>
                </c:pt>
                <c:pt idx="220">
                  <c:v>-4.6674957731938298E-2</c:v>
                </c:pt>
                <c:pt idx="221">
                  <c:v>-4.6674957731938298E-2</c:v>
                </c:pt>
                <c:pt idx="222">
                  <c:v>-4.6655083336378897E-2</c:v>
                </c:pt>
                <c:pt idx="223">
                  <c:v>-4.6601055042568271E-2</c:v>
                </c:pt>
                <c:pt idx="226">
                  <c:v>-4.6545189619756351E-2</c:v>
                </c:pt>
                <c:pt idx="228">
                  <c:v>-4.6545106113892655E-2</c:v>
                </c:pt>
                <c:pt idx="229">
                  <c:v>-4.6544521572846789E-2</c:v>
                </c:pt>
                <c:pt idx="231">
                  <c:v>-4.6544187549392012E-2</c:v>
                </c:pt>
                <c:pt idx="234">
                  <c:v>-4.6544104043528316E-2</c:v>
                </c:pt>
                <c:pt idx="235">
                  <c:v>-4.654402053766462E-2</c:v>
                </c:pt>
                <c:pt idx="237">
                  <c:v>-4.650410473481844E-2</c:v>
                </c:pt>
                <c:pt idx="238">
                  <c:v>-4.6503687205499966E-2</c:v>
                </c:pt>
                <c:pt idx="239">
                  <c:v>-4.6500513982679556E-2</c:v>
                </c:pt>
                <c:pt idx="240">
                  <c:v>-4.6500513982679556E-2</c:v>
                </c:pt>
                <c:pt idx="241">
                  <c:v>-4.6500513982679556E-2</c:v>
                </c:pt>
                <c:pt idx="242">
                  <c:v>-4.649725725399545E-2</c:v>
                </c:pt>
                <c:pt idx="243">
                  <c:v>-4.6492580925628538E-2</c:v>
                </c:pt>
                <c:pt idx="244">
                  <c:v>-4.6359222061307707E-2</c:v>
                </c:pt>
                <c:pt idx="247">
                  <c:v>-4.6357050908851637E-2</c:v>
                </c:pt>
                <c:pt idx="248">
                  <c:v>-4.6356549873669467E-2</c:v>
                </c:pt>
                <c:pt idx="250">
                  <c:v>-4.6356466367805771E-2</c:v>
                </c:pt>
                <c:pt idx="251">
                  <c:v>-4.6352374580484718E-2</c:v>
                </c:pt>
                <c:pt idx="253">
                  <c:v>-4.6352291074621021E-2</c:v>
                </c:pt>
                <c:pt idx="256">
                  <c:v>-4.6351957051166244E-2</c:v>
                </c:pt>
                <c:pt idx="257">
                  <c:v>-4.6351873545302548E-2</c:v>
                </c:pt>
                <c:pt idx="258">
                  <c:v>-4.632398258682844E-2</c:v>
                </c:pt>
                <c:pt idx="259">
                  <c:v>-4.6260518130420279E-2</c:v>
                </c:pt>
                <c:pt idx="260">
                  <c:v>-4.618594739414069E-2</c:v>
                </c:pt>
                <c:pt idx="261">
                  <c:v>-4.5995804542507297E-2</c:v>
                </c:pt>
                <c:pt idx="262">
                  <c:v>-4.5772760380578092E-2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1FB-4466-A76F-D4056546D015}"/>
            </c:ext>
          </c:extLst>
        </c:ser>
        <c:ser>
          <c:idx val="7"/>
          <c:order val="7"/>
          <c:tx>
            <c:strRef>
              <c:f>'D (3)'!$O$20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(3)'!$O$22:$O$786</c:f>
              <c:numCache>
                <c:formatCode>General</c:formatCode>
                <c:ptCount val="765"/>
                <c:pt idx="0">
                  <c:v>0.22424364753714932</c:v>
                </c:pt>
                <c:pt idx="1">
                  <c:v>0.22473927058455839</c:v>
                </c:pt>
                <c:pt idx="2">
                  <c:v>0.22505608750453587</c:v>
                </c:pt>
                <c:pt idx="3">
                  <c:v>0.22526046864900084</c:v>
                </c:pt>
                <c:pt idx="4">
                  <c:v>0.23286193970259084</c:v>
                </c:pt>
                <c:pt idx="5">
                  <c:v>0.2338979785100265</c:v>
                </c:pt>
                <c:pt idx="6">
                  <c:v>0.23390222927487081</c:v>
                </c:pt>
                <c:pt idx="7">
                  <c:v>0.23422539976521742</c:v>
                </c:pt>
                <c:pt idx="8">
                  <c:v>0.23422539976521742</c:v>
                </c:pt>
                <c:pt idx="9">
                  <c:v>0.23425092267169914</c:v>
                </c:pt>
                <c:pt idx="10">
                  <c:v>0.23425092267169914</c:v>
                </c:pt>
                <c:pt idx="19">
                  <c:v>2.9738912156991218E-2</c:v>
                </c:pt>
                <c:pt idx="20">
                  <c:v>3.0605771185983462E-2</c:v>
                </c:pt>
                <c:pt idx="29">
                  <c:v>7.276307713376666E-2</c:v>
                </c:pt>
                <c:pt idx="30">
                  <c:v>7.4235353939352364E-2</c:v>
                </c:pt>
                <c:pt idx="31">
                  <c:v>7.4780911950890816E-2</c:v>
                </c:pt>
                <c:pt idx="32">
                  <c:v>7.5296883701648748E-2</c:v>
                </c:pt>
                <c:pt idx="33">
                  <c:v>7.6290088785748181E-2</c:v>
                </c:pt>
                <c:pt idx="34">
                  <c:v>7.7026918558426707E-2</c:v>
                </c:pt>
                <c:pt idx="35">
                  <c:v>7.9432564796003052E-2</c:v>
                </c:pt>
                <c:pt idx="36">
                  <c:v>7.9759226209839232E-2</c:v>
                </c:pt>
                <c:pt idx="37">
                  <c:v>8.0089047791860393E-2</c:v>
                </c:pt>
                <c:pt idx="38">
                  <c:v>8.0199137008998847E-2</c:v>
                </c:pt>
                <c:pt idx="39">
                  <c:v>8.0401995656174868E-2</c:v>
                </c:pt>
                <c:pt idx="40">
                  <c:v>8.4542899364131729E-2</c:v>
                </c:pt>
                <c:pt idx="41">
                  <c:v>8.4864281111942996E-2</c:v>
                </c:pt>
                <c:pt idx="42">
                  <c:v>8.5170794045799483E-2</c:v>
                </c:pt>
                <c:pt idx="43">
                  <c:v>8.5219783429751186E-2</c:v>
                </c:pt>
                <c:pt idx="44">
                  <c:v>8.5235256641622223E-2</c:v>
                </c:pt>
                <c:pt idx="45">
                  <c:v>8.5268786676568883E-2</c:v>
                </c:pt>
                <c:pt idx="46">
                  <c:v>8.5317803786252561E-2</c:v>
                </c:pt>
                <c:pt idx="47">
                  <c:v>8.5333285753617899E-2</c:v>
                </c:pt>
                <c:pt idx="48">
                  <c:v>8.5348769103429714E-2</c:v>
                </c:pt>
                <c:pt idx="49">
                  <c:v>8.5382321103914721E-2</c:v>
                </c:pt>
                <c:pt idx="50">
                  <c:v>8.5397808831473687E-2</c:v>
                </c:pt>
                <c:pt idx="51">
                  <c:v>8.544686242238364E-2</c:v>
                </c:pt>
                <c:pt idx="52">
                  <c:v>8.5462355910136234E-2</c:v>
                </c:pt>
                <c:pt idx="53">
                  <c:v>8.5462355910136234E-2</c:v>
                </c:pt>
                <c:pt idx="54">
                  <c:v>8.5462355910136234E-2</c:v>
                </c:pt>
                <c:pt idx="55">
                  <c:v>8.5674238794612223E-2</c:v>
                </c:pt>
                <c:pt idx="56">
                  <c:v>8.5785451315550432E-2</c:v>
                </c:pt>
                <c:pt idx="57">
                  <c:v>8.6119514902285435E-2</c:v>
                </c:pt>
                <c:pt idx="58">
                  <c:v>8.6119514902285435E-2</c:v>
                </c:pt>
                <c:pt idx="59">
                  <c:v>8.6584119069365625E-2</c:v>
                </c:pt>
                <c:pt idx="60">
                  <c:v>8.7483056294124978E-2</c:v>
                </c:pt>
                <c:pt idx="61">
                  <c:v>9.1861579306839955E-2</c:v>
                </c:pt>
                <c:pt idx="62">
                  <c:v>9.2145433227168588E-2</c:v>
                </c:pt>
                <c:pt idx="63">
                  <c:v>9.2145433227168588E-2</c:v>
                </c:pt>
                <c:pt idx="64">
                  <c:v>9.4090331779047867E-2</c:v>
                </c:pt>
                <c:pt idx="65">
                  <c:v>0.10398420702995748</c:v>
                </c:pt>
                <c:pt idx="66">
                  <c:v>0.10398420702995748</c:v>
                </c:pt>
                <c:pt idx="67">
                  <c:v>0.10398420702995748</c:v>
                </c:pt>
                <c:pt idx="68">
                  <c:v>0.10552583074000516</c:v>
                </c:pt>
                <c:pt idx="69">
                  <c:v>0.10741657286493309</c:v>
                </c:pt>
                <c:pt idx="70">
                  <c:v>0.1166728847082712</c:v>
                </c:pt>
                <c:pt idx="71">
                  <c:v>0.11670901853198265</c:v>
                </c:pt>
                <c:pt idx="72">
                  <c:v>0.11697416887154642</c:v>
                </c:pt>
                <c:pt idx="73">
                  <c:v>0.11723961659070632</c:v>
                </c:pt>
                <c:pt idx="74">
                  <c:v>0.11807408613807564</c:v>
                </c:pt>
                <c:pt idx="75">
                  <c:v>0.11851062280912888</c:v>
                </c:pt>
                <c:pt idx="76">
                  <c:v>0.11932823069679685</c:v>
                </c:pt>
                <c:pt idx="77">
                  <c:v>0.12415247471275601</c:v>
                </c:pt>
                <c:pt idx="78">
                  <c:v>0.12436680085469259</c:v>
                </c:pt>
                <c:pt idx="79">
                  <c:v>0.12444450037546169</c:v>
                </c:pt>
                <c:pt idx="80">
                  <c:v>0.13852950661204591</c:v>
                </c:pt>
                <c:pt idx="82">
                  <c:v>0.14332609048307293</c:v>
                </c:pt>
                <c:pt idx="83">
                  <c:v>0.14357621617773075</c:v>
                </c:pt>
                <c:pt idx="85">
                  <c:v>0.14704325711299843</c:v>
                </c:pt>
                <c:pt idx="86">
                  <c:v>0.14704325711299843</c:v>
                </c:pt>
                <c:pt idx="87">
                  <c:v>0.14801717163038294</c:v>
                </c:pt>
                <c:pt idx="88">
                  <c:v>0.14820691377888534</c:v>
                </c:pt>
                <c:pt idx="89">
                  <c:v>0.14820691377888534</c:v>
                </c:pt>
                <c:pt idx="90">
                  <c:v>0.14820691377888534</c:v>
                </c:pt>
                <c:pt idx="91">
                  <c:v>0.14829165897648802</c:v>
                </c:pt>
                <c:pt idx="92">
                  <c:v>0.14829165897648802</c:v>
                </c:pt>
                <c:pt idx="93">
                  <c:v>0.14885157922089934</c:v>
                </c:pt>
                <c:pt idx="94">
                  <c:v>0.14918803319561458</c:v>
                </c:pt>
                <c:pt idx="95">
                  <c:v>0.1499438740213693</c:v>
                </c:pt>
                <c:pt idx="98">
                  <c:v>0.1504146749092268</c:v>
                </c:pt>
                <c:pt idx="99">
                  <c:v>0.15064009906873543</c:v>
                </c:pt>
                <c:pt idx="100">
                  <c:v>0.15441833613465311</c:v>
                </c:pt>
                <c:pt idx="101">
                  <c:v>0.15532590895509174</c:v>
                </c:pt>
                <c:pt idx="102">
                  <c:v>0.15532937802326008</c:v>
                </c:pt>
                <c:pt idx="103">
                  <c:v>0.16230535287674347</c:v>
                </c:pt>
                <c:pt idx="104">
                  <c:v>0.16523627781320094</c:v>
                </c:pt>
                <c:pt idx="105">
                  <c:v>0.16725265657277616</c:v>
                </c:pt>
                <c:pt idx="106">
                  <c:v>0.16725265657277616</c:v>
                </c:pt>
                <c:pt idx="107">
                  <c:v>0.17207282951568661</c:v>
                </c:pt>
                <c:pt idx="108">
                  <c:v>0.17808032350646077</c:v>
                </c:pt>
                <c:pt idx="109">
                  <c:v>0.17919949488638062</c:v>
                </c:pt>
                <c:pt idx="110">
                  <c:v>0.17952735176896387</c:v>
                </c:pt>
                <c:pt idx="111">
                  <c:v>0.18104381516276455</c:v>
                </c:pt>
                <c:pt idx="112">
                  <c:v>0.18104381516276455</c:v>
                </c:pt>
                <c:pt idx="113">
                  <c:v>0.18201827413959823</c:v>
                </c:pt>
                <c:pt idx="115">
                  <c:v>0.1823561916826788</c:v>
                </c:pt>
                <c:pt idx="118">
                  <c:v>0.18235994806930511</c:v>
                </c:pt>
                <c:pt idx="119">
                  <c:v>0.18235994806930511</c:v>
                </c:pt>
                <c:pt idx="121">
                  <c:v>0.1823637044943327</c:v>
                </c:pt>
                <c:pt idx="122">
                  <c:v>0.1823637044943327</c:v>
                </c:pt>
                <c:pt idx="123">
                  <c:v>0.1824087845899644</c:v>
                </c:pt>
                <c:pt idx="124">
                  <c:v>0.1824087845899644</c:v>
                </c:pt>
                <c:pt idx="125">
                  <c:v>0.18254405805557478</c:v>
                </c:pt>
                <c:pt idx="126">
                  <c:v>0.18254405805557478</c:v>
                </c:pt>
                <c:pt idx="127">
                  <c:v>0.18306306738631223</c:v>
                </c:pt>
                <c:pt idx="128">
                  <c:v>0.18306306738631223</c:v>
                </c:pt>
                <c:pt idx="130">
                  <c:v>0.18366950257204201</c:v>
                </c:pt>
                <c:pt idx="131">
                  <c:v>0.18366950257204201</c:v>
                </c:pt>
                <c:pt idx="132">
                  <c:v>0.18404289793570611</c:v>
                </c:pt>
                <c:pt idx="133">
                  <c:v>0.18404289793570611</c:v>
                </c:pt>
                <c:pt idx="135">
                  <c:v>0.18404667152611068</c:v>
                </c:pt>
                <c:pt idx="136">
                  <c:v>0.18404667152611068</c:v>
                </c:pt>
                <c:pt idx="137">
                  <c:v>0.18463960151084025</c:v>
                </c:pt>
                <c:pt idx="138">
                  <c:v>0.1850404589417281</c:v>
                </c:pt>
                <c:pt idx="139">
                  <c:v>0.1850404589417281</c:v>
                </c:pt>
                <c:pt idx="140">
                  <c:v>0.18780517523393761</c:v>
                </c:pt>
                <c:pt idx="141">
                  <c:v>0.18780517523393761</c:v>
                </c:pt>
                <c:pt idx="143">
                  <c:v>0.18797292567890214</c:v>
                </c:pt>
                <c:pt idx="144">
                  <c:v>0.18797292567890214</c:v>
                </c:pt>
                <c:pt idx="147">
                  <c:v>0.18807971467056256</c:v>
                </c:pt>
                <c:pt idx="148">
                  <c:v>0.18807971467056256</c:v>
                </c:pt>
                <c:pt idx="150">
                  <c:v>0.18913396002788202</c:v>
                </c:pt>
                <c:pt idx="151">
                  <c:v>0.18915691089270709</c:v>
                </c:pt>
                <c:pt idx="153">
                  <c:v>0.18916073617124912</c:v>
                </c:pt>
                <c:pt idx="154">
                  <c:v>0.18920281676969664</c:v>
                </c:pt>
                <c:pt idx="157">
                  <c:v>0.18920664250905417</c:v>
                </c:pt>
                <c:pt idx="159">
                  <c:v>0.18921046828681298</c:v>
                </c:pt>
                <c:pt idx="160">
                  <c:v>0.18933291345097641</c:v>
                </c:pt>
                <c:pt idx="164">
                  <c:v>0.18936353088622382</c:v>
                </c:pt>
                <c:pt idx="165">
                  <c:v>0.18936353088622382</c:v>
                </c:pt>
                <c:pt idx="166">
                  <c:v>0.18936353088622382</c:v>
                </c:pt>
                <c:pt idx="168">
                  <c:v>0.18941328946027705</c:v>
                </c:pt>
                <c:pt idx="169">
                  <c:v>0.19075538281909399</c:v>
                </c:pt>
                <c:pt idx="171">
                  <c:v>0.19075538281909399</c:v>
                </c:pt>
                <c:pt idx="172">
                  <c:v>0.19075538281909399</c:v>
                </c:pt>
                <c:pt idx="173">
                  <c:v>0.19075538281909399</c:v>
                </c:pt>
                <c:pt idx="177">
                  <c:v>0.19115892813757357</c:v>
                </c:pt>
                <c:pt idx="178">
                  <c:v>0.19155134899223808</c:v>
                </c:pt>
                <c:pt idx="179">
                  <c:v>0.19155519823318559</c:v>
                </c:pt>
                <c:pt idx="180">
                  <c:v>0.19157059558098852</c:v>
                </c:pt>
                <c:pt idx="181">
                  <c:v>0.19157444501394244</c:v>
                </c:pt>
                <c:pt idx="182">
                  <c:v>0.19159754241809329</c:v>
                </c:pt>
                <c:pt idx="183">
                  <c:v>0.1916013921198563</c:v>
                </c:pt>
                <c:pt idx="184">
                  <c:v>0.19190178717174669</c:v>
                </c:pt>
                <c:pt idx="186">
                  <c:v>0.19190563990721166</c:v>
                </c:pt>
                <c:pt idx="188">
                  <c:v>0.19404595897724783</c:v>
                </c:pt>
                <c:pt idx="189">
                  <c:v>0.19475166825391887</c:v>
                </c:pt>
                <c:pt idx="190">
                  <c:v>0.19504285260872359</c:v>
                </c:pt>
                <c:pt idx="191">
                  <c:v>0.19557919620533554</c:v>
                </c:pt>
                <c:pt idx="192">
                  <c:v>0.19627597776403297</c:v>
                </c:pt>
                <c:pt idx="194">
                  <c:v>0.19703644177629837</c:v>
                </c:pt>
                <c:pt idx="196">
                  <c:v>0.19711061633962534</c:v>
                </c:pt>
                <c:pt idx="198">
                  <c:v>0.1971145206480239</c:v>
                </c:pt>
                <c:pt idx="200">
                  <c:v>0.19743871211200259</c:v>
                </c:pt>
                <c:pt idx="201">
                  <c:v>0.19796657655611902</c:v>
                </c:pt>
                <c:pt idx="203">
                  <c:v>0.19896556334363619</c:v>
                </c:pt>
                <c:pt idx="205">
                  <c:v>0.19927555999623406</c:v>
                </c:pt>
                <c:pt idx="206">
                  <c:v>0.19927948554054642</c:v>
                </c:pt>
                <c:pt idx="207">
                  <c:v>0.19928341112326006</c:v>
                </c:pt>
                <c:pt idx="208">
                  <c:v>0.1996958110113774</c:v>
                </c:pt>
                <c:pt idx="210">
                  <c:v>0.20050219289871762</c:v>
                </c:pt>
                <c:pt idx="211">
                  <c:v>0.20050613042423271</c:v>
                </c:pt>
                <c:pt idx="212">
                  <c:v>0.20060458104252976</c:v>
                </c:pt>
                <c:pt idx="214">
                  <c:v>0.20069123744009856</c:v>
                </c:pt>
                <c:pt idx="217">
                  <c:v>0.20069911621605396</c:v>
                </c:pt>
                <c:pt idx="218">
                  <c:v>0.20071487422878029</c:v>
                </c:pt>
                <c:pt idx="220">
                  <c:v>0.20157461515679986</c:v>
                </c:pt>
                <c:pt idx="221">
                  <c:v>0.20157461515679986</c:v>
                </c:pt>
                <c:pt idx="222">
                  <c:v>0.20251531520696187</c:v>
                </c:pt>
                <c:pt idx="223">
                  <c:v>0.20508359062932266</c:v>
                </c:pt>
                <c:pt idx="226">
                  <c:v>0.20775609968009373</c:v>
                </c:pt>
                <c:pt idx="228">
                  <c:v>0.20776010732636591</c:v>
                </c:pt>
                <c:pt idx="229">
                  <c:v>0.20778816192550706</c:v>
                </c:pt>
                <c:pt idx="231">
                  <c:v>0.20780419396984467</c:v>
                </c:pt>
                <c:pt idx="234">
                  <c:v>0.20780820207693229</c:v>
                </c:pt>
                <c:pt idx="235">
                  <c:v>0.20781221022242122</c:v>
                </c:pt>
                <c:pt idx="237">
                  <c:v>0.20973249998430135</c:v>
                </c:pt>
                <c:pt idx="238">
                  <c:v>0.20975263306685041</c:v>
                </c:pt>
                <c:pt idx="239">
                  <c:v>0.20990567586807776</c:v>
                </c:pt>
                <c:pt idx="240">
                  <c:v>0.20990567586807776</c:v>
                </c:pt>
                <c:pt idx="241">
                  <c:v>0.20990567586807776</c:v>
                </c:pt>
                <c:pt idx="242">
                  <c:v>0.21006280377098083</c:v>
                </c:pt>
                <c:pt idx="243">
                  <c:v>0.21028852547130089</c:v>
                </c:pt>
                <c:pt idx="244">
                  <c:v>0.21677631132605363</c:v>
                </c:pt>
                <c:pt idx="247">
                  <c:v>0.21688274612109004</c:v>
                </c:pt>
                <c:pt idx="248">
                  <c:v>0.21690731168339158</c:v>
                </c:pt>
                <c:pt idx="250">
                  <c:v>0.21691140607817971</c:v>
                </c:pt>
                <c:pt idx="251">
                  <c:v>0.21711207846437836</c:v>
                </c:pt>
                <c:pt idx="253">
                  <c:v>0.21711617477923101</c:v>
                </c:pt>
                <c:pt idx="256">
                  <c:v>0.21713256042265452</c:v>
                </c:pt>
                <c:pt idx="257">
                  <c:v>0.21713665692951362</c:v>
                </c:pt>
                <c:pt idx="258">
                  <c:v>0.21850703858066983</c:v>
                </c:pt>
                <c:pt idx="259">
                  <c:v>0.221641236462532</c:v>
                </c:pt>
                <c:pt idx="260">
                  <c:v>0.22535226160322999</c:v>
                </c:pt>
                <c:pt idx="261">
                  <c:v>0.23495334434615747</c:v>
                </c:pt>
                <c:pt idx="262">
                  <c:v>0.24646950531442746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1FB-4466-A76F-D4056546D015}"/>
            </c:ext>
          </c:extLst>
        </c:ser>
        <c:ser>
          <c:idx val="8"/>
          <c:order val="8"/>
          <c:tx>
            <c:strRef>
              <c:f>'D (3)'!$Q$20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(3)'!$Q$22:$Q$786</c:f>
              <c:numCache>
                <c:formatCode>yyyy/mm/dd\ </c:formatCode>
                <c:ptCount val="765"/>
                <c:pt idx="21" formatCode="General">
                  <c:v>1.1509124895383138E-2</c:v>
                </c:pt>
                <c:pt idx="22" formatCode="General">
                  <c:v>1.4809802130912431E-2</c:v>
                </c:pt>
                <c:pt idx="23" formatCode="General">
                  <c:v>1.1149278157972731E-2</c:v>
                </c:pt>
                <c:pt idx="24" formatCode="General">
                  <c:v>1.6731206509575713E-2</c:v>
                </c:pt>
                <c:pt idx="25" formatCode="General">
                  <c:v>4.4470147477113642E-3</c:v>
                </c:pt>
                <c:pt idx="26" formatCode="General">
                  <c:v>4.9562287895241752E-3</c:v>
                </c:pt>
                <c:pt idx="27" formatCode="General">
                  <c:v>4.4654428347712383E-3</c:v>
                </c:pt>
                <c:pt idx="28" formatCode="General">
                  <c:v>3.9746568800183013E-3</c:v>
                </c:pt>
                <c:pt idx="52" formatCode="General">
                  <c:v>4.374086347525008E-4</c:v>
                </c:pt>
                <c:pt idx="68" formatCode="General">
                  <c:v>-6.6732614519423805E-2</c:v>
                </c:pt>
                <c:pt idx="69" formatCode="General">
                  <c:v>4.0941454273706768E-2</c:v>
                </c:pt>
                <c:pt idx="90" formatCode="General">
                  <c:v>7.2274728212505579E-2</c:v>
                </c:pt>
                <c:pt idx="104" formatCode="General">
                  <c:v>7.3999304950120859E-2</c:v>
                </c:pt>
                <c:pt idx="108" formatCode="General">
                  <c:v>5.0377686704450753E-2</c:v>
                </c:pt>
                <c:pt idx="109" formatCode="General">
                  <c:v>-4.4267420962569304E-3</c:v>
                </c:pt>
                <c:pt idx="110" formatCode="General">
                  <c:v>4.4501730546471663E-2</c:v>
                </c:pt>
                <c:pt idx="137" formatCode="General">
                  <c:v>1.0983318497892469E-2</c:v>
                </c:pt>
                <c:pt idx="160" formatCode="General">
                  <c:v>5.2891673520207405E-2</c:v>
                </c:pt>
                <c:pt idx="188" formatCode="General">
                  <c:v>-1.9908661532099359E-2</c:v>
                </c:pt>
                <c:pt idx="200" formatCode="General">
                  <c:v>-4.9198018154129386E-2</c:v>
                </c:pt>
                <c:pt idx="237" formatCode="General">
                  <c:v>7.5216166485915892E-2</c:v>
                </c:pt>
                <c:pt idx="242" formatCode="General">
                  <c:v>7.3625425087811891E-2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1FB-4466-A76F-D4056546D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845496"/>
        <c:axId val="1"/>
      </c:scatterChart>
      <c:valAx>
        <c:axId val="618845496"/>
        <c:scaling>
          <c:orientation val="minMax"/>
          <c:max val="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147058823529411"/>
              <c:y val="0.84265881100526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5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529411764705882E-2"/>
              <c:y val="0.33566506983829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845496"/>
        <c:crosses val="autoZero"/>
        <c:crossBetween val="midCat"/>
        <c:majorUnit val="0.01"/>
        <c:minorUnit val="2E-3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6176470588235296E-2"/>
          <c:y val="0.90909237743883409"/>
          <c:w val="0.89411764705882357"/>
          <c:h val="0.979022447368903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GW Cep (2)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[51391.70032, 0.31883026]</a:t>
            </a:r>
          </a:p>
        </c:rich>
      </c:tx>
      <c:layout>
        <c:manualLayout>
          <c:xMode val="edge"/>
          <c:yMode val="edge"/>
          <c:x val="0.20073703494245537"/>
          <c:y val="2.27272727272727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743629401958"/>
          <c:y val="0.13636363636363635"/>
          <c:w val="0.84162213977278244"/>
          <c:h val="0.727272727272727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(3)'!$G$22:$G$786</c:f>
              <c:numCache>
                <c:formatCode>General</c:formatCode>
                <c:ptCount val="765"/>
                <c:pt idx="0">
                  <c:v>-4.6200349999708124E-2</c:v>
                </c:pt>
                <c:pt idx="1">
                  <c:v>-4.4998400000622496E-2</c:v>
                </c:pt>
                <c:pt idx="2">
                  <c:v>-4.6710599999642E-2</c:v>
                </c:pt>
                <c:pt idx="3">
                  <c:v>-4.5192149991635233E-2</c:v>
                </c:pt>
                <c:pt idx="4">
                  <c:v>-4.601379999803612E-2</c:v>
                </c:pt>
                <c:pt idx="5">
                  <c:v>-4.6405599998252001E-2</c:v>
                </c:pt>
                <c:pt idx="6">
                  <c:v>-4.612154999631457E-2</c:v>
                </c:pt>
                <c:pt idx="7">
                  <c:v>-4.6733750001294538E-2</c:v>
                </c:pt>
                <c:pt idx="8">
                  <c:v>-4.6433750001597218E-2</c:v>
                </c:pt>
                <c:pt idx="9">
                  <c:v>-4.7129450002103113E-2</c:v>
                </c:pt>
                <c:pt idx="10">
                  <c:v>-4.6729449997656047E-2</c:v>
                </c:pt>
                <c:pt idx="11">
                  <c:v>-8.0401999948662706E-3</c:v>
                </c:pt>
                <c:pt idx="12">
                  <c:v>3.4805000032065436E-3</c:v>
                </c:pt>
                <c:pt idx="13">
                  <c:v>7.1638000008533709E-3</c:v>
                </c:pt>
                <c:pt idx="14">
                  <c:v>8.6681000029784627E-3</c:v>
                </c:pt>
                <c:pt idx="15">
                  <c:v>6.7695499965338968E-3</c:v>
                </c:pt>
                <c:pt idx="16">
                  <c:v>-7.4353000018163584E-3</c:v>
                </c:pt>
                <c:pt idx="17">
                  <c:v>6.4528000075370073E-3</c:v>
                </c:pt>
                <c:pt idx="18">
                  <c:v>-6.2237999954959378E-3</c:v>
                </c:pt>
                <c:pt idx="19">
                  <c:v>-6.1738000003970228E-3</c:v>
                </c:pt>
                <c:pt idx="20">
                  <c:v>-6.2679500042577274E-3</c:v>
                </c:pt>
                <c:pt idx="21">
                  <c:v>-2.2109499914222397E-3</c:v>
                </c:pt>
                <c:pt idx="22">
                  <c:v>1.0627000010572374E-3</c:v>
                </c:pt>
                <c:pt idx="23">
                  <c:v>-2.601100000902079E-3</c:v>
                </c:pt>
                <c:pt idx="24">
                  <c:v>2.4926999976742081E-3</c:v>
                </c:pt>
                <c:pt idx="25">
                  <c:v>-9.8177000036230311E-3</c:v>
                </c:pt>
                <c:pt idx="26">
                  <c:v>-9.3133999980636872E-3</c:v>
                </c:pt>
                <c:pt idx="27">
                  <c:v>-9.8091000036220066E-3</c:v>
                </c:pt>
                <c:pt idx="28">
                  <c:v>-1.0304799994628411E-2</c:v>
                </c:pt>
                <c:pt idx="29">
                  <c:v>-1.8705499998759478E-2</c:v>
                </c:pt>
                <c:pt idx="30">
                  <c:v>-1.709879999543773E-2</c:v>
                </c:pt>
                <c:pt idx="31">
                  <c:v>-2.2103499992226716E-2</c:v>
                </c:pt>
                <c:pt idx="32">
                  <c:v>-1.3700849995075259E-2</c:v>
                </c:pt>
                <c:pt idx="33">
                  <c:v>-2.6408450001326855E-2</c:v>
                </c:pt>
                <c:pt idx="34">
                  <c:v>-1.5609399997629225E-2</c:v>
                </c:pt>
                <c:pt idx="35">
                  <c:v>-1.8328749996726401E-2</c:v>
                </c:pt>
                <c:pt idx="36">
                  <c:v>-1.2818199997127522E-2</c:v>
                </c:pt>
                <c:pt idx="37">
                  <c:v>-1.0723599996708799E-2</c:v>
                </c:pt>
                <c:pt idx="38">
                  <c:v>-9.0253999951528385E-3</c:v>
                </c:pt>
                <c:pt idx="39">
                  <c:v>-2.2717350002494641E-2</c:v>
                </c:pt>
                <c:pt idx="40">
                  <c:v>-1.0547749996476341E-2</c:v>
                </c:pt>
                <c:pt idx="41">
                  <c:v>-1.2541500000224914E-2</c:v>
                </c:pt>
                <c:pt idx="42">
                  <c:v>-2.4039549993176479E-2</c:v>
                </c:pt>
                <c:pt idx="43">
                  <c:v>-2.4942599993664771E-2</c:v>
                </c:pt>
                <c:pt idx="44">
                  <c:v>-1.943829999800073E-2</c:v>
                </c:pt>
                <c:pt idx="45">
                  <c:v>-1.0845650002011098E-2</c:v>
                </c:pt>
                <c:pt idx="46">
                  <c:v>-2.474870000150986E-2</c:v>
                </c:pt>
                <c:pt idx="47">
                  <c:v>-1.5244400005030911E-2</c:v>
                </c:pt>
                <c:pt idx="48">
                  <c:v>-2.2740100001101382E-2</c:v>
                </c:pt>
                <c:pt idx="49">
                  <c:v>-2.2147449999465607E-2</c:v>
                </c:pt>
                <c:pt idx="50">
                  <c:v>-1.8643149996933062E-2</c:v>
                </c:pt>
                <c:pt idx="51">
                  <c:v>-1.3546199996198993E-2</c:v>
                </c:pt>
                <c:pt idx="52">
                  <c:v>-2.6141899994399864E-2</c:v>
                </c:pt>
                <c:pt idx="53">
                  <c:v>-2.1241899994492996E-2</c:v>
                </c:pt>
                <c:pt idx="54">
                  <c:v>-1.6141899992362596E-2</c:v>
                </c:pt>
                <c:pt idx="55">
                  <c:v>-1.7149799998151138E-2</c:v>
                </c:pt>
                <c:pt idx="56">
                  <c:v>-1.6035649998229928E-2</c:v>
                </c:pt>
                <c:pt idx="57">
                  <c:v>-2.0693200000096112E-2</c:v>
                </c:pt>
                <c:pt idx="58">
                  <c:v>-2.0663199997215997E-2</c:v>
                </c:pt>
                <c:pt idx="59">
                  <c:v>-6.1482499950216152E-3</c:v>
                </c:pt>
                <c:pt idx="60">
                  <c:v>-1.2650999997276813E-2</c:v>
                </c:pt>
                <c:pt idx="61">
                  <c:v>-1.446419999410864E-2</c:v>
                </c:pt>
                <c:pt idx="62">
                  <c:v>-2.2354900000209454E-2</c:v>
                </c:pt>
                <c:pt idx="63">
                  <c:v>-2.0654899999499321E-2</c:v>
                </c:pt>
                <c:pt idx="64">
                  <c:v>-1.4870799997879658E-2</c:v>
                </c:pt>
                <c:pt idx="65">
                  <c:v>-2.8616600000532344E-2</c:v>
                </c:pt>
                <c:pt idx="66">
                  <c:v>-2.8116599998611491E-2</c:v>
                </c:pt>
                <c:pt idx="67">
                  <c:v>-2.7616599996690638E-2</c:v>
                </c:pt>
                <c:pt idx="70">
                  <c:v>-3.5043899995798711E-2</c:v>
                </c:pt>
                <c:pt idx="71">
                  <c:v>-1.5035299998999108E-2</c:v>
                </c:pt>
                <c:pt idx="72">
                  <c:v>-3.1638899999961723E-2</c:v>
                </c:pt>
                <c:pt idx="73">
                  <c:v>-4.1242499995860271E-2</c:v>
                </c:pt>
                <c:pt idx="74">
                  <c:v>-3.5044700001890305E-2</c:v>
                </c:pt>
                <c:pt idx="75">
                  <c:v>-3.7941499998851214E-2</c:v>
                </c:pt>
                <c:pt idx="76">
                  <c:v>-3.2832049997523427E-2</c:v>
                </c:pt>
                <c:pt idx="77">
                  <c:v>-2.6457599997229408E-2</c:v>
                </c:pt>
                <c:pt idx="78">
                  <c:v>-3.4158149996073917E-2</c:v>
                </c:pt>
                <c:pt idx="79">
                  <c:v>-3.0556899997463915E-2</c:v>
                </c:pt>
                <c:pt idx="80">
                  <c:v>-4.1412350001337472E-2</c:v>
                </c:pt>
                <c:pt idx="82">
                  <c:v>-4.2755800001032185E-2</c:v>
                </c:pt>
                <c:pt idx="83">
                  <c:v>-4.1968453660956584E-2</c:v>
                </c:pt>
                <c:pt idx="85">
                  <c:v>-4.4528399994305801E-2</c:v>
                </c:pt>
                <c:pt idx="86">
                  <c:v>-4.3828399997437373E-2</c:v>
                </c:pt>
                <c:pt idx="87">
                  <c:v>-4.4121999999333639E-2</c:v>
                </c:pt>
                <c:pt idx="88">
                  <c:v>-4.3015199997171294E-2</c:v>
                </c:pt>
                <c:pt idx="89">
                  <c:v>-4.2815199994947761E-2</c:v>
                </c:pt>
                <c:pt idx="91">
                  <c:v>-4.4213950000994373E-2</c:v>
                </c:pt>
                <c:pt idx="92">
                  <c:v>-4.4113949996244628E-2</c:v>
                </c:pt>
                <c:pt idx="93">
                  <c:v>-4.4545700002345257E-2</c:v>
                </c:pt>
                <c:pt idx="94">
                  <c:v>-4.3224749992077705E-2</c:v>
                </c:pt>
                <c:pt idx="95">
                  <c:v>-4.3685650001862086E-2</c:v>
                </c:pt>
                <c:pt idx="98">
                  <c:v>-4.4699780628434382E-2</c:v>
                </c:pt>
                <c:pt idx="99">
                  <c:v>-4.3819450002047233E-2</c:v>
                </c:pt>
                <c:pt idx="100">
                  <c:v>-4.5148499993956648E-2</c:v>
                </c:pt>
                <c:pt idx="101">
                  <c:v>-4.5627399995282758E-2</c:v>
                </c:pt>
                <c:pt idx="102">
                  <c:v>-4.524334999587154E-2</c:v>
                </c:pt>
                <c:pt idx="103">
                  <c:v>-4.5067899998684879E-2</c:v>
                </c:pt>
                <c:pt idx="105">
                  <c:v>-4.6858649991918355E-2</c:v>
                </c:pt>
                <c:pt idx="106">
                  <c:v>-4.6858649991918355E-2</c:v>
                </c:pt>
                <c:pt idx="107">
                  <c:v>-4.6472149995679501E-2</c:v>
                </c:pt>
                <c:pt idx="111">
                  <c:v>-4.6682799998961855E-2</c:v>
                </c:pt>
                <c:pt idx="112">
                  <c:v>-4.6682799998961855E-2</c:v>
                </c:pt>
                <c:pt idx="113">
                  <c:v>-4.6929799995268695E-2</c:v>
                </c:pt>
                <c:pt idx="115">
                  <c:v>-4.6545299999706913E-2</c:v>
                </c:pt>
                <c:pt idx="118">
                  <c:v>-4.695124999852851E-2</c:v>
                </c:pt>
                <c:pt idx="119">
                  <c:v>-4.695124999852851E-2</c:v>
                </c:pt>
                <c:pt idx="121">
                  <c:v>-4.6487199993862305E-2</c:v>
                </c:pt>
                <c:pt idx="122">
                  <c:v>-4.6487199993862305E-2</c:v>
                </c:pt>
                <c:pt idx="123">
                  <c:v>-4.6588599994720425E-2</c:v>
                </c:pt>
                <c:pt idx="124">
                  <c:v>-4.6588599994720425E-2</c:v>
                </c:pt>
                <c:pt idx="125">
                  <c:v>-4.6562799994717352E-2</c:v>
                </c:pt>
                <c:pt idx="126">
                  <c:v>-4.6562799994717352E-2</c:v>
                </c:pt>
                <c:pt idx="127">
                  <c:v>-4.6903899994504172E-2</c:v>
                </c:pt>
                <c:pt idx="128">
                  <c:v>-4.6903899994504172E-2</c:v>
                </c:pt>
                <c:pt idx="130">
                  <c:v>-4.7331850000773557E-2</c:v>
                </c:pt>
                <c:pt idx="131">
                  <c:v>-4.7311850001278799E-2</c:v>
                </c:pt>
                <c:pt idx="132">
                  <c:v>-4.6210899992729537E-2</c:v>
                </c:pt>
                <c:pt idx="133">
                  <c:v>-4.618089999712538E-2</c:v>
                </c:pt>
                <c:pt idx="135">
                  <c:v>-4.7306849992310163E-2</c:v>
                </c:pt>
                <c:pt idx="136">
                  <c:v>-4.70268499921076E-2</c:v>
                </c:pt>
                <c:pt idx="138">
                  <c:v>-4.7421699993719812E-2</c:v>
                </c:pt>
                <c:pt idx="139">
                  <c:v>-4.7321699996246025E-2</c:v>
                </c:pt>
                <c:pt idx="140">
                  <c:v>-4.7033299997565337E-2</c:v>
                </c:pt>
                <c:pt idx="141">
                  <c:v>-4.6853299994836561E-2</c:v>
                </c:pt>
                <c:pt idx="143">
                  <c:v>-4.6535099994798657E-2</c:v>
                </c:pt>
                <c:pt idx="144">
                  <c:v>-4.6265099997981451E-2</c:v>
                </c:pt>
                <c:pt idx="147">
                  <c:v>-4.6951700001955032E-2</c:v>
                </c:pt>
                <c:pt idx="148">
                  <c:v>-4.6951700001955032E-2</c:v>
                </c:pt>
                <c:pt idx="150">
                  <c:v>-4.7233899997081608E-2</c:v>
                </c:pt>
                <c:pt idx="151">
                  <c:v>-4.6989599999506027E-2</c:v>
                </c:pt>
                <c:pt idx="153">
                  <c:v>-4.7395549998327624E-2</c:v>
                </c:pt>
                <c:pt idx="154">
                  <c:v>-4.6901000001525972E-2</c:v>
                </c:pt>
                <c:pt idx="157">
                  <c:v>-4.6456949996354524E-2</c:v>
                </c:pt>
                <c:pt idx="159">
                  <c:v>-4.7372899993206374E-2</c:v>
                </c:pt>
                <c:pt idx="164">
                  <c:v>-4.6910899996873923E-2</c:v>
                </c:pt>
                <c:pt idx="165">
                  <c:v>-4.6910899996873923E-2</c:v>
                </c:pt>
                <c:pt idx="166">
                  <c:v>-4.6910899996873923E-2</c:v>
                </c:pt>
                <c:pt idx="168">
                  <c:v>-4.6338250002008863E-2</c:v>
                </c:pt>
                <c:pt idx="169">
                  <c:v>-4.7170750003715511E-2</c:v>
                </c:pt>
                <c:pt idx="171">
                  <c:v>-4.6470749999571126E-2</c:v>
                </c:pt>
                <c:pt idx="172">
                  <c:v>-4.6470749999571126E-2</c:v>
                </c:pt>
                <c:pt idx="173">
                  <c:v>-4.6470749999571126E-2</c:v>
                </c:pt>
                <c:pt idx="177">
                  <c:v>-4.8105499998200685E-2</c:v>
                </c:pt>
                <c:pt idx="178">
                  <c:v>-4.8632400001224596E-2</c:v>
                </c:pt>
                <c:pt idx="179">
                  <c:v>-4.8048349992313888E-2</c:v>
                </c:pt>
                <c:pt idx="180">
                  <c:v>-4.8012149993155617E-2</c:v>
                </c:pt>
                <c:pt idx="181">
                  <c:v>-4.8228100000414997E-2</c:v>
                </c:pt>
                <c:pt idx="182">
                  <c:v>-4.7723799994855653E-2</c:v>
                </c:pt>
                <c:pt idx="183">
                  <c:v>-4.6939749998273328E-2</c:v>
                </c:pt>
                <c:pt idx="184">
                  <c:v>-4.680384999664966E-2</c:v>
                </c:pt>
                <c:pt idx="186">
                  <c:v>-4.7729799996886868E-2</c:v>
                </c:pt>
                <c:pt idx="189">
                  <c:v>-4.7038999997312203E-2</c:v>
                </c:pt>
                <c:pt idx="190">
                  <c:v>-4.8595249994832557E-2</c:v>
                </c:pt>
                <c:pt idx="191">
                  <c:v>-4.7536350000882521E-2</c:v>
                </c:pt>
                <c:pt idx="192">
                  <c:v>-4.9291400006040931E-2</c:v>
                </c:pt>
                <c:pt idx="194">
                  <c:v>-4.6811649997835048E-2</c:v>
                </c:pt>
                <c:pt idx="196">
                  <c:v>-4.7234700003173202E-2</c:v>
                </c:pt>
                <c:pt idx="198">
                  <c:v>-4.7130649996688589E-2</c:v>
                </c:pt>
                <c:pt idx="201">
                  <c:v>-4.7437749992241152E-2</c:v>
                </c:pt>
                <c:pt idx="203">
                  <c:v>-4.7514999991108198E-2</c:v>
                </c:pt>
                <c:pt idx="205">
                  <c:v>-4.5625049999216571E-2</c:v>
                </c:pt>
                <c:pt idx="206">
                  <c:v>-4.7540999999910127E-2</c:v>
                </c:pt>
                <c:pt idx="207">
                  <c:v>-4.5556949997262564E-2</c:v>
                </c:pt>
                <c:pt idx="208">
                  <c:v>-4.7031699999934062E-2</c:v>
                </c:pt>
                <c:pt idx="210">
                  <c:v>-4.6271450002677739E-2</c:v>
                </c:pt>
                <c:pt idx="211">
                  <c:v>-4.7117399997659959E-2</c:v>
                </c:pt>
                <c:pt idx="212">
                  <c:v>-4.6426149994658772E-2</c:v>
                </c:pt>
                <c:pt idx="214">
                  <c:v>-4.6467050218780059E-2</c:v>
                </c:pt>
                <c:pt idx="217">
                  <c:v>-4.6568949997890741E-2</c:v>
                </c:pt>
                <c:pt idx="218">
                  <c:v>-4.6562750198063441E-2</c:v>
                </c:pt>
                <c:pt idx="220">
                  <c:v>-4.7019849997013807E-2</c:v>
                </c:pt>
                <c:pt idx="221">
                  <c:v>-4.6819849994790275E-2</c:v>
                </c:pt>
                <c:pt idx="222">
                  <c:v>-4.5935949994600378E-2</c:v>
                </c:pt>
                <c:pt idx="223">
                  <c:v>-4.6675599995069206E-2</c:v>
                </c:pt>
                <c:pt idx="226">
                  <c:v>-4.6516149996023159E-2</c:v>
                </c:pt>
                <c:pt idx="228">
                  <c:v>-4.6622099995147437E-2</c:v>
                </c:pt>
                <c:pt idx="229">
                  <c:v>-4.6363749992451631E-2</c:v>
                </c:pt>
                <c:pt idx="231">
                  <c:v>-4.6437549994152505E-2</c:v>
                </c:pt>
                <c:pt idx="234">
                  <c:v>-4.692349999822909E-2</c:v>
                </c:pt>
                <c:pt idx="235">
                  <c:v>-4.6279449998110067E-2</c:v>
                </c:pt>
                <c:pt idx="238">
                  <c:v>-4.4953299999178853E-2</c:v>
                </c:pt>
                <c:pt idx="239">
                  <c:v>-4.5309399996767752E-2</c:v>
                </c:pt>
                <c:pt idx="240">
                  <c:v>-4.5209399999293964E-2</c:v>
                </c:pt>
                <c:pt idx="241">
                  <c:v>-4.4409399997675791E-2</c:v>
                </c:pt>
                <c:pt idx="243">
                  <c:v>-4.5774649996019434E-2</c:v>
                </c:pt>
                <c:pt idx="244">
                  <c:v>-4.6766799998295028E-2</c:v>
                </c:pt>
                <c:pt idx="247">
                  <c:v>-4.6541499999875668E-2</c:v>
                </c:pt>
                <c:pt idx="248">
                  <c:v>-4.635720000078436E-2</c:v>
                </c:pt>
                <c:pt idx="250">
                  <c:v>-4.5943149998493027E-2</c:v>
                </c:pt>
                <c:pt idx="251">
                  <c:v>-4.6404699998674914E-2</c:v>
                </c:pt>
                <c:pt idx="253">
                  <c:v>-4.5890649998909794E-2</c:v>
                </c:pt>
                <c:pt idx="256">
                  <c:v>-4.5994449996214826E-2</c:v>
                </c:pt>
                <c:pt idx="257">
                  <c:v>-4.6550399994885083E-2</c:v>
                </c:pt>
                <c:pt idx="258">
                  <c:v>-4.6477699994284194E-2</c:v>
                </c:pt>
                <c:pt idx="259">
                  <c:v>-4.5899699995061383E-2</c:v>
                </c:pt>
                <c:pt idx="260">
                  <c:v>-4.7343049998744391E-2</c:v>
                </c:pt>
                <c:pt idx="261">
                  <c:v>-4.6861199996783398E-2</c:v>
                </c:pt>
                <c:pt idx="262">
                  <c:v>-4.5563649997347966E-2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B2-4F6A-AE90-0607686568AF}"/>
            </c:ext>
          </c:extLst>
        </c:ser>
        <c:ser>
          <c:idx val="7"/>
          <c:order val="1"/>
          <c:tx>
            <c:strRef>
              <c:f>'D (3)'!$O$20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'D (3)'!$F$22:$F$786</c:f>
              <c:numCache>
                <c:formatCode>General</c:formatCode>
                <c:ptCount val="765"/>
                <c:pt idx="0">
                  <c:v>51476.5</c:v>
                </c:pt>
                <c:pt idx="1">
                  <c:v>51536</c:v>
                </c:pt>
                <c:pt idx="2">
                  <c:v>51574</c:v>
                </c:pt>
                <c:pt idx="3">
                  <c:v>51598.5</c:v>
                </c:pt>
                <c:pt idx="4">
                  <c:v>52502</c:v>
                </c:pt>
                <c:pt idx="5">
                  <c:v>52624</c:v>
                </c:pt>
                <c:pt idx="6">
                  <c:v>52624.5</c:v>
                </c:pt>
                <c:pt idx="7">
                  <c:v>52662.5</c:v>
                </c:pt>
                <c:pt idx="8">
                  <c:v>52662.5</c:v>
                </c:pt>
                <c:pt idx="9">
                  <c:v>52665.5</c:v>
                </c:pt>
                <c:pt idx="10">
                  <c:v>52665.5</c:v>
                </c:pt>
                <c:pt idx="11">
                  <c:v>-842</c:v>
                </c:pt>
                <c:pt idx="12">
                  <c:v>-595</c:v>
                </c:pt>
                <c:pt idx="13">
                  <c:v>-2</c:v>
                </c:pt>
                <c:pt idx="14">
                  <c:v>1</c:v>
                </c:pt>
                <c:pt idx="15">
                  <c:v>12455.5</c:v>
                </c:pt>
                <c:pt idx="16">
                  <c:v>12487</c:v>
                </c:pt>
                <c:pt idx="17">
                  <c:v>13688</c:v>
                </c:pt>
                <c:pt idx="18">
                  <c:v>17402</c:v>
                </c:pt>
                <c:pt idx="19">
                  <c:v>17402</c:v>
                </c:pt>
                <c:pt idx="20">
                  <c:v>17680.5</c:v>
                </c:pt>
                <c:pt idx="21">
                  <c:v>23050.5</c:v>
                </c:pt>
                <c:pt idx="22">
                  <c:v>23067</c:v>
                </c:pt>
                <c:pt idx="23">
                  <c:v>23069</c:v>
                </c:pt>
                <c:pt idx="24">
                  <c:v>23367</c:v>
                </c:pt>
                <c:pt idx="25">
                  <c:v>23383</c:v>
                </c:pt>
                <c:pt idx="26">
                  <c:v>23386</c:v>
                </c:pt>
                <c:pt idx="27">
                  <c:v>23389</c:v>
                </c:pt>
                <c:pt idx="28">
                  <c:v>23392</c:v>
                </c:pt>
                <c:pt idx="29">
                  <c:v>28345</c:v>
                </c:pt>
                <c:pt idx="30">
                  <c:v>28652</c:v>
                </c:pt>
                <c:pt idx="31">
                  <c:v>28765</c:v>
                </c:pt>
                <c:pt idx="32">
                  <c:v>28871.5</c:v>
                </c:pt>
                <c:pt idx="33">
                  <c:v>29075.5</c:v>
                </c:pt>
                <c:pt idx="34">
                  <c:v>29226</c:v>
                </c:pt>
                <c:pt idx="35">
                  <c:v>29712.5</c:v>
                </c:pt>
                <c:pt idx="36">
                  <c:v>29778</c:v>
                </c:pt>
                <c:pt idx="37">
                  <c:v>29844</c:v>
                </c:pt>
                <c:pt idx="38">
                  <c:v>29866</c:v>
                </c:pt>
                <c:pt idx="39">
                  <c:v>29906.5</c:v>
                </c:pt>
                <c:pt idx="40">
                  <c:v>30722.5</c:v>
                </c:pt>
                <c:pt idx="41">
                  <c:v>30785</c:v>
                </c:pt>
                <c:pt idx="42">
                  <c:v>30844.5</c:v>
                </c:pt>
                <c:pt idx="43">
                  <c:v>30854</c:v>
                </c:pt>
                <c:pt idx="44">
                  <c:v>30857</c:v>
                </c:pt>
                <c:pt idx="45">
                  <c:v>30863.5</c:v>
                </c:pt>
                <c:pt idx="46">
                  <c:v>30873</c:v>
                </c:pt>
                <c:pt idx="47">
                  <c:v>30876</c:v>
                </c:pt>
                <c:pt idx="48">
                  <c:v>30879</c:v>
                </c:pt>
                <c:pt idx="49">
                  <c:v>30885.5</c:v>
                </c:pt>
                <c:pt idx="50">
                  <c:v>30888.5</c:v>
                </c:pt>
                <c:pt idx="51">
                  <c:v>30898</c:v>
                </c:pt>
                <c:pt idx="52">
                  <c:v>30901</c:v>
                </c:pt>
                <c:pt idx="53">
                  <c:v>30901</c:v>
                </c:pt>
                <c:pt idx="54">
                  <c:v>30901</c:v>
                </c:pt>
                <c:pt idx="55">
                  <c:v>30942</c:v>
                </c:pt>
                <c:pt idx="56">
                  <c:v>30963.5</c:v>
                </c:pt>
                <c:pt idx="57">
                  <c:v>31028</c:v>
                </c:pt>
                <c:pt idx="58">
                  <c:v>31028</c:v>
                </c:pt>
                <c:pt idx="59">
                  <c:v>31117.5</c:v>
                </c:pt>
                <c:pt idx="60">
                  <c:v>31290</c:v>
                </c:pt>
                <c:pt idx="61">
                  <c:v>32118</c:v>
                </c:pt>
                <c:pt idx="62">
                  <c:v>32171</c:v>
                </c:pt>
                <c:pt idx="63">
                  <c:v>32171</c:v>
                </c:pt>
                <c:pt idx="64">
                  <c:v>32532</c:v>
                </c:pt>
                <c:pt idx="65">
                  <c:v>34314</c:v>
                </c:pt>
                <c:pt idx="66">
                  <c:v>34314</c:v>
                </c:pt>
                <c:pt idx="67">
                  <c:v>34314</c:v>
                </c:pt>
                <c:pt idx="68">
                  <c:v>34584</c:v>
                </c:pt>
                <c:pt idx="69">
                  <c:v>34912.5</c:v>
                </c:pt>
                <c:pt idx="70">
                  <c:v>36481</c:v>
                </c:pt>
                <c:pt idx="71">
                  <c:v>36487</c:v>
                </c:pt>
                <c:pt idx="72">
                  <c:v>36531</c:v>
                </c:pt>
                <c:pt idx="73">
                  <c:v>36575</c:v>
                </c:pt>
                <c:pt idx="74">
                  <c:v>36713</c:v>
                </c:pt>
                <c:pt idx="75">
                  <c:v>36785</c:v>
                </c:pt>
                <c:pt idx="76">
                  <c:v>36919.5</c:v>
                </c:pt>
                <c:pt idx="77">
                  <c:v>37704</c:v>
                </c:pt>
                <c:pt idx="78">
                  <c:v>37738.5</c:v>
                </c:pt>
                <c:pt idx="79">
                  <c:v>37751</c:v>
                </c:pt>
                <c:pt idx="80">
                  <c:v>39956.5</c:v>
                </c:pt>
                <c:pt idx="82">
                  <c:v>40682</c:v>
                </c:pt>
                <c:pt idx="83">
                  <c:v>40719.5</c:v>
                </c:pt>
                <c:pt idx="85">
                  <c:v>41236</c:v>
                </c:pt>
                <c:pt idx="86">
                  <c:v>41236</c:v>
                </c:pt>
                <c:pt idx="87">
                  <c:v>41380</c:v>
                </c:pt>
                <c:pt idx="88">
                  <c:v>41408</c:v>
                </c:pt>
                <c:pt idx="89">
                  <c:v>41408</c:v>
                </c:pt>
                <c:pt idx="90">
                  <c:v>41408</c:v>
                </c:pt>
                <c:pt idx="91">
                  <c:v>41420.5</c:v>
                </c:pt>
                <c:pt idx="92">
                  <c:v>41420.5</c:v>
                </c:pt>
                <c:pt idx="93">
                  <c:v>41503</c:v>
                </c:pt>
                <c:pt idx="94">
                  <c:v>41552.5</c:v>
                </c:pt>
                <c:pt idx="95">
                  <c:v>41663.5</c:v>
                </c:pt>
                <c:pt idx="98">
                  <c:v>41732.5</c:v>
                </c:pt>
                <c:pt idx="99">
                  <c:v>41765.5</c:v>
                </c:pt>
                <c:pt idx="100">
                  <c:v>42315</c:v>
                </c:pt>
                <c:pt idx="101">
                  <c:v>42446</c:v>
                </c:pt>
                <c:pt idx="102">
                  <c:v>42446.5</c:v>
                </c:pt>
                <c:pt idx="103">
                  <c:v>43441</c:v>
                </c:pt>
                <c:pt idx="104">
                  <c:v>43852.5</c:v>
                </c:pt>
                <c:pt idx="105">
                  <c:v>44133.5</c:v>
                </c:pt>
                <c:pt idx="106">
                  <c:v>44133.5</c:v>
                </c:pt>
                <c:pt idx="107">
                  <c:v>44798.5</c:v>
                </c:pt>
                <c:pt idx="108">
                  <c:v>45614.5</c:v>
                </c:pt>
                <c:pt idx="109">
                  <c:v>45765</c:v>
                </c:pt>
                <c:pt idx="110">
                  <c:v>45809</c:v>
                </c:pt>
                <c:pt idx="111">
                  <c:v>46012</c:v>
                </c:pt>
                <c:pt idx="112">
                  <c:v>46012</c:v>
                </c:pt>
                <c:pt idx="113">
                  <c:v>46142</c:v>
                </c:pt>
                <c:pt idx="115">
                  <c:v>46187</c:v>
                </c:pt>
                <c:pt idx="118">
                  <c:v>46187.5</c:v>
                </c:pt>
                <c:pt idx="119">
                  <c:v>46187.5</c:v>
                </c:pt>
                <c:pt idx="121">
                  <c:v>46188</c:v>
                </c:pt>
                <c:pt idx="122">
                  <c:v>46188</c:v>
                </c:pt>
                <c:pt idx="123">
                  <c:v>46194</c:v>
                </c:pt>
                <c:pt idx="124">
                  <c:v>46194</c:v>
                </c:pt>
                <c:pt idx="125">
                  <c:v>46212</c:v>
                </c:pt>
                <c:pt idx="126">
                  <c:v>46212</c:v>
                </c:pt>
                <c:pt idx="127">
                  <c:v>46281</c:v>
                </c:pt>
                <c:pt idx="128">
                  <c:v>46281</c:v>
                </c:pt>
                <c:pt idx="130">
                  <c:v>46361.5</c:v>
                </c:pt>
                <c:pt idx="131">
                  <c:v>46361.5</c:v>
                </c:pt>
                <c:pt idx="132">
                  <c:v>46411</c:v>
                </c:pt>
                <c:pt idx="133">
                  <c:v>46411</c:v>
                </c:pt>
                <c:pt idx="135">
                  <c:v>46411.5</c:v>
                </c:pt>
                <c:pt idx="136">
                  <c:v>46411.5</c:v>
                </c:pt>
                <c:pt idx="137">
                  <c:v>46490</c:v>
                </c:pt>
                <c:pt idx="138">
                  <c:v>46543</c:v>
                </c:pt>
                <c:pt idx="139">
                  <c:v>46543</c:v>
                </c:pt>
                <c:pt idx="140">
                  <c:v>46907</c:v>
                </c:pt>
                <c:pt idx="141">
                  <c:v>46907</c:v>
                </c:pt>
                <c:pt idx="143">
                  <c:v>46929</c:v>
                </c:pt>
                <c:pt idx="144">
                  <c:v>46929</c:v>
                </c:pt>
                <c:pt idx="147">
                  <c:v>46943</c:v>
                </c:pt>
                <c:pt idx="148">
                  <c:v>46943</c:v>
                </c:pt>
                <c:pt idx="150">
                  <c:v>47081</c:v>
                </c:pt>
                <c:pt idx="151">
                  <c:v>47084</c:v>
                </c:pt>
                <c:pt idx="153">
                  <c:v>47084.5</c:v>
                </c:pt>
                <c:pt idx="154">
                  <c:v>47090</c:v>
                </c:pt>
                <c:pt idx="157">
                  <c:v>47090.5</c:v>
                </c:pt>
                <c:pt idx="159">
                  <c:v>47091</c:v>
                </c:pt>
                <c:pt idx="160">
                  <c:v>47107</c:v>
                </c:pt>
                <c:pt idx="164">
                  <c:v>47111</c:v>
                </c:pt>
                <c:pt idx="165">
                  <c:v>47111</c:v>
                </c:pt>
                <c:pt idx="166">
                  <c:v>47111</c:v>
                </c:pt>
                <c:pt idx="168">
                  <c:v>47117.5</c:v>
                </c:pt>
                <c:pt idx="169">
                  <c:v>47292.5</c:v>
                </c:pt>
                <c:pt idx="171">
                  <c:v>47292.5</c:v>
                </c:pt>
                <c:pt idx="172">
                  <c:v>47292.5</c:v>
                </c:pt>
                <c:pt idx="173">
                  <c:v>47292.5</c:v>
                </c:pt>
                <c:pt idx="177">
                  <c:v>47345</c:v>
                </c:pt>
                <c:pt idx="178">
                  <c:v>47396</c:v>
                </c:pt>
                <c:pt idx="179">
                  <c:v>47396.5</c:v>
                </c:pt>
                <c:pt idx="180">
                  <c:v>47398.5</c:v>
                </c:pt>
                <c:pt idx="181">
                  <c:v>47399</c:v>
                </c:pt>
                <c:pt idx="182">
                  <c:v>47402</c:v>
                </c:pt>
                <c:pt idx="183">
                  <c:v>47402.5</c:v>
                </c:pt>
                <c:pt idx="184">
                  <c:v>47441.5</c:v>
                </c:pt>
                <c:pt idx="186">
                  <c:v>47442</c:v>
                </c:pt>
                <c:pt idx="188">
                  <c:v>47719</c:v>
                </c:pt>
                <c:pt idx="189">
                  <c:v>47810</c:v>
                </c:pt>
                <c:pt idx="190">
                  <c:v>47847.5</c:v>
                </c:pt>
                <c:pt idx="191">
                  <c:v>47916.5</c:v>
                </c:pt>
                <c:pt idx="192">
                  <c:v>48006</c:v>
                </c:pt>
                <c:pt idx="194">
                  <c:v>48103.5</c:v>
                </c:pt>
                <c:pt idx="196">
                  <c:v>48113</c:v>
                </c:pt>
                <c:pt idx="198">
                  <c:v>48113.5</c:v>
                </c:pt>
                <c:pt idx="200">
                  <c:v>48155</c:v>
                </c:pt>
                <c:pt idx="201">
                  <c:v>48222.5</c:v>
                </c:pt>
                <c:pt idx="203">
                  <c:v>48350</c:v>
                </c:pt>
                <c:pt idx="205">
                  <c:v>48389.5</c:v>
                </c:pt>
                <c:pt idx="206">
                  <c:v>48390</c:v>
                </c:pt>
                <c:pt idx="207">
                  <c:v>48390.5</c:v>
                </c:pt>
                <c:pt idx="208">
                  <c:v>48443</c:v>
                </c:pt>
                <c:pt idx="210">
                  <c:v>48545.5</c:v>
                </c:pt>
                <c:pt idx="211">
                  <c:v>48546</c:v>
                </c:pt>
                <c:pt idx="212">
                  <c:v>48558.5</c:v>
                </c:pt>
                <c:pt idx="214">
                  <c:v>48569.5</c:v>
                </c:pt>
                <c:pt idx="217">
                  <c:v>48570.5</c:v>
                </c:pt>
                <c:pt idx="218">
                  <c:v>48572.5</c:v>
                </c:pt>
                <c:pt idx="220">
                  <c:v>48681.5</c:v>
                </c:pt>
                <c:pt idx="221">
                  <c:v>48681.5</c:v>
                </c:pt>
                <c:pt idx="222">
                  <c:v>48800.5</c:v>
                </c:pt>
                <c:pt idx="223">
                  <c:v>49124</c:v>
                </c:pt>
                <c:pt idx="226">
                  <c:v>49458.5</c:v>
                </c:pt>
                <c:pt idx="228">
                  <c:v>49459</c:v>
                </c:pt>
                <c:pt idx="229">
                  <c:v>49462.5</c:v>
                </c:pt>
                <c:pt idx="231">
                  <c:v>49464.5</c:v>
                </c:pt>
                <c:pt idx="234">
                  <c:v>49465</c:v>
                </c:pt>
                <c:pt idx="235">
                  <c:v>49465.5</c:v>
                </c:pt>
                <c:pt idx="237">
                  <c:v>49704.5</c:v>
                </c:pt>
                <c:pt idx="238">
                  <c:v>49707</c:v>
                </c:pt>
                <c:pt idx="239">
                  <c:v>49726</c:v>
                </c:pt>
                <c:pt idx="240">
                  <c:v>49726</c:v>
                </c:pt>
                <c:pt idx="241">
                  <c:v>49726</c:v>
                </c:pt>
                <c:pt idx="242">
                  <c:v>49745.5</c:v>
                </c:pt>
                <c:pt idx="243">
                  <c:v>49773.5</c:v>
                </c:pt>
                <c:pt idx="244">
                  <c:v>50572</c:v>
                </c:pt>
                <c:pt idx="247">
                  <c:v>50585</c:v>
                </c:pt>
                <c:pt idx="248">
                  <c:v>50588</c:v>
                </c:pt>
                <c:pt idx="250">
                  <c:v>50588.5</c:v>
                </c:pt>
                <c:pt idx="251">
                  <c:v>50613</c:v>
                </c:pt>
                <c:pt idx="253">
                  <c:v>50613.5</c:v>
                </c:pt>
                <c:pt idx="256">
                  <c:v>50615.5</c:v>
                </c:pt>
                <c:pt idx="257">
                  <c:v>50616</c:v>
                </c:pt>
                <c:pt idx="258">
                  <c:v>50783</c:v>
                </c:pt>
                <c:pt idx="259">
                  <c:v>51163</c:v>
                </c:pt>
                <c:pt idx="260">
                  <c:v>51609.5</c:v>
                </c:pt>
                <c:pt idx="261">
                  <c:v>52748</c:v>
                </c:pt>
                <c:pt idx="262">
                  <c:v>54083.5</c:v>
                </c:pt>
              </c:numCache>
            </c:numRef>
          </c:xVal>
          <c:yVal>
            <c:numRef>
              <c:f>'D (3)'!$O$22:$O$786</c:f>
              <c:numCache>
                <c:formatCode>General</c:formatCode>
                <c:ptCount val="765"/>
                <c:pt idx="0">
                  <c:v>0.22424364753714932</c:v>
                </c:pt>
                <c:pt idx="1">
                  <c:v>0.22473927058455839</c:v>
                </c:pt>
                <c:pt idx="2">
                  <c:v>0.22505608750453587</c:v>
                </c:pt>
                <c:pt idx="3">
                  <c:v>0.22526046864900084</c:v>
                </c:pt>
                <c:pt idx="4">
                  <c:v>0.23286193970259084</c:v>
                </c:pt>
                <c:pt idx="5">
                  <c:v>0.2338979785100265</c:v>
                </c:pt>
                <c:pt idx="6">
                  <c:v>0.23390222927487081</c:v>
                </c:pt>
                <c:pt idx="7">
                  <c:v>0.23422539976521742</c:v>
                </c:pt>
                <c:pt idx="8">
                  <c:v>0.23422539976521742</c:v>
                </c:pt>
                <c:pt idx="9">
                  <c:v>0.23425092267169914</c:v>
                </c:pt>
                <c:pt idx="10">
                  <c:v>0.23425092267169914</c:v>
                </c:pt>
                <c:pt idx="19">
                  <c:v>2.9738912156991218E-2</c:v>
                </c:pt>
                <c:pt idx="20">
                  <c:v>3.0605771185983462E-2</c:v>
                </c:pt>
                <c:pt idx="29">
                  <c:v>7.276307713376666E-2</c:v>
                </c:pt>
                <c:pt idx="30">
                  <c:v>7.4235353939352364E-2</c:v>
                </c:pt>
                <c:pt idx="31">
                  <c:v>7.4780911950890816E-2</c:v>
                </c:pt>
                <c:pt idx="32">
                  <c:v>7.5296883701648748E-2</c:v>
                </c:pt>
                <c:pt idx="33">
                  <c:v>7.6290088785748181E-2</c:v>
                </c:pt>
                <c:pt idx="34">
                  <c:v>7.7026918558426707E-2</c:v>
                </c:pt>
                <c:pt idx="35">
                  <c:v>7.9432564796003052E-2</c:v>
                </c:pt>
                <c:pt idx="36">
                  <c:v>7.9759226209839232E-2</c:v>
                </c:pt>
                <c:pt idx="37">
                  <c:v>8.0089047791860393E-2</c:v>
                </c:pt>
                <c:pt idx="38">
                  <c:v>8.0199137008998847E-2</c:v>
                </c:pt>
                <c:pt idx="39">
                  <c:v>8.0401995656174868E-2</c:v>
                </c:pt>
                <c:pt idx="40">
                  <c:v>8.4542899364131729E-2</c:v>
                </c:pt>
                <c:pt idx="41">
                  <c:v>8.4864281111942996E-2</c:v>
                </c:pt>
                <c:pt idx="42">
                  <c:v>8.5170794045799483E-2</c:v>
                </c:pt>
                <c:pt idx="43">
                  <c:v>8.5219783429751186E-2</c:v>
                </c:pt>
                <c:pt idx="44">
                  <c:v>8.5235256641622223E-2</c:v>
                </c:pt>
                <c:pt idx="45">
                  <c:v>8.5268786676568883E-2</c:v>
                </c:pt>
                <c:pt idx="46">
                  <c:v>8.5317803786252561E-2</c:v>
                </c:pt>
                <c:pt idx="47">
                  <c:v>8.5333285753617899E-2</c:v>
                </c:pt>
                <c:pt idx="48">
                  <c:v>8.5348769103429714E-2</c:v>
                </c:pt>
                <c:pt idx="49">
                  <c:v>8.5382321103914721E-2</c:v>
                </c:pt>
                <c:pt idx="50">
                  <c:v>8.5397808831473687E-2</c:v>
                </c:pt>
                <c:pt idx="51">
                  <c:v>8.544686242238364E-2</c:v>
                </c:pt>
                <c:pt idx="52">
                  <c:v>8.5462355910136234E-2</c:v>
                </c:pt>
                <c:pt idx="53">
                  <c:v>8.5462355910136234E-2</c:v>
                </c:pt>
                <c:pt idx="54">
                  <c:v>8.5462355910136234E-2</c:v>
                </c:pt>
                <c:pt idx="55">
                  <c:v>8.5674238794612223E-2</c:v>
                </c:pt>
                <c:pt idx="56">
                  <c:v>8.5785451315550432E-2</c:v>
                </c:pt>
                <c:pt idx="57">
                  <c:v>8.6119514902285435E-2</c:v>
                </c:pt>
                <c:pt idx="58">
                  <c:v>8.6119514902285435E-2</c:v>
                </c:pt>
                <c:pt idx="59">
                  <c:v>8.6584119069365625E-2</c:v>
                </c:pt>
                <c:pt idx="60">
                  <c:v>8.7483056294124978E-2</c:v>
                </c:pt>
                <c:pt idx="61">
                  <c:v>9.1861579306839955E-2</c:v>
                </c:pt>
                <c:pt idx="62">
                  <c:v>9.2145433227168588E-2</c:v>
                </c:pt>
                <c:pt idx="63">
                  <c:v>9.2145433227168588E-2</c:v>
                </c:pt>
                <c:pt idx="64">
                  <c:v>9.4090331779047867E-2</c:v>
                </c:pt>
                <c:pt idx="65">
                  <c:v>0.10398420702995748</c:v>
                </c:pt>
                <c:pt idx="66">
                  <c:v>0.10398420702995748</c:v>
                </c:pt>
                <c:pt idx="67">
                  <c:v>0.10398420702995748</c:v>
                </c:pt>
                <c:pt idx="68">
                  <c:v>0.10552583074000516</c:v>
                </c:pt>
                <c:pt idx="69">
                  <c:v>0.10741657286493309</c:v>
                </c:pt>
                <c:pt idx="70">
                  <c:v>0.1166728847082712</c:v>
                </c:pt>
                <c:pt idx="71">
                  <c:v>0.11670901853198265</c:v>
                </c:pt>
                <c:pt idx="72">
                  <c:v>0.11697416887154642</c:v>
                </c:pt>
                <c:pt idx="73">
                  <c:v>0.11723961659070632</c:v>
                </c:pt>
                <c:pt idx="74">
                  <c:v>0.11807408613807564</c:v>
                </c:pt>
                <c:pt idx="75">
                  <c:v>0.11851062280912888</c:v>
                </c:pt>
                <c:pt idx="76">
                  <c:v>0.11932823069679685</c:v>
                </c:pt>
                <c:pt idx="77">
                  <c:v>0.12415247471275601</c:v>
                </c:pt>
                <c:pt idx="78">
                  <c:v>0.12436680085469259</c:v>
                </c:pt>
                <c:pt idx="79">
                  <c:v>0.12444450037546169</c:v>
                </c:pt>
                <c:pt idx="80">
                  <c:v>0.13852950661204591</c:v>
                </c:pt>
                <c:pt idx="82">
                  <c:v>0.14332609048307293</c:v>
                </c:pt>
                <c:pt idx="83">
                  <c:v>0.14357621617773075</c:v>
                </c:pt>
                <c:pt idx="85">
                  <c:v>0.14704325711299843</c:v>
                </c:pt>
                <c:pt idx="86">
                  <c:v>0.14704325711299843</c:v>
                </c:pt>
                <c:pt idx="87">
                  <c:v>0.14801717163038294</c:v>
                </c:pt>
                <c:pt idx="88">
                  <c:v>0.14820691377888534</c:v>
                </c:pt>
                <c:pt idx="89">
                  <c:v>0.14820691377888534</c:v>
                </c:pt>
                <c:pt idx="90">
                  <c:v>0.14820691377888534</c:v>
                </c:pt>
                <c:pt idx="91">
                  <c:v>0.14829165897648802</c:v>
                </c:pt>
                <c:pt idx="92">
                  <c:v>0.14829165897648802</c:v>
                </c:pt>
                <c:pt idx="93">
                  <c:v>0.14885157922089934</c:v>
                </c:pt>
                <c:pt idx="94">
                  <c:v>0.14918803319561458</c:v>
                </c:pt>
                <c:pt idx="95">
                  <c:v>0.1499438740213693</c:v>
                </c:pt>
                <c:pt idx="98">
                  <c:v>0.1504146749092268</c:v>
                </c:pt>
                <c:pt idx="99">
                  <c:v>0.15064009906873543</c:v>
                </c:pt>
                <c:pt idx="100">
                  <c:v>0.15441833613465311</c:v>
                </c:pt>
                <c:pt idx="101">
                  <c:v>0.15532590895509174</c:v>
                </c:pt>
                <c:pt idx="102">
                  <c:v>0.15532937802326008</c:v>
                </c:pt>
                <c:pt idx="103">
                  <c:v>0.16230535287674347</c:v>
                </c:pt>
                <c:pt idx="104">
                  <c:v>0.16523627781320094</c:v>
                </c:pt>
                <c:pt idx="105">
                  <c:v>0.16725265657277616</c:v>
                </c:pt>
                <c:pt idx="106">
                  <c:v>0.16725265657277616</c:v>
                </c:pt>
                <c:pt idx="107">
                  <c:v>0.17207282951568661</c:v>
                </c:pt>
                <c:pt idx="108">
                  <c:v>0.17808032350646077</c:v>
                </c:pt>
                <c:pt idx="109">
                  <c:v>0.17919949488638062</c:v>
                </c:pt>
                <c:pt idx="110">
                  <c:v>0.17952735176896387</c:v>
                </c:pt>
                <c:pt idx="111">
                  <c:v>0.18104381516276455</c:v>
                </c:pt>
                <c:pt idx="112">
                  <c:v>0.18104381516276455</c:v>
                </c:pt>
                <c:pt idx="113">
                  <c:v>0.18201827413959823</c:v>
                </c:pt>
                <c:pt idx="115">
                  <c:v>0.1823561916826788</c:v>
                </c:pt>
                <c:pt idx="118">
                  <c:v>0.18235994806930511</c:v>
                </c:pt>
                <c:pt idx="119">
                  <c:v>0.18235994806930511</c:v>
                </c:pt>
                <c:pt idx="121">
                  <c:v>0.1823637044943327</c:v>
                </c:pt>
                <c:pt idx="122">
                  <c:v>0.1823637044943327</c:v>
                </c:pt>
                <c:pt idx="123">
                  <c:v>0.1824087845899644</c:v>
                </c:pt>
                <c:pt idx="124">
                  <c:v>0.1824087845899644</c:v>
                </c:pt>
                <c:pt idx="125">
                  <c:v>0.18254405805557478</c:v>
                </c:pt>
                <c:pt idx="126">
                  <c:v>0.18254405805557478</c:v>
                </c:pt>
                <c:pt idx="127">
                  <c:v>0.18306306738631223</c:v>
                </c:pt>
                <c:pt idx="128">
                  <c:v>0.18306306738631223</c:v>
                </c:pt>
                <c:pt idx="130">
                  <c:v>0.18366950257204201</c:v>
                </c:pt>
                <c:pt idx="131">
                  <c:v>0.18366950257204201</c:v>
                </c:pt>
                <c:pt idx="132">
                  <c:v>0.18404289793570611</c:v>
                </c:pt>
                <c:pt idx="133">
                  <c:v>0.18404289793570611</c:v>
                </c:pt>
                <c:pt idx="135">
                  <c:v>0.18404667152611068</c:v>
                </c:pt>
                <c:pt idx="136">
                  <c:v>0.18404667152611068</c:v>
                </c:pt>
                <c:pt idx="137">
                  <c:v>0.18463960151084025</c:v>
                </c:pt>
                <c:pt idx="138">
                  <c:v>0.1850404589417281</c:v>
                </c:pt>
                <c:pt idx="139">
                  <c:v>0.1850404589417281</c:v>
                </c:pt>
                <c:pt idx="140">
                  <c:v>0.18780517523393761</c:v>
                </c:pt>
                <c:pt idx="141">
                  <c:v>0.18780517523393761</c:v>
                </c:pt>
                <c:pt idx="143">
                  <c:v>0.18797292567890214</c:v>
                </c:pt>
                <c:pt idx="144">
                  <c:v>0.18797292567890214</c:v>
                </c:pt>
                <c:pt idx="147">
                  <c:v>0.18807971467056256</c:v>
                </c:pt>
                <c:pt idx="148">
                  <c:v>0.18807971467056256</c:v>
                </c:pt>
                <c:pt idx="150">
                  <c:v>0.18913396002788202</c:v>
                </c:pt>
                <c:pt idx="151">
                  <c:v>0.18915691089270709</c:v>
                </c:pt>
                <c:pt idx="153">
                  <c:v>0.18916073617124912</c:v>
                </c:pt>
                <c:pt idx="154">
                  <c:v>0.18920281676969664</c:v>
                </c:pt>
                <c:pt idx="157">
                  <c:v>0.18920664250905417</c:v>
                </c:pt>
                <c:pt idx="159">
                  <c:v>0.18921046828681298</c:v>
                </c:pt>
                <c:pt idx="160">
                  <c:v>0.18933291345097641</c:v>
                </c:pt>
                <c:pt idx="164">
                  <c:v>0.18936353088622382</c:v>
                </c:pt>
                <c:pt idx="165">
                  <c:v>0.18936353088622382</c:v>
                </c:pt>
                <c:pt idx="166">
                  <c:v>0.18936353088622382</c:v>
                </c:pt>
                <c:pt idx="168">
                  <c:v>0.18941328946027705</c:v>
                </c:pt>
                <c:pt idx="169">
                  <c:v>0.19075538281909399</c:v>
                </c:pt>
                <c:pt idx="171">
                  <c:v>0.19075538281909399</c:v>
                </c:pt>
                <c:pt idx="172">
                  <c:v>0.19075538281909399</c:v>
                </c:pt>
                <c:pt idx="173">
                  <c:v>0.19075538281909399</c:v>
                </c:pt>
                <c:pt idx="177">
                  <c:v>0.19115892813757357</c:v>
                </c:pt>
                <c:pt idx="178">
                  <c:v>0.19155134899223808</c:v>
                </c:pt>
                <c:pt idx="179">
                  <c:v>0.19155519823318559</c:v>
                </c:pt>
                <c:pt idx="180">
                  <c:v>0.19157059558098852</c:v>
                </c:pt>
                <c:pt idx="181">
                  <c:v>0.19157444501394244</c:v>
                </c:pt>
                <c:pt idx="182">
                  <c:v>0.19159754241809329</c:v>
                </c:pt>
                <c:pt idx="183">
                  <c:v>0.1916013921198563</c:v>
                </c:pt>
                <c:pt idx="184">
                  <c:v>0.19190178717174669</c:v>
                </c:pt>
                <c:pt idx="186">
                  <c:v>0.19190563990721166</c:v>
                </c:pt>
                <c:pt idx="188">
                  <c:v>0.19404595897724783</c:v>
                </c:pt>
                <c:pt idx="189">
                  <c:v>0.19475166825391887</c:v>
                </c:pt>
                <c:pt idx="190">
                  <c:v>0.19504285260872359</c:v>
                </c:pt>
                <c:pt idx="191">
                  <c:v>0.19557919620533554</c:v>
                </c:pt>
                <c:pt idx="192">
                  <c:v>0.19627597776403297</c:v>
                </c:pt>
                <c:pt idx="194">
                  <c:v>0.19703644177629837</c:v>
                </c:pt>
                <c:pt idx="196">
                  <c:v>0.19711061633962534</c:v>
                </c:pt>
                <c:pt idx="198">
                  <c:v>0.1971145206480239</c:v>
                </c:pt>
                <c:pt idx="200">
                  <c:v>0.19743871211200259</c:v>
                </c:pt>
                <c:pt idx="201">
                  <c:v>0.19796657655611902</c:v>
                </c:pt>
                <c:pt idx="203">
                  <c:v>0.19896556334363619</c:v>
                </c:pt>
                <c:pt idx="205">
                  <c:v>0.19927555999623406</c:v>
                </c:pt>
                <c:pt idx="206">
                  <c:v>0.19927948554054642</c:v>
                </c:pt>
                <c:pt idx="207">
                  <c:v>0.19928341112326006</c:v>
                </c:pt>
                <c:pt idx="208">
                  <c:v>0.1996958110113774</c:v>
                </c:pt>
                <c:pt idx="210">
                  <c:v>0.20050219289871762</c:v>
                </c:pt>
                <c:pt idx="211">
                  <c:v>0.20050613042423271</c:v>
                </c:pt>
                <c:pt idx="212">
                  <c:v>0.20060458104252976</c:v>
                </c:pt>
                <c:pt idx="214">
                  <c:v>0.20069123744009856</c:v>
                </c:pt>
                <c:pt idx="217">
                  <c:v>0.20069911621605396</c:v>
                </c:pt>
                <c:pt idx="218">
                  <c:v>0.20071487422878029</c:v>
                </c:pt>
                <c:pt idx="220">
                  <c:v>0.20157461515679986</c:v>
                </c:pt>
                <c:pt idx="221">
                  <c:v>0.20157461515679986</c:v>
                </c:pt>
                <c:pt idx="222">
                  <c:v>0.20251531520696187</c:v>
                </c:pt>
                <c:pt idx="223">
                  <c:v>0.20508359062932266</c:v>
                </c:pt>
                <c:pt idx="226">
                  <c:v>0.20775609968009373</c:v>
                </c:pt>
                <c:pt idx="228">
                  <c:v>0.20776010732636591</c:v>
                </c:pt>
                <c:pt idx="229">
                  <c:v>0.20778816192550706</c:v>
                </c:pt>
                <c:pt idx="231">
                  <c:v>0.20780419396984467</c:v>
                </c:pt>
                <c:pt idx="234">
                  <c:v>0.20780820207693229</c:v>
                </c:pt>
                <c:pt idx="235">
                  <c:v>0.20781221022242122</c:v>
                </c:pt>
                <c:pt idx="237">
                  <c:v>0.20973249998430135</c:v>
                </c:pt>
                <c:pt idx="238">
                  <c:v>0.20975263306685041</c:v>
                </c:pt>
                <c:pt idx="239">
                  <c:v>0.20990567586807776</c:v>
                </c:pt>
                <c:pt idx="240">
                  <c:v>0.20990567586807776</c:v>
                </c:pt>
                <c:pt idx="241">
                  <c:v>0.20990567586807776</c:v>
                </c:pt>
                <c:pt idx="242">
                  <c:v>0.21006280377098083</c:v>
                </c:pt>
                <c:pt idx="243">
                  <c:v>0.21028852547130089</c:v>
                </c:pt>
                <c:pt idx="244">
                  <c:v>0.21677631132605363</c:v>
                </c:pt>
                <c:pt idx="247">
                  <c:v>0.21688274612109004</c:v>
                </c:pt>
                <c:pt idx="248">
                  <c:v>0.21690731168339158</c:v>
                </c:pt>
                <c:pt idx="250">
                  <c:v>0.21691140607817971</c:v>
                </c:pt>
                <c:pt idx="251">
                  <c:v>0.21711207846437836</c:v>
                </c:pt>
                <c:pt idx="253">
                  <c:v>0.21711617477923101</c:v>
                </c:pt>
                <c:pt idx="256">
                  <c:v>0.21713256042265452</c:v>
                </c:pt>
                <c:pt idx="257">
                  <c:v>0.21713665692951362</c:v>
                </c:pt>
                <c:pt idx="258">
                  <c:v>0.21850703858066983</c:v>
                </c:pt>
                <c:pt idx="259">
                  <c:v>0.221641236462532</c:v>
                </c:pt>
                <c:pt idx="260">
                  <c:v>0.22535226160322999</c:v>
                </c:pt>
                <c:pt idx="261">
                  <c:v>0.23495334434615747</c:v>
                </c:pt>
                <c:pt idx="262">
                  <c:v>0.24646950531442746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2-4F6A-AE90-060768656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849432"/>
        <c:axId val="1"/>
      </c:scatterChart>
      <c:valAx>
        <c:axId val="618849432"/>
        <c:scaling>
          <c:orientation val="minMax"/>
          <c:max val="1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7999999999999999E-2"/>
          <c:min val="-2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849432"/>
        <c:crosses val="autoZero"/>
        <c:crossBetween val="midCat"/>
        <c:majorUnit val="0.01"/>
        <c:minorUnit val="2E-3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9082058414464532"/>
          <c:y val="3.4582132564841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92072322670376"/>
          <c:y val="0.14697406340057637"/>
          <c:w val="0.8358831710709318"/>
          <c:h val="0.639769452449567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(5)'!$H$22:$H$899</c:f>
              <c:numCache>
                <c:formatCode>General</c:formatCode>
                <c:ptCount val="8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A6-4269-89A5-DA0588D4989A}"/>
            </c:ext>
          </c:extLst>
        </c:ser>
        <c:ser>
          <c:idx val="1"/>
          <c:order val="1"/>
          <c:tx>
            <c:strRef>
              <c:f>'D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(5)'!$I$22:$I$899</c:f>
              <c:numCache>
                <c:formatCode>General</c:formatCode>
                <c:ptCount val="878"/>
                <c:pt idx="3">
                  <c:v>3.1348600168712437E-3</c:v>
                </c:pt>
                <c:pt idx="4">
                  <c:v>-1.1018392520782072E-2</c:v>
                </c:pt>
                <c:pt idx="5">
                  <c:v>4.8369630385423079E-3</c:v>
                </c:pt>
                <c:pt idx="11">
                  <c:v>9.770094184204936E-4</c:v>
                </c:pt>
                <c:pt idx="12">
                  <c:v>9.5541079717804678E-3</c:v>
                </c:pt>
                <c:pt idx="13">
                  <c:v>-2.8193370453664102E-3</c:v>
                </c:pt>
                <c:pt idx="14">
                  <c:v>8.2262341529713012E-3</c:v>
                </c:pt>
                <c:pt idx="15">
                  <c:v>6.3037782601895742E-3</c:v>
                </c:pt>
                <c:pt idx="16">
                  <c:v>1.1921618221094832E-2</c:v>
                </c:pt>
                <c:pt idx="17">
                  <c:v>1.4124327186436858E-2</c:v>
                </c:pt>
                <c:pt idx="18">
                  <c:v>1.5858563507208601E-2</c:v>
                </c:pt>
                <c:pt idx="19">
                  <c:v>2.23295309842797E-3</c:v>
                </c:pt>
                <c:pt idx="20">
                  <c:v>1.5739173031761311E-2</c:v>
                </c:pt>
                <c:pt idx="21">
                  <c:v>1.3847798938513733E-2</c:v>
                </c:pt>
                <c:pt idx="22">
                  <c:v>2.44721081253374E-3</c:v>
                </c:pt>
                <c:pt idx="23">
                  <c:v>1.5597219462506473E-3</c:v>
                </c:pt>
                <c:pt idx="24">
                  <c:v>7.0689359927200712E-3</c:v>
                </c:pt>
                <c:pt idx="25">
                  <c:v>1.5672233086661436E-2</c:v>
                </c:pt>
                <c:pt idx="26">
                  <c:v>1.7847442286438309E-3</c:v>
                </c:pt>
                <c:pt idx="27">
                  <c:v>1.1293958268652204E-2</c:v>
                </c:pt>
                <c:pt idx="28">
                  <c:v>3.8031723161111586E-3</c:v>
                </c:pt>
                <c:pt idx="29">
                  <c:v>4.4064694156986661E-3</c:v>
                </c:pt>
                <c:pt idx="30">
                  <c:v>7.9156834544846788E-3</c:v>
                </c:pt>
                <c:pt idx="31">
                  <c:v>1.3028194596699905E-2</c:v>
                </c:pt>
                <c:pt idx="34">
                  <c:v>9.496667240455281E-3</c:v>
                </c:pt>
                <c:pt idx="35">
                  <c:v>1.0646034555975348E-2</c:v>
                </c:pt>
                <c:pt idx="38">
                  <c:v>2.0785688800970092E-2</c:v>
                </c:pt>
                <c:pt idx="39">
                  <c:v>1.4565496327122673E-2</c:v>
                </c:pt>
                <c:pt idx="40">
                  <c:v>1.4108572431723587E-2</c:v>
                </c:pt>
                <c:pt idx="42">
                  <c:v>8.0046871953527443E-3</c:v>
                </c:pt>
                <c:pt idx="43">
                  <c:v>1.4380110478668939E-2</c:v>
                </c:pt>
                <c:pt idx="46">
                  <c:v>4.5532525255111977E-3</c:v>
                </c:pt>
                <c:pt idx="48">
                  <c:v>2.0693958285846747E-2</c:v>
                </c:pt>
                <c:pt idx="49">
                  <c:v>4.162430930591654E-3</c:v>
                </c:pt>
                <c:pt idx="50">
                  <c:v>-5.3690964268753305E-3</c:v>
                </c:pt>
                <c:pt idx="51">
                  <c:v>1.0547495912760496E-3</c:v>
                </c:pt>
                <c:pt idx="52">
                  <c:v>-1.7241133537027054E-3</c:v>
                </c:pt>
                <c:pt idx="53">
                  <c:v>3.6056496101082303E-3</c:v>
                </c:pt>
                <c:pt idx="54">
                  <c:v>1.1265122077020351E-2</c:v>
                </c:pt>
                <c:pt idx="55">
                  <c:v>3.621083582402207E-3</c:v>
                </c:pt>
                <c:pt idx="56">
                  <c:v>7.2428087660227902E-3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A6-4269-89A5-DA0588D4989A}"/>
            </c:ext>
          </c:extLst>
        </c:ser>
        <c:ser>
          <c:idx val="2"/>
          <c:order val="2"/>
          <c:tx>
            <c:strRef>
              <c:f>'D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(5)'!$J$22:$J$899</c:f>
              <c:numCache>
                <c:formatCode>General</c:formatCode>
                <c:ptCount val="878"/>
                <c:pt idx="0">
                  <c:v>-2.1531099737330806E-2</c:v>
                </c:pt>
                <c:pt idx="1">
                  <c:v>-1.6876457069884054E-2</c:v>
                </c:pt>
                <c:pt idx="2">
                  <c:v>-1.5367243031505495E-2</c:v>
                </c:pt>
                <c:pt idx="6">
                  <c:v>-1.7560506748850457E-3</c:v>
                </c:pt>
                <c:pt idx="7">
                  <c:v>-1.7060506797861308E-3</c:v>
                </c:pt>
                <c:pt idx="8">
                  <c:v>-1.3440136099234223E-3</c:v>
                </c:pt>
                <c:pt idx="9">
                  <c:v>3.6870432741125114E-3</c:v>
                </c:pt>
                <c:pt idx="10">
                  <c:v>5.7966137683251873E-3</c:v>
                </c:pt>
                <c:pt idx="32">
                  <c:v>5.3374086346593685E-3</c:v>
                </c:pt>
                <c:pt idx="33">
                  <c:v>1.0437408636789769E-2</c:v>
                </c:pt>
                <c:pt idx="36">
                  <c:v>6.0941364936297759E-3</c:v>
                </c:pt>
                <c:pt idx="37">
                  <c:v>6.124136496509891E-3</c:v>
                </c:pt>
                <c:pt idx="41">
                  <c:v>6.3046871946426108E-3</c:v>
                </c:pt>
                <c:pt idx="44">
                  <c:v>3.5532525216694921E-3</c:v>
                </c:pt>
                <c:pt idx="45">
                  <c:v>4.0532525235903449E-3</c:v>
                </c:pt>
                <c:pt idx="47">
                  <c:v>6.7553020198829472E-4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A6-4269-89A5-DA0588D4989A}"/>
            </c:ext>
          </c:extLst>
        </c:ser>
        <c:ser>
          <c:idx val="3"/>
          <c:order val="3"/>
          <c:tx>
            <c:strRef>
              <c:f>'D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(5)'!$K$22:$K$899</c:f>
              <c:numCache>
                <c:formatCode>General</c:formatCode>
                <c:ptCount val="878"/>
                <c:pt idx="57">
                  <c:v>-2.19579397526104E-3</c:v>
                </c:pt>
                <c:pt idx="58">
                  <c:v>0</c:v>
                </c:pt>
                <c:pt idx="59">
                  <c:v>-1.5507039643125609E-4</c:v>
                </c:pt>
                <c:pt idx="60">
                  <c:v>6.9370149140013382E-4</c:v>
                </c:pt>
                <c:pt idx="61">
                  <c:v>-1.0202102930634283E-3</c:v>
                </c:pt>
                <c:pt idx="62">
                  <c:v>-3.2021029619500041E-4</c:v>
                </c:pt>
                <c:pt idx="63">
                  <c:v>-3.7793618685100228E-4</c:v>
                </c:pt>
                <c:pt idx="64">
                  <c:v>7.7472821431001648E-4</c:v>
                </c:pt>
                <c:pt idx="65">
                  <c:v>9.7472821653354913E-4</c:v>
                </c:pt>
                <c:pt idx="66">
                  <c:v>-4.0354660450248048E-4</c:v>
                </c:pt>
                <c:pt idx="67">
                  <c:v>-3.0354659975273535E-4</c:v>
                </c:pt>
                <c:pt idx="68">
                  <c:v>-6.00160397880245E-4</c:v>
                </c:pt>
                <c:pt idx="69">
                  <c:v>8.0187133426079527E-4</c:v>
                </c:pt>
                <c:pt idx="70">
                  <c:v>5.2279094961704686E-4</c:v>
                </c:pt>
                <c:pt idx="71">
                  <c:v>-3.7831667577847838E-4</c:v>
                </c:pt>
                <c:pt idx="72">
                  <c:v>5.5606844398425892E-4</c:v>
                </c:pt>
                <c:pt idx="73">
                  <c:v>1.2710747978417203E-4</c:v>
                </c:pt>
                <c:pt idx="74">
                  <c:v>-1.3721260620513931E-4</c:v>
                </c:pt>
                <c:pt idx="75">
                  <c:v>2.4765639682300389E-4</c:v>
                </c:pt>
                <c:pt idx="76">
                  <c:v>2.0521119295153767E-3</c:v>
                </c:pt>
                <c:pt idx="77">
                  <c:v>1.3956870607216842E-3</c:v>
                </c:pt>
                <c:pt idx="78">
                  <c:v>1.3956870607216842E-3</c:v>
                </c:pt>
                <c:pt idx="79">
                  <c:v>1.3956870607216842E-3</c:v>
                </c:pt>
                <c:pt idx="80">
                  <c:v>2.8714667787426151E-3</c:v>
                </c:pt>
                <c:pt idx="81">
                  <c:v>4.6485475104418583E-3</c:v>
                </c:pt>
                <c:pt idx="82">
                  <c:v>4.6485475104418583E-3</c:v>
                </c:pt>
                <c:pt idx="83">
                  <c:v>4.6144894149620086E-3</c:v>
                </c:pt>
                <c:pt idx="84">
                  <c:v>5.0727000707411207E-3</c:v>
                </c:pt>
                <c:pt idx="85">
                  <c:v>5.0727000707411207E-3</c:v>
                </c:pt>
                <c:pt idx="86">
                  <c:v>4.6675690828124061E-3</c:v>
                </c:pt>
                <c:pt idx="87">
                  <c:v>4.6675690828124061E-3</c:v>
                </c:pt>
                <c:pt idx="88">
                  <c:v>5.1324380910955369E-3</c:v>
                </c:pt>
                <c:pt idx="89">
                  <c:v>5.1324380910955369E-3</c:v>
                </c:pt>
                <c:pt idx="90">
                  <c:v>5.040866177296266E-3</c:v>
                </c:pt>
                <c:pt idx="91">
                  <c:v>5.040866177296266E-3</c:v>
                </c:pt>
                <c:pt idx="92">
                  <c:v>5.0961504384758882E-3</c:v>
                </c:pt>
                <c:pt idx="93">
                  <c:v>5.0961504384758882E-3</c:v>
                </c:pt>
                <c:pt idx="94">
                  <c:v>4.8680734471417964E-3</c:v>
                </c:pt>
                <c:pt idx="95">
                  <c:v>4.8680734471417964E-3</c:v>
                </c:pt>
                <c:pt idx="96">
                  <c:v>4.5719836198259145E-3</c:v>
                </c:pt>
                <c:pt idx="97">
                  <c:v>4.591983619320672E-3</c:v>
                </c:pt>
                <c:pt idx="98">
                  <c:v>5.7740153497434221E-3</c:v>
                </c:pt>
                <c:pt idx="99">
                  <c:v>5.8040153453475796E-3</c:v>
                </c:pt>
                <c:pt idx="100">
                  <c:v>4.6788843610556796E-3</c:v>
                </c:pt>
                <c:pt idx="101">
                  <c:v>4.9588843612582423E-3</c:v>
                </c:pt>
                <c:pt idx="102">
                  <c:v>4.779433278599754E-3</c:v>
                </c:pt>
                <c:pt idx="103">
                  <c:v>4.8794332760735415E-3</c:v>
                </c:pt>
                <c:pt idx="104">
                  <c:v>5.7640705927042291E-3</c:v>
                </c:pt>
                <c:pt idx="105">
                  <c:v>5.9440705954330042E-3</c:v>
                </c:pt>
                <c:pt idx="106">
                  <c:v>6.2983069219626486E-3</c:v>
                </c:pt>
                <c:pt idx="107">
                  <c:v>6.5683069187798537E-3</c:v>
                </c:pt>
                <c:pt idx="108">
                  <c:v>5.9046391179435886E-3</c:v>
                </c:pt>
                <c:pt idx="109">
                  <c:v>5.9046391179435886E-3</c:v>
                </c:pt>
                <c:pt idx="110">
                  <c:v>5.8484851397224702E-3</c:v>
                </c:pt>
                <c:pt idx="111">
                  <c:v>6.0976991808274761E-3</c:v>
                </c:pt>
                <c:pt idx="112">
                  <c:v>5.6925681928987615E-3</c:v>
                </c:pt>
                <c:pt idx="113">
                  <c:v>6.1961272658663802E-3</c:v>
                </c:pt>
                <c:pt idx="114">
                  <c:v>6.6409962746547535E-3</c:v>
                </c:pt>
                <c:pt idx="115">
                  <c:v>5.7258652886957861E-3</c:v>
                </c:pt>
                <c:pt idx="116">
                  <c:v>6.2206255825003609E-3</c:v>
                </c:pt>
                <c:pt idx="117">
                  <c:v>6.2206255825003609E-3</c:v>
                </c:pt>
                <c:pt idx="118">
                  <c:v>6.2206255825003609E-3</c:v>
                </c:pt>
                <c:pt idx="119">
                  <c:v>6.8039226680411957E-3</c:v>
                </c:pt>
                <c:pt idx="120">
                  <c:v>6.2580752273788676E-3</c:v>
                </c:pt>
                <c:pt idx="121">
                  <c:v>6.958075231523253E-3</c:v>
                </c:pt>
                <c:pt idx="122">
                  <c:v>6.958075231523253E-3</c:v>
                </c:pt>
                <c:pt idx="123">
                  <c:v>6.958075231523253E-3</c:v>
                </c:pt>
                <c:pt idx="124">
                  <c:v>5.4093210055725649E-3</c:v>
                </c:pt>
                <c:pt idx="125">
                  <c:v>4.9659597425488755E-3</c:v>
                </c:pt>
                <c:pt idx="126">
                  <c:v>5.550828755076509E-3</c:v>
                </c:pt>
                <c:pt idx="127">
                  <c:v>5.5903047832543962E-3</c:v>
                </c:pt>
                <c:pt idx="128">
                  <c:v>5.375173786887899E-3</c:v>
                </c:pt>
                <c:pt idx="129">
                  <c:v>5.8843878287007101E-3</c:v>
                </c:pt>
                <c:pt idx="130">
                  <c:v>6.6692568361759186E-3</c:v>
                </c:pt>
                <c:pt idx="131">
                  <c:v>6.8690394109580666E-3</c:v>
                </c:pt>
                <c:pt idx="132">
                  <c:v>5.9439084143377841E-3</c:v>
                </c:pt>
                <c:pt idx="133">
                  <c:v>7.2374977971776389E-3</c:v>
                </c:pt>
                <c:pt idx="134">
                  <c:v>5.7426733474130742E-3</c:v>
                </c:pt>
                <c:pt idx="135">
                  <c:v>6.914596349815838E-3</c:v>
                </c:pt>
                <c:pt idx="136">
                  <c:v>5.3061486541992053E-3</c:v>
                </c:pt>
                <c:pt idx="137">
                  <c:v>7.9456050807493739E-3</c:v>
                </c:pt>
                <c:pt idx="138">
                  <c:v>7.5381162241683342E-3</c:v>
                </c:pt>
                <c:pt idx="139">
                  <c:v>7.6429852342698723E-3</c:v>
                </c:pt>
                <c:pt idx="140">
                  <c:v>7.5144288275623694E-3</c:v>
                </c:pt>
                <c:pt idx="141">
                  <c:v>7.6460256896098144E-3</c:v>
                </c:pt>
                <c:pt idx="142">
                  <c:v>9.6006772655528039E-3</c:v>
                </c:pt>
                <c:pt idx="143">
                  <c:v>7.6855462757521309E-3</c:v>
                </c:pt>
                <c:pt idx="144">
                  <c:v>9.67041528201662E-3</c:v>
                </c:pt>
                <c:pt idx="145">
                  <c:v>8.2816610447480343E-3</c:v>
                </c:pt>
                <c:pt idx="146">
                  <c:v>9.2098075474496E-3</c:v>
                </c:pt>
                <c:pt idx="147">
                  <c:v>8.3646765488083474E-3</c:v>
                </c:pt>
                <c:pt idx="148">
                  <c:v>9.0764017368201166E-3</c:v>
                </c:pt>
                <c:pt idx="149">
                  <c:v>9.0535196723067202E-3</c:v>
                </c:pt>
                <c:pt idx="150">
                  <c:v>8.9532579149818048E-3</c:v>
                </c:pt>
                <c:pt idx="151">
                  <c:v>8.9627337438287213E-3</c:v>
                </c:pt>
                <c:pt idx="152">
                  <c:v>8.6841775337234139E-3</c:v>
                </c:pt>
                <c:pt idx="153">
                  <c:v>8.8841775359469466E-3</c:v>
                </c:pt>
                <c:pt idx="154">
                  <c:v>9.9630012773559429E-3</c:v>
                </c:pt>
                <c:pt idx="155">
                  <c:v>9.7532490035519004E-3</c:v>
                </c:pt>
                <c:pt idx="156">
                  <c:v>1.0460614888870623E-2</c:v>
                </c:pt>
                <c:pt idx="157">
                  <c:v>1.0355483900639229E-2</c:v>
                </c:pt>
                <c:pt idx="158">
                  <c:v>1.0619566950481385E-2</c:v>
                </c:pt>
                <c:pt idx="159">
                  <c:v>1.0549042977800127E-2</c:v>
                </c:pt>
                <c:pt idx="160">
                  <c:v>1.0063911984616425E-2</c:v>
                </c:pt>
                <c:pt idx="161">
                  <c:v>1.0708780995628331E-2</c:v>
                </c:pt>
                <c:pt idx="162">
                  <c:v>1.2430511524144094E-2</c:v>
                </c:pt>
                <c:pt idx="163">
                  <c:v>1.2105533802241553E-2</c:v>
                </c:pt>
                <c:pt idx="164">
                  <c:v>1.220553379971534E-2</c:v>
                </c:pt>
                <c:pt idx="165">
                  <c:v>1.3005533801333513E-2</c:v>
                </c:pt>
                <c:pt idx="166">
                  <c:v>1.1718089495843742E-2</c:v>
                </c:pt>
                <c:pt idx="167">
                  <c:v>1.2033894170599524E-2</c:v>
                </c:pt>
                <c:pt idx="168">
                  <c:v>1.2280488357646391E-2</c:v>
                </c:pt>
                <c:pt idx="169">
                  <c:v>1.2469702400267124E-2</c:v>
                </c:pt>
                <c:pt idx="170">
                  <c:v>1.2884571406175382E-2</c:v>
                </c:pt>
                <c:pt idx="171">
                  <c:v>1.2463152765121777E-2</c:v>
                </c:pt>
                <c:pt idx="172">
                  <c:v>1.297802177577978E-2</c:v>
                </c:pt>
                <c:pt idx="173">
                  <c:v>1.2877497800218407E-2</c:v>
                </c:pt>
                <c:pt idx="174">
                  <c:v>1.2322366812441032E-2</c:v>
                </c:pt>
                <c:pt idx="175">
                  <c:v>1.2668615258007776E-2</c:v>
                </c:pt>
                <c:pt idx="176">
                  <c:v>1.3869060807337519E-2</c:v>
                </c:pt>
                <c:pt idx="177">
                  <c:v>1.4081928391533438E-2</c:v>
                </c:pt>
                <c:pt idx="178">
                  <c:v>1.5381340257590637E-2</c:v>
                </c:pt>
                <c:pt idx="179">
                  <c:v>1.3731384809943847E-2</c:v>
                </c:pt>
                <c:pt idx="180">
                  <c:v>1.5289966177078895E-2</c:v>
                </c:pt>
                <c:pt idx="181">
                  <c:v>1.3157084329577629E-2</c:v>
                </c:pt>
                <c:pt idx="182">
                  <c:v>1.594826237851521E-2</c:v>
                </c:pt>
                <c:pt idx="183">
                  <c:v>1.594826237851521E-2</c:v>
                </c:pt>
                <c:pt idx="184">
                  <c:v>1.5756300163047854E-2</c:v>
                </c:pt>
                <c:pt idx="185">
                  <c:v>1.604116916860221E-2</c:v>
                </c:pt>
                <c:pt idx="186">
                  <c:v>1.5491213729546871E-2</c:v>
                </c:pt>
                <c:pt idx="187">
                  <c:v>1.5791213729244191E-2</c:v>
                </c:pt>
                <c:pt idx="188">
                  <c:v>1.5100427764991764E-2</c:v>
                </c:pt>
                <c:pt idx="189">
                  <c:v>1.5500427769438829E-2</c:v>
                </c:pt>
                <c:pt idx="190">
                  <c:v>1.550381397100864E-2</c:v>
                </c:pt>
                <c:pt idx="191">
                  <c:v>1.7745150638802443E-2</c:v>
                </c:pt>
                <c:pt idx="192">
                  <c:v>1.8045150638499763E-2</c:v>
                </c:pt>
                <c:pt idx="193">
                  <c:v>1.8050568563921843E-2</c:v>
                </c:pt>
                <c:pt idx="194">
                  <c:v>1.8050568563921843E-2</c:v>
                </c:pt>
                <c:pt idx="195">
                  <c:v>1.8988932497450151E-2</c:v>
                </c:pt>
                <c:pt idx="196">
                  <c:v>1.8501666410884354E-2</c:v>
                </c:pt>
                <c:pt idx="197">
                  <c:v>1.8601666408358142E-2</c:v>
                </c:pt>
                <c:pt idx="198">
                  <c:v>1.8601666408358142E-2</c:v>
                </c:pt>
                <c:pt idx="199">
                  <c:v>1.7590534705959726E-2</c:v>
                </c:pt>
                <c:pt idx="200">
                  <c:v>1.7990534710406791E-2</c:v>
                </c:pt>
                <c:pt idx="201">
                  <c:v>1.8390534707577899E-2</c:v>
                </c:pt>
                <c:pt idx="202">
                  <c:v>1.8245166684209835E-2</c:v>
                </c:pt>
                <c:pt idx="203">
                  <c:v>1.8275166679813992E-2</c:v>
                </c:pt>
                <c:pt idx="204">
                  <c:v>2.0490589959081262E-2</c:v>
                </c:pt>
                <c:pt idx="205">
                  <c:v>2.113150958030019E-2</c:v>
                </c:pt>
                <c:pt idx="206">
                  <c:v>1.8715929472818971E-2</c:v>
                </c:pt>
                <c:pt idx="207">
                  <c:v>1.8825929473678116E-2</c:v>
                </c:pt>
                <c:pt idx="208">
                  <c:v>1.9747462174564134E-2</c:v>
                </c:pt>
                <c:pt idx="209">
                  <c:v>2.4057462178461719E-2</c:v>
                </c:pt>
                <c:pt idx="210">
                  <c:v>2.009729108249303E-2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A6-4269-89A5-DA0588D4989A}"/>
            </c:ext>
          </c:extLst>
        </c:ser>
        <c:ser>
          <c:idx val="4"/>
          <c:order val="4"/>
          <c:tx>
            <c:strRef>
              <c:f>'D (5)'!$L$20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(5)'!$L$22:$L$899</c:f>
              <c:numCache>
                <c:formatCode>General</c:formatCode>
                <c:ptCount val="8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FA6-4269-89A5-DA0588D4989A}"/>
            </c:ext>
          </c:extLst>
        </c:ser>
        <c:ser>
          <c:idx val="5"/>
          <c:order val="5"/>
          <c:tx>
            <c:strRef>
              <c:f>'D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(5)'!$M$22:$M$899</c:f>
              <c:numCache>
                <c:formatCode>General</c:formatCode>
                <c:ptCount val="8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FA6-4269-89A5-DA0588D4989A}"/>
            </c:ext>
          </c:extLst>
        </c:ser>
        <c:ser>
          <c:idx val="6"/>
          <c:order val="6"/>
          <c:tx>
            <c:strRef>
              <c:f>'D (5)'!$N$20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(5)'!$N$22:$N$899</c:f>
              <c:numCache>
                <c:formatCode>General</c:formatCode>
                <c:ptCount val="878"/>
                <c:pt idx="57" formatCode="0.00E+00">
                  <c:v>-4.2377533668372372E-3</c:v>
                </c:pt>
                <c:pt idx="58" formatCode="0.00E+00">
                  <c:v>-3.7289599771636686E-3</c:v>
                </c:pt>
                <c:pt idx="59" formatCode="0.00E+00">
                  <c:v>-2.6448789075361389E-3</c:v>
                </c:pt>
                <c:pt idx="60" formatCode="0.00E+00">
                  <c:v>-2.5888443932549085E-3</c:v>
                </c:pt>
                <c:pt idx="61" formatCode="0.00E+00">
                  <c:v>-1.8170623498881006E-3</c:v>
                </c:pt>
                <c:pt idx="62" formatCode="0.00E+00">
                  <c:v>-1.8170623498881006E-3</c:v>
                </c:pt>
                <c:pt idx="63" formatCode="0.00E+00">
                  <c:v>-1.6018898150481774E-3</c:v>
                </c:pt>
                <c:pt idx="64" formatCode="0.00E+00">
                  <c:v>-1.5600507110515257E-3</c:v>
                </c:pt>
                <c:pt idx="65" formatCode="0.00E+00">
                  <c:v>-1.5600507110515257E-3</c:v>
                </c:pt>
                <c:pt idx="66" formatCode="0.00E+00">
                  <c:v>-1.5413725396244489E-3</c:v>
                </c:pt>
                <c:pt idx="67" formatCode="0.00E+00">
                  <c:v>-1.5413725396244489E-3</c:v>
                </c:pt>
                <c:pt idx="68" formatCode="0.00E+00">
                  <c:v>-1.4180966082057429E-3</c:v>
                </c:pt>
                <c:pt idx="69" formatCode="0.00E+00">
                  <c:v>-1.3441310493545193E-3</c:v>
                </c:pt>
                <c:pt idx="70" formatCode="0.00E+00">
                  <c:v>-1.1782688870820785E-3</c:v>
                </c:pt>
                <c:pt idx="71" formatCode="0.00E+00">
                  <c:v>-1.0751653808046156E-3</c:v>
                </c:pt>
                <c:pt idx="72" formatCode="0.00E+00">
                  <c:v>-1.0258550082371328E-3</c:v>
                </c:pt>
                <c:pt idx="73" formatCode="0.00E+00">
                  <c:v>-2.0476259230284245E-4</c:v>
                </c:pt>
                <c:pt idx="74" formatCode="0.00E+00">
                  <c:v>-9.0153557470791686E-6</c:v>
                </c:pt>
                <c:pt idx="75" formatCode="0.00E+00">
                  <c:v>-8.2682288899960099E-6</c:v>
                </c:pt>
                <c:pt idx="76" formatCode="0.00E+00">
                  <c:v>1.477767089848224E-3</c:v>
                </c:pt>
                <c:pt idx="77" formatCode="0.00E+00">
                  <c:v>2.5125377869082708E-3</c:v>
                </c:pt>
                <c:pt idx="78" formatCode="0.00E+00">
                  <c:v>2.5125377869082708E-3</c:v>
                </c:pt>
                <c:pt idx="79" formatCode="0.00E+00">
                  <c:v>2.5125377869082708E-3</c:v>
                </c:pt>
                <c:pt idx="80" formatCode="0.00E+00">
                  <c:v>3.5062165068287503E-3</c:v>
                </c:pt>
                <c:pt idx="81" formatCode="0.00E+00">
                  <c:v>5.319493388969353E-3</c:v>
                </c:pt>
                <c:pt idx="82" formatCode="0.00E+00">
                  <c:v>5.319493388969353E-3</c:v>
                </c:pt>
                <c:pt idx="83" formatCode="0.00E+00">
                  <c:v>5.51374637181095E-3</c:v>
                </c:pt>
                <c:pt idx="84" formatCode="0.00E+00">
                  <c:v>5.5809877889484265E-3</c:v>
                </c:pt>
                <c:pt idx="85" formatCode="0.00E+00">
                  <c:v>5.5809877889484265E-3</c:v>
                </c:pt>
                <c:pt idx="86" formatCode="0.00E+00">
                  <c:v>5.5817349158055092E-3</c:v>
                </c:pt>
                <c:pt idx="87" formatCode="0.00E+00">
                  <c:v>5.5817349158055092E-3</c:v>
                </c:pt>
                <c:pt idx="88" formatCode="0.00E+00">
                  <c:v>5.5824820426625919E-3</c:v>
                </c:pt>
                <c:pt idx="89" formatCode="0.00E+00">
                  <c:v>5.5824820426625919E-3</c:v>
                </c:pt>
                <c:pt idx="90" formatCode="0.00E+00">
                  <c:v>5.5914475649475898E-3</c:v>
                </c:pt>
                <c:pt idx="91" formatCode="0.00E+00">
                  <c:v>5.5914475649475898E-3</c:v>
                </c:pt>
                <c:pt idx="92" formatCode="0.00E+00">
                  <c:v>5.6183441318025801E-3</c:v>
                </c:pt>
                <c:pt idx="93" formatCode="0.00E+00">
                  <c:v>5.6183441318025801E-3</c:v>
                </c:pt>
                <c:pt idx="94" formatCode="0.00E+00">
                  <c:v>5.721447638080043E-3</c:v>
                </c:pt>
                <c:pt idx="95" formatCode="0.00E+00">
                  <c:v>5.721447638080043E-3</c:v>
                </c:pt>
                <c:pt idx="96" formatCode="0.00E+00">
                  <c:v>5.8417350620704172E-3</c:v>
                </c:pt>
                <c:pt idx="97" formatCode="0.00E+00">
                  <c:v>5.8417350620704172E-3</c:v>
                </c:pt>
                <c:pt idx="98" formatCode="0.00E+00">
                  <c:v>5.9157006209216399E-3</c:v>
                </c:pt>
                <c:pt idx="99" formatCode="0.00E+00">
                  <c:v>5.9157006209216399E-3</c:v>
                </c:pt>
                <c:pt idx="100" formatCode="0.00E+00">
                  <c:v>5.9164477477787226E-3</c:v>
                </c:pt>
                <c:pt idx="101" formatCode="0.00E+00">
                  <c:v>5.9164477477787226E-3</c:v>
                </c:pt>
                <c:pt idx="102" formatCode="0.00E+00">
                  <c:v>6.1129421111915695E-3</c:v>
                </c:pt>
                <c:pt idx="103" formatCode="0.00E+00">
                  <c:v>6.1129421111915695E-3</c:v>
                </c:pt>
                <c:pt idx="104" formatCode="0.00E+00">
                  <c:v>6.6568504631480431E-3</c:v>
                </c:pt>
                <c:pt idx="105" formatCode="0.00E+00">
                  <c:v>6.6568504631480431E-3</c:v>
                </c:pt>
                <c:pt idx="106" formatCode="0.00E+00">
                  <c:v>6.6897240448596969E-3</c:v>
                </c:pt>
                <c:pt idx="107" formatCode="0.00E+00">
                  <c:v>6.6897240448596969E-3</c:v>
                </c:pt>
                <c:pt idx="108" formatCode="0.00E+00">
                  <c:v>6.7106435968580236E-3</c:v>
                </c:pt>
                <c:pt idx="109" formatCode="0.00E+00">
                  <c:v>6.7106435968580236E-3</c:v>
                </c:pt>
                <c:pt idx="110" formatCode="0.00E+00">
                  <c:v>6.9168506094129494E-3</c:v>
                </c:pt>
                <c:pt idx="111" formatCode="0.00E+00">
                  <c:v>6.9213333705554474E-3</c:v>
                </c:pt>
                <c:pt idx="112" formatCode="0.00E+00">
                  <c:v>6.9220804974125319E-3</c:v>
                </c:pt>
                <c:pt idx="113" formatCode="0.00E+00">
                  <c:v>6.9302988928404453E-3</c:v>
                </c:pt>
                <c:pt idx="114" formatCode="0.00E+00">
                  <c:v>6.9310460196975281E-3</c:v>
                </c:pt>
                <c:pt idx="115" formatCode="0.00E+00">
                  <c:v>6.9317931465546108E-3</c:v>
                </c:pt>
                <c:pt idx="116" formatCode="0.00E+00">
                  <c:v>6.9616782208379337E-3</c:v>
                </c:pt>
                <c:pt idx="117" formatCode="0.00E+00">
                  <c:v>6.9616782208379337E-3</c:v>
                </c:pt>
                <c:pt idx="118" formatCode="0.00E+00">
                  <c:v>6.9616782208379337E-3</c:v>
                </c:pt>
                <c:pt idx="119" formatCode="0.00E+00">
                  <c:v>6.9713908699800143E-3</c:v>
                </c:pt>
                <c:pt idx="120" formatCode="0.00E+00">
                  <c:v>7.2328852699590877E-3</c:v>
                </c:pt>
                <c:pt idx="121" formatCode="0.00E+00">
                  <c:v>7.2328852699590877E-3</c:v>
                </c:pt>
                <c:pt idx="122" formatCode="0.00E+00">
                  <c:v>7.2328852699590877E-3</c:v>
                </c:pt>
                <c:pt idx="123" formatCode="0.00E+00">
                  <c:v>7.2328852699590877E-3</c:v>
                </c:pt>
                <c:pt idx="124" formatCode="0.00E+00">
                  <c:v>7.3113335899528085E-3</c:v>
                </c:pt>
                <c:pt idx="125" formatCode="0.00E+00">
                  <c:v>7.3875405293752812E-3</c:v>
                </c:pt>
                <c:pt idx="126" formatCode="0.00E+00">
                  <c:v>7.3882876562323639E-3</c:v>
                </c:pt>
                <c:pt idx="127" formatCode="0.00E+00">
                  <c:v>7.3912761636606965E-3</c:v>
                </c:pt>
                <c:pt idx="128" formatCode="0.00E+00">
                  <c:v>7.3920232905177793E-3</c:v>
                </c:pt>
                <c:pt idx="129" formatCode="0.00E+00">
                  <c:v>7.3965060516602791E-3</c:v>
                </c:pt>
                <c:pt idx="130" formatCode="0.00E+00">
                  <c:v>7.3972531785173618E-3</c:v>
                </c:pt>
                <c:pt idx="131" formatCode="0.00E+00">
                  <c:v>7.4555290733698404E-3</c:v>
                </c:pt>
                <c:pt idx="132" formatCode="0.00E+00">
                  <c:v>7.4562762002269231E-3</c:v>
                </c:pt>
                <c:pt idx="133" formatCode="0.00E+00">
                  <c:v>8.0061615670400602E-3</c:v>
                </c:pt>
                <c:pt idx="134" formatCode="0.00E+00">
                  <c:v>8.0621960813212906E-3</c:v>
                </c:pt>
                <c:pt idx="135" formatCode="0.00E+00">
                  <c:v>8.1652995875987535E-3</c:v>
                </c:pt>
                <c:pt idx="136" formatCode="0.00E+00">
                  <c:v>8.2990352950166237E-3</c:v>
                </c:pt>
                <c:pt idx="137" formatCode="0.00E+00">
                  <c:v>8.444725032147821E-3</c:v>
                </c:pt>
                <c:pt idx="138" formatCode="0.00E+00">
                  <c:v>8.4589204424323997E-3</c:v>
                </c:pt>
                <c:pt idx="139" formatCode="0.00E+00">
                  <c:v>8.4596675692894824E-3</c:v>
                </c:pt>
                <c:pt idx="140" formatCode="0.00E+00">
                  <c:v>8.6225412241335911E-3</c:v>
                </c:pt>
                <c:pt idx="141" formatCode="0.00E+00">
                  <c:v>8.8130585726897727E-3</c:v>
                </c:pt>
                <c:pt idx="142" formatCode="0.00E+00">
                  <c:v>8.8720815943993357E-3</c:v>
                </c:pt>
                <c:pt idx="143" formatCode="0.00E+00">
                  <c:v>8.8728287212564184E-3</c:v>
                </c:pt>
                <c:pt idx="144" formatCode="0.00E+00">
                  <c:v>8.8735758481135012E-3</c:v>
                </c:pt>
                <c:pt idx="145" formatCode="0.00E+00">
                  <c:v>8.9520241681072237E-3</c:v>
                </c:pt>
                <c:pt idx="146" formatCode="0.00E+00">
                  <c:v>9.1051851738092517E-3</c:v>
                </c:pt>
                <c:pt idx="147" formatCode="0.00E+00">
                  <c:v>9.1059323006663345E-3</c:v>
                </c:pt>
                <c:pt idx="148" formatCode="0.00E+00">
                  <c:v>9.1246104720934113E-3</c:v>
                </c:pt>
                <c:pt idx="149" formatCode="0.00E+00">
                  <c:v>9.1410472629492399E-3</c:v>
                </c:pt>
                <c:pt idx="150" formatCode="0.00E+00">
                  <c:v>9.1425415166634053E-3</c:v>
                </c:pt>
                <c:pt idx="151" formatCode="0.00E+00">
                  <c:v>9.145530024091738E-3</c:v>
                </c:pt>
                <c:pt idx="152" formatCode="0.00E+00">
                  <c:v>9.3084036789358466E-3</c:v>
                </c:pt>
                <c:pt idx="153" formatCode="0.00E+00">
                  <c:v>9.3084036789358466E-3</c:v>
                </c:pt>
                <c:pt idx="154" formatCode="0.00E+00">
                  <c:v>9.4862198709216167E-3</c:v>
                </c:pt>
                <c:pt idx="155" formatCode="0.00E+00">
                  <c:v>9.96961094745436E-3</c:v>
                </c:pt>
                <c:pt idx="156" formatCode="0.00E+00">
                  <c:v>1.0469438814842932E-2</c:v>
                </c:pt>
                <c:pt idx="157" formatCode="0.00E+00">
                  <c:v>1.0470185941700015E-2</c:v>
                </c:pt>
                <c:pt idx="158" formatCode="0.00E+00">
                  <c:v>1.0475415829699597E-2</c:v>
                </c:pt>
                <c:pt idx="159" formatCode="0.00E+00">
                  <c:v>1.0478404337127928E-2</c:v>
                </c:pt>
                <c:pt idx="160" formatCode="0.00E+00">
                  <c:v>1.0479151463985013E-2</c:v>
                </c:pt>
                <c:pt idx="161" formatCode="0.00E+00">
                  <c:v>1.0479898590842095E-2</c:v>
                </c:pt>
                <c:pt idx="162" formatCode="0.00E+00">
                  <c:v>1.0840760862813216E-2</c:v>
                </c:pt>
                <c:pt idx="163" formatCode="0.00E+00">
                  <c:v>1.0869151683382372E-2</c:v>
                </c:pt>
                <c:pt idx="164" formatCode="0.00E+00">
                  <c:v>1.0869151683382372E-2</c:v>
                </c:pt>
                <c:pt idx="165" formatCode="0.00E+00">
                  <c:v>1.0869151683382372E-2</c:v>
                </c:pt>
                <c:pt idx="166" formatCode="0.00E+00">
                  <c:v>1.0940128734805264E-2</c:v>
                </c:pt>
                <c:pt idx="167" formatCode="0.00E+00">
                  <c:v>1.213329032556692E-2</c:v>
                </c:pt>
                <c:pt idx="168" formatCode="0.00E+00">
                  <c:v>1.2152715623851082E-2</c:v>
                </c:pt>
                <c:pt idx="169" formatCode="0.00E+00">
                  <c:v>1.2157198384993581E-2</c:v>
                </c:pt>
                <c:pt idx="170" formatCode="0.00E+00">
                  <c:v>1.2157945511850664E-2</c:v>
                </c:pt>
                <c:pt idx="171" formatCode="0.00E+00">
                  <c:v>1.2194554727847732E-2</c:v>
                </c:pt>
                <c:pt idx="172" formatCode="0.00E+00">
                  <c:v>1.2195301854704818E-2</c:v>
                </c:pt>
                <c:pt idx="173" formatCode="0.00E+00">
                  <c:v>1.2198290362133149E-2</c:v>
                </c:pt>
                <c:pt idx="174" formatCode="0.00E+00">
                  <c:v>1.2199037488990231E-2</c:v>
                </c:pt>
                <c:pt idx="175" formatCode="0.00E+00">
                  <c:v>1.2448577859255976E-2</c:v>
                </c:pt>
                <c:pt idx="176" formatCode="0.00E+00">
                  <c:v>1.3016394270639107E-2</c:v>
                </c:pt>
                <c:pt idx="177" formatCode="0.00E+00">
                  <c:v>1.3484842810030191E-2</c:v>
                </c:pt>
                <c:pt idx="178" formatCode="0.00E+00">
                  <c:v>1.3573750906023073E-2</c:v>
                </c:pt>
                <c:pt idx="179" formatCode="0.00E+00">
                  <c:v>1.3630532547161388E-2</c:v>
                </c:pt>
                <c:pt idx="180" formatCode="0.00E+00">
                  <c:v>1.3667141763158459E-2</c:v>
                </c:pt>
                <c:pt idx="181" formatCode="0.00E+00">
                  <c:v>1.3683578554014286E-2</c:v>
                </c:pt>
                <c:pt idx="182" formatCode="0.00E+00">
                  <c:v>1.5017199993907561E-2</c:v>
                </c:pt>
                <c:pt idx="183" formatCode="0.00E+00">
                  <c:v>1.5017199993907561E-2</c:v>
                </c:pt>
                <c:pt idx="184" formatCode="0.00E+00">
                  <c:v>1.5199498947035829E-2</c:v>
                </c:pt>
                <c:pt idx="185" formatCode="0.00E+00">
                  <c:v>1.5200246073892911E-2</c:v>
                </c:pt>
                <c:pt idx="186" formatCode="0.00E+00">
                  <c:v>1.5257027715031223E-2</c:v>
                </c:pt>
                <c:pt idx="187" formatCode="0.00E+00">
                  <c:v>1.5257027715031223E-2</c:v>
                </c:pt>
                <c:pt idx="188" formatCode="0.00E+00">
                  <c:v>1.5261510476173723E-2</c:v>
                </c:pt>
                <c:pt idx="189" formatCode="0.00E+00">
                  <c:v>1.5261510476173723E-2</c:v>
                </c:pt>
                <c:pt idx="190" formatCode="0.00E+00">
                  <c:v>1.5384786407592428E-2</c:v>
                </c:pt>
                <c:pt idx="191" formatCode="0.00E+00">
                  <c:v>1.708823564174182E-2</c:v>
                </c:pt>
                <c:pt idx="192" formatCode="0.00E+00">
                  <c:v>1.708823564174182E-2</c:v>
                </c:pt>
                <c:pt idx="193" formatCode="0.00E+00">
                  <c:v>1.7285477132011749E-2</c:v>
                </c:pt>
                <c:pt idx="194" formatCode="0.00E+00">
                  <c:v>1.7285477132011749E-2</c:v>
                </c:pt>
                <c:pt idx="195" formatCode="0.00E+00">
                  <c:v>1.7380362242861297E-2</c:v>
                </c:pt>
                <c:pt idx="196" formatCode="0.00E+00">
                  <c:v>1.7678465858837443E-2</c:v>
                </c:pt>
                <c:pt idx="197" formatCode="0.00E+00">
                  <c:v>1.7678465858837443E-2</c:v>
                </c:pt>
                <c:pt idx="198" formatCode="0.00E+00">
                  <c:v>1.7678465858837443E-2</c:v>
                </c:pt>
                <c:pt idx="199" formatCode="0.00E+00">
                  <c:v>1.7913063691961523E-2</c:v>
                </c:pt>
                <c:pt idx="200" formatCode="0.00E+00">
                  <c:v>1.7913063691961523E-2</c:v>
                </c:pt>
                <c:pt idx="201" formatCode="0.00E+00">
                  <c:v>1.7913063691961523E-2</c:v>
                </c:pt>
                <c:pt idx="202" formatCode="0.00E+00">
                  <c:v>1.8114787943373956E-2</c:v>
                </c:pt>
                <c:pt idx="203" formatCode="0.00E+00">
                  <c:v>1.8114787943373956E-2</c:v>
                </c:pt>
                <c:pt idx="204" formatCode="0.00E+00">
                  <c:v>1.8654213534187926E-2</c:v>
                </c:pt>
                <c:pt idx="205" formatCode="0.00E+00">
                  <c:v>1.8820075696460367E-2</c:v>
                </c:pt>
                <c:pt idx="206" formatCode="0.00E+00">
                  <c:v>1.9422259943269321E-2</c:v>
                </c:pt>
                <c:pt idx="207" formatCode="0.00E+00">
                  <c:v>1.9422259943269321E-2</c:v>
                </c:pt>
                <c:pt idx="208" formatCode="0.00E+00">
                  <c:v>1.9698696880390054E-2</c:v>
                </c:pt>
                <c:pt idx="209" formatCode="0.00E+00">
                  <c:v>1.9698696880390054E-2</c:v>
                </c:pt>
                <c:pt idx="210" formatCode="0.00E+00">
                  <c:v>2.1325192048259889E-2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FA6-4269-89A5-DA0588D4989A}"/>
            </c:ext>
          </c:extLst>
        </c:ser>
        <c:ser>
          <c:idx val="7"/>
          <c:order val="7"/>
          <c:tx>
            <c:strRef>
              <c:f>'D (5)'!$AX$1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'D (5)'!$AW$2:$AW$136</c:f>
              <c:numCache>
                <c:formatCode>General</c:formatCode>
                <c:ptCount val="135"/>
                <c:pt idx="0">
                  <c:v>-45000</c:v>
                </c:pt>
                <c:pt idx="1">
                  <c:v>-44500</c:v>
                </c:pt>
                <c:pt idx="2">
                  <c:v>-44000</c:v>
                </c:pt>
                <c:pt idx="3">
                  <c:v>-43500</c:v>
                </c:pt>
                <c:pt idx="4">
                  <c:v>-43000</c:v>
                </c:pt>
                <c:pt idx="5">
                  <c:v>-42500</c:v>
                </c:pt>
                <c:pt idx="6">
                  <c:v>-42000</c:v>
                </c:pt>
                <c:pt idx="7">
                  <c:v>-41500</c:v>
                </c:pt>
                <c:pt idx="8">
                  <c:v>-41000</c:v>
                </c:pt>
                <c:pt idx="9">
                  <c:v>-40500</c:v>
                </c:pt>
                <c:pt idx="10">
                  <c:v>-40000</c:v>
                </c:pt>
                <c:pt idx="11">
                  <c:v>-39500</c:v>
                </c:pt>
                <c:pt idx="12">
                  <c:v>-39000</c:v>
                </c:pt>
                <c:pt idx="13">
                  <c:v>-38500</c:v>
                </c:pt>
                <c:pt idx="14">
                  <c:v>-38000</c:v>
                </c:pt>
                <c:pt idx="15">
                  <c:v>-37500</c:v>
                </c:pt>
                <c:pt idx="16">
                  <c:v>-37000</c:v>
                </c:pt>
                <c:pt idx="17">
                  <c:v>-36500</c:v>
                </c:pt>
                <c:pt idx="18">
                  <c:v>-36000</c:v>
                </c:pt>
                <c:pt idx="19">
                  <c:v>-35500</c:v>
                </c:pt>
                <c:pt idx="20">
                  <c:v>-35000</c:v>
                </c:pt>
                <c:pt idx="21">
                  <c:v>-34500</c:v>
                </c:pt>
                <c:pt idx="22">
                  <c:v>-34000</c:v>
                </c:pt>
                <c:pt idx="23">
                  <c:v>-33500</c:v>
                </c:pt>
                <c:pt idx="24">
                  <c:v>-33000</c:v>
                </c:pt>
                <c:pt idx="25">
                  <c:v>-32500</c:v>
                </c:pt>
                <c:pt idx="26">
                  <c:v>-32000</c:v>
                </c:pt>
                <c:pt idx="27">
                  <c:v>-31500</c:v>
                </c:pt>
                <c:pt idx="28">
                  <c:v>-31000</c:v>
                </c:pt>
                <c:pt idx="29">
                  <c:v>-30500</c:v>
                </c:pt>
                <c:pt idx="30">
                  <c:v>-30000</c:v>
                </c:pt>
                <c:pt idx="31">
                  <c:v>-29500</c:v>
                </c:pt>
                <c:pt idx="32">
                  <c:v>-29000</c:v>
                </c:pt>
                <c:pt idx="33">
                  <c:v>-28500</c:v>
                </c:pt>
                <c:pt idx="34">
                  <c:v>-28000</c:v>
                </c:pt>
                <c:pt idx="35">
                  <c:v>-27500</c:v>
                </c:pt>
                <c:pt idx="36">
                  <c:v>-27000</c:v>
                </c:pt>
                <c:pt idx="37">
                  <c:v>-26500</c:v>
                </c:pt>
                <c:pt idx="38">
                  <c:v>-26000</c:v>
                </c:pt>
                <c:pt idx="39">
                  <c:v>-25500</c:v>
                </c:pt>
                <c:pt idx="40">
                  <c:v>-25000</c:v>
                </c:pt>
                <c:pt idx="41">
                  <c:v>-24500</c:v>
                </c:pt>
                <c:pt idx="42">
                  <c:v>-24000</c:v>
                </c:pt>
                <c:pt idx="43">
                  <c:v>-23500</c:v>
                </c:pt>
                <c:pt idx="44">
                  <c:v>-23000</c:v>
                </c:pt>
                <c:pt idx="45">
                  <c:v>-22500</c:v>
                </c:pt>
                <c:pt idx="46">
                  <c:v>-22000</c:v>
                </c:pt>
                <c:pt idx="47">
                  <c:v>-21500</c:v>
                </c:pt>
                <c:pt idx="48">
                  <c:v>-21000</c:v>
                </c:pt>
                <c:pt idx="49">
                  <c:v>-20500</c:v>
                </c:pt>
                <c:pt idx="50">
                  <c:v>-20000</c:v>
                </c:pt>
                <c:pt idx="51">
                  <c:v>-19500</c:v>
                </c:pt>
                <c:pt idx="52">
                  <c:v>-19000</c:v>
                </c:pt>
                <c:pt idx="53">
                  <c:v>-18500</c:v>
                </c:pt>
                <c:pt idx="54">
                  <c:v>-18000</c:v>
                </c:pt>
                <c:pt idx="55">
                  <c:v>-17500</c:v>
                </c:pt>
                <c:pt idx="56">
                  <c:v>-17000</c:v>
                </c:pt>
                <c:pt idx="57">
                  <c:v>-16500</c:v>
                </c:pt>
                <c:pt idx="58">
                  <c:v>-16000</c:v>
                </c:pt>
                <c:pt idx="59">
                  <c:v>-15500</c:v>
                </c:pt>
                <c:pt idx="60">
                  <c:v>-15000</c:v>
                </c:pt>
                <c:pt idx="61">
                  <c:v>-14500</c:v>
                </c:pt>
                <c:pt idx="62">
                  <c:v>-14000</c:v>
                </c:pt>
                <c:pt idx="63">
                  <c:v>-13500</c:v>
                </c:pt>
                <c:pt idx="64">
                  <c:v>-13000</c:v>
                </c:pt>
                <c:pt idx="65">
                  <c:v>-12500</c:v>
                </c:pt>
                <c:pt idx="66">
                  <c:v>-12000</c:v>
                </c:pt>
                <c:pt idx="67">
                  <c:v>-11500</c:v>
                </c:pt>
                <c:pt idx="68">
                  <c:v>-11000</c:v>
                </c:pt>
                <c:pt idx="69">
                  <c:v>-10500</c:v>
                </c:pt>
                <c:pt idx="70">
                  <c:v>-10000</c:v>
                </c:pt>
                <c:pt idx="71">
                  <c:v>-9500</c:v>
                </c:pt>
                <c:pt idx="72">
                  <c:v>-9000</c:v>
                </c:pt>
                <c:pt idx="73">
                  <c:v>-8500</c:v>
                </c:pt>
                <c:pt idx="74">
                  <c:v>-8000</c:v>
                </c:pt>
                <c:pt idx="75">
                  <c:v>-7500</c:v>
                </c:pt>
                <c:pt idx="76">
                  <c:v>-7000</c:v>
                </c:pt>
                <c:pt idx="77">
                  <c:v>-6500</c:v>
                </c:pt>
                <c:pt idx="78">
                  <c:v>-6000</c:v>
                </c:pt>
                <c:pt idx="79">
                  <c:v>-5500</c:v>
                </c:pt>
                <c:pt idx="80">
                  <c:v>-5000</c:v>
                </c:pt>
                <c:pt idx="81">
                  <c:v>-4500</c:v>
                </c:pt>
                <c:pt idx="82">
                  <c:v>-4000</c:v>
                </c:pt>
                <c:pt idx="83">
                  <c:v>-3500</c:v>
                </c:pt>
                <c:pt idx="84">
                  <c:v>-3000</c:v>
                </c:pt>
                <c:pt idx="85">
                  <c:v>-2500</c:v>
                </c:pt>
                <c:pt idx="86">
                  <c:v>-2000</c:v>
                </c:pt>
                <c:pt idx="87">
                  <c:v>-1500</c:v>
                </c:pt>
                <c:pt idx="88">
                  <c:v>-1000</c:v>
                </c:pt>
                <c:pt idx="89">
                  <c:v>-500</c:v>
                </c:pt>
                <c:pt idx="90">
                  <c:v>0</c:v>
                </c:pt>
                <c:pt idx="91">
                  <c:v>500</c:v>
                </c:pt>
                <c:pt idx="92">
                  <c:v>1000</c:v>
                </c:pt>
                <c:pt idx="93">
                  <c:v>1500</c:v>
                </c:pt>
                <c:pt idx="94">
                  <c:v>2000</c:v>
                </c:pt>
                <c:pt idx="95">
                  <c:v>2500</c:v>
                </c:pt>
                <c:pt idx="96">
                  <c:v>3000</c:v>
                </c:pt>
                <c:pt idx="97">
                  <c:v>3500</c:v>
                </c:pt>
                <c:pt idx="98">
                  <c:v>4000</c:v>
                </c:pt>
                <c:pt idx="99">
                  <c:v>4500</c:v>
                </c:pt>
                <c:pt idx="100">
                  <c:v>5000</c:v>
                </c:pt>
                <c:pt idx="101">
                  <c:v>5500</c:v>
                </c:pt>
                <c:pt idx="102">
                  <c:v>6000</c:v>
                </c:pt>
                <c:pt idx="103">
                  <c:v>6500</c:v>
                </c:pt>
                <c:pt idx="104">
                  <c:v>7000</c:v>
                </c:pt>
                <c:pt idx="105">
                  <c:v>7500</c:v>
                </c:pt>
                <c:pt idx="106">
                  <c:v>8000</c:v>
                </c:pt>
                <c:pt idx="107">
                  <c:v>8500</c:v>
                </c:pt>
                <c:pt idx="108">
                  <c:v>9000</c:v>
                </c:pt>
                <c:pt idx="109">
                  <c:v>9500</c:v>
                </c:pt>
                <c:pt idx="110">
                  <c:v>10000</c:v>
                </c:pt>
                <c:pt idx="111">
                  <c:v>10500</c:v>
                </c:pt>
                <c:pt idx="112">
                  <c:v>11000</c:v>
                </c:pt>
                <c:pt idx="113">
                  <c:v>11500</c:v>
                </c:pt>
                <c:pt idx="114">
                  <c:v>12000</c:v>
                </c:pt>
                <c:pt idx="115">
                  <c:v>12500</c:v>
                </c:pt>
                <c:pt idx="116">
                  <c:v>13000</c:v>
                </c:pt>
                <c:pt idx="117">
                  <c:v>13500</c:v>
                </c:pt>
                <c:pt idx="118">
                  <c:v>14000</c:v>
                </c:pt>
                <c:pt idx="119">
                  <c:v>14500</c:v>
                </c:pt>
                <c:pt idx="120">
                  <c:v>15000</c:v>
                </c:pt>
                <c:pt idx="121">
                  <c:v>15500</c:v>
                </c:pt>
                <c:pt idx="122">
                  <c:v>16000</c:v>
                </c:pt>
                <c:pt idx="123">
                  <c:v>16500</c:v>
                </c:pt>
                <c:pt idx="124">
                  <c:v>17000</c:v>
                </c:pt>
                <c:pt idx="125">
                  <c:v>17500</c:v>
                </c:pt>
                <c:pt idx="126">
                  <c:v>18000</c:v>
                </c:pt>
                <c:pt idx="127">
                  <c:v>18500</c:v>
                </c:pt>
                <c:pt idx="128">
                  <c:v>19000</c:v>
                </c:pt>
                <c:pt idx="129">
                  <c:v>19500</c:v>
                </c:pt>
                <c:pt idx="130">
                  <c:v>20000</c:v>
                </c:pt>
                <c:pt idx="131">
                  <c:v>20500</c:v>
                </c:pt>
                <c:pt idx="132">
                  <c:v>21000</c:v>
                </c:pt>
                <c:pt idx="133">
                  <c:v>21500</c:v>
                </c:pt>
                <c:pt idx="134">
                  <c:v>22000</c:v>
                </c:pt>
              </c:numCache>
            </c:numRef>
          </c:xVal>
          <c:yVal>
            <c:numRef>
              <c:f>'D (5)'!$AX$2:$AX$136</c:f>
              <c:numCache>
                <c:formatCode>General</c:formatCode>
                <c:ptCount val="135"/>
                <c:pt idx="0">
                  <c:v>-2.5202069390434512E-2</c:v>
                </c:pt>
                <c:pt idx="1">
                  <c:v>-2.4773550877252089E-2</c:v>
                </c:pt>
                <c:pt idx="2">
                  <c:v>-2.4317253208125292E-2</c:v>
                </c:pt>
                <c:pt idx="3">
                  <c:v>-2.3837424770209382E-2</c:v>
                </c:pt>
                <c:pt idx="4">
                  <c:v>-2.333763959324674E-2</c:v>
                </c:pt>
                <c:pt idx="5">
                  <c:v>-2.2820919643007226E-2</c:v>
                </c:pt>
                <c:pt idx="6">
                  <c:v>-2.2289834229557083E-2</c:v>
                </c:pt>
                <c:pt idx="7">
                  <c:v>-2.1746580485898399E-2</c:v>
                </c:pt>
                <c:pt idx="8">
                  <c:v>-2.1193048065332079E-2</c:v>
                </c:pt>
                <c:pt idx="9">
                  <c:v>-2.0630870822821876E-2</c:v>
                </c:pt>
                <c:pt idx="10">
                  <c:v>-2.006146805147405E-2</c:v>
                </c:pt>
                <c:pt idx="11">
                  <c:v>-1.9486077653894582E-2</c:v>
                </c:pt>
                <c:pt idx="12">
                  <c:v>-1.8905783349574719E-2</c:v>
                </c:pt>
                <c:pt idx="13">
                  <c:v>-1.8321537643574009E-2</c:v>
                </c:pt>
                <c:pt idx="14">
                  <c:v>-1.7734181845616287E-2</c:v>
                </c:pt>
                <c:pt idx="15">
                  <c:v>-1.7144463986394812E-2</c:v>
                </c:pt>
                <c:pt idx="16">
                  <c:v>-1.6553055080224519E-2</c:v>
                </c:pt>
                <c:pt idx="17">
                  <c:v>-1.5960563866922961E-2</c:v>
                </c:pt>
                <c:pt idx="18">
                  <c:v>-1.536754995010556E-2</c:v>
                </c:pt>
                <c:pt idx="19">
                  <c:v>-1.4774535136663245E-2</c:v>
                </c:pt>
                <c:pt idx="20">
                  <c:v>-1.4182012762873597E-2</c:v>
                </c:pt>
                <c:pt idx="21">
                  <c:v>-1.3590454847638839E-2</c:v>
                </c:pt>
                <c:pt idx="22">
                  <c:v>-1.3000317019607004E-2</c:v>
                </c:pt>
                <c:pt idx="23">
                  <c:v>-1.2412041298346601E-2</c:v>
                </c:pt>
                <c:pt idx="24">
                  <c:v>-1.1826056947943435E-2</c:v>
                </c:pt>
                <c:pt idx="25">
                  <c:v>-1.1242779745494954E-2</c:v>
                </c:pt>
                <c:pt idx="26">
                  <c:v>-1.0662610102664869E-2</c:v>
                </c:pt>
                <c:pt idx="27">
                  <c:v>-1.0085930536409249E-2</c:v>
                </c:pt>
                <c:pt idx="28">
                  <c:v>-9.5131030008481672E-3</c:v>
                </c:pt>
                <c:pt idx="29">
                  <c:v>-8.9444665662703256E-3</c:v>
                </c:pt>
                <c:pt idx="30">
                  <c:v>-8.380335867546853E-3</c:v>
                </c:pt>
                <c:pt idx="31">
                  <c:v>-7.8210006499655517E-3</c:v>
                </c:pt>
                <c:pt idx="32">
                  <c:v>-7.2667266249079425E-3</c:v>
                </c:pt>
                <c:pt idx="33">
                  <c:v>-6.7177577212067883E-3</c:v>
                </c:pt>
                <c:pt idx="34">
                  <c:v>-6.1743196909301284E-3</c:v>
                </c:pt>
                <c:pt idx="35">
                  <c:v>-5.6366249105865678E-3</c:v>
                </c:pt>
                <c:pt idx="36">
                  <c:v>-5.1048781188888113E-3</c:v>
                </c:pt>
                <c:pt idx="37">
                  <c:v>-4.5792827570241756E-3</c:v>
                </c:pt>
                <c:pt idx="38">
                  <c:v>-4.0600475315631657E-3</c:v>
                </c:pt>
                <c:pt idx="39">
                  <c:v>-3.5473928061548867E-3</c:v>
                </c:pt>
                <c:pt idx="40">
                  <c:v>-3.0415564462259953E-3</c:v>
                </c:pt>
                <c:pt idx="41">
                  <c:v>-2.5427987890561457E-3</c:v>
                </c:pt>
                <c:pt idx="42">
                  <c:v>-2.0514064858767967E-3</c:v>
                </c:pt>
                <c:pt idx="43">
                  <c:v>-1.5676950572920739E-3</c:v>
                </c:pt>
                <c:pt idx="44">
                  <c:v>-1.0920101111551311E-3</c:v>
                </c:pt>
                <c:pt idx="45">
                  <c:v>-6.2472728480281875E-4</c:v>
                </c:pt>
                <c:pt idx="46">
                  <c:v>-1.662510824470935E-4</c:v>
                </c:pt>
                <c:pt idx="47">
                  <c:v>2.8298712525150465E-4</c:v>
                </c:pt>
                <c:pt idx="48">
                  <c:v>7.2253159696859977E-4</c:v>
                </c:pt>
                <c:pt idx="49">
                  <c:v>1.1519048215352804E-3</c:v>
                </c:pt>
                <c:pt idx="50">
                  <c:v>1.5706098179301738E-3</c:v>
                </c:pt>
                <c:pt idx="51">
                  <c:v>1.9781317475362501E-3</c:v>
                </c:pt>
                <c:pt idx="52">
                  <c:v>2.3739385043412544E-3</c:v>
                </c:pt>
                <c:pt idx="53">
                  <c:v>2.7574800309023654E-3</c:v>
                </c:pt>
                <c:pt idx="54">
                  <c:v>3.1281862123559295E-3</c:v>
                </c:pt>
                <c:pt idx="55">
                  <c:v>3.4854633175083298E-3</c:v>
                </c:pt>
                <c:pt idx="56">
                  <c:v>3.8286890729523921E-3</c:v>
                </c:pt>
                <c:pt idx="57">
                  <c:v>4.1572065599305638E-3</c:v>
                </c:pt>
                <c:pt idx="58">
                  <c:v>4.4703172011127737E-3</c:v>
                </c:pt>
                <c:pt idx="59">
                  <c:v>4.7672731439336886E-3</c:v>
                </c:pt>
                <c:pt idx="60">
                  <c:v>5.0472693401991823E-3</c:v>
                </c:pt>
                <c:pt idx="61">
                  <c:v>5.3094355648262547E-3</c:v>
                </c:pt>
                <c:pt idx="62">
                  <c:v>5.5528285129750454E-3</c:v>
                </c:pt>
                <c:pt idx="63">
                  <c:v>5.7764239757112429E-3</c:v>
                </c:pt>
                <c:pt idx="64">
                  <c:v>5.9791089398657056E-3</c:v>
                </c:pt>
                <c:pt idx="65">
                  <c:v>6.1596733167003405E-3</c:v>
                </c:pt>
                <c:pt idx="66">
                  <c:v>6.3168009116179894E-3</c:v>
                </c:pt>
                <c:pt idx="67">
                  <c:v>6.4490592407408205E-3</c:v>
                </c:pt>
                <c:pt idx="68">
                  <c:v>6.5548879117378533E-3</c:v>
                </c:pt>
                <c:pt idx="69">
                  <c:v>6.6325855330074514E-3</c:v>
                </c:pt>
                <c:pt idx="70">
                  <c:v>6.6802954898706459E-3</c:v>
                </c:pt>
                <c:pt idx="71">
                  <c:v>6.695991391996641E-3</c:v>
                </c:pt>
                <c:pt idx="72">
                  <c:v>6.6774634960138158E-3</c:v>
                </c:pt>
                <c:pt idx="73">
                  <c:v>6.6223079039514788E-3</c:v>
                </c:pt>
                <c:pt idx="74">
                  <c:v>6.5279209071767569E-3</c:v>
                </c:pt>
                <c:pt idx="75">
                  <c:v>6.3915018474028978E-3</c:v>
                </c:pt>
                <c:pt idx="76">
                  <c:v>6.2100702133062874E-3</c:v>
                </c:pt>
                <c:pt idx="77">
                  <c:v>5.9805081654875584E-3</c:v>
                </c:pt>
                <c:pt idx="78">
                  <c:v>5.6996511129527114E-3</c:v>
                </c:pt>
                <c:pt idx="79">
                  <c:v>5.3644697426480023E-3</c:v>
                </c:pt>
                <c:pt idx="80">
                  <c:v>4.9724187774870645E-3</c:v>
                </c:pt>
                <c:pt idx="81">
                  <c:v>4.5220652937804258E-3</c:v>
                </c:pt>
                <c:pt idx="82">
                  <c:v>4.0141302818665235E-3</c:v>
                </c:pt>
                <c:pt idx="83">
                  <c:v>3.4530314096740695E-3</c:v>
                </c:pt>
                <c:pt idx="84">
                  <c:v>2.848829661219362E-3</c:v>
                </c:pt>
                <c:pt idx="85">
                  <c:v>2.2191117594104483E-3</c:v>
                </c:pt>
                <c:pt idx="86">
                  <c:v>1.5898802766245576E-3</c:v>
                </c:pt>
                <c:pt idx="87">
                  <c:v>9.9431834991323912E-4</c:v>
                </c:pt>
                <c:pt idx="88">
                  <c:v>4.6881412849500859E-4</c:v>
                </c:pt>
                <c:pt idx="89">
                  <c:v>4.696175712616199E-5</c:v>
                </c:pt>
                <c:pt idx="90">
                  <c:v>-2.4635553277636835E-4</c:v>
                </c:pt>
                <c:pt idx="91">
                  <c:v>-3.9844212898326303E-4</c:v>
                </c:pt>
                <c:pt idx="92">
                  <c:v>-4.0873957902902783E-4</c:v>
                </c:pt>
                <c:pt idx="93">
                  <c:v>-2.8597115978270561E-4</c:v>
                </c:pt>
                <c:pt idx="94">
                  <c:v>-4.4209246060460117E-5</c:v>
                </c:pt>
                <c:pt idx="95">
                  <c:v>3.0060550830849492E-4</c:v>
                </c:pt>
                <c:pt idx="96">
                  <c:v>7.3298357183331636E-4</c:v>
                </c:pt>
                <c:pt idx="97">
                  <c:v>1.239057212504566E-3</c:v>
                </c:pt>
                <c:pt idx="98">
                  <c:v>1.8069484872766297E-3</c:v>
                </c:pt>
                <c:pt idx="99">
                  <c:v>2.4267029293082183E-3</c:v>
                </c:pt>
                <c:pt idx="100">
                  <c:v>3.0900478935613398E-3</c:v>
                </c:pt>
                <c:pt idx="101">
                  <c:v>3.7901161776197987E-3</c:v>
                </c:pt>
                <c:pt idx="102">
                  <c:v>4.521194115342032E-3</c:v>
                </c:pt>
                <c:pt idx="103">
                  <c:v>5.2785102138514306E-3</c:v>
                </c:pt>
                <c:pt idx="104">
                  <c:v>6.0580626532498955E-3</c:v>
                </c:pt>
                <c:pt idx="105">
                  <c:v>6.8564791752826308E-3</c:v>
                </c:pt>
                <c:pt idx="106">
                  <c:v>7.6709031534639037E-3</c:v>
                </c:pt>
                <c:pt idx="107">
                  <c:v>8.4989010674564602E-3</c:v>
                </c:pt>
                <c:pt idx="108">
                  <c:v>9.338387762920182E-3</c:v>
                </c:pt>
                <c:pt idx="109">
                  <c:v>1.0187566515954469E-2</c:v>
                </c:pt>
                <c:pt idx="110">
                  <c:v>1.1044881213404113E-2</c:v>
                </c:pt>
                <c:pt idx="111">
                  <c:v>1.1908978137287748E-2</c:v>
                </c:pt>
                <c:pt idx="112">
                  <c:v>1.2778675057397113E-2</c:v>
                </c:pt>
                <c:pt idx="113">
                  <c:v>1.3652935650021595E-2</c:v>
                </c:pt>
                <c:pt idx="114">
                  <c:v>1.4530847662866289E-2</c:v>
                </c:pt>
                <c:pt idx="115">
                  <c:v>1.541160369075352E-2</c:v>
                </c:pt>
                <c:pt idx="116">
                  <c:v>1.6294483858864877E-2</c:v>
                </c:pt>
                <c:pt idx="117">
                  <c:v>1.7178840083303292E-2</c:v>
                </c:pt>
                <c:pt idx="118">
                  <c:v>1.8064081861812884E-2</c:v>
                </c:pt>
                <c:pt idx="119">
                  <c:v>1.8949663727355872E-2</c:v>
                </c:pt>
                <c:pt idx="120">
                  <c:v>1.9835074576077749E-2</c:v>
                </c:pt>
                <c:pt idx="121">
                  <c:v>2.0719829072605979E-2</c:v>
                </c:pt>
                <c:pt idx="122">
                  <c:v>2.1603461260307669E-2</c:v>
                </c:pt>
                <c:pt idx="123">
                  <c:v>2.2485520385890877E-2</c:v>
                </c:pt>
                <c:pt idx="124">
                  <c:v>2.336556881030602E-2</c:v>
                </c:pt>
                <c:pt idx="125">
                  <c:v>2.4243181742624367E-2</c:v>
                </c:pt>
                <c:pt idx="126">
                  <c:v>2.511794841783925E-2</c:v>
                </c:pt>
                <c:pt idx="127">
                  <c:v>2.5989474255991608E-2</c:v>
                </c:pt>
                <c:pt idx="128">
                  <c:v>2.6857383496251958E-2</c:v>
                </c:pt>
                <c:pt idx="129">
                  <c:v>2.7721321798312919E-2</c:v>
                </c:pt>
                <c:pt idx="130">
                  <c:v>2.8580958343003515E-2</c:v>
                </c:pt>
                <c:pt idx="131">
                  <c:v>2.9435987039151613E-2</c:v>
                </c:pt>
                <c:pt idx="132">
                  <c:v>3.0286126546413019E-2</c:v>
                </c:pt>
                <c:pt idx="133">
                  <c:v>3.1131118944332382E-2</c:v>
                </c:pt>
                <c:pt idx="134">
                  <c:v>3.1970727005824685E-2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FA6-4269-89A5-DA0588D4989A}"/>
            </c:ext>
          </c:extLst>
        </c:ser>
        <c:ser>
          <c:idx val="8"/>
          <c:order val="8"/>
          <c:tx>
            <c:strRef>
              <c:f>'D (5)'!$Q$20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(5)'!$Q$22:$Q$899</c:f>
              <c:numCache>
                <c:formatCode>yyyy/mm/dd\ </c:formatCode>
                <c:ptCount val="8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FA6-4269-89A5-DA0588D49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72840"/>
        <c:axId val="1"/>
      </c:scatterChart>
      <c:valAx>
        <c:axId val="615972840"/>
        <c:scaling>
          <c:orientation val="minMax"/>
          <c:min val="-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513212795549372"/>
              <c:y val="0.864553314121037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2253129346314324E-2"/>
              <c:y val="0.365994236311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59728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8748261474269822E-2"/>
          <c:y val="0.9250720461095101"/>
          <c:w val="0.79137691237830321"/>
          <c:h val="0.982708933717579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9082058414464532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92072322670376"/>
          <c:y val="0.15923566878980891"/>
          <c:w val="0.8358831710709318"/>
          <c:h val="0.61146496815286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1'!$H$22:$H$904</c:f>
              <c:numCache>
                <c:formatCode>General</c:formatCode>
                <c:ptCount val="8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F1-4D12-862A-FEDC4ED3A226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1'!$I$22:$I$904</c:f>
              <c:numCache>
                <c:formatCode>General</c:formatCode>
                <c:ptCount val="883"/>
                <c:pt idx="3">
                  <c:v>3.1348600168712437E-3</c:v>
                </c:pt>
                <c:pt idx="4">
                  <c:v>-1.1018392520782072E-2</c:v>
                </c:pt>
                <c:pt idx="5">
                  <c:v>4.8369630385423079E-3</c:v>
                </c:pt>
                <c:pt idx="9">
                  <c:v>1.1509124888107181E-2</c:v>
                </c:pt>
                <c:pt idx="10">
                  <c:v>1.4809802123636473E-2</c:v>
                </c:pt>
                <c:pt idx="11">
                  <c:v>1.1149278157972731E-2</c:v>
                </c:pt>
                <c:pt idx="12">
                  <c:v>1.6731206509575713E-2</c:v>
                </c:pt>
                <c:pt idx="13">
                  <c:v>4.4470147404354066E-3</c:v>
                </c:pt>
                <c:pt idx="14">
                  <c:v>4.9562287895241752E-3</c:v>
                </c:pt>
                <c:pt idx="15">
                  <c:v>4.4654428347712383E-3</c:v>
                </c:pt>
                <c:pt idx="16">
                  <c:v>3.9746568800183013E-3</c:v>
                </c:pt>
                <c:pt idx="19">
                  <c:v>9.770094184204936E-4</c:v>
                </c:pt>
                <c:pt idx="20">
                  <c:v>9.5541079717804678E-3</c:v>
                </c:pt>
                <c:pt idx="21">
                  <c:v>-2.8193370453664102E-3</c:v>
                </c:pt>
                <c:pt idx="22">
                  <c:v>8.2262341529713012E-3</c:v>
                </c:pt>
                <c:pt idx="23">
                  <c:v>6.3037782601895742E-3</c:v>
                </c:pt>
                <c:pt idx="24">
                  <c:v>1.1921618221094832E-2</c:v>
                </c:pt>
                <c:pt idx="25">
                  <c:v>1.4124327186436858E-2</c:v>
                </c:pt>
                <c:pt idx="26">
                  <c:v>1.5858563507208601E-2</c:v>
                </c:pt>
                <c:pt idx="27">
                  <c:v>2.23295309842797E-3</c:v>
                </c:pt>
                <c:pt idx="28">
                  <c:v>1.5739173031761311E-2</c:v>
                </c:pt>
                <c:pt idx="29">
                  <c:v>1.3847798938513733E-2</c:v>
                </c:pt>
                <c:pt idx="30">
                  <c:v>2.44721081253374E-3</c:v>
                </c:pt>
                <c:pt idx="31">
                  <c:v>1.5597219462506473E-3</c:v>
                </c:pt>
                <c:pt idx="32">
                  <c:v>7.0689359927200712E-3</c:v>
                </c:pt>
                <c:pt idx="33">
                  <c:v>1.5672233086661436E-2</c:v>
                </c:pt>
                <c:pt idx="34">
                  <c:v>1.7847442286438309E-3</c:v>
                </c:pt>
                <c:pt idx="35">
                  <c:v>1.1293958268652204E-2</c:v>
                </c:pt>
                <c:pt idx="36">
                  <c:v>3.8031723161111586E-3</c:v>
                </c:pt>
                <c:pt idx="37">
                  <c:v>4.4064694156986661E-3</c:v>
                </c:pt>
                <c:pt idx="38">
                  <c:v>7.9156834544846788E-3</c:v>
                </c:pt>
                <c:pt idx="39">
                  <c:v>1.3028194596699905E-2</c:v>
                </c:pt>
                <c:pt idx="40">
                  <c:v>4.374086347525008E-4</c:v>
                </c:pt>
                <c:pt idx="43">
                  <c:v>9.496667240455281E-3</c:v>
                </c:pt>
                <c:pt idx="44">
                  <c:v>1.0646034555975348E-2</c:v>
                </c:pt>
                <c:pt idx="47">
                  <c:v>2.0785688800970092E-2</c:v>
                </c:pt>
                <c:pt idx="48">
                  <c:v>1.4565496327122673E-2</c:v>
                </c:pt>
                <c:pt idx="49">
                  <c:v>1.4108572431723587E-2</c:v>
                </c:pt>
                <c:pt idx="51">
                  <c:v>8.0046871953527443E-3</c:v>
                </c:pt>
                <c:pt idx="52">
                  <c:v>1.4380110478668939E-2</c:v>
                </c:pt>
                <c:pt idx="55">
                  <c:v>4.5532525255111977E-3</c:v>
                </c:pt>
                <c:pt idx="59">
                  <c:v>2.0693958285846747E-2</c:v>
                </c:pt>
                <c:pt idx="60">
                  <c:v>4.162430930591654E-3</c:v>
                </c:pt>
                <c:pt idx="61">
                  <c:v>-5.3690964268753305E-3</c:v>
                </c:pt>
                <c:pt idx="62">
                  <c:v>1.0547495912760496E-3</c:v>
                </c:pt>
                <c:pt idx="63">
                  <c:v>-1.7241133537027054E-3</c:v>
                </c:pt>
                <c:pt idx="64">
                  <c:v>3.6056496101082303E-3</c:v>
                </c:pt>
                <c:pt idx="65">
                  <c:v>1.1265122077020351E-2</c:v>
                </c:pt>
                <c:pt idx="66">
                  <c:v>3.621083582402207E-3</c:v>
                </c:pt>
                <c:pt idx="67">
                  <c:v>7.2428087660227902E-3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F1-4D12-862A-FEDC4ED3A226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1'!$J$22:$J$904</c:f>
              <c:numCache>
                <c:formatCode>General</c:formatCode>
                <c:ptCount val="883"/>
                <c:pt idx="0">
                  <c:v>-2.1531099737330806E-2</c:v>
                </c:pt>
                <c:pt idx="1">
                  <c:v>-1.6876457069884054E-2</c:v>
                </c:pt>
                <c:pt idx="2">
                  <c:v>-1.5367243031505495E-2</c:v>
                </c:pt>
                <c:pt idx="6">
                  <c:v>-1.7560506748850457E-3</c:v>
                </c:pt>
                <c:pt idx="7">
                  <c:v>-1.7060506797861308E-3</c:v>
                </c:pt>
                <c:pt idx="8">
                  <c:v>-1.3440136099234223E-3</c:v>
                </c:pt>
                <c:pt idx="17">
                  <c:v>3.6870432741125114E-3</c:v>
                </c:pt>
                <c:pt idx="18">
                  <c:v>5.7966137683251873E-3</c:v>
                </c:pt>
                <c:pt idx="41">
                  <c:v>5.3374086346593685E-3</c:v>
                </c:pt>
                <c:pt idx="42">
                  <c:v>1.0437408636789769E-2</c:v>
                </c:pt>
                <c:pt idx="45">
                  <c:v>6.0941364936297759E-3</c:v>
                </c:pt>
                <c:pt idx="46">
                  <c:v>6.124136496509891E-3</c:v>
                </c:pt>
                <c:pt idx="50">
                  <c:v>6.3046871946426108E-3</c:v>
                </c:pt>
                <c:pt idx="53">
                  <c:v>3.5532525216694921E-3</c:v>
                </c:pt>
                <c:pt idx="54">
                  <c:v>4.0532525235903449E-3</c:v>
                </c:pt>
                <c:pt idx="58">
                  <c:v>6.7553020198829472E-4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EF1-4D12-862A-FEDC4ED3A226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1'!$K$22:$K$904</c:f>
              <c:numCache>
                <c:formatCode>General</c:formatCode>
                <c:ptCount val="883"/>
                <c:pt idx="68">
                  <c:v>-2.19579397526104E-3</c:v>
                </c:pt>
                <c:pt idx="70">
                  <c:v>-1.5507039643125609E-4</c:v>
                </c:pt>
                <c:pt idx="71">
                  <c:v>6.9370149140013382E-4</c:v>
                </c:pt>
                <c:pt idx="72">
                  <c:v>-1.0202102930634283E-3</c:v>
                </c:pt>
                <c:pt idx="73">
                  <c:v>-3.2021029619500041E-4</c:v>
                </c:pt>
                <c:pt idx="74">
                  <c:v>-3.7793618685100228E-4</c:v>
                </c:pt>
                <c:pt idx="75">
                  <c:v>7.7472821431001648E-4</c:v>
                </c:pt>
                <c:pt idx="76">
                  <c:v>9.7472821653354913E-4</c:v>
                </c:pt>
                <c:pt idx="78">
                  <c:v>-4.0354660450248048E-4</c:v>
                </c:pt>
                <c:pt idx="79">
                  <c:v>-3.0354659975273535E-4</c:v>
                </c:pt>
                <c:pt idx="80">
                  <c:v>-6.00160397880245E-4</c:v>
                </c:pt>
                <c:pt idx="81">
                  <c:v>8.0187133426079527E-4</c:v>
                </c:pt>
                <c:pt idx="82">
                  <c:v>5.2279094961704686E-4</c:v>
                </c:pt>
                <c:pt idx="83">
                  <c:v>-3.7831667577847838E-4</c:v>
                </c:pt>
                <c:pt idx="84">
                  <c:v>5.5606844398425892E-4</c:v>
                </c:pt>
                <c:pt idx="85">
                  <c:v>1.2710747978417203E-4</c:v>
                </c:pt>
                <c:pt idx="86">
                  <c:v>-1.3721260620513931E-4</c:v>
                </c:pt>
                <c:pt idx="87">
                  <c:v>2.4765639682300389E-4</c:v>
                </c:pt>
                <c:pt idx="88">
                  <c:v>2.0521119295153767E-3</c:v>
                </c:pt>
                <c:pt idx="90">
                  <c:v>1.3956870607216842E-3</c:v>
                </c:pt>
                <c:pt idx="91">
                  <c:v>1.3956870607216842E-3</c:v>
                </c:pt>
                <c:pt idx="92">
                  <c:v>1.3956870607216842E-3</c:v>
                </c:pt>
                <c:pt idx="93">
                  <c:v>2.8714667787426151E-3</c:v>
                </c:pt>
                <c:pt idx="97">
                  <c:v>4.6485475104418583E-3</c:v>
                </c:pt>
                <c:pt idx="98">
                  <c:v>4.6485475104418583E-3</c:v>
                </c:pt>
                <c:pt idx="99">
                  <c:v>4.6144894149620086E-3</c:v>
                </c:pt>
                <c:pt idx="100">
                  <c:v>5.0727000707411207E-3</c:v>
                </c:pt>
                <c:pt idx="101">
                  <c:v>5.0727000707411207E-3</c:v>
                </c:pt>
                <c:pt idx="102">
                  <c:v>4.6675690828124061E-3</c:v>
                </c:pt>
                <c:pt idx="103">
                  <c:v>4.6675690828124061E-3</c:v>
                </c:pt>
                <c:pt idx="104">
                  <c:v>5.1324380910955369E-3</c:v>
                </c:pt>
                <c:pt idx="105">
                  <c:v>5.1324380910955369E-3</c:v>
                </c:pt>
                <c:pt idx="106">
                  <c:v>5.040866177296266E-3</c:v>
                </c:pt>
                <c:pt idx="107">
                  <c:v>5.040866177296266E-3</c:v>
                </c:pt>
                <c:pt idx="108">
                  <c:v>5.0961504384758882E-3</c:v>
                </c:pt>
                <c:pt idx="109">
                  <c:v>5.0961504384758882E-3</c:v>
                </c:pt>
                <c:pt idx="110">
                  <c:v>4.8680734471417964E-3</c:v>
                </c:pt>
                <c:pt idx="111">
                  <c:v>4.8680734471417964E-3</c:v>
                </c:pt>
                <c:pt idx="112">
                  <c:v>4.5719836198259145E-3</c:v>
                </c:pt>
                <c:pt idx="113">
                  <c:v>4.591983619320672E-3</c:v>
                </c:pt>
                <c:pt idx="114">
                  <c:v>5.7740153497434221E-3</c:v>
                </c:pt>
                <c:pt idx="115">
                  <c:v>5.8040153453475796E-3</c:v>
                </c:pt>
                <c:pt idx="116">
                  <c:v>4.6788843610556796E-3</c:v>
                </c:pt>
                <c:pt idx="117">
                  <c:v>4.9588843612582423E-3</c:v>
                </c:pt>
                <c:pt idx="119">
                  <c:v>4.779433278599754E-3</c:v>
                </c:pt>
                <c:pt idx="120">
                  <c:v>4.8794332760735415E-3</c:v>
                </c:pt>
                <c:pt idx="121">
                  <c:v>5.7640705927042291E-3</c:v>
                </c:pt>
                <c:pt idx="122">
                  <c:v>5.9440705954330042E-3</c:v>
                </c:pt>
                <c:pt idx="123">
                  <c:v>6.2983069219626486E-3</c:v>
                </c:pt>
                <c:pt idx="124">
                  <c:v>6.5683069187798537E-3</c:v>
                </c:pt>
                <c:pt idx="125">
                  <c:v>5.9046391179435886E-3</c:v>
                </c:pt>
                <c:pt idx="126">
                  <c:v>5.9046391179435886E-3</c:v>
                </c:pt>
                <c:pt idx="127">
                  <c:v>5.8484851397224702E-3</c:v>
                </c:pt>
                <c:pt idx="128">
                  <c:v>6.0976991808274761E-3</c:v>
                </c:pt>
                <c:pt idx="129">
                  <c:v>5.6925681928987615E-3</c:v>
                </c:pt>
                <c:pt idx="130">
                  <c:v>6.1961272658663802E-3</c:v>
                </c:pt>
                <c:pt idx="131">
                  <c:v>6.6409962746547535E-3</c:v>
                </c:pt>
                <c:pt idx="132">
                  <c:v>5.7258652886957861E-3</c:v>
                </c:pt>
                <c:pt idx="134">
                  <c:v>6.2206255825003609E-3</c:v>
                </c:pt>
                <c:pt idx="135">
                  <c:v>6.2206255825003609E-3</c:v>
                </c:pt>
                <c:pt idx="136">
                  <c:v>6.2206255825003609E-3</c:v>
                </c:pt>
                <c:pt idx="137">
                  <c:v>6.8039226680411957E-3</c:v>
                </c:pt>
                <c:pt idx="138">
                  <c:v>6.2580752273788676E-3</c:v>
                </c:pt>
                <c:pt idx="139">
                  <c:v>6.958075231523253E-3</c:v>
                </c:pt>
                <c:pt idx="140">
                  <c:v>6.958075231523253E-3</c:v>
                </c:pt>
                <c:pt idx="141">
                  <c:v>6.958075231523253E-3</c:v>
                </c:pt>
                <c:pt idx="142">
                  <c:v>5.4093210055725649E-3</c:v>
                </c:pt>
                <c:pt idx="143">
                  <c:v>4.9659597425488755E-3</c:v>
                </c:pt>
                <c:pt idx="144">
                  <c:v>5.550828755076509E-3</c:v>
                </c:pt>
                <c:pt idx="145">
                  <c:v>5.5903047832543962E-3</c:v>
                </c:pt>
                <c:pt idx="146">
                  <c:v>5.375173786887899E-3</c:v>
                </c:pt>
                <c:pt idx="147">
                  <c:v>5.8843878287007101E-3</c:v>
                </c:pt>
                <c:pt idx="148">
                  <c:v>6.6692568361759186E-3</c:v>
                </c:pt>
                <c:pt idx="149">
                  <c:v>6.8690394109580666E-3</c:v>
                </c:pt>
                <c:pt idx="150">
                  <c:v>5.9439084143377841E-3</c:v>
                </c:pt>
                <c:pt idx="152">
                  <c:v>7.2374977971776389E-3</c:v>
                </c:pt>
                <c:pt idx="153">
                  <c:v>5.7426733474130742E-3</c:v>
                </c:pt>
                <c:pt idx="154">
                  <c:v>6.914596349815838E-3</c:v>
                </c:pt>
                <c:pt idx="155">
                  <c:v>5.3061486541992053E-3</c:v>
                </c:pt>
                <c:pt idx="156">
                  <c:v>7.9456050807493739E-3</c:v>
                </c:pt>
                <c:pt idx="157">
                  <c:v>7.5381162241683342E-3</c:v>
                </c:pt>
                <c:pt idx="158">
                  <c:v>7.6429852342698723E-3</c:v>
                </c:pt>
                <c:pt idx="160">
                  <c:v>7.5144288275623694E-3</c:v>
                </c:pt>
                <c:pt idx="161">
                  <c:v>7.6460256896098144E-3</c:v>
                </c:pt>
                <c:pt idx="162">
                  <c:v>9.6006772655528039E-3</c:v>
                </c:pt>
                <c:pt idx="163">
                  <c:v>7.6855462757521309E-3</c:v>
                </c:pt>
                <c:pt idx="164">
                  <c:v>9.67041528201662E-3</c:v>
                </c:pt>
                <c:pt idx="165">
                  <c:v>8.2816610447480343E-3</c:v>
                </c:pt>
                <c:pt idx="166">
                  <c:v>9.2098075474496E-3</c:v>
                </c:pt>
                <c:pt idx="167">
                  <c:v>8.3646765488083474E-3</c:v>
                </c:pt>
                <c:pt idx="168">
                  <c:v>9.0764017368201166E-3</c:v>
                </c:pt>
                <c:pt idx="169">
                  <c:v>9.0535196723067202E-3</c:v>
                </c:pt>
                <c:pt idx="170">
                  <c:v>8.9532579149818048E-3</c:v>
                </c:pt>
                <c:pt idx="171">
                  <c:v>8.9627337438287213E-3</c:v>
                </c:pt>
                <c:pt idx="172">
                  <c:v>8.6841775337234139E-3</c:v>
                </c:pt>
                <c:pt idx="173">
                  <c:v>8.8841775359469466E-3</c:v>
                </c:pt>
                <c:pt idx="174">
                  <c:v>9.9630012773559429E-3</c:v>
                </c:pt>
                <c:pt idx="175">
                  <c:v>9.7532490035519004E-3</c:v>
                </c:pt>
                <c:pt idx="176">
                  <c:v>1.0460614888870623E-2</c:v>
                </c:pt>
                <c:pt idx="177">
                  <c:v>1.0355483900639229E-2</c:v>
                </c:pt>
                <c:pt idx="178">
                  <c:v>1.0619566950481385E-2</c:v>
                </c:pt>
                <c:pt idx="179">
                  <c:v>1.0549042977800127E-2</c:v>
                </c:pt>
                <c:pt idx="180">
                  <c:v>1.0063911984616425E-2</c:v>
                </c:pt>
                <c:pt idx="181">
                  <c:v>1.0708780995628331E-2</c:v>
                </c:pt>
                <c:pt idx="183">
                  <c:v>1.2430511524144094E-2</c:v>
                </c:pt>
                <c:pt idx="184">
                  <c:v>1.2105533802241553E-2</c:v>
                </c:pt>
                <c:pt idx="185">
                  <c:v>1.220553379971534E-2</c:v>
                </c:pt>
                <c:pt idx="186">
                  <c:v>1.3005533801333513E-2</c:v>
                </c:pt>
                <c:pt idx="188">
                  <c:v>1.1718089495843742E-2</c:v>
                </c:pt>
                <c:pt idx="189">
                  <c:v>1.2033894170599524E-2</c:v>
                </c:pt>
                <c:pt idx="190">
                  <c:v>1.2280488357646391E-2</c:v>
                </c:pt>
                <c:pt idx="191">
                  <c:v>1.2469702400267124E-2</c:v>
                </c:pt>
                <c:pt idx="192">
                  <c:v>1.2884571406175382E-2</c:v>
                </c:pt>
                <c:pt idx="193">
                  <c:v>1.2463152765121777E-2</c:v>
                </c:pt>
                <c:pt idx="194">
                  <c:v>1.297802177577978E-2</c:v>
                </c:pt>
                <c:pt idx="195">
                  <c:v>1.2877497800218407E-2</c:v>
                </c:pt>
                <c:pt idx="196">
                  <c:v>1.2322366812441032E-2</c:v>
                </c:pt>
                <c:pt idx="197">
                  <c:v>1.2668615258007776E-2</c:v>
                </c:pt>
                <c:pt idx="198">
                  <c:v>1.3869060807337519E-2</c:v>
                </c:pt>
                <c:pt idx="199">
                  <c:v>1.4081928391533438E-2</c:v>
                </c:pt>
                <c:pt idx="200">
                  <c:v>1.5381340257590637E-2</c:v>
                </c:pt>
                <c:pt idx="201">
                  <c:v>1.3731384809943847E-2</c:v>
                </c:pt>
                <c:pt idx="202">
                  <c:v>1.5289966177078895E-2</c:v>
                </c:pt>
                <c:pt idx="203">
                  <c:v>1.3157084329577629E-2</c:v>
                </c:pt>
                <c:pt idx="204">
                  <c:v>1.594826237851521E-2</c:v>
                </c:pt>
                <c:pt idx="205">
                  <c:v>1.594826237851521E-2</c:v>
                </c:pt>
                <c:pt idx="206">
                  <c:v>1.5756300163047854E-2</c:v>
                </c:pt>
                <c:pt idx="207">
                  <c:v>1.604116916860221E-2</c:v>
                </c:pt>
                <c:pt idx="208">
                  <c:v>1.5491213729546871E-2</c:v>
                </c:pt>
                <c:pt idx="209">
                  <c:v>1.5791213729244191E-2</c:v>
                </c:pt>
                <c:pt idx="210">
                  <c:v>1.5100427764991764E-2</c:v>
                </c:pt>
                <c:pt idx="211">
                  <c:v>1.5500427769438829E-2</c:v>
                </c:pt>
                <c:pt idx="212">
                  <c:v>1.550381397100864E-2</c:v>
                </c:pt>
                <c:pt idx="213">
                  <c:v>1.7745150638802443E-2</c:v>
                </c:pt>
                <c:pt idx="214">
                  <c:v>1.8045150638499763E-2</c:v>
                </c:pt>
                <c:pt idx="215">
                  <c:v>1.8050568563921843E-2</c:v>
                </c:pt>
                <c:pt idx="216">
                  <c:v>1.8050568563921843E-2</c:v>
                </c:pt>
                <c:pt idx="217">
                  <c:v>1.8988932497450151E-2</c:v>
                </c:pt>
                <c:pt idx="218">
                  <c:v>1.8501666410884354E-2</c:v>
                </c:pt>
                <c:pt idx="219">
                  <c:v>1.8601666408358142E-2</c:v>
                </c:pt>
                <c:pt idx="220">
                  <c:v>1.8601666408358142E-2</c:v>
                </c:pt>
                <c:pt idx="221">
                  <c:v>1.7590534705959726E-2</c:v>
                </c:pt>
                <c:pt idx="222">
                  <c:v>1.7990534710406791E-2</c:v>
                </c:pt>
                <c:pt idx="223">
                  <c:v>1.8390534707577899E-2</c:v>
                </c:pt>
                <c:pt idx="224">
                  <c:v>1.8245166684209835E-2</c:v>
                </c:pt>
                <c:pt idx="225">
                  <c:v>1.8275166679813992E-2</c:v>
                </c:pt>
                <c:pt idx="226">
                  <c:v>2.0490589959081262E-2</c:v>
                </c:pt>
                <c:pt idx="227">
                  <c:v>2.113150958030019E-2</c:v>
                </c:pt>
                <c:pt idx="228">
                  <c:v>1.8715929472818971E-2</c:v>
                </c:pt>
                <c:pt idx="229">
                  <c:v>1.8825929473678116E-2</c:v>
                </c:pt>
                <c:pt idx="230">
                  <c:v>1.9747462174564134E-2</c:v>
                </c:pt>
                <c:pt idx="231">
                  <c:v>2.4057462178461719E-2</c:v>
                </c:pt>
                <c:pt idx="232">
                  <c:v>2.0260345801943913E-2</c:v>
                </c:pt>
                <c:pt idx="233">
                  <c:v>2.009729108249303E-2</c:v>
                </c:pt>
                <c:pt idx="234">
                  <c:v>2.2985350253293291E-2</c:v>
                </c:pt>
                <c:pt idx="235">
                  <c:v>2.2270219262281898E-2</c:v>
                </c:pt>
                <c:pt idx="236">
                  <c:v>2.3574959959660191E-2</c:v>
                </c:pt>
                <c:pt idx="237">
                  <c:v>2.3459828960767481E-2</c:v>
                </c:pt>
                <c:pt idx="238">
                  <c:v>2.378594373294618E-2</c:v>
                </c:pt>
                <c:pt idx="239">
                  <c:v>2.378594373294618E-2</c:v>
                </c:pt>
                <c:pt idx="240">
                  <c:v>2.3795943736331537E-2</c:v>
                </c:pt>
                <c:pt idx="241">
                  <c:v>2.3798454880306963E-2</c:v>
                </c:pt>
                <c:pt idx="242">
                  <c:v>2.3868454874900635E-2</c:v>
                </c:pt>
                <c:pt idx="243">
                  <c:v>2.3153323876613285E-2</c:v>
                </c:pt>
                <c:pt idx="244">
                  <c:v>2.31933238756028E-2</c:v>
                </c:pt>
                <c:pt idx="245">
                  <c:v>2.3665603330300655E-2</c:v>
                </c:pt>
                <c:pt idx="246">
                  <c:v>2.4087328514724504E-2</c:v>
                </c:pt>
                <c:pt idx="247">
                  <c:v>2.3996542557142675E-2</c:v>
                </c:pt>
                <c:pt idx="248">
                  <c:v>2.4205756606534123E-2</c:v>
                </c:pt>
                <c:pt idx="249">
                  <c:v>2.3790625607944094E-2</c:v>
                </c:pt>
                <c:pt idx="250">
                  <c:v>2.3543295363197103E-2</c:v>
                </c:pt>
                <c:pt idx="251">
                  <c:v>2.3543295363197103E-2</c:v>
                </c:pt>
                <c:pt idx="252">
                  <c:v>2.3643295367946848E-2</c:v>
                </c:pt>
                <c:pt idx="253">
                  <c:v>2.3643295367946848E-2</c:v>
                </c:pt>
                <c:pt idx="254">
                  <c:v>2.3757838229357731E-2</c:v>
                </c:pt>
                <c:pt idx="255">
                  <c:v>2.4187838229408953E-2</c:v>
                </c:pt>
                <c:pt idx="256">
                  <c:v>2.5102707237238064E-2</c:v>
                </c:pt>
                <c:pt idx="257">
                  <c:v>2.5162707235722337E-2</c:v>
                </c:pt>
                <c:pt idx="258">
                  <c:v>2.4027576248045079E-2</c:v>
                </c:pt>
                <c:pt idx="259">
                  <c:v>2.4127576245518867E-2</c:v>
                </c:pt>
                <c:pt idx="260">
                  <c:v>2.6095211236679461E-2</c:v>
                </c:pt>
                <c:pt idx="261">
                  <c:v>3.3797289441281464E-2</c:v>
                </c:pt>
                <c:pt idx="262">
                  <c:v>4.2278289525711443E-2</c:v>
                </c:pt>
                <c:pt idx="263">
                  <c:v>3.2127158418006729E-2</c:v>
                </c:pt>
                <c:pt idx="264">
                  <c:v>3.5219158213294577E-2</c:v>
                </c:pt>
                <c:pt idx="265">
                  <c:v>3.6349158435768913E-2</c:v>
                </c:pt>
                <c:pt idx="266">
                  <c:v>3.289692138787359E-2</c:v>
                </c:pt>
                <c:pt idx="267">
                  <c:v>3.3702921471558511E-2</c:v>
                </c:pt>
                <c:pt idx="268">
                  <c:v>3.7496702978387475E-2</c:v>
                </c:pt>
                <c:pt idx="269">
                  <c:v>3.7945393050904386E-2</c:v>
                </c:pt>
                <c:pt idx="270">
                  <c:v>3.6830262062721886E-2</c:v>
                </c:pt>
                <c:pt idx="271">
                  <c:v>3.9582053184858523E-2</c:v>
                </c:pt>
                <c:pt idx="272">
                  <c:v>3.842053117841715E-2</c:v>
                </c:pt>
                <c:pt idx="273">
                  <c:v>3.968511859420687E-2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EF1-4D12-862A-FEDC4ED3A226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'Active 1'!$D$22:$D$35</c:f>
                <c:numCache>
                  <c:formatCode>General</c:formatCode>
                  <c:ptCount val="14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1'!$L$22:$L$904</c:f>
              <c:numCache>
                <c:formatCode>General</c:formatCode>
                <c:ptCount val="8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EF1-4D12-862A-FEDC4ED3A226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1'!$M$22:$M$904</c:f>
              <c:numCache>
                <c:formatCode>General</c:formatCode>
                <c:ptCount val="8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EF1-4D12-862A-FEDC4ED3A226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1'!$N$22:$N$904</c:f>
              <c:numCache>
                <c:formatCode>General</c:formatCode>
                <c:ptCount val="883"/>
                <c:pt idx="7">
                  <c:v>-4.2964436306027323E-2</c:v>
                </c:pt>
                <c:pt idx="8">
                  <c:v>-4.2503181198215764E-2</c:v>
                </c:pt>
                <c:pt idx="46">
                  <c:v>-2.0396888374104978E-2</c:v>
                </c:pt>
                <c:pt idx="68">
                  <c:v>-6.1733376886984681E-3</c:v>
                </c:pt>
                <c:pt idx="73">
                  <c:v>-3.490273865880752E-3</c:v>
                </c:pt>
                <c:pt idx="74">
                  <c:v>-3.2517793038525106E-3</c:v>
                </c:pt>
                <c:pt idx="76">
                  <c:v>-3.2054053612359081E-3</c:v>
                </c:pt>
                <c:pt idx="79">
                  <c:v>-3.1847027082820677E-3</c:v>
                </c:pt>
                <c:pt idx="80">
                  <c:v>-3.048065198786721E-3</c:v>
                </c:pt>
                <c:pt idx="92">
                  <c:v>1.308601088819453E-3</c:v>
                </c:pt>
                <c:pt idx="127">
                  <c:v>6.1902866553350203E-3</c:v>
                </c:pt>
                <c:pt idx="128">
                  <c:v>6.1952552920439413E-3</c:v>
                </c:pt>
                <c:pt idx="129">
                  <c:v>6.1960833981620951E-3</c:v>
                </c:pt>
                <c:pt idx="130">
                  <c:v>6.205192565461785E-3</c:v>
                </c:pt>
                <c:pt idx="131">
                  <c:v>6.2060206715799388E-3</c:v>
                </c:pt>
                <c:pt idx="132">
                  <c:v>6.2068487776980926E-3</c:v>
                </c:pt>
                <c:pt idx="134">
                  <c:v>6.2399730224242372E-3</c:v>
                </c:pt>
                <c:pt idx="135">
                  <c:v>6.2399730224242372E-3</c:v>
                </c:pt>
                <c:pt idx="136">
                  <c:v>6.2399730224242372E-3</c:v>
                </c:pt>
                <c:pt idx="137">
                  <c:v>6.2507384019602347E-3</c:v>
                </c:pt>
                <c:pt idx="138">
                  <c:v>6.5405755433139996E-3</c:v>
                </c:pt>
                <c:pt idx="139">
                  <c:v>6.5405755433139996E-3</c:v>
                </c:pt>
                <c:pt idx="140">
                  <c:v>6.5405755433139996E-3</c:v>
                </c:pt>
                <c:pt idx="141">
                  <c:v>6.5405755433139996E-3</c:v>
                </c:pt>
                <c:pt idx="142">
                  <c:v>6.6275266857201299E-3</c:v>
                </c:pt>
                <c:pt idx="143">
                  <c:v>6.7119935097717989E-3</c:v>
                </c:pt>
                <c:pt idx="144">
                  <c:v>6.7128216158899526E-3</c:v>
                </c:pt>
                <c:pt idx="145">
                  <c:v>6.7161340403625661E-3</c:v>
                </c:pt>
                <c:pt idx="146">
                  <c:v>6.7169621464807198E-3</c:v>
                </c:pt>
                <c:pt idx="147">
                  <c:v>6.7219307831896426E-3</c:v>
                </c:pt>
                <c:pt idx="148">
                  <c:v>6.7227588893077946E-3</c:v>
                </c:pt>
                <c:pt idx="149">
                  <c:v>6.7873511665237779E-3</c:v>
                </c:pt>
                <c:pt idx="150">
                  <c:v>6.7881792726419317E-3</c:v>
                </c:pt>
                <c:pt idx="151">
                  <c:v>7.2469500620990345E-3</c:v>
                </c:pt>
                <c:pt idx="152">
                  <c:v>7.3976653756029926E-3</c:v>
                </c:pt>
                <c:pt idx="153">
                  <c:v>7.4597733344645145E-3</c:v>
                </c:pt>
                <c:pt idx="154">
                  <c:v>7.5740519787697129E-3</c:v>
                </c:pt>
                <c:pt idx="155">
                  <c:v>7.7222829739192096E-3</c:v>
                </c:pt>
                <c:pt idx="156">
                  <c:v>7.8837636669591652E-3</c:v>
                </c:pt>
                <c:pt idx="157">
                  <c:v>7.8994976832040837E-3</c:v>
                </c:pt>
                <c:pt idx="158">
                  <c:v>7.9003257893222375E-3</c:v>
                </c:pt>
                <c:pt idx="159">
                  <c:v>7.9698867032471418E-3</c:v>
                </c:pt>
                <c:pt idx="160">
                  <c:v>8.080852923079725E-3</c:v>
                </c:pt>
                <c:pt idx="161">
                  <c:v>8.2920199832088974E-3</c:v>
                </c:pt>
                <c:pt idx="162">
                  <c:v>8.3574403665430327E-3</c:v>
                </c:pt>
                <c:pt idx="163">
                  <c:v>8.3582684726611865E-3</c:v>
                </c:pt>
                <c:pt idx="164">
                  <c:v>8.3590965787793403E-3</c:v>
                </c:pt>
                <c:pt idx="165">
                  <c:v>8.4460477211854706E-3</c:v>
                </c:pt>
                <c:pt idx="166">
                  <c:v>8.6158094754069624E-3</c:v>
                </c:pt>
                <c:pt idx="167">
                  <c:v>8.6166375815251162E-3</c:v>
                </c:pt>
                <c:pt idx="168">
                  <c:v>8.6373402344789556E-3</c:v>
                </c:pt>
                <c:pt idx="169">
                  <c:v>8.6555585690783355E-3</c:v>
                </c:pt>
                <c:pt idx="170">
                  <c:v>8.6572147813146431E-3</c:v>
                </c:pt>
                <c:pt idx="171">
                  <c:v>8.6605272057872565E-3</c:v>
                </c:pt>
                <c:pt idx="172">
                  <c:v>8.8410543395447457E-3</c:v>
                </c:pt>
                <c:pt idx="173">
                  <c:v>8.8410543395447457E-3</c:v>
                </c:pt>
                <c:pt idx="174">
                  <c:v>9.0381435956653055E-3</c:v>
                </c:pt>
                <c:pt idx="175">
                  <c:v>9.5739282541106949E-3</c:v>
                </c:pt>
                <c:pt idx="176">
                  <c:v>1.0127931247155466E-2</c:v>
                </c:pt>
                <c:pt idx="177">
                  <c:v>1.012875935327362E-2</c:v>
                </c:pt>
                <c:pt idx="178">
                  <c:v>1.0134556096100693E-2</c:v>
                </c:pt>
                <c:pt idx="179">
                  <c:v>1.0137868520573308E-2</c:v>
                </c:pt>
                <c:pt idx="180">
                  <c:v>1.0138696626691462E-2</c:v>
                </c:pt>
                <c:pt idx="181">
                  <c:v>1.0139524732809616E-2</c:v>
                </c:pt>
                <c:pt idx="182">
                  <c:v>1.0535359457287043E-2</c:v>
                </c:pt>
                <c:pt idx="183">
                  <c:v>1.0539499987877812E-2</c:v>
                </c:pt>
                <c:pt idx="184">
                  <c:v>1.0570968020367649E-2</c:v>
                </c:pt>
                <c:pt idx="185">
                  <c:v>1.0570968020367649E-2</c:v>
                </c:pt>
                <c:pt idx="186">
                  <c:v>1.0570968020367649E-2</c:v>
                </c:pt>
                <c:pt idx="187">
                  <c:v>1.0603264158975639E-2</c:v>
                </c:pt>
                <c:pt idx="188">
                  <c:v>1.0649638101592244E-2</c:v>
                </c:pt>
                <c:pt idx="189">
                  <c:v>1.1972123572283569E-2</c:v>
                </c:pt>
                <c:pt idx="190">
                  <c:v>1.199365433135556E-2</c:v>
                </c:pt>
                <c:pt idx="191">
                  <c:v>1.1998622968064483E-2</c:v>
                </c:pt>
                <c:pt idx="192">
                  <c:v>1.1999451074182637E-2</c:v>
                </c:pt>
                <c:pt idx="193">
                  <c:v>1.2040028273972166E-2</c:v>
                </c:pt>
                <c:pt idx="194">
                  <c:v>1.2040856380090319E-2</c:v>
                </c:pt>
                <c:pt idx="195">
                  <c:v>1.2044168804562931E-2</c:v>
                </c:pt>
                <c:pt idx="196">
                  <c:v>1.2044996910681085E-2</c:v>
                </c:pt>
                <c:pt idx="197">
                  <c:v>1.2321584354144394E-2</c:v>
                </c:pt>
                <c:pt idx="198">
                  <c:v>1.2950945003941141E-2</c:v>
                </c:pt>
                <c:pt idx="199">
                  <c:v>1.3470167540023458E-2</c:v>
                </c:pt>
                <c:pt idx="200">
                  <c:v>1.3568712168083742E-2</c:v>
                </c:pt>
                <c:pt idx="201">
                  <c:v>1.3631648233063415E-2</c:v>
                </c:pt>
                <c:pt idx="202">
                  <c:v>1.3672225432852941E-2</c:v>
                </c:pt>
                <c:pt idx="203">
                  <c:v>1.3690443767452321E-2</c:v>
                </c:pt>
                <c:pt idx="204">
                  <c:v>1.5168613188356526E-2</c:v>
                </c:pt>
                <c:pt idx="205">
                  <c:v>1.5168613188356526E-2</c:v>
                </c:pt>
                <c:pt idx="206">
                  <c:v>1.5370671081186008E-2</c:v>
                </c:pt>
                <c:pt idx="207">
                  <c:v>1.5371499187304162E-2</c:v>
                </c:pt>
                <c:pt idx="208">
                  <c:v>1.5434435252283836E-2</c:v>
                </c:pt>
                <c:pt idx="209">
                  <c:v>1.5434435252283836E-2</c:v>
                </c:pt>
                <c:pt idx="210">
                  <c:v>1.5439403888992759E-2</c:v>
                </c:pt>
                <c:pt idx="211">
                  <c:v>1.5439403888992759E-2</c:v>
                </c:pt>
                <c:pt idx="212">
                  <c:v>1.5576041398488106E-2</c:v>
                </c:pt>
                <c:pt idx="213">
                  <c:v>1.7464123347878349E-2</c:v>
                </c:pt>
                <c:pt idx="214">
                  <c:v>1.7464123347878349E-2</c:v>
                </c:pt>
                <c:pt idx="215">
                  <c:v>1.7682743363070904E-2</c:v>
                </c:pt>
                <c:pt idx="216">
                  <c:v>1.7682743363070904E-2</c:v>
                </c:pt>
                <c:pt idx="217">
                  <c:v>1.7787912840076414E-2</c:v>
                </c:pt>
                <c:pt idx="218">
                  <c:v>1.8118327181219706E-2</c:v>
                </c:pt>
                <c:pt idx="219">
                  <c:v>1.8118327181219706E-2</c:v>
                </c:pt>
                <c:pt idx="220">
                  <c:v>1.8118327181219706E-2</c:v>
                </c:pt>
                <c:pt idx="221">
                  <c:v>1.8378352502319943E-2</c:v>
                </c:pt>
                <c:pt idx="222">
                  <c:v>1.8378352502319943E-2</c:v>
                </c:pt>
                <c:pt idx="223">
                  <c:v>1.8378352502319943E-2</c:v>
                </c:pt>
                <c:pt idx="224">
                  <c:v>1.8601941154221417E-2</c:v>
                </c:pt>
                <c:pt idx="225">
                  <c:v>1.8601941154221417E-2</c:v>
                </c:pt>
                <c:pt idx="226">
                  <c:v>1.919983377152833E-2</c:v>
                </c:pt>
                <c:pt idx="227">
                  <c:v>1.9383673329758433E-2</c:v>
                </c:pt>
                <c:pt idx="228">
                  <c:v>2.0051126860990247E-2</c:v>
                </c:pt>
                <c:pt idx="229">
                  <c:v>2.0051126860990247E-2</c:v>
                </c:pt>
                <c:pt idx="230">
                  <c:v>2.0357526124707086E-2</c:v>
                </c:pt>
                <c:pt idx="231">
                  <c:v>2.0357526124707086E-2</c:v>
                </c:pt>
                <c:pt idx="232">
                  <c:v>2.2014566467132471E-2</c:v>
                </c:pt>
                <c:pt idx="233">
                  <c:v>2.2160313143927506E-2</c:v>
                </c:pt>
                <c:pt idx="234">
                  <c:v>2.3879461445214415E-2</c:v>
                </c:pt>
                <c:pt idx="235">
                  <c:v>2.3880289551332569E-2</c:v>
                </c:pt>
                <c:pt idx="236">
                  <c:v>2.4071582064626052E-2</c:v>
                </c:pt>
                <c:pt idx="237">
                  <c:v>2.4072410170744206E-2</c:v>
                </c:pt>
                <c:pt idx="238">
                  <c:v>2.416018941926849E-2</c:v>
                </c:pt>
                <c:pt idx="239">
                  <c:v>2.416018941926849E-2</c:v>
                </c:pt>
                <c:pt idx="240">
                  <c:v>2.416018941926849E-2</c:v>
                </c:pt>
                <c:pt idx="241">
                  <c:v>2.4175923435513409E-2</c:v>
                </c:pt>
                <c:pt idx="242">
                  <c:v>2.4175923435513409E-2</c:v>
                </c:pt>
                <c:pt idx="243">
                  <c:v>2.4176751541631562E-2</c:v>
                </c:pt>
                <c:pt idx="244">
                  <c:v>2.4176751541631562E-2</c:v>
                </c:pt>
                <c:pt idx="245">
                  <c:v>2.4794518705774159E-2</c:v>
                </c:pt>
                <c:pt idx="246">
                  <c:v>2.4815221358728001E-2</c:v>
                </c:pt>
                <c:pt idx="247">
                  <c:v>2.4820189995436923E-2</c:v>
                </c:pt>
                <c:pt idx="248">
                  <c:v>2.4825158632145843E-2</c:v>
                </c:pt>
                <c:pt idx="249">
                  <c:v>2.4825986738263996E-2</c:v>
                </c:pt>
                <c:pt idx="250">
                  <c:v>2.5251633282994956E-2</c:v>
                </c:pt>
                <c:pt idx="251">
                  <c:v>2.5251633282994956E-2</c:v>
                </c:pt>
                <c:pt idx="252">
                  <c:v>2.5251633282994956E-2</c:v>
                </c:pt>
                <c:pt idx="253">
                  <c:v>2.5251633282994956E-2</c:v>
                </c:pt>
                <c:pt idx="254">
                  <c:v>2.5349349804937082E-2</c:v>
                </c:pt>
                <c:pt idx="255">
                  <c:v>2.5349349804937082E-2</c:v>
                </c:pt>
                <c:pt idx="256">
                  <c:v>2.5350177911055236E-2</c:v>
                </c:pt>
                <c:pt idx="257">
                  <c:v>2.5350177911055236E-2</c:v>
                </c:pt>
                <c:pt idx="258">
                  <c:v>2.535100601717339E-2</c:v>
                </c:pt>
                <c:pt idx="259">
                  <c:v>2.535100601717339E-2</c:v>
                </c:pt>
                <c:pt idx="260">
                  <c:v>2.7957884077120972E-2</c:v>
                </c:pt>
                <c:pt idx="261">
                  <c:v>3.4424564753782562E-2</c:v>
                </c:pt>
                <c:pt idx="262">
                  <c:v>3.4424564753782562E-2</c:v>
                </c:pt>
                <c:pt idx="263">
                  <c:v>3.4425392859900712E-2</c:v>
                </c:pt>
                <c:pt idx="264">
                  <c:v>3.4425392859900712E-2</c:v>
                </c:pt>
                <c:pt idx="265">
                  <c:v>3.4425392859900712E-2</c:v>
                </c:pt>
                <c:pt idx="266">
                  <c:v>3.4648153405684036E-2</c:v>
                </c:pt>
                <c:pt idx="267">
                  <c:v>3.4648153405684036E-2</c:v>
                </c:pt>
                <c:pt idx="268">
                  <c:v>3.6198368058867607E-2</c:v>
                </c:pt>
                <c:pt idx="269">
                  <c:v>3.6206649120049145E-2</c:v>
                </c:pt>
                <c:pt idx="270">
                  <c:v>3.6207477226167295E-2</c:v>
                </c:pt>
                <c:pt idx="271">
                  <c:v>3.7808206352558237E-2</c:v>
                </c:pt>
                <c:pt idx="272">
                  <c:v>3.8260352293070114E-2</c:v>
                </c:pt>
                <c:pt idx="273">
                  <c:v>3.8421004879991914E-2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EF1-4D12-862A-FEDC4ED3A226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1'!$O$22:$O$904</c:f>
              <c:numCache>
                <c:formatCode>General</c:formatCode>
                <c:ptCount val="883"/>
                <c:pt idx="7">
                  <c:v>-4.2677030374704793E-3</c:v>
                </c:pt>
                <c:pt idx="8">
                  <c:v>-4.4582795355561471E-3</c:v>
                </c:pt>
                <c:pt idx="17">
                  <c:v>-7.6072686902823603E-3</c:v>
                </c:pt>
                <c:pt idx="18">
                  <c:v>-7.5781792241128246E-3</c:v>
                </c:pt>
                <c:pt idx="19">
                  <c:v>-7.5657848457536198E-3</c:v>
                </c:pt>
                <c:pt idx="20">
                  <c:v>-7.5532723858767288E-3</c:v>
                </c:pt>
                <c:pt idx="21">
                  <c:v>-7.5270530787425833E-3</c:v>
                </c:pt>
                <c:pt idx="22">
                  <c:v>-7.505813265996023E-3</c:v>
                </c:pt>
                <c:pt idx="23">
                  <c:v>-7.4261375191679553E-3</c:v>
                </c:pt>
                <c:pt idx="24">
                  <c:v>-7.4141250342983148E-3</c:v>
                </c:pt>
                <c:pt idx="25">
                  <c:v>-7.4017123166963761E-3</c:v>
                </c:pt>
                <c:pt idx="26">
                  <c:v>-7.3975059202715035E-3</c:v>
                </c:pt>
                <c:pt idx="27">
                  <c:v>-7.3896723421041123E-3</c:v>
                </c:pt>
                <c:pt idx="28">
                  <c:v>-7.2069945396486005E-3</c:v>
                </c:pt>
                <c:pt idx="29">
                  <c:v>-7.1910507822470684E-3</c:v>
                </c:pt>
                <c:pt idx="30">
                  <c:v>-7.1756142711594893E-3</c:v>
                </c:pt>
                <c:pt idx="31">
                  <c:v>-7.1731263154115087E-3</c:v>
                </c:pt>
                <c:pt idx="32">
                  <c:v>-7.1723393120679147E-3</c:v>
                </c:pt>
                <c:pt idx="33">
                  <c:v>-7.1706319429732891E-3</c:v>
                </c:pt>
                <c:pt idx="34">
                  <c:v>-7.168131153844827E-3</c:v>
                </c:pt>
                <c:pt idx="35">
                  <c:v>-7.1673400978547628E-3</c:v>
                </c:pt>
                <c:pt idx="36">
                  <c:v>-7.1665484019731527E-3</c:v>
                </c:pt>
                <c:pt idx="37">
                  <c:v>-7.1648308657128274E-3</c:v>
                </c:pt>
                <c:pt idx="38">
                  <c:v>-7.1640371435079814E-3</c:v>
                </c:pt>
                <c:pt idx="39">
                  <c:v>-7.1615194683525701E-3</c:v>
                </c:pt>
                <c:pt idx="40">
                  <c:v>-7.1607230799329447E-3</c:v>
                </c:pt>
                <c:pt idx="41">
                  <c:v>-7.1607230799329447E-3</c:v>
                </c:pt>
                <c:pt idx="42">
                  <c:v>-7.1607230799329447E-3</c:v>
                </c:pt>
                <c:pt idx="43">
                  <c:v>-7.1497749735118443E-3</c:v>
                </c:pt>
                <c:pt idx="44">
                  <c:v>-7.1439861236339119E-3</c:v>
                </c:pt>
                <c:pt idx="45">
                  <c:v>-7.1264223807548741E-3</c:v>
                </c:pt>
                <c:pt idx="46">
                  <c:v>-7.1264223807548741E-3</c:v>
                </c:pt>
                <c:pt idx="47">
                  <c:v>-7.1015610064193574E-3</c:v>
                </c:pt>
                <c:pt idx="48">
                  <c:v>-7.0520371713933966E-3</c:v>
                </c:pt>
                <c:pt idx="49">
                  <c:v>-6.7848730345752787E-3</c:v>
                </c:pt>
                <c:pt idx="50">
                  <c:v>-6.7661120342990015E-3</c:v>
                </c:pt>
                <c:pt idx="51">
                  <c:v>-6.7661120342990015E-3</c:v>
                </c:pt>
                <c:pt idx="52">
                  <c:v>-6.6330118242185271E-3</c:v>
                </c:pt>
                <c:pt idx="53">
                  <c:v>-5.840233371546065E-3</c:v>
                </c:pt>
                <c:pt idx="54">
                  <c:v>-5.840233371546065E-3</c:v>
                </c:pt>
                <c:pt idx="55">
                  <c:v>-5.840233371546065E-3</c:v>
                </c:pt>
                <c:pt idx="56">
                  <c:v>-5.700155839801966E-3</c:v>
                </c:pt>
                <c:pt idx="57">
                  <c:v>-5.5233234657189375E-3</c:v>
                </c:pt>
                <c:pt idx="58">
                  <c:v>-4.5719611213144483E-3</c:v>
                </c:pt>
                <c:pt idx="59">
                  <c:v>-4.567986028243618E-3</c:v>
                </c:pt>
                <c:pt idx="60">
                  <c:v>-4.5387571367572739E-3</c:v>
                </c:pt>
                <c:pt idx="61">
                  <c:v>-4.5093905974891426E-3</c:v>
                </c:pt>
                <c:pt idx="62">
                  <c:v>-4.4163935895966963E-3</c:v>
                </c:pt>
                <c:pt idx="63">
                  <c:v>-4.3673359026659029E-3</c:v>
                </c:pt>
                <c:pt idx="64">
                  <c:v>-4.2747060565068553E-3</c:v>
                </c:pt>
                <c:pt idx="65">
                  <c:v>-3.7087930492453076E-3</c:v>
                </c:pt>
                <c:pt idx="66">
                  <c:v>-3.6829013917886815E-3</c:v>
                </c:pt>
                <c:pt idx="67">
                  <c:v>-3.6734994711291884E-3</c:v>
                </c:pt>
                <c:pt idx="68">
                  <c:v>-2.1462548948590864E-3</c:v>
                </c:pt>
                <c:pt idx="69">
                  <c:v>-1.8407234326082234E-3</c:v>
                </c:pt>
                <c:pt idx="70">
                  <c:v>-1.1622371494683496E-3</c:v>
                </c:pt>
                <c:pt idx="71">
                  <c:v>-1.1261500565957147E-3</c:v>
                </c:pt>
                <c:pt idx="72">
                  <c:v>-6.1893831924599355E-4</c:v>
                </c:pt>
                <c:pt idx="73">
                  <c:v>-6.1893831924599355E-4</c:v>
                </c:pt>
                <c:pt idx="74">
                  <c:v>-4.741466963389502E-4</c:v>
                </c:pt>
                <c:pt idx="75">
                  <c:v>-4.4582156312407699E-4</c:v>
                </c:pt>
                <c:pt idx="76">
                  <c:v>-4.4582156312407699E-4</c:v>
                </c:pt>
                <c:pt idx="77">
                  <c:v>-4.4582156312407699E-4</c:v>
                </c:pt>
                <c:pt idx="78">
                  <c:v>-4.3315841741766212E-4</c:v>
                </c:pt>
                <c:pt idx="79">
                  <c:v>-4.3315841741766212E-4</c:v>
                </c:pt>
                <c:pt idx="80">
                  <c:v>-3.4930303631065492E-4</c:v>
                </c:pt>
                <c:pt idx="81">
                  <c:v>-2.9875752701468512E-4</c:v>
                </c:pt>
                <c:pt idx="82">
                  <c:v>-1.8477971896452169E-4</c:v>
                </c:pt>
                <c:pt idx="83">
                  <c:v>-1.1348712392768281E-4</c:v>
                </c:pt>
                <c:pt idx="84">
                  <c:v>-7.9271005712408906E-5</c:v>
                </c:pt>
                <c:pt idx="85">
                  <c:v>5.0185803218288872E-4</c:v>
                </c:pt>
                <c:pt idx="86">
                  <c:v>6.4356742943346497E-4</c:v>
                </c:pt>
                <c:pt idx="87">
                  <c:v>6.441106423771153E-4</c:v>
                </c:pt>
                <c:pt idx="88">
                  <c:v>1.7597384252602739E-3</c:v>
                </c:pt>
                <c:pt idx="89">
                  <c:v>2.2419260227591505E-3</c:v>
                </c:pt>
                <c:pt idx="90">
                  <c:v>2.5781139618222854E-3</c:v>
                </c:pt>
                <c:pt idx="91">
                  <c:v>2.5781139618222854E-3</c:v>
                </c:pt>
                <c:pt idx="92">
                  <c:v>2.5781139618222854E-3</c:v>
                </c:pt>
                <c:pt idx="93">
                  <c:v>3.396082725085083E-3</c:v>
                </c:pt>
                <c:pt idx="94">
                  <c:v>4.4427472141928982E-3</c:v>
                </c:pt>
                <c:pt idx="95">
                  <c:v>4.6409610857088912E-3</c:v>
                </c:pt>
                <c:pt idx="96">
                  <c:v>4.6992148890002191E-3</c:v>
                </c:pt>
                <c:pt idx="97">
                  <c:v>4.9697592431900053E-3</c:v>
                </c:pt>
                <c:pt idx="98">
                  <c:v>4.9697592431900053E-3</c:v>
                </c:pt>
                <c:pt idx="99">
                  <c:v>5.1445531875080643E-3</c:v>
                </c:pt>
                <c:pt idx="100">
                  <c:v>5.2053387361702206E-3</c:v>
                </c:pt>
                <c:pt idx="101">
                  <c:v>5.2053387361702206E-3</c:v>
                </c:pt>
                <c:pt idx="102">
                  <c:v>5.2060149399071713E-3</c:v>
                </c:pt>
                <c:pt idx="103">
                  <c:v>5.2060149399071713E-3</c:v>
                </c:pt>
                <c:pt idx="104">
                  <c:v>5.2066911614188898E-3</c:v>
                </c:pt>
                <c:pt idx="105">
                  <c:v>5.2066911614188898E-3</c:v>
                </c:pt>
                <c:pt idx="106">
                  <c:v>5.2148072059911834E-3</c:v>
                </c:pt>
                <c:pt idx="107">
                  <c:v>5.2148072059911834E-3</c:v>
                </c:pt>
                <c:pt idx="108">
                  <c:v>5.2391706971052091E-3</c:v>
                </c:pt>
                <c:pt idx="109">
                  <c:v>5.2391706971052091E-3</c:v>
                </c:pt>
                <c:pt idx="110">
                  <c:v>5.3327774835400825E-3</c:v>
                </c:pt>
                <c:pt idx="111">
                  <c:v>5.3327774835400825E-3</c:v>
                </c:pt>
                <c:pt idx="112">
                  <c:v>5.4424132307586597E-3</c:v>
                </c:pt>
                <c:pt idx="113">
                  <c:v>5.4424132307586597E-3</c:v>
                </c:pt>
                <c:pt idx="114">
                  <c:v>5.5100577620157279E-3</c:v>
                </c:pt>
                <c:pt idx="115">
                  <c:v>5.5100577620157279E-3</c:v>
                </c:pt>
                <c:pt idx="116">
                  <c:v>5.510741928847495E-3</c:v>
                </c:pt>
                <c:pt idx="117">
                  <c:v>5.510741928847495E-3</c:v>
                </c:pt>
                <c:pt idx="118">
                  <c:v>5.6183765818476963E-3</c:v>
                </c:pt>
                <c:pt idx="119">
                  <c:v>5.6912948743510512E-3</c:v>
                </c:pt>
                <c:pt idx="120">
                  <c:v>5.6912948743510512E-3</c:v>
                </c:pt>
                <c:pt idx="121">
                  <c:v>6.1974881961201524E-3</c:v>
                </c:pt>
                <c:pt idx="122">
                  <c:v>6.1974881961201524E-3</c:v>
                </c:pt>
                <c:pt idx="123">
                  <c:v>6.2283841845976462E-3</c:v>
                </c:pt>
                <c:pt idx="124">
                  <c:v>6.2283841845976462E-3</c:v>
                </c:pt>
                <c:pt idx="125">
                  <c:v>6.2480631851375649E-3</c:v>
                </c:pt>
                <c:pt idx="126">
                  <c:v>6.2480631851375649E-3</c:v>
                </c:pt>
                <c:pt idx="127">
                  <c:v>6.4427875916954281E-3</c:v>
                </c:pt>
                <c:pt idx="128">
                  <c:v>6.4470357684197933E-3</c:v>
                </c:pt>
                <c:pt idx="129">
                  <c:v>6.4477438600855329E-3</c:v>
                </c:pt>
                <c:pt idx="130">
                  <c:v>6.4555340415431654E-3</c:v>
                </c:pt>
                <c:pt idx="131">
                  <c:v>6.4562423465060869E-3</c:v>
                </c:pt>
                <c:pt idx="132">
                  <c:v>6.4569506692437736E-3</c:v>
                </c:pt>
                <c:pt idx="133">
                  <c:v>6.4796263819257814E-3</c:v>
                </c:pt>
                <c:pt idx="134">
                  <c:v>6.4852981540587168E-3</c:v>
                </c:pt>
                <c:pt idx="135">
                  <c:v>6.4852981540587168E-3</c:v>
                </c:pt>
                <c:pt idx="136">
                  <c:v>6.4852981540587168E-3</c:v>
                </c:pt>
                <c:pt idx="137">
                  <c:v>6.4945172100301877E-3</c:v>
                </c:pt>
                <c:pt idx="138">
                  <c:v>6.7438517050682316E-3</c:v>
                </c:pt>
                <c:pt idx="139">
                  <c:v>6.7438517050682316E-3</c:v>
                </c:pt>
                <c:pt idx="140">
                  <c:v>6.7438517050682316E-3</c:v>
                </c:pt>
                <c:pt idx="141">
                  <c:v>6.7438517050682316E-3</c:v>
                </c:pt>
                <c:pt idx="142">
                  <c:v>6.8190766482835998E-3</c:v>
                </c:pt>
                <c:pt idx="143">
                  <c:v>6.8923399556034244E-3</c:v>
                </c:pt>
                <c:pt idx="144">
                  <c:v>6.893059138722654E-3</c:v>
                </c:pt>
                <c:pt idx="145">
                  <c:v>6.8959360489472266E-3</c:v>
                </c:pt>
                <c:pt idx="146">
                  <c:v>6.8966553209402828E-3</c:v>
                </c:pt>
                <c:pt idx="147">
                  <c:v>6.9009713261686898E-3</c:v>
                </c:pt>
                <c:pt idx="148">
                  <c:v>6.9016907225851031E-3</c:v>
                </c:pt>
                <c:pt idx="149">
                  <c:v>6.9578584071169009E-3</c:v>
                </c:pt>
                <c:pt idx="150">
                  <c:v>6.9585792077397641E-3</c:v>
                </c:pt>
                <c:pt idx="151">
                  <c:v>7.3606353563361298E-3</c:v>
                </c:pt>
                <c:pt idx="152">
                  <c:v>7.493909266889069E-3</c:v>
                </c:pt>
                <c:pt idx="153">
                  <c:v>7.5490011387243329E-3</c:v>
                </c:pt>
                <c:pt idx="154">
                  <c:v>7.6506314186255116E-3</c:v>
                </c:pt>
                <c:pt idx="155">
                  <c:v>7.7829604987267494E-3</c:v>
                </c:pt>
                <c:pt idx="156">
                  <c:v>7.9277660333040532E-3</c:v>
                </c:pt>
                <c:pt idx="157">
                  <c:v>7.9419114266169495E-3</c:v>
                </c:pt>
                <c:pt idx="158">
                  <c:v>7.9426560987494906E-3</c:v>
                </c:pt>
                <c:pt idx="159">
                  <c:v>8.0052720137947682E-3</c:v>
                </c:pt>
                <c:pt idx="160">
                  <c:v>8.1054189250638446E-3</c:v>
                </c:pt>
                <c:pt idx="161">
                  <c:v>8.2968785863963886E-3</c:v>
                </c:pt>
                <c:pt idx="162">
                  <c:v>8.356428042776828E-3</c:v>
                </c:pt>
                <c:pt idx="163">
                  <c:v>8.3571825443545297E-3</c:v>
                </c:pt>
                <c:pt idx="164">
                  <c:v>8.3579370637069973E-3</c:v>
                </c:pt>
                <c:pt idx="165">
                  <c:v>8.4372605122845085E-3</c:v>
                </c:pt>
                <c:pt idx="166">
                  <c:v>8.5926948955289632E-3</c:v>
                </c:pt>
                <c:pt idx="167">
                  <c:v>8.5934549428334124E-3</c:v>
                </c:pt>
                <c:pt idx="168">
                  <c:v>8.6124619022433079E-3</c:v>
                </c:pt>
                <c:pt idx="169">
                  <c:v>8.6291972160776297E-3</c:v>
                </c:pt>
                <c:pt idx="170">
                  <c:v>8.6307190348387536E-3</c:v>
                </c:pt>
                <c:pt idx="171">
                  <c:v>8.6337628856581784E-3</c:v>
                </c:pt>
                <c:pt idx="172">
                  <c:v>8.8000828690854363E-3</c:v>
                </c:pt>
                <c:pt idx="173">
                  <c:v>8.8000828690854363E-3</c:v>
                </c:pt>
                <c:pt idx="174">
                  <c:v>8.9826260964479508E-3</c:v>
                </c:pt>
                <c:pt idx="175">
                  <c:v>9.4839564299106331E-3</c:v>
                </c:pt>
                <c:pt idx="176">
                  <c:v>1.0010158031613422E-2</c:v>
                </c:pt>
                <c:pt idx="177">
                  <c:v>1.0010950535639145E-2</c:v>
                </c:pt>
                <c:pt idx="178">
                  <c:v>1.0016498561512623E-2</c:v>
                </c:pt>
                <c:pt idx="179">
                  <c:v>1.0019669253056588E-2</c:v>
                </c:pt>
                <c:pt idx="180">
                  <c:v>1.002046197037949E-2</c:v>
                </c:pt>
                <c:pt idx="181">
                  <c:v>1.0021254705477161E-2</c:v>
                </c:pt>
                <c:pt idx="182">
                  <c:v>1.040221695505919E-2</c:v>
                </c:pt>
                <c:pt idx="183">
                  <c:v>1.0406223378857866E-2</c:v>
                </c:pt>
                <c:pt idx="184">
                  <c:v>1.0436686721710994E-2</c:v>
                </c:pt>
                <c:pt idx="185">
                  <c:v>1.0436686721710994E-2</c:v>
                </c:pt>
                <c:pt idx="186">
                  <c:v>1.0436686721710994E-2</c:v>
                </c:pt>
                <c:pt idx="187">
                  <c:v>1.0467978420291272E-2</c:v>
                </c:pt>
                <c:pt idx="188">
                  <c:v>1.0512957370923027E-2</c:v>
                </c:pt>
                <c:pt idx="189">
                  <c:v>1.1819121936458517E-2</c:v>
                </c:pt>
                <c:pt idx="190">
                  <c:v>1.184076201238117E-2</c:v>
                </c:pt>
                <c:pt idx="191">
                  <c:v>1.184575758243309E-2</c:v>
                </c:pt>
                <c:pt idx="192">
                  <c:v>1.1846590239653421E-2</c:v>
                </c:pt>
                <c:pt idx="193">
                  <c:v>1.1887412217537039E-2</c:v>
                </c:pt>
                <c:pt idx="194">
                  <c:v>1.188824576349563E-2</c:v>
                </c:pt>
                <c:pt idx="195">
                  <c:v>1.189158012507765E-2</c:v>
                </c:pt>
                <c:pt idx="196">
                  <c:v>1.189241375991007E-2</c:v>
                </c:pt>
                <c:pt idx="197">
                  <c:v>1.2171842203177324E-2</c:v>
                </c:pt>
                <c:pt idx="198">
                  <c:v>1.2815056728819312E-2</c:v>
                </c:pt>
                <c:pt idx="199">
                  <c:v>1.3353437615869048E-2</c:v>
                </c:pt>
                <c:pt idx="200">
                  <c:v>1.345640732689064E-2</c:v>
                </c:pt>
                <c:pt idx="201">
                  <c:v>1.3522301206284384E-2</c:v>
                </c:pt>
                <c:pt idx="202">
                  <c:v>1.3564839853217226E-2</c:v>
                </c:pt>
                <c:pt idx="203">
                  <c:v>1.3583952719646051E-2</c:v>
                </c:pt>
                <c:pt idx="204">
                  <c:v>1.5163367408504038E-2</c:v>
                </c:pt>
                <c:pt idx="205">
                  <c:v>1.5163367408504038E-2</c:v>
                </c:pt>
                <c:pt idx="206">
                  <c:v>1.5383664920453016E-2</c:v>
                </c:pt>
                <c:pt idx="207">
                  <c:v>1.5384569956517283E-2</c:v>
                </c:pt>
                <c:pt idx="208">
                  <c:v>1.5453404706364568E-2</c:v>
                </c:pt>
                <c:pt idx="209">
                  <c:v>1.5453404706364568E-2</c:v>
                </c:pt>
                <c:pt idx="210">
                  <c:v>1.5458843401313174E-2</c:v>
                </c:pt>
                <c:pt idx="211">
                  <c:v>1.5458843401313174E-2</c:v>
                </c:pt>
                <c:pt idx="212">
                  <c:v>1.5608658269900044E-2</c:v>
                </c:pt>
                <c:pt idx="213">
                  <c:v>1.772837096617055E-2</c:v>
                </c:pt>
                <c:pt idx="214">
                  <c:v>1.772837096617055E-2</c:v>
                </c:pt>
                <c:pt idx="215">
                  <c:v>1.7979780291989121E-2</c:v>
                </c:pt>
                <c:pt idx="216">
                  <c:v>1.7979780291989121E-2</c:v>
                </c:pt>
                <c:pt idx="217">
                  <c:v>1.810116473539471E-2</c:v>
                </c:pt>
                <c:pt idx="218">
                  <c:v>1.8484387390489278E-2</c:v>
                </c:pt>
                <c:pt idx="219">
                  <c:v>1.8484387390489278E-2</c:v>
                </c:pt>
                <c:pt idx="220">
                  <c:v>1.8484387390489278E-2</c:v>
                </c:pt>
                <c:pt idx="221">
                  <c:v>1.8787960859089917E-2</c:v>
                </c:pt>
                <c:pt idx="222">
                  <c:v>1.8787960859089917E-2</c:v>
                </c:pt>
                <c:pt idx="223">
                  <c:v>1.8787960859089917E-2</c:v>
                </c:pt>
                <c:pt idx="224">
                  <c:v>1.9050396732796189E-2</c:v>
                </c:pt>
                <c:pt idx="225">
                  <c:v>1.9050396732796189E-2</c:v>
                </c:pt>
                <c:pt idx="226">
                  <c:v>1.9758535055500029E-2</c:v>
                </c:pt>
                <c:pt idx="227">
                  <c:v>1.9978135388714218E-2</c:v>
                </c:pt>
                <c:pt idx="228">
                  <c:v>2.0782786885808646E-2</c:v>
                </c:pt>
                <c:pt idx="229">
                  <c:v>2.0782786885808646E-2</c:v>
                </c:pt>
                <c:pt idx="230">
                  <c:v>2.1156034923932393E-2</c:v>
                </c:pt>
                <c:pt idx="231">
                  <c:v>2.1156034923932393E-2</c:v>
                </c:pt>
                <c:pt idx="232">
                  <c:v>2.3216765705542149E-2</c:v>
                </c:pt>
                <c:pt idx="233">
                  <c:v>2.3401424605902728E-2</c:v>
                </c:pt>
                <c:pt idx="234">
                  <c:v>2.5621110136080268E-2</c:v>
                </c:pt>
                <c:pt idx="235">
                  <c:v>2.5622197807857072E-2</c:v>
                </c:pt>
                <c:pt idx="236">
                  <c:v>2.587392628090656E-2</c:v>
                </c:pt>
                <c:pt idx="237">
                  <c:v>2.5875018076428887E-2</c:v>
                </c:pt>
                <c:pt idx="238">
                  <c:v>2.59908492024893E-2</c:v>
                </c:pt>
                <c:pt idx="239">
                  <c:v>2.59908492024893E-2</c:v>
                </c:pt>
                <c:pt idx="240">
                  <c:v>2.59908492024893E-2</c:v>
                </c:pt>
                <c:pt idx="241">
                  <c:v>2.6011632492996074E-2</c:v>
                </c:pt>
                <c:pt idx="242">
                  <c:v>2.6011632492996074E-2</c:v>
                </c:pt>
                <c:pt idx="243">
                  <c:v>2.6012726528138821E-2</c:v>
                </c:pt>
                <c:pt idx="244">
                  <c:v>2.6012726528138821E-2</c:v>
                </c:pt>
                <c:pt idx="245">
                  <c:v>2.6833829345232388E-2</c:v>
                </c:pt>
                <c:pt idx="246">
                  <c:v>2.6861517499970892E-2</c:v>
                </c:pt>
                <c:pt idx="247">
                  <c:v>2.6868164310161299E-2</c:v>
                </c:pt>
                <c:pt idx="248">
                  <c:v>2.6874811760243252E-2</c:v>
                </c:pt>
                <c:pt idx="249">
                  <c:v>2.6875919730801924E-2</c:v>
                </c:pt>
                <c:pt idx="250">
                  <c:v>2.7447769177007912E-2</c:v>
                </c:pt>
                <c:pt idx="251">
                  <c:v>2.7447769177007912E-2</c:v>
                </c:pt>
                <c:pt idx="252">
                  <c:v>2.7447769177007912E-2</c:v>
                </c:pt>
                <c:pt idx="253">
                  <c:v>2.7447769177007912E-2</c:v>
                </c:pt>
                <c:pt idx="254">
                  <c:v>2.7579712574617086E-2</c:v>
                </c:pt>
                <c:pt idx="255">
                  <c:v>2.7579712574617086E-2</c:v>
                </c:pt>
                <c:pt idx="256">
                  <c:v>2.7580831796602132E-2</c:v>
                </c:pt>
                <c:pt idx="257">
                  <c:v>2.7580831796602132E-2</c:v>
                </c:pt>
                <c:pt idx="258">
                  <c:v>2.7581951036361949E-2</c:v>
                </c:pt>
                <c:pt idx="259">
                  <c:v>2.7581951036361949E-2</c:v>
                </c:pt>
                <c:pt idx="260">
                  <c:v>3.1193418886162987E-2</c:v>
                </c:pt>
                <c:pt idx="261">
                  <c:v>4.0912540727727736E-2</c:v>
                </c:pt>
                <c:pt idx="262">
                  <c:v>4.0912540727727736E-2</c:v>
                </c:pt>
                <c:pt idx="263">
                  <c:v>4.0913854743364723E-2</c:v>
                </c:pt>
                <c:pt idx="264">
                  <c:v>4.0913854743364723E-2</c:v>
                </c:pt>
                <c:pt idx="265">
                  <c:v>4.0913854743364723E-2</c:v>
                </c:pt>
                <c:pt idx="266">
                  <c:v>4.126797044031251E-2</c:v>
                </c:pt>
                <c:pt idx="267">
                  <c:v>4.126797044031251E-2</c:v>
                </c:pt>
                <c:pt idx="268">
                  <c:v>4.3767919954300502E-2</c:v>
                </c:pt>
                <c:pt idx="269">
                  <c:v>4.3781441646005601E-2</c:v>
                </c:pt>
                <c:pt idx="270">
                  <c:v>4.3782793912937309E-2</c:v>
                </c:pt>
                <c:pt idx="271">
                  <c:v>4.6429950678601187E-2</c:v>
                </c:pt>
                <c:pt idx="272">
                  <c:v>4.7189702553931269E-2</c:v>
                </c:pt>
                <c:pt idx="273">
                  <c:v>4.7460926895101924E-2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EF1-4D12-862A-FEDC4ED3A226}"/>
            </c:ext>
          </c:extLst>
        </c:ser>
        <c:ser>
          <c:idx val="8"/>
          <c:order val="8"/>
          <c:tx>
            <c:strRef>
              <c:f>'Active 1'!$Q$20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1'!$Q$22:$Q$904</c:f>
              <c:numCache>
                <c:formatCode>yyyy/mm/dd\ </c:formatCode>
                <c:ptCount val="883"/>
                <c:pt idx="9" formatCode="General">
                  <c:v>1.1509124895383138E-2</c:v>
                </c:pt>
                <c:pt idx="10" formatCode="General">
                  <c:v>1.4809802130912431E-2</c:v>
                </c:pt>
                <c:pt idx="11" formatCode="General">
                  <c:v>1.1149278157972731E-2</c:v>
                </c:pt>
                <c:pt idx="12" formatCode="General">
                  <c:v>1.6731206509575713E-2</c:v>
                </c:pt>
                <c:pt idx="13" formatCode="General">
                  <c:v>4.4470147477113642E-3</c:v>
                </c:pt>
                <c:pt idx="14" formatCode="General">
                  <c:v>4.9562287895241752E-3</c:v>
                </c:pt>
                <c:pt idx="15" formatCode="General">
                  <c:v>4.4654428347712383E-3</c:v>
                </c:pt>
                <c:pt idx="16" formatCode="General">
                  <c:v>3.9746568800183013E-3</c:v>
                </c:pt>
                <c:pt idx="40" formatCode="General">
                  <c:v>4.374086347525008E-4</c:v>
                </c:pt>
                <c:pt idx="56" formatCode="General">
                  <c:v>-6.6732614519423805E-2</c:v>
                </c:pt>
                <c:pt idx="57" formatCode="General">
                  <c:v>4.0941454273706768E-2</c:v>
                </c:pt>
                <c:pt idx="77" formatCode="General">
                  <c:v>7.2274728212505579E-2</c:v>
                </c:pt>
                <c:pt idx="89" formatCode="General">
                  <c:v>7.3999304950120859E-2</c:v>
                </c:pt>
                <c:pt idx="94" formatCode="General">
                  <c:v>5.0377686704450753E-2</c:v>
                </c:pt>
                <c:pt idx="95" formatCode="General">
                  <c:v>-4.4267420962569304E-3</c:v>
                </c:pt>
                <c:pt idx="96" formatCode="General">
                  <c:v>4.4501730546471663E-2</c:v>
                </c:pt>
                <c:pt idx="118" formatCode="General">
                  <c:v>1.0983318497892469E-2</c:v>
                </c:pt>
                <c:pt idx="133" formatCode="General">
                  <c:v>5.2891673520207405E-2</c:v>
                </c:pt>
                <c:pt idx="151" formatCode="General">
                  <c:v>-1.9908661532099359E-2</c:v>
                </c:pt>
                <c:pt idx="159" formatCode="General">
                  <c:v>-4.9198018154129386E-2</c:v>
                </c:pt>
                <c:pt idx="182" formatCode="General">
                  <c:v>7.5216166485915892E-2</c:v>
                </c:pt>
                <c:pt idx="187" formatCode="General">
                  <c:v>7.3625425087811891E-2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EF1-4D12-862A-FEDC4ED3A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56288"/>
        <c:axId val="1"/>
      </c:scatterChart>
      <c:valAx>
        <c:axId val="835456288"/>
        <c:scaling>
          <c:orientation val="minMax"/>
          <c:min val="-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513212795549372"/>
              <c:y val="0.856687898089172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2253129346314324E-2"/>
              <c:y val="0.35350318471337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4562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543810848400557"/>
          <c:y val="0.91719745222929938"/>
          <c:w val="0.65924895688456187"/>
          <c:h val="6.36942675159235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9027836103820351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77791717924965"/>
          <c:y val="0.14655213539459691"/>
          <c:w val="0.8347233543882302"/>
          <c:h val="0.640806395941080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(5)'!$H$22:$H$899</c:f>
              <c:numCache>
                <c:formatCode>General</c:formatCode>
                <c:ptCount val="8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E7-46D6-923E-9FA76BDFD924}"/>
            </c:ext>
          </c:extLst>
        </c:ser>
        <c:ser>
          <c:idx val="1"/>
          <c:order val="1"/>
          <c:tx>
            <c:strRef>
              <c:f>'D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(5)'!$I$22:$I$899</c:f>
              <c:numCache>
                <c:formatCode>General</c:formatCode>
                <c:ptCount val="878"/>
                <c:pt idx="3">
                  <c:v>3.1348600168712437E-3</c:v>
                </c:pt>
                <c:pt idx="4">
                  <c:v>-1.1018392520782072E-2</c:v>
                </c:pt>
                <c:pt idx="5">
                  <c:v>4.8369630385423079E-3</c:v>
                </c:pt>
                <c:pt idx="11">
                  <c:v>9.770094184204936E-4</c:v>
                </c:pt>
                <c:pt idx="12">
                  <c:v>9.5541079717804678E-3</c:v>
                </c:pt>
                <c:pt idx="13">
                  <c:v>-2.8193370453664102E-3</c:v>
                </c:pt>
                <c:pt idx="14">
                  <c:v>8.2262341529713012E-3</c:v>
                </c:pt>
                <c:pt idx="15">
                  <c:v>6.3037782601895742E-3</c:v>
                </c:pt>
                <c:pt idx="16">
                  <c:v>1.1921618221094832E-2</c:v>
                </c:pt>
                <c:pt idx="17">
                  <c:v>1.4124327186436858E-2</c:v>
                </c:pt>
                <c:pt idx="18">
                  <c:v>1.5858563507208601E-2</c:v>
                </c:pt>
                <c:pt idx="19">
                  <c:v>2.23295309842797E-3</c:v>
                </c:pt>
                <c:pt idx="20">
                  <c:v>1.5739173031761311E-2</c:v>
                </c:pt>
                <c:pt idx="21">
                  <c:v>1.3847798938513733E-2</c:v>
                </c:pt>
                <c:pt idx="22">
                  <c:v>2.44721081253374E-3</c:v>
                </c:pt>
                <c:pt idx="23">
                  <c:v>1.5597219462506473E-3</c:v>
                </c:pt>
                <c:pt idx="24">
                  <c:v>7.0689359927200712E-3</c:v>
                </c:pt>
                <c:pt idx="25">
                  <c:v>1.5672233086661436E-2</c:v>
                </c:pt>
                <c:pt idx="26">
                  <c:v>1.7847442286438309E-3</c:v>
                </c:pt>
                <c:pt idx="27">
                  <c:v>1.1293958268652204E-2</c:v>
                </c:pt>
                <c:pt idx="28">
                  <c:v>3.8031723161111586E-3</c:v>
                </c:pt>
                <c:pt idx="29">
                  <c:v>4.4064694156986661E-3</c:v>
                </c:pt>
                <c:pt idx="30">
                  <c:v>7.9156834544846788E-3</c:v>
                </c:pt>
                <c:pt idx="31">
                  <c:v>1.3028194596699905E-2</c:v>
                </c:pt>
                <c:pt idx="34">
                  <c:v>9.496667240455281E-3</c:v>
                </c:pt>
                <c:pt idx="35">
                  <c:v>1.0646034555975348E-2</c:v>
                </c:pt>
                <c:pt idx="38">
                  <c:v>2.0785688800970092E-2</c:v>
                </c:pt>
                <c:pt idx="39">
                  <c:v>1.4565496327122673E-2</c:v>
                </c:pt>
                <c:pt idx="40">
                  <c:v>1.4108572431723587E-2</c:v>
                </c:pt>
                <c:pt idx="42">
                  <c:v>8.0046871953527443E-3</c:v>
                </c:pt>
                <c:pt idx="43">
                  <c:v>1.4380110478668939E-2</c:v>
                </c:pt>
                <c:pt idx="46">
                  <c:v>4.5532525255111977E-3</c:v>
                </c:pt>
                <c:pt idx="48">
                  <c:v>2.0693958285846747E-2</c:v>
                </c:pt>
                <c:pt idx="49">
                  <c:v>4.162430930591654E-3</c:v>
                </c:pt>
                <c:pt idx="50">
                  <c:v>-5.3690964268753305E-3</c:v>
                </c:pt>
                <c:pt idx="51">
                  <c:v>1.0547495912760496E-3</c:v>
                </c:pt>
                <c:pt idx="52">
                  <c:v>-1.7241133537027054E-3</c:v>
                </c:pt>
                <c:pt idx="53">
                  <c:v>3.6056496101082303E-3</c:v>
                </c:pt>
                <c:pt idx="54">
                  <c:v>1.1265122077020351E-2</c:v>
                </c:pt>
                <c:pt idx="55">
                  <c:v>3.621083582402207E-3</c:v>
                </c:pt>
                <c:pt idx="56">
                  <c:v>7.2428087660227902E-3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E7-46D6-923E-9FA76BDFD924}"/>
            </c:ext>
          </c:extLst>
        </c:ser>
        <c:ser>
          <c:idx val="2"/>
          <c:order val="2"/>
          <c:tx>
            <c:strRef>
              <c:f>'D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plus>
            <c:minus>
              <c:numRef>
                <c:f>'D (5)'!$D$22:$D$30</c:f>
                <c:numCache>
                  <c:formatCode>General</c:formatCode>
                  <c:ptCount val="9"/>
                  <c:pt idx="7">
                    <c:v>4.0000000000000003E-5</c:v>
                  </c:pt>
                  <c:pt idx="8">
                    <c:v>1.4999999999999999E-4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(5)'!$J$22:$J$899</c:f>
              <c:numCache>
                <c:formatCode>General</c:formatCode>
                <c:ptCount val="878"/>
                <c:pt idx="0">
                  <c:v>-2.1531099737330806E-2</c:v>
                </c:pt>
                <c:pt idx="1">
                  <c:v>-1.6876457069884054E-2</c:v>
                </c:pt>
                <c:pt idx="2">
                  <c:v>-1.5367243031505495E-2</c:v>
                </c:pt>
                <c:pt idx="6">
                  <c:v>-1.7560506748850457E-3</c:v>
                </c:pt>
                <c:pt idx="7">
                  <c:v>-1.7060506797861308E-3</c:v>
                </c:pt>
                <c:pt idx="8">
                  <c:v>-1.3440136099234223E-3</c:v>
                </c:pt>
                <c:pt idx="9">
                  <c:v>3.6870432741125114E-3</c:v>
                </c:pt>
                <c:pt idx="10">
                  <c:v>5.7966137683251873E-3</c:v>
                </c:pt>
                <c:pt idx="32">
                  <c:v>5.3374086346593685E-3</c:v>
                </c:pt>
                <c:pt idx="33">
                  <c:v>1.0437408636789769E-2</c:v>
                </c:pt>
                <c:pt idx="36">
                  <c:v>6.0941364936297759E-3</c:v>
                </c:pt>
                <c:pt idx="37">
                  <c:v>6.124136496509891E-3</c:v>
                </c:pt>
                <c:pt idx="41">
                  <c:v>6.3046871946426108E-3</c:v>
                </c:pt>
                <c:pt idx="44">
                  <c:v>3.5532525216694921E-3</c:v>
                </c:pt>
                <c:pt idx="45">
                  <c:v>4.0532525235903449E-3</c:v>
                </c:pt>
                <c:pt idx="47">
                  <c:v>6.7553020198829472E-4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E7-46D6-923E-9FA76BDFD924}"/>
            </c:ext>
          </c:extLst>
        </c:ser>
        <c:ser>
          <c:idx val="3"/>
          <c:order val="3"/>
          <c:tx>
            <c:strRef>
              <c:f>'D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 (5)'!$F$22:$F$899</c:f>
              <c:numCache>
                <c:formatCode>General</c:formatCode>
                <c:ptCount val="878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-11612</c:v>
                </c:pt>
                <c:pt idx="10">
                  <c:v>-11305</c:v>
                </c:pt>
                <c:pt idx="11">
                  <c:v>-11192</c:v>
                </c:pt>
                <c:pt idx="12">
                  <c:v>-11085.5</c:v>
                </c:pt>
                <c:pt idx="13">
                  <c:v>-10881.5</c:v>
                </c:pt>
                <c:pt idx="14">
                  <c:v>-10731</c:v>
                </c:pt>
                <c:pt idx="15">
                  <c:v>-10244.5</c:v>
                </c:pt>
                <c:pt idx="16">
                  <c:v>-10179</c:v>
                </c:pt>
                <c:pt idx="17">
                  <c:v>-10113</c:v>
                </c:pt>
                <c:pt idx="18">
                  <c:v>-10091</c:v>
                </c:pt>
                <c:pt idx="19">
                  <c:v>-10050.5</c:v>
                </c:pt>
                <c:pt idx="20">
                  <c:v>-9234.5</c:v>
                </c:pt>
                <c:pt idx="21">
                  <c:v>-9172</c:v>
                </c:pt>
                <c:pt idx="22">
                  <c:v>-9112.5</c:v>
                </c:pt>
                <c:pt idx="23">
                  <c:v>-9103</c:v>
                </c:pt>
                <c:pt idx="24">
                  <c:v>-9100</c:v>
                </c:pt>
                <c:pt idx="25">
                  <c:v>-9093.5</c:v>
                </c:pt>
                <c:pt idx="26">
                  <c:v>-9084</c:v>
                </c:pt>
                <c:pt idx="27">
                  <c:v>-9081</c:v>
                </c:pt>
                <c:pt idx="28">
                  <c:v>-9078</c:v>
                </c:pt>
                <c:pt idx="29">
                  <c:v>-9071.5</c:v>
                </c:pt>
                <c:pt idx="30">
                  <c:v>-9068.5</c:v>
                </c:pt>
                <c:pt idx="31">
                  <c:v>-9059</c:v>
                </c:pt>
                <c:pt idx="32">
                  <c:v>-9056</c:v>
                </c:pt>
                <c:pt idx="33">
                  <c:v>-9056</c:v>
                </c:pt>
                <c:pt idx="34">
                  <c:v>-9015</c:v>
                </c:pt>
                <c:pt idx="35">
                  <c:v>-8993.5</c:v>
                </c:pt>
                <c:pt idx="36">
                  <c:v>-8929</c:v>
                </c:pt>
                <c:pt idx="37">
                  <c:v>-8929</c:v>
                </c:pt>
                <c:pt idx="38">
                  <c:v>-8839.5</c:v>
                </c:pt>
                <c:pt idx="39">
                  <c:v>-8667</c:v>
                </c:pt>
                <c:pt idx="40">
                  <c:v>-7839</c:v>
                </c:pt>
                <c:pt idx="41">
                  <c:v>-7786</c:v>
                </c:pt>
                <c:pt idx="42">
                  <c:v>-7786</c:v>
                </c:pt>
                <c:pt idx="43">
                  <c:v>-7425</c:v>
                </c:pt>
                <c:pt idx="44">
                  <c:v>-5643</c:v>
                </c:pt>
                <c:pt idx="45">
                  <c:v>-5643</c:v>
                </c:pt>
                <c:pt idx="46">
                  <c:v>-5643</c:v>
                </c:pt>
                <c:pt idx="47">
                  <c:v>-3476</c:v>
                </c:pt>
                <c:pt idx="48">
                  <c:v>-3470</c:v>
                </c:pt>
                <c:pt idx="49">
                  <c:v>-3426</c:v>
                </c:pt>
                <c:pt idx="50">
                  <c:v>-3382</c:v>
                </c:pt>
                <c:pt idx="51">
                  <c:v>-3244</c:v>
                </c:pt>
                <c:pt idx="52">
                  <c:v>-3172</c:v>
                </c:pt>
                <c:pt idx="53">
                  <c:v>-3037.5</c:v>
                </c:pt>
                <c:pt idx="54">
                  <c:v>-2253</c:v>
                </c:pt>
                <c:pt idx="55">
                  <c:v>-2218.5</c:v>
                </c:pt>
                <c:pt idx="56">
                  <c:v>-2206</c:v>
                </c:pt>
                <c:pt idx="57">
                  <c:v>-341</c:v>
                </c:pt>
                <c:pt idx="58">
                  <c:v>-0.5</c:v>
                </c:pt>
                <c:pt idx="59">
                  <c:v>725</c:v>
                </c:pt>
                <c:pt idx="60">
                  <c:v>762.5</c:v>
                </c:pt>
                <c:pt idx="61">
                  <c:v>1279</c:v>
                </c:pt>
                <c:pt idx="62">
                  <c:v>1279</c:v>
                </c:pt>
                <c:pt idx="63">
                  <c:v>1423</c:v>
                </c:pt>
                <c:pt idx="64">
                  <c:v>1451</c:v>
                </c:pt>
                <c:pt idx="65">
                  <c:v>1451</c:v>
                </c:pt>
                <c:pt idx="66">
                  <c:v>1463.5</c:v>
                </c:pt>
                <c:pt idx="67">
                  <c:v>1463.5</c:v>
                </c:pt>
                <c:pt idx="68">
                  <c:v>1546</c:v>
                </c:pt>
                <c:pt idx="69">
                  <c:v>1595.5</c:v>
                </c:pt>
                <c:pt idx="70">
                  <c:v>1706.5</c:v>
                </c:pt>
                <c:pt idx="71">
                  <c:v>1775.5</c:v>
                </c:pt>
                <c:pt idx="72">
                  <c:v>1808.5</c:v>
                </c:pt>
                <c:pt idx="73">
                  <c:v>2358</c:v>
                </c:pt>
                <c:pt idx="74">
                  <c:v>2489</c:v>
                </c:pt>
                <c:pt idx="75">
                  <c:v>2489.5</c:v>
                </c:pt>
                <c:pt idx="76">
                  <c:v>3484</c:v>
                </c:pt>
                <c:pt idx="77">
                  <c:v>4176.5</c:v>
                </c:pt>
                <c:pt idx="78">
                  <c:v>4176.5</c:v>
                </c:pt>
                <c:pt idx="79">
                  <c:v>4176.5</c:v>
                </c:pt>
                <c:pt idx="80">
                  <c:v>4841.5</c:v>
                </c:pt>
                <c:pt idx="81">
                  <c:v>6055</c:v>
                </c:pt>
                <c:pt idx="82">
                  <c:v>6055</c:v>
                </c:pt>
                <c:pt idx="83">
                  <c:v>6185</c:v>
                </c:pt>
                <c:pt idx="84">
                  <c:v>6230</c:v>
                </c:pt>
                <c:pt idx="85">
                  <c:v>6230</c:v>
                </c:pt>
                <c:pt idx="86">
                  <c:v>6230.5</c:v>
                </c:pt>
                <c:pt idx="87">
                  <c:v>6230.5</c:v>
                </c:pt>
                <c:pt idx="88">
                  <c:v>6231</c:v>
                </c:pt>
                <c:pt idx="89">
                  <c:v>6231</c:v>
                </c:pt>
                <c:pt idx="90">
                  <c:v>6237</c:v>
                </c:pt>
                <c:pt idx="91">
                  <c:v>6237</c:v>
                </c:pt>
                <c:pt idx="92">
                  <c:v>6255</c:v>
                </c:pt>
                <c:pt idx="93">
                  <c:v>6255</c:v>
                </c:pt>
                <c:pt idx="94">
                  <c:v>6324</c:v>
                </c:pt>
                <c:pt idx="95">
                  <c:v>6324</c:v>
                </c:pt>
                <c:pt idx="96">
                  <c:v>6404.5</c:v>
                </c:pt>
                <c:pt idx="97">
                  <c:v>6404.5</c:v>
                </c:pt>
                <c:pt idx="98">
                  <c:v>6454</c:v>
                </c:pt>
                <c:pt idx="99">
                  <c:v>6454</c:v>
                </c:pt>
                <c:pt idx="100">
                  <c:v>6454.5</c:v>
                </c:pt>
                <c:pt idx="101">
                  <c:v>6454.5</c:v>
                </c:pt>
                <c:pt idx="102">
                  <c:v>6586</c:v>
                </c:pt>
                <c:pt idx="103">
                  <c:v>6586</c:v>
                </c:pt>
                <c:pt idx="104">
                  <c:v>6950</c:v>
                </c:pt>
                <c:pt idx="105">
                  <c:v>6950</c:v>
                </c:pt>
                <c:pt idx="106">
                  <c:v>6972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7124</c:v>
                </c:pt>
                <c:pt idx="111">
                  <c:v>7127</c:v>
                </c:pt>
                <c:pt idx="112">
                  <c:v>7127.5</c:v>
                </c:pt>
                <c:pt idx="113">
                  <c:v>7133</c:v>
                </c:pt>
                <c:pt idx="114">
                  <c:v>7133.5</c:v>
                </c:pt>
                <c:pt idx="115">
                  <c:v>7134</c:v>
                </c:pt>
                <c:pt idx="116">
                  <c:v>7154</c:v>
                </c:pt>
                <c:pt idx="117">
                  <c:v>7154</c:v>
                </c:pt>
                <c:pt idx="118">
                  <c:v>7154</c:v>
                </c:pt>
                <c:pt idx="119">
                  <c:v>7160.5</c:v>
                </c:pt>
                <c:pt idx="120">
                  <c:v>7335.5</c:v>
                </c:pt>
                <c:pt idx="121">
                  <c:v>7335.5</c:v>
                </c:pt>
                <c:pt idx="122">
                  <c:v>7335.5</c:v>
                </c:pt>
                <c:pt idx="123">
                  <c:v>7335.5</c:v>
                </c:pt>
                <c:pt idx="124">
                  <c:v>7388</c:v>
                </c:pt>
                <c:pt idx="125">
                  <c:v>7439</c:v>
                </c:pt>
                <c:pt idx="126">
                  <c:v>7439.5</c:v>
                </c:pt>
                <c:pt idx="127">
                  <c:v>7441.5</c:v>
                </c:pt>
                <c:pt idx="128">
                  <c:v>7442</c:v>
                </c:pt>
                <c:pt idx="129">
                  <c:v>7445</c:v>
                </c:pt>
                <c:pt idx="130">
                  <c:v>7445.5</c:v>
                </c:pt>
                <c:pt idx="131">
                  <c:v>7484.5</c:v>
                </c:pt>
                <c:pt idx="132">
                  <c:v>7485</c:v>
                </c:pt>
                <c:pt idx="133">
                  <c:v>7853</c:v>
                </c:pt>
                <c:pt idx="134">
                  <c:v>7890.5</c:v>
                </c:pt>
                <c:pt idx="135">
                  <c:v>7959.5</c:v>
                </c:pt>
                <c:pt idx="136">
                  <c:v>8049</c:v>
                </c:pt>
                <c:pt idx="137">
                  <c:v>8146.5</c:v>
                </c:pt>
                <c:pt idx="138">
                  <c:v>8156</c:v>
                </c:pt>
                <c:pt idx="139">
                  <c:v>8156.5</c:v>
                </c:pt>
                <c:pt idx="140">
                  <c:v>8265.5</c:v>
                </c:pt>
                <c:pt idx="141">
                  <c:v>8393</c:v>
                </c:pt>
                <c:pt idx="142">
                  <c:v>8432.5</c:v>
                </c:pt>
                <c:pt idx="143">
                  <c:v>8433</c:v>
                </c:pt>
                <c:pt idx="144">
                  <c:v>8433.5</c:v>
                </c:pt>
                <c:pt idx="145">
                  <c:v>8486</c:v>
                </c:pt>
                <c:pt idx="146">
                  <c:v>8588.5</c:v>
                </c:pt>
                <c:pt idx="147">
                  <c:v>8589</c:v>
                </c:pt>
                <c:pt idx="148">
                  <c:v>8601.5</c:v>
                </c:pt>
                <c:pt idx="149">
                  <c:v>8612.5</c:v>
                </c:pt>
                <c:pt idx="150">
                  <c:v>8613.5</c:v>
                </c:pt>
                <c:pt idx="151">
                  <c:v>8615.5</c:v>
                </c:pt>
                <c:pt idx="152">
                  <c:v>8724.5</c:v>
                </c:pt>
                <c:pt idx="153">
                  <c:v>8724.5</c:v>
                </c:pt>
                <c:pt idx="154">
                  <c:v>8843.5</c:v>
                </c:pt>
                <c:pt idx="155">
                  <c:v>9167</c:v>
                </c:pt>
                <c:pt idx="156">
                  <c:v>9501.5</c:v>
                </c:pt>
                <c:pt idx="157">
                  <c:v>9502</c:v>
                </c:pt>
                <c:pt idx="158">
                  <c:v>9505.5</c:v>
                </c:pt>
                <c:pt idx="159">
                  <c:v>9507.5</c:v>
                </c:pt>
                <c:pt idx="160">
                  <c:v>9508</c:v>
                </c:pt>
                <c:pt idx="161">
                  <c:v>9508.5</c:v>
                </c:pt>
                <c:pt idx="162">
                  <c:v>9750</c:v>
                </c:pt>
                <c:pt idx="163">
                  <c:v>9769</c:v>
                </c:pt>
                <c:pt idx="164">
                  <c:v>9769</c:v>
                </c:pt>
                <c:pt idx="165">
                  <c:v>9769</c:v>
                </c:pt>
                <c:pt idx="166">
                  <c:v>9816.5</c:v>
                </c:pt>
                <c:pt idx="167">
                  <c:v>10615</c:v>
                </c:pt>
                <c:pt idx="168">
                  <c:v>10628</c:v>
                </c:pt>
                <c:pt idx="169">
                  <c:v>10631</c:v>
                </c:pt>
                <c:pt idx="170">
                  <c:v>10631.5</c:v>
                </c:pt>
                <c:pt idx="171">
                  <c:v>10656</c:v>
                </c:pt>
                <c:pt idx="172">
                  <c:v>10656.5</c:v>
                </c:pt>
                <c:pt idx="173">
                  <c:v>10658.5</c:v>
                </c:pt>
                <c:pt idx="174">
                  <c:v>10659</c:v>
                </c:pt>
                <c:pt idx="175">
                  <c:v>10826</c:v>
                </c:pt>
                <c:pt idx="176">
                  <c:v>11206</c:v>
                </c:pt>
                <c:pt idx="177">
                  <c:v>11519.5</c:v>
                </c:pt>
                <c:pt idx="178">
                  <c:v>11579</c:v>
                </c:pt>
                <c:pt idx="179">
                  <c:v>11617</c:v>
                </c:pt>
                <c:pt idx="180">
                  <c:v>11641.5</c:v>
                </c:pt>
                <c:pt idx="181">
                  <c:v>11652.5</c:v>
                </c:pt>
                <c:pt idx="182">
                  <c:v>12545</c:v>
                </c:pt>
                <c:pt idx="183">
                  <c:v>12545</c:v>
                </c:pt>
                <c:pt idx="184">
                  <c:v>12667</c:v>
                </c:pt>
                <c:pt idx="185">
                  <c:v>12667.5</c:v>
                </c:pt>
                <c:pt idx="186">
                  <c:v>12705.5</c:v>
                </c:pt>
                <c:pt idx="187">
                  <c:v>12705.5</c:v>
                </c:pt>
                <c:pt idx="188">
                  <c:v>12708.5</c:v>
                </c:pt>
                <c:pt idx="189">
                  <c:v>12708.5</c:v>
                </c:pt>
                <c:pt idx="190">
                  <c:v>12791</c:v>
                </c:pt>
                <c:pt idx="191">
                  <c:v>13931</c:v>
                </c:pt>
                <c:pt idx="192">
                  <c:v>13931</c:v>
                </c:pt>
                <c:pt idx="193">
                  <c:v>14063</c:v>
                </c:pt>
                <c:pt idx="194">
                  <c:v>14063</c:v>
                </c:pt>
                <c:pt idx="195">
                  <c:v>14126.5</c:v>
                </c:pt>
                <c:pt idx="196">
                  <c:v>14326</c:v>
                </c:pt>
                <c:pt idx="197">
                  <c:v>14326</c:v>
                </c:pt>
                <c:pt idx="198">
                  <c:v>14326</c:v>
                </c:pt>
                <c:pt idx="199">
                  <c:v>14483</c:v>
                </c:pt>
                <c:pt idx="200">
                  <c:v>14483</c:v>
                </c:pt>
                <c:pt idx="201">
                  <c:v>14483</c:v>
                </c:pt>
                <c:pt idx="202">
                  <c:v>14618</c:v>
                </c:pt>
                <c:pt idx="203">
                  <c:v>14618</c:v>
                </c:pt>
                <c:pt idx="204">
                  <c:v>14979</c:v>
                </c:pt>
                <c:pt idx="205">
                  <c:v>15090</c:v>
                </c:pt>
                <c:pt idx="206">
                  <c:v>15493</c:v>
                </c:pt>
                <c:pt idx="207">
                  <c:v>15493</c:v>
                </c:pt>
                <c:pt idx="208">
                  <c:v>15678</c:v>
                </c:pt>
                <c:pt idx="209">
                  <c:v>15678</c:v>
                </c:pt>
                <c:pt idx="210">
                  <c:v>16766.5</c:v>
                </c:pt>
              </c:numCache>
            </c:numRef>
          </c:xVal>
          <c:yVal>
            <c:numRef>
              <c:f>'D (5)'!$K$22:$K$899</c:f>
              <c:numCache>
                <c:formatCode>General</c:formatCode>
                <c:ptCount val="878"/>
                <c:pt idx="57">
                  <c:v>-2.19579397526104E-3</c:v>
                </c:pt>
                <c:pt idx="58">
                  <c:v>0</c:v>
                </c:pt>
                <c:pt idx="59">
                  <c:v>-1.5507039643125609E-4</c:v>
                </c:pt>
                <c:pt idx="60">
                  <c:v>6.9370149140013382E-4</c:v>
                </c:pt>
                <c:pt idx="61">
                  <c:v>-1.0202102930634283E-3</c:v>
                </c:pt>
                <c:pt idx="62">
                  <c:v>-3.2021029619500041E-4</c:v>
                </c:pt>
                <c:pt idx="63">
                  <c:v>-3.7793618685100228E-4</c:v>
                </c:pt>
                <c:pt idx="64">
                  <c:v>7.7472821431001648E-4</c:v>
                </c:pt>
                <c:pt idx="65">
                  <c:v>9.7472821653354913E-4</c:v>
                </c:pt>
                <c:pt idx="66">
                  <c:v>-4.0354660450248048E-4</c:v>
                </c:pt>
                <c:pt idx="67">
                  <c:v>-3.0354659975273535E-4</c:v>
                </c:pt>
                <c:pt idx="68">
                  <c:v>-6.00160397880245E-4</c:v>
                </c:pt>
                <c:pt idx="69">
                  <c:v>8.0187133426079527E-4</c:v>
                </c:pt>
                <c:pt idx="70">
                  <c:v>5.2279094961704686E-4</c:v>
                </c:pt>
                <c:pt idx="71">
                  <c:v>-3.7831667577847838E-4</c:v>
                </c:pt>
                <c:pt idx="72">
                  <c:v>5.5606844398425892E-4</c:v>
                </c:pt>
                <c:pt idx="73">
                  <c:v>1.2710747978417203E-4</c:v>
                </c:pt>
                <c:pt idx="74">
                  <c:v>-1.3721260620513931E-4</c:v>
                </c:pt>
                <c:pt idx="75">
                  <c:v>2.4765639682300389E-4</c:v>
                </c:pt>
                <c:pt idx="76">
                  <c:v>2.0521119295153767E-3</c:v>
                </c:pt>
                <c:pt idx="77">
                  <c:v>1.3956870607216842E-3</c:v>
                </c:pt>
                <c:pt idx="78">
                  <c:v>1.3956870607216842E-3</c:v>
                </c:pt>
                <c:pt idx="79">
                  <c:v>1.3956870607216842E-3</c:v>
                </c:pt>
                <c:pt idx="80">
                  <c:v>2.8714667787426151E-3</c:v>
                </c:pt>
                <c:pt idx="81">
                  <c:v>4.6485475104418583E-3</c:v>
                </c:pt>
                <c:pt idx="82">
                  <c:v>4.6485475104418583E-3</c:v>
                </c:pt>
                <c:pt idx="83">
                  <c:v>4.6144894149620086E-3</c:v>
                </c:pt>
                <c:pt idx="84">
                  <c:v>5.0727000707411207E-3</c:v>
                </c:pt>
                <c:pt idx="85">
                  <c:v>5.0727000707411207E-3</c:v>
                </c:pt>
                <c:pt idx="86">
                  <c:v>4.6675690828124061E-3</c:v>
                </c:pt>
                <c:pt idx="87">
                  <c:v>4.6675690828124061E-3</c:v>
                </c:pt>
                <c:pt idx="88">
                  <c:v>5.1324380910955369E-3</c:v>
                </c:pt>
                <c:pt idx="89">
                  <c:v>5.1324380910955369E-3</c:v>
                </c:pt>
                <c:pt idx="90">
                  <c:v>5.040866177296266E-3</c:v>
                </c:pt>
                <c:pt idx="91">
                  <c:v>5.040866177296266E-3</c:v>
                </c:pt>
                <c:pt idx="92">
                  <c:v>5.0961504384758882E-3</c:v>
                </c:pt>
                <c:pt idx="93">
                  <c:v>5.0961504384758882E-3</c:v>
                </c:pt>
                <c:pt idx="94">
                  <c:v>4.8680734471417964E-3</c:v>
                </c:pt>
                <c:pt idx="95">
                  <c:v>4.8680734471417964E-3</c:v>
                </c:pt>
                <c:pt idx="96">
                  <c:v>4.5719836198259145E-3</c:v>
                </c:pt>
                <c:pt idx="97">
                  <c:v>4.591983619320672E-3</c:v>
                </c:pt>
                <c:pt idx="98">
                  <c:v>5.7740153497434221E-3</c:v>
                </c:pt>
                <c:pt idx="99">
                  <c:v>5.8040153453475796E-3</c:v>
                </c:pt>
                <c:pt idx="100">
                  <c:v>4.6788843610556796E-3</c:v>
                </c:pt>
                <c:pt idx="101">
                  <c:v>4.9588843612582423E-3</c:v>
                </c:pt>
                <c:pt idx="102">
                  <c:v>4.779433278599754E-3</c:v>
                </c:pt>
                <c:pt idx="103">
                  <c:v>4.8794332760735415E-3</c:v>
                </c:pt>
                <c:pt idx="104">
                  <c:v>5.7640705927042291E-3</c:v>
                </c:pt>
                <c:pt idx="105">
                  <c:v>5.9440705954330042E-3</c:v>
                </c:pt>
                <c:pt idx="106">
                  <c:v>6.2983069219626486E-3</c:v>
                </c:pt>
                <c:pt idx="107">
                  <c:v>6.5683069187798537E-3</c:v>
                </c:pt>
                <c:pt idx="108">
                  <c:v>5.9046391179435886E-3</c:v>
                </c:pt>
                <c:pt idx="109">
                  <c:v>5.9046391179435886E-3</c:v>
                </c:pt>
                <c:pt idx="110">
                  <c:v>5.8484851397224702E-3</c:v>
                </c:pt>
                <c:pt idx="111">
                  <c:v>6.0976991808274761E-3</c:v>
                </c:pt>
                <c:pt idx="112">
                  <c:v>5.6925681928987615E-3</c:v>
                </c:pt>
                <c:pt idx="113">
                  <c:v>6.1961272658663802E-3</c:v>
                </c:pt>
                <c:pt idx="114">
                  <c:v>6.6409962746547535E-3</c:v>
                </c:pt>
                <c:pt idx="115">
                  <c:v>5.7258652886957861E-3</c:v>
                </c:pt>
                <c:pt idx="116">
                  <c:v>6.2206255825003609E-3</c:v>
                </c:pt>
                <c:pt idx="117">
                  <c:v>6.2206255825003609E-3</c:v>
                </c:pt>
                <c:pt idx="118">
                  <c:v>6.2206255825003609E-3</c:v>
                </c:pt>
                <c:pt idx="119">
                  <c:v>6.8039226680411957E-3</c:v>
                </c:pt>
                <c:pt idx="120">
                  <c:v>6.2580752273788676E-3</c:v>
                </c:pt>
                <c:pt idx="121">
                  <c:v>6.958075231523253E-3</c:v>
                </c:pt>
                <c:pt idx="122">
                  <c:v>6.958075231523253E-3</c:v>
                </c:pt>
                <c:pt idx="123">
                  <c:v>6.958075231523253E-3</c:v>
                </c:pt>
                <c:pt idx="124">
                  <c:v>5.4093210055725649E-3</c:v>
                </c:pt>
                <c:pt idx="125">
                  <c:v>4.9659597425488755E-3</c:v>
                </c:pt>
                <c:pt idx="126">
                  <c:v>5.550828755076509E-3</c:v>
                </c:pt>
                <c:pt idx="127">
                  <c:v>5.5903047832543962E-3</c:v>
                </c:pt>
                <c:pt idx="128">
                  <c:v>5.375173786887899E-3</c:v>
                </c:pt>
                <c:pt idx="129">
                  <c:v>5.8843878287007101E-3</c:v>
                </c:pt>
                <c:pt idx="130">
                  <c:v>6.6692568361759186E-3</c:v>
                </c:pt>
                <c:pt idx="131">
                  <c:v>6.8690394109580666E-3</c:v>
                </c:pt>
                <c:pt idx="132">
                  <c:v>5.9439084143377841E-3</c:v>
                </c:pt>
                <c:pt idx="133">
                  <c:v>7.2374977971776389E-3</c:v>
                </c:pt>
                <c:pt idx="134">
                  <c:v>5.7426733474130742E-3</c:v>
                </c:pt>
                <c:pt idx="135">
                  <c:v>6.914596349815838E-3</c:v>
                </c:pt>
                <c:pt idx="136">
                  <c:v>5.3061486541992053E-3</c:v>
                </c:pt>
                <c:pt idx="137">
                  <c:v>7.9456050807493739E-3</c:v>
                </c:pt>
                <c:pt idx="138">
                  <c:v>7.5381162241683342E-3</c:v>
                </c:pt>
                <c:pt idx="139">
                  <c:v>7.6429852342698723E-3</c:v>
                </c:pt>
                <c:pt idx="140">
                  <c:v>7.5144288275623694E-3</c:v>
                </c:pt>
                <c:pt idx="141">
                  <c:v>7.6460256896098144E-3</c:v>
                </c:pt>
                <c:pt idx="142">
                  <c:v>9.6006772655528039E-3</c:v>
                </c:pt>
                <c:pt idx="143">
                  <c:v>7.6855462757521309E-3</c:v>
                </c:pt>
                <c:pt idx="144">
                  <c:v>9.67041528201662E-3</c:v>
                </c:pt>
                <c:pt idx="145">
                  <c:v>8.2816610447480343E-3</c:v>
                </c:pt>
                <c:pt idx="146">
                  <c:v>9.2098075474496E-3</c:v>
                </c:pt>
                <c:pt idx="147">
                  <c:v>8.3646765488083474E-3</c:v>
                </c:pt>
                <c:pt idx="148">
                  <c:v>9.0764017368201166E-3</c:v>
                </c:pt>
                <c:pt idx="149">
                  <c:v>9.0535196723067202E-3</c:v>
                </c:pt>
                <c:pt idx="150">
                  <c:v>8.9532579149818048E-3</c:v>
                </c:pt>
                <c:pt idx="151">
                  <c:v>8.9627337438287213E-3</c:v>
                </c:pt>
                <c:pt idx="152">
                  <c:v>8.6841775337234139E-3</c:v>
                </c:pt>
                <c:pt idx="153">
                  <c:v>8.8841775359469466E-3</c:v>
                </c:pt>
                <c:pt idx="154">
                  <c:v>9.9630012773559429E-3</c:v>
                </c:pt>
                <c:pt idx="155">
                  <c:v>9.7532490035519004E-3</c:v>
                </c:pt>
                <c:pt idx="156">
                  <c:v>1.0460614888870623E-2</c:v>
                </c:pt>
                <c:pt idx="157">
                  <c:v>1.0355483900639229E-2</c:v>
                </c:pt>
                <c:pt idx="158">
                  <c:v>1.0619566950481385E-2</c:v>
                </c:pt>
                <c:pt idx="159">
                  <c:v>1.0549042977800127E-2</c:v>
                </c:pt>
                <c:pt idx="160">
                  <c:v>1.0063911984616425E-2</c:v>
                </c:pt>
                <c:pt idx="161">
                  <c:v>1.0708780995628331E-2</c:v>
                </c:pt>
                <c:pt idx="162">
                  <c:v>1.2430511524144094E-2</c:v>
                </c:pt>
                <c:pt idx="163">
                  <c:v>1.2105533802241553E-2</c:v>
                </c:pt>
                <c:pt idx="164">
                  <c:v>1.220553379971534E-2</c:v>
                </c:pt>
                <c:pt idx="165">
                  <c:v>1.3005533801333513E-2</c:v>
                </c:pt>
                <c:pt idx="166">
                  <c:v>1.1718089495843742E-2</c:v>
                </c:pt>
                <c:pt idx="167">
                  <c:v>1.2033894170599524E-2</c:v>
                </c:pt>
                <c:pt idx="168">
                  <c:v>1.2280488357646391E-2</c:v>
                </c:pt>
                <c:pt idx="169">
                  <c:v>1.2469702400267124E-2</c:v>
                </c:pt>
                <c:pt idx="170">
                  <c:v>1.2884571406175382E-2</c:v>
                </c:pt>
                <c:pt idx="171">
                  <c:v>1.2463152765121777E-2</c:v>
                </c:pt>
                <c:pt idx="172">
                  <c:v>1.297802177577978E-2</c:v>
                </c:pt>
                <c:pt idx="173">
                  <c:v>1.2877497800218407E-2</c:v>
                </c:pt>
                <c:pt idx="174">
                  <c:v>1.2322366812441032E-2</c:v>
                </c:pt>
                <c:pt idx="175">
                  <c:v>1.2668615258007776E-2</c:v>
                </c:pt>
                <c:pt idx="176">
                  <c:v>1.3869060807337519E-2</c:v>
                </c:pt>
                <c:pt idx="177">
                  <c:v>1.4081928391533438E-2</c:v>
                </c:pt>
                <c:pt idx="178">
                  <c:v>1.5381340257590637E-2</c:v>
                </c:pt>
                <c:pt idx="179">
                  <c:v>1.3731384809943847E-2</c:v>
                </c:pt>
                <c:pt idx="180">
                  <c:v>1.5289966177078895E-2</c:v>
                </c:pt>
                <c:pt idx="181">
                  <c:v>1.3157084329577629E-2</c:v>
                </c:pt>
                <c:pt idx="182">
                  <c:v>1.594826237851521E-2</c:v>
                </c:pt>
                <c:pt idx="183">
                  <c:v>1.594826237851521E-2</c:v>
                </c:pt>
                <c:pt idx="184">
                  <c:v>1.5756300163047854E-2</c:v>
                </c:pt>
                <c:pt idx="185">
                  <c:v>1.604116916860221E-2</c:v>
                </c:pt>
                <c:pt idx="186">
                  <c:v>1.5491213729546871E-2</c:v>
                </c:pt>
                <c:pt idx="187">
                  <c:v>1.5791213729244191E-2</c:v>
                </c:pt>
                <c:pt idx="188">
                  <c:v>1.5100427764991764E-2</c:v>
                </c:pt>
                <c:pt idx="189">
                  <c:v>1.5500427769438829E-2</c:v>
                </c:pt>
                <c:pt idx="190">
                  <c:v>1.550381397100864E-2</c:v>
                </c:pt>
                <c:pt idx="191">
                  <c:v>1.7745150638802443E-2</c:v>
                </c:pt>
                <c:pt idx="192">
                  <c:v>1.8045150638499763E-2</c:v>
                </c:pt>
                <c:pt idx="193">
                  <c:v>1.8050568563921843E-2</c:v>
                </c:pt>
                <c:pt idx="194">
                  <c:v>1.8050568563921843E-2</c:v>
                </c:pt>
                <c:pt idx="195">
                  <c:v>1.8988932497450151E-2</c:v>
                </c:pt>
                <c:pt idx="196">
                  <c:v>1.8501666410884354E-2</c:v>
                </c:pt>
                <c:pt idx="197">
                  <c:v>1.8601666408358142E-2</c:v>
                </c:pt>
                <c:pt idx="198">
                  <c:v>1.8601666408358142E-2</c:v>
                </c:pt>
                <c:pt idx="199">
                  <c:v>1.7590534705959726E-2</c:v>
                </c:pt>
                <c:pt idx="200">
                  <c:v>1.7990534710406791E-2</c:v>
                </c:pt>
                <c:pt idx="201">
                  <c:v>1.8390534707577899E-2</c:v>
                </c:pt>
                <c:pt idx="202">
                  <c:v>1.8245166684209835E-2</c:v>
                </c:pt>
                <c:pt idx="203">
                  <c:v>1.8275166679813992E-2</c:v>
                </c:pt>
                <c:pt idx="204">
                  <c:v>2.0490589959081262E-2</c:v>
                </c:pt>
                <c:pt idx="205">
                  <c:v>2.113150958030019E-2</c:v>
                </c:pt>
                <c:pt idx="206">
                  <c:v>1.8715929472818971E-2</c:v>
                </c:pt>
                <c:pt idx="207">
                  <c:v>1.8825929473678116E-2</c:v>
                </c:pt>
                <c:pt idx="208">
                  <c:v>1.9747462174564134E-2</c:v>
                </c:pt>
                <c:pt idx="209">
                  <c:v>2.4057462178461719E-2</c:v>
                </c:pt>
                <c:pt idx="210">
                  <c:v>2.009729108249303E-2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E7-46D6-923E-9FA76BDFD924}"/>
            </c:ext>
          </c:extLst>
        </c:ser>
        <c:ser>
          <c:idx val="7"/>
          <c:order val="4"/>
          <c:tx>
            <c:strRef>
              <c:f>'D (5)'!$AX$1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'D (5)'!$AW$2:$AW$136</c:f>
              <c:numCache>
                <c:formatCode>General</c:formatCode>
                <c:ptCount val="135"/>
                <c:pt idx="0">
                  <c:v>-45000</c:v>
                </c:pt>
                <c:pt idx="1">
                  <c:v>-44500</c:v>
                </c:pt>
                <c:pt idx="2">
                  <c:v>-44000</c:v>
                </c:pt>
                <c:pt idx="3">
                  <c:v>-43500</c:v>
                </c:pt>
                <c:pt idx="4">
                  <c:v>-43000</c:v>
                </c:pt>
                <c:pt idx="5">
                  <c:v>-42500</c:v>
                </c:pt>
                <c:pt idx="6">
                  <c:v>-42000</c:v>
                </c:pt>
                <c:pt idx="7">
                  <c:v>-41500</c:v>
                </c:pt>
                <c:pt idx="8">
                  <c:v>-41000</c:v>
                </c:pt>
                <c:pt idx="9">
                  <c:v>-40500</c:v>
                </c:pt>
                <c:pt idx="10">
                  <c:v>-40000</c:v>
                </c:pt>
                <c:pt idx="11">
                  <c:v>-39500</c:v>
                </c:pt>
                <c:pt idx="12">
                  <c:v>-39000</c:v>
                </c:pt>
                <c:pt idx="13">
                  <c:v>-38500</c:v>
                </c:pt>
                <c:pt idx="14">
                  <c:v>-38000</c:v>
                </c:pt>
                <c:pt idx="15">
                  <c:v>-37500</c:v>
                </c:pt>
                <c:pt idx="16">
                  <c:v>-37000</c:v>
                </c:pt>
                <c:pt idx="17">
                  <c:v>-36500</c:v>
                </c:pt>
                <c:pt idx="18">
                  <c:v>-36000</c:v>
                </c:pt>
                <c:pt idx="19">
                  <c:v>-35500</c:v>
                </c:pt>
                <c:pt idx="20">
                  <c:v>-35000</c:v>
                </c:pt>
                <c:pt idx="21">
                  <c:v>-34500</c:v>
                </c:pt>
                <c:pt idx="22">
                  <c:v>-34000</c:v>
                </c:pt>
                <c:pt idx="23">
                  <c:v>-33500</c:v>
                </c:pt>
                <c:pt idx="24">
                  <c:v>-33000</c:v>
                </c:pt>
                <c:pt idx="25">
                  <c:v>-32500</c:v>
                </c:pt>
                <c:pt idx="26">
                  <c:v>-32000</c:v>
                </c:pt>
                <c:pt idx="27">
                  <c:v>-31500</c:v>
                </c:pt>
                <c:pt idx="28">
                  <c:v>-31000</c:v>
                </c:pt>
                <c:pt idx="29">
                  <c:v>-30500</c:v>
                </c:pt>
                <c:pt idx="30">
                  <c:v>-30000</c:v>
                </c:pt>
                <c:pt idx="31">
                  <c:v>-29500</c:v>
                </c:pt>
                <c:pt idx="32">
                  <c:v>-29000</c:v>
                </c:pt>
                <c:pt idx="33">
                  <c:v>-28500</c:v>
                </c:pt>
                <c:pt idx="34">
                  <c:v>-28000</c:v>
                </c:pt>
                <c:pt idx="35">
                  <c:v>-27500</c:v>
                </c:pt>
                <c:pt idx="36">
                  <c:v>-27000</c:v>
                </c:pt>
                <c:pt idx="37">
                  <c:v>-26500</c:v>
                </c:pt>
                <c:pt idx="38">
                  <c:v>-26000</c:v>
                </c:pt>
                <c:pt idx="39">
                  <c:v>-25500</c:v>
                </c:pt>
                <c:pt idx="40">
                  <c:v>-25000</c:v>
                </c:pt>
                <c:pt idx="41">
                  <c:v>-24500</c:v>
                </c:pt>
                <c:pt idx="42">
                  <c:v>-24000</c:v>
                </c:pt>
                <c:pt idx="43">
                  <c:v>-23500</c:v>
                </c:pt>
                <c:pt idx="44">
                  <c:v>-23000</c:v>
                </c:pt>
                <c:pt idx="45">
                  <c:v>-22500</c:v>
                </c:pt>
                <c:pt idx="46">
                  <c:v>-22000</c:v>
                </c:pt>
                <c:pt idx="47">
                  <c:v>-21500</c:v>
                </c:pt>
                <c:pt idx="48">
                  <c:v>-21000</c:v>
                </c:pt>
                <c:pt idx="49">
                  <c:v>-20500</c:v>
                </c:pt>
                <c:pt idx="50">
                  <c:v>-20000</c:v>
                </c:pt>
                <c:pt idx="51">
                  <c:v>-19500</c:v>
                </c:pt>
                <c:pt idx="52">
                  <c:v>-19000</c:v>
                </c:pt>
                <c:pt idx="53">
                  <c:v>-18500</c:v>
                </c:pt>
                <c:pt idx="54">
                  <c:v>-18000</c:v>
                </c:pt>
                <c:pt idx="55">
                  <c:v>-17500</c:v>
                </c:pt>
                <c:pt idx="56">
                  <c:v>-17000</c:v>
                </c:pt>
                <c:pt idx="57">
                  <c:v>-16500</c:v>
                </c:pt>
                <c:pt idx="58">
                  <c:v>-16000</c:v>
                </c:pt>
                <c:pt idx="59">
                  <c:v>-15500</c:v>
                </c:pt>
                <c:pt idx="60">
                  <c:v>-15000</c:v>
                </c:pt>
                <c:pt idx="61">
                  <c:v>-14500</c:v>
                </c:pt>
                <c:pt idx="62">
                  <c:v>-14000</c:v>
                </c:pt>
                <c:pt idx="63">
                  <c:v>-13500</c:v>
                </c:pt>
                <c:pt idx="64">
                  <c:v>-13000</c:v>
                </c:pt>
                <c:pt idx="65">
                  <c:v>-12500</c:v>
                </c:pt>
                <c:pt idx="66">
                  <c:v>-12000</c:v>
                </c:pt>
                <c:pt idx="67">
                  <c:v>-11500</c:v>
                </c:pt>
                <c:pt idx="68">
                  <c:v>-11000</c:v>
                </c:pt>
                <c:pt idx="69">
                  <c:v>-10500</c:v>
                </c:pt>
                <c:pt idx="70">
                  <c:v>-10000</c:v>
                </c:pt>
                <c:pt idx="71">
                  <c:v>-9500</c:v>
                </c:pt>
                <c:pt idx="72">
                  <c:v>-9000</c:v>
                </c:pt>
                <c:pt idx="73">
                  <c:v>-8500</c:v>
                </c:pt>
                <c:pt idx="74">
                  <c:v>-8000</c:v>
                </c:pt>
                <c:pt idx="75">
                  <c:v>-7500</c:v>
                </c:pt>
                <c:pt idx="76">
                  <c:v>-7000</c:v>
                </c:pt>
                <c:pt idx="77">
                  <c:v>-6500</c:v>
                </c:pt>
                <c:pt idx="78">
                  <c:v>-6000</c:v>
                </c:pt>
                <c:pt idx="79">
                  <c:v>-5500</c:v>
                </c:pt>
                <c:pt idx="80">
                  <c:v>-5000</c:v>
                </c:pt>
                <c:pt idx="81">
                  <c:v>-4500</c:v>
                </c:pt>
                <c:pt idx="82">
                  <c:v>-4000</c:v>
                </c:pt>
                <c:pt idx="83">
                  <c:v>-3500</c:v>
                </c:pt>
                <c:pt idx="84">
                  <c:v>-3000</c:v>
                </c:pt>
                <c:pt idx="85">
                  <c:v>-2500</c:v>
                </c:pt>
                <c:pt idx="86">
                  <c:v>-2000</c:v>
                </c:pt>
                <c:pt idx="87">
                  <c:v>-1500</c:v>
                </c:pt>
                <c:pt idx="88">
                  <c:v>-1000</c:v>
                </c:pt>
                <c:pt idx="89">
                  <c:v>-500</c:v>
                </c:pt>
                <c:pt idx="90">
                  <c:v>0</c:v>
                </c:pt>
                <c:pt idx="91">
                  <c:v>500</c:v>
                </c:pt>
                <c:pt idx="92">
                  <c:v>1000</c:v>
                </c:pt>
                <c:pt idx="93">
                  <c:v>1500</c:v>
                </c:pt>
                <c:pt idx="94">
                  <c:v>2000</c:v>
                </c:pt>
                <c:pt idx="95">
                  <c:v>2500</c:v>
                </c:pt>
                <c:pt idx="96">
                  <c:v>3000</c:v>
                </c:pt>
                <c:pt idx="97">
                  <c:v>3500</c:v>
                </c:pt>
                <c:pt idx="98">
                  <c:v>4000</c:v>
                </c:pt>
                <c:pt idx="99">
                  <c:v>4500</c:v>
                </c:pt>
                <c:pt idx="100">
                  <c:v>5000</c:v>
                </c:pt>
                <c:pt idx="101">
                  <c:v>5500</c:v>
                </c:pt>
                <c:pt idx="102">
                  <c:v>6000</c:v>
                </c:pt>
                <c:pt idx="103">
                  <c:v>6500</c:v>
                </c:pt>
                <c:pt idx="104">
                  <c:v>7000</c:v>
                </c:pt>
                <c:pt idx="105">
                  <c:v>7500</c:v>
                </c:pt>
                <c:pt idx="106">
                  <c:v>8000</c:v>
                </c:pt>
                <c:pt idx="107">
                  <c:v>8500</c:v>
                </c:pt>
                <c:pt idx="108">
                  <c:v>9000</c:v>
                </c:pt>
                <c:pt idx="109">
                  <c:v>9500</c:v>
                </c:pt>
                <c:pt idx="110">
                  <c:v>10000</c:v>
                </c:pt>
                <c:pt idx="111">
                  <c:v>10500</c:v>
                </c:pt>
                <c:pt idx="112">
                  <c:v>11000</c:v>
                </c:pt>
                <c:pt idx="113">
                  <c:v>11500</c:v>
                </c:pt>
                <c:pt idx="114">
                  <c:v>12000</c:v>
                </c:pt>
                <c:pt idx="115">
                  <c:v>12500</c:v>
                </c:pt>
                <c:pt idx="116">
                  <c:v>13000</c:v>
                </c:pt>
                <c:pt idx="117">
                  <c:v>13500</c:v>
                </c:pt>
                <c:pt idx="118">
                  <c:v>14000</c:v>
                </c:pt>
                <c:pt idx="119">
                  <c:v>14500</c:v>
                </c:pt>
                <c:pt idx="120">
                  <c:v>15000</c:v>
                </c:pt>
                <c:pt idx="121">
                  <c:v>15500</c:v>
                </c:pt>
                <c:pt idx="122">
                  <c:v>16000</c:v>
                </c:pt>
                <c:pt idx="123">
                  <c:v>16500</c:v>
                </c:pt>
                <c:pt idx="124">
                  <c:v>17000</c:v>
                </c:pt>
                <c:pt idx="125">
                  <c:v>17500</c:v>
                </c:pt>
                <c:pt idx="126">
                  <c:v>18000</c:v>
                </c:pt>
                <c:pt idx="127">
                  <c:v>18500</c:v>
                </c:pt>
                <c:pt idx="128">
                  <c:v>19000</c:v>
                </c:pt>
                <c:pt idx="129">
                  <c:v>19500</c:v>
                </c:pt>
                <c:pt idx="130">
                  <c:v>20000</c:v>
                </c:pt>
                <c:pt idx="131">
                  <c:v>20500</c:v>
                </c:pt>
                <c:pt idx="132">
                  <c:v>21000</c:v>
                </c:pt>
                <c:pt idx="133">
                  <c:v>21500</c:v>
                </c:pt>
                <c:pt idx="134">
                  <c:v>22000</c:v>
                </c:pt>
              </c:numCache>
            </c:numRef>
          </c:xVal>
          <c:yVal>
            <c:numRef>
              <c:f>'D (5)'!$AX$2:$AX$136</c:f>
              <c:numCache>
                <c:formatCode>General</c:formatCode>
                <c:ptCount val="135"/>
                <c:pt idx="0">
                  <c:v>-2.5202069390434512E-2</c:v>
                </c:pt>
                <c:pt idx="1">
                  <c:v>-2.4773550877252089E-2</c:v>
                </c:pt>
                <c:pt idx="2">
                  <c:v>-2.4317253208125292E-2</c:v>
                </c:pt>
                <c:pt idx="3">
                  <c:v>-2.3837424770209382E-2</c:v>
                </c:pt>
                <c:pt idx="4">
                  <c:v>-2.333763959324674E-2</c:v>
                </c:pt>
                <c:pt idx="5">
                  <c:v>-2.2820919643007226E-2</c:v>
                </c:pt>
                <c:pt idx="6">
                  <c:v>-2.2289834229557083E-2</c:v>
                </c:pt>
                <c:pt idx="7">
                  <c:v>-2.1746580485898399E-2</c:v>
                </c:pt>
                <c:pt idx="8">
                  <c:v>-2.1193048065332079E-2</c:v>
                </c:pt>
                <c:pt idx="9">
                  <c:v>-2.0630870822821876E-2</c:v>
                </c:pt>
                <c:pt idx="10">
                  <c:v>-2.006146805147405E-2</c:v>
                </c:pt>
                <c:pt idx="11">
                  <c:v>-1.9486077653894582E-2</c:v>
                </c:pt>
                <c:pt idx="12">
                  <c:v>-1.8905783349574719E-2</c:v>
                </c:pt>
                <c:pt idx="13">
                  <c:v>-1.8321537643574009E-2</c:v>
                </c:pt>
                <c:pt idx="14">
                  <c:v>-1.7734181845616287E-2</c:v>
                </c:pt>
                <c:pt idx="15">
                  <c:v>-1.7144463986394812E-2</c:v>
                </c:pt>
                <c:pt idx="16">
                  <c:v>-1.6553055080224519E-2</c:v>
                </c:pt>
                <c:pt idx="17">
                  <c:v>-1.5960563866922961E-2</c:v>
                </c:pt>
                <c:pt idx="18">
                  <c:v>-1.536754995010556E-2</c:v>
                </c:pt>
                <c:pt idx="19">
                  <c:v>-1.4774535136663245E-2</c:v>
                </c:pt>
                <c:pt idx="20">
                  <c:v>-1.4182012762873597E-2</c:v>
                </c:pt>
                <c:pt idx="21">
                  <c:v>-1.3590454847638839E-2</c:v>
                </c:pt>
                <c:pt idx="22">
                  <c:v>-1.3000317019607004E-2</c:v>
                </c:pt>
                <c:pt idx="23">
                  <c:v>-1.2412041298346601E-2</c:v>
                </c:pt>
                <c:pt idx="24">
                  <c:v>-1.1826056947943435E-2</c:v>
                </c:pt>
                <c:pt idx="25">
                  <c:v>-1.1242779745494954E-2</c:v>
                </c:pt>
                <c:pt idx="26">
                  <c:v>-1.0662610102664869E-2</c:v>
                </c:pt>
                <c:pt idx="27">
                  <c:v>-1.0085930536409249E-2</c:v>
                </c:pt>
                <c:pt idx="28">
                  <c:v>-9.5131030008481672E-3</c:v>
                </c:pt>
                <c:pt idx="29">
                  <c:v>-8.9444665662703256E-3</c:v>
                </c:pt>
                <c:pt idx="30">
                  <c:v>-8.380335867546853E-3</c:v>
                </c:pt>
                <c:pt idx="31">
                  <c:v>-7.8210006499655517E-3</c:v>
                </c:pt>
                <c:pt idx="32">
                  <c:v>-7.2667266249079425E-3</c:v>
                </c:pt>
                <c:pt idx="33">
                  <c:v>-6.7177577212067883E-3</c:v>
                </c:pt>
                <c:pt idx="34">
                  <c:v>-6.1743196909301284E-3</c:v>
                </c:pt>
                <c:pt idx="35">
                  <c:v>-5.6366249105865678E-3</c:v>
                </c:pt>
                <c:pt idx="36">
                  <c:v>-5.1048781188888113E-3</c:v>
                </c:pt>
                <c:pt idx="37">
                  <c:v>-4.5792827570241756E-3</c:v>
                </c:pt>
                <c:pt idx="38">
                  <c:v>-4.0600475315631657E-3</c:v>
                </c:pt>
                <c:pt idx="39">
                  <c:v>-3.5473928061548867E-3</c:v>
                </c:pt>
                <c:pt idx="40">
                  <c:v>-3.0415564462259953E-3</c:v>
                </c:pt>
                <c:pt idx="41">
                  <c:v>-2.5427987890561457E-3</c:v>
                </c:pt>
                <c:pt idx="42">
                  <c:v>-2.0514064858767967E-3</c:v>
                </c:pt>
                <c:pt idx="43">
                  <c:v>-1.5676950572920739E-3</c:v>
                </c:pt>
                <c:pt idx="44">
                  <c:v>-1.0920101111551311E-3</c:v>
                </c:pt>
                <c:pt idx="45">
                  <c:v>-6.2472728480281875E-4</c:v>
                </c:pt>
                <c:pt idx="46">
                  <c:v>-1.662510824470935E-4</c:v>
                </c:pt>
                <c:pt idx="47">
                  <c:v>2.8298712525150465E-4</c:v>
                </c:pt>
                <c:pt idx="48">
                  <c:v>7.2253159696859977E-4</c:v>
                </c:pt>
                <c:pt idx="49">
                  <c:v>1.1519048215352804E-3</c:v>
                </c:pt>
                <c:pt idx="50">
                  <c:v>1.5706098179301738E-3</c:v>
                </c:pt>
                <c:pt idx="51">
                  <c:v>1.9781317475362501E-3</c:v>
                </c:pt>
                <c:pt idx="52">
                  <c:v>2.3739385043412544E-3</c:v>
                </c:pt>
                <c:pt idx="53">
                  <c:v>2.7574800309023654E-3</c:v>
                </c:pt>
                <c:pt idx="54">
                  <c:v>3.1281862123559295E-3</c:v>
                </c:pt>
                <c:pt idx="55">
                  <c:v>3.4854633175083298E-3</c:v>
                </c:pt>
                <c:pt idx="56">
                  <c:v>3.8286890729523921E-3</c:v>
                </c:pt>
                <c:pt idx="57">
                  <c:v>4.1572065599305638E-3</c:v>
                </c:pt>
                <c:pt idx="58">
                  <c:v>4.4703172011127737E-3</c:v>
                </c:pt>
                <c:pt idx="59">
                  <c:v>4.7672731439336886E-3</c:v>
                </c:pt>
                <c:pt idx="60">
                  <c:v>5.0472693401991823E-3</c:v>
                </c:pt>
                <c:pt idx="61">
                  <c:v>5.3094355648262547E-3</c:v>
                </c:pt>
                <c:pt idx="62">
                  <c:v>5.5528285129750454E-3</c:v>
                </c:pt>
                <c:pt idx="63">
                  <c:v>5.7764239757112429E-3</c:v>
                </c:pt>
                <c:pt idx="64">
                  <c:v>5.9791089398657056E-3</c:v>
                </c:pt>
                <c:pt idx="65">
                  <c:v>6.1596733167003405E-3</c:v>
                </c:pt>
                <c:pt idx="66">
                  <c:v>6.3168009116179894E-3</c:v>
                </c:pt>
                <c:pt idx="67">
                  <c:v>6.4490592407408205E-3</c:v>
                </c:pt>
                <c:pt idx="68">
                  <c:v>6.5548879117378533E-3</c:v>
                </c:pt>
                <c:pt idx="69">
                  <c:v>6.6325855330074514E-3</c:v>
                </c:pt>
                <c:pt idx="70">
                  <c:v>6.6802954898706459E-3</c:v>
                </c:pt>
                <c:pt idx="71">
                  <c:v>6.695991391996641E-3</c:v>
                </c:pt>
                <c:pt idx="72">
                  <c:v>6.6774634960138158E-3</c:v>
                </c:pt>
                <c:pt idx="73">
                  <c:v>6.6223079039514788E-3</c:v>
                </c:pt>
                <c:pt idx="74">
                  <c:v>6.5279209071767569E-3</c:v>
                </c:pt>
                <c:pt idx="75">
                  <c:v>6.3915018474028978E-3</c:v>
                </c:pt>
                <c:pt idx="76">
                  <c:v>6.2100702133062874E-3</c:v>
                </c:pt>
                <c:pt idx="77">
                  <c:v>5.9805081654875584E-3</c:v>
                </c:pt>
                <c:pt idx="78">
                  <c:v>5.6996511129527114E-3</c:v>
                </c:pt>
                <c:pt idx="79">
                  <c:v>5.3644697426480023E-3</c:v>
                </c:pt>
                <c:pt idx="80">
                  <c:v>4.9724187774870645E-3</c:v>
                </c:pt>
                <c:pt idx="81">
                  <c:v>4.5220652937804258E-3</c:v>
                </c:pt>
                <c:pt idx="82">
                  <c:v>4.0141302818665235E-3</c:v>
                </c:pt>
                <c:pt idx="83">
                  <c:v>3.4530314096740695E-3</c:v>
                </c:pt>
                <c:pt idx="84">
                  <c:v>2.848829661219362E-3</c:v>
                </c:pt>
                <c:pt idx="85">
                  <c:v>2.2191117594104483E-3</c:v>
                </c:pt>
                <c:pt idx="86">
                  <c:v>1.5898802766245576E-3</c:v>
                </c:pt>
                <c:pt idx="87">
                  <c:v>9.9431834991323912E-4</c:v>
                </c:pt>
                <c:pt idx="88">
                  <c:v>4.6881412849500859E-4</c:v>
                </c:pt>
                <c:pt idx="89">
                  <c:v>4.696175712616199E-5</c:v>
                </c:pt>
                <c:pt idx="90">
                  <c:v>-2.4635553277636835E-4</c:v>
                </c:pt>
                <c:pt idx="91">
                  <c:v>-3.9844212898326303E-4</c:v>
                </c:pt>
                <c:pt idx="92">
                  <c:v>-4.0873957902902783E-4</c:v>
                </c:pt>
                <c:pt idx="93">
                  <c:v>-2.8597115978270561E-4</c:v>
                </c:pt>
                <c:pt idx="94">
                  <c:v>-4.4209246060460117E-5</c:v>
                </c:pt>
                <c:pt idx="95">
                  <c:v>3.0060550830849492E-4</c:v>
                </c:pt>
                <c:pt idx="96">
                  <c:v>7.3298357183331636E-4</c:v>
                </c:pt>
                <c:pt idx="97">
                  <c:v>1.239057212504566E-3</c:v>
                </c:pt>
                <c:pt idx="98">
                  <c:v>1.8069484872766297E-3</c:v>
                </c:pt>
                <c:pt idx="99">
                  <c:v>2.4267029293082183E-3</c:v>
                </c:pt>
                <c:pt idx="100">
                  <c:v>3.0900478935613398E-3</c:v>
                </c:pt>
                <c:pt idx="101">
                  <c:v>3.7901161776197987E-3</c:v>
                </c:pt>
                <c:pt idx="102">
                  <c:v>4.521194115342032E-3</c:v>
                </c:pt>
                <c:pt idx="103">
                  <c:v>5.2785102138514306E-3</c:v>
                </c:pt>
                <c:pt idx="104">
                  <c:v>6.0580626532498955E-3</c:v>
                </c:pt>
                <c:pt idx="105">
                  <c:v>6.8564791752826308E-3</c:v>
                </c:pt>
                <c:pt idx="106">
                  <c:v>7.6709031534639037E-3</c:v>
                </c:pt>
                <c:pt idx="107">
                  <c:v>8.4989010674564602E-3</c:v>
                </c:pt>
                <c:pt idx="108">
                  <c:v>9.338387762920182E-3</c:v>
                </c:pt>
                <c:pt idx="109">
                  <c:v>1.0187566515954469E-2</c:v>
                </c:pt>
                <c:pt idx="110">
                  <c:v>1.1044881213404113E-2</c:v>
                </c:pt>
                <c:pt idx="111">
                  <c:v>1.1908978137287748E-2</c:v>
                </c:pt>
                <c:pt idx="112">
                  <c:v>1.2778675057397113E-2</c:v>
                </c:pt>
                <c:pt idx="113">
                  <c:v>1.3652935650021595E-2</c:v>
                </c:pt>
                <c:pt idx="114">
                  <c:v>1.4530847662866289E-2</c:v>
                </c:pt>
                <c:pt idx="115">
                  <c:v>1.541160369075352E-2</c:v>
                </c:pt>
                <c:pt idx="116">
                  <c:v>1.6294483858864877E-2</c:v>
                </c:pt>
                <c:pt idx="117">
                  <c:v>1.7178840083303292E-2</c:v>
                </c:pt>
                <c:pt idx="118">
                  <c:v>1.8064081861812884E-2</c:v>
                </c:pt>
                <c:pt idx="119">
                  <c:v>1.8949663727355872E-2</c:v>
                </c:pt>
                <c:pt idx="120">
                  <c:v>1.9835074576077749E-2</c:v>
                </c:pt>
                <c:pt idx="121">
                  <c:v>2.0719829072605979E-2</c:v>
                </c:pt>
                <c:pt idx="122">
                  <c:v>2.1603461260307669E-2</c:v>
                </c:pt>
                <c:pt idx="123">
                  <c:v>2.2485520385890877E-2</c:v>
                </c:pt>
                <c:pt idx="124">
                  <c:v>2.336556881030602E-2</c:v>
                </c:pt>
                <c:pt idx="125">
                  <c:v>2.4243181742624367E-2</c:v>
                </c:pt>
                <c:pt idx="126">
                  <c:v>2.511794841783925E-2</c:v>
                </c:pt>
                <c:pt idx="127">
                  <c:v>2.5989474255991608E-2</c:v>
                </c:pt>
                <c:pt idx="128">
                  <c:v>2.6857383496251958E-2</c:v>
                </c:pt>
                <c:pt idx="129">
                  <c:v>2.7721321798312919E-2</c:v>
                </c:pt>
                <c:pt idx="130">
                  <c:v>2.8580958343003515E-2</c:v>
                </c:pt>
                <c:pt idx="131">
                  <c:v>2.9435987039151613E-2</c:v>
                </c:pt>
                <c:pt idx="132">
                  <c:v>3.0286126546413019E-2</c:v>
                </c:pt>
                <c:pt idx="133">
                  <c:v>3.1131118944332382E-2</c:v>
                </c:pt>
                <c:pt idx="134">
                  <c:v>3.1970727005824685E-2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E7-46D6-923E-9FA76BDFD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972512"/>
        <c:axId val="1"/>
      </c:scatterChart>
      <c:valAx>
        <c:axId val="615972512"/>
        <c:scaling>
          <c:orientation val="minMax"/>
          <c:min val="-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444517351997669"/>
              <c:y val="0.864944942227049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6494343379491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59725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72225138524351"/>
          <c:y val="0.92529007149968323"/>
          <c:w val="0.64166754155730532"/>
          <c:h val="0.982761637553926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18b.  GW Cep -- [51391.70032, 0.31883026]</a:t>
            </a:r>
          </a:p>
        </c:rich>
      </c:tx>
      <c:layout>
        <c:manualLayout>
          <c:xMode val="edge"/>
          <c:yMode val="edge"/>
          <c:x val="0.12684989429175475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84989429175475"/>
          <c:y val="0.15073529411764705"/>
          <c:w val="0.81818181818181823"/>
          <c:h val="0.69485294117647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1'!$G$22:$G$904</c:f>
              <c:numCache>
                <c:formatCode>General</c:formatCode>
                <c:ptCount val="883"/>
                <c:pt idx="0">
                  <c:v>-2.1531099737330806E-2</c:v>
                </c:pt>
                <c:pt idx="1">
                  <c:v>-1.6876457069884054E-2</c:v>
                </c:pt>
                <c:pt idx="2">
                  <c:v>-1.5367243031505495E-2</c:v>
                </c:pt>
                <c:pt idx="3">
                  <c:v>3.1348600168712437E-3</c:v>
                </c:pt>
                <c:pt idx="4">
                  <c:v>-1.1018392520782072E-2</c:v>
                </c:pt>
                <c:pt idx="5">
                  <c:v>4.8369630385423079E-3</c:v>
                </c:pt>
                <c:pt idx="6">
                  <c:v>-1.7560506748850457E-3</c:v>
                </c:pt>
                <c:pt idx="7">
                  <c:v>-1.7060506797861308E-3</c:v>
                </c:pt>
                <c:pt idx="8">
                  <c:v>-1.3440136099234223E-3</c:v>
                </c:pt>
                <c:pt idx="9">
                  <c:v>1.1509124888107181E-2</c:v>
                </c:pt>
                <c:pt idx="10">
                  <c:v>1.4809802123636473E-2</c:v>
                </c:pt>
                <c:pt idx="11">
                  <c:v>1.1149278157972731E-2</c:v>
                </c:pt>
                <c:pt idx="12">
                  <c:v>1.6731206509575713E-2</c:v>
                </c:pt>
                <c:pt idx="13">
                  <c:v>4.4470147404354066E-3</c:v>
                </c:pt>
                <c:pt idx="14">
                  <c:v>4.9562287895241752E-3</c:v>
                </c:pt>
                <c:pt idx="15">
                  <c:v>4.4654428347712383E-3</c:v>
                </c:pt>
                <c:pt idx="16">
                  <c:v>3.9746568800183013E-3</c:v>
                </c:pt>
                <c:pt idx="17">
                  <c:v>3.6870432741125114E-3</c:v>
                </c:pt>
                <c:pt idx="18">
                  <c:v>5.7966137683251873E-3</c:v>
                </c:pt>
                <c:pt idx="19">
                  <c:v>9.770094184204936E-4</c:v>
                </c:pt>
                <c:pt idx="20">
                  <c:v>9.5541079717804678E-3</c:v>
                </c:pt>
                <c:pt idx="21">
                  <c:v>-2.8193370453664102E-3</c:v>
                </c:pt>
                <c:pt idx="22">
                  <c:v>8.2262341529713012E-3</c:v>
                </c:pt>
                <c:pt idx="23">
                  <c:v>6.3037782601895742E-3</c:v>
                </c:pt>
                <c:pt idx="24">
                  <c:v>1.1921618221094832E-2</c:v>
                </c:pt>
                <c:pt idx="25">
                  <c:v>1.4124327186436858E-2</c:v>
                </c:pt>
                <c:pt idx="26">
                  <c:v>1.5858563507208601E-2</c:v>
                </c:pt>
                <c:pt idx="27">
                  <c:v>2.23295309842797E-3</c:v>
                </c:pt>
                <c:pt idx="28">
                  <c:v>1.5739173031761311E-2</c:v>
                </c:pt>
                <c:pt idx="29">
                  <c:v>1.3847798938513733E-2</c:v>
                </c:pt>
                <c:pt idx="30">
                  <c:v>2.44721081253374E-3</c:v>
                </c:pt>
                <c:pt idx="31">
                  <c:v>1.5597219462506473E-3</c:v>
                </c:pt>
                <c:pt idx="32">
                  <c:v>7.0689359927200712E-3</c:v>
                </c:pt>
                <c:pt idx="33">
                  <c:v>1.5672233086661436E-2</c:v>
                </c:pt>
                <c:pt idx="34">
                  <c:v>1.7847442286438309E-3</c:v>
                </c:pt>
                <c:pt idx="35">
                  <c:v>1.1293958268652204E-2</c:v>
                </c:pt>
                <c:pt idx="36">
                  <c:v>3.8031723161111586E-3</c:v>
                </c:pt>
                <c:pt idx="37">
                  <c:v>4.4064694156986661E-3</c:v>
                </c:pt>
                <c:pt idx="38">
                  <c:v>7.9156834544846788E-3</c:v>
                </c:pt>
                <c:pt idx="39">
                  <c:v>1.3028194596699905E-2</c:v>
                </c:pt>
                <c:pt idx="40">
                  <c:v>4.374086347525008E-4</c:v>
                </c:pt>
                <c:pt idx="41">
                  <c:v>5.3374086346593685E-3</c:v>
                </c:pt>
                <c:pt idx="42">
                  <c:v>1.0437408636789769E-2</c:v>
                </c:pt>
                <c:pt idx="43">
                  <c:v>9.496667240455281E-3</c:v>
                </c:pt>
                <c:pt idx="44">
                  <c:v>1.0646034555975348E-2</c:v>
                </c:pt>
                <c:pt idx="45">
                  <c:v>6.0941364936297759E-3</c:v>
                </c:pt>
                <c:pt idx="46">
                  <c:v>6.124136496509891E-3</c:v>
                </c:pt>
                <c:pt idx="47">
                  <c:v>2.0785688800970092E-2</c:v>
                </c:pt>
                <c:pt idx="48">
                  <c:v>1.4565496327122673E-2</c:v>
                </c:pt>
                <c:pt idx="49">
                  <c:v>1.4108572431723587E-2</c:v>
                </c:pt>
                <c:pt idx="50">
                  <c:v>6.3046871946426108E-3</c:v>
                </c:pt>
                <c:pt idx="51">
                  <c:v>8.0046871953527443E-3</c:v>
                </c:pt>
                <c:pt idx="52">
                  <c:v>1.4380110478668939E-2</c:v>
                </c:pt>
                <c:pt idx="53">
                  <c:v>3.5532525216694921E-3</c:v>
                </c:pt>
                <c:pt idx="54">
                  <c:v>4.0532525235903449E-3</c:v>
                </c:pt>
                <c:pt idx="55">
                  <c:v>4.5532525255111977E-3</c:v>
                </c:pt>
                <c:pt idx="58">
                  <c:v>6.7553020198829472E-4</c:v>
                </c:pt>
                <c:pt idx="59">
                  <c:v>2.0693958285846747E-2</c:v>
                </c:pt>
                <c:pt idx="60">
                  <c:v>4.162430930591654E-3</c:v>
                </c:pt>
                <c:pt idx="61">
                  <c:v>-5.3690964268753305E-3</c:v>
                </c:pt>
                <c:pt idx="62">
                  <c:v>1.0547495912760496E-3</c:v>
                </c:pt>
                <c:pt idx="63">
                  <c:v>-1.7241133537027054E-3</c:v>
                </c:pt>
                <c:pt idx="64">
                  <c:v>3.6056496101082303E-3</c:v>
                </c:pt>
                <c:pt idx="65">
                  <c:v>1.1265122077020351E-2</c:v>
                </c:pt>
                <c:pt idx="66">
                  <c:v>3.621083582402207E-3</c:v>
                </c:pt>
                <c:pt idx="67">
                  <c:v>7.2428087660227902E-3</c:v>
                </c:pt>
                <c:pt idx="68">
                  <c:v>-2.19579397526104E-3</c:v>
                </c:pt>
                <c:pt idx="70">
                  <c:v>-1.5507039643125609E-4</c:v>
                </c:pt>
                <c:pt idx="71">
                  <c:v>6.9370149140013382E-4</c:v>
                </c:pt>
                <c:pt idx="72">
                  <c:v>-1.0202102930634283E-3</c:v>
                </c:pt>
                <c:pt idx="73">
                  <c:v>-3.2021029619500041E-4</c:v>
                </c:pt>
                <c:pt idx="74">
                  <c:v>-3.7793618685100228E-4</c:v>
                </c:pt>
                <c:pt idx="75">
                  <c:v>7.7472821431001648E-4</c:v>
                </c:pt>
                <c:pt idx="76">
                  <c:v>9.7472821653354913E-4</c:v>
                </c:pt>
                <c:pt idx="78">
                  <c:v>-4.0354660450248048E-4</c:v>
                </c:pt>
                <c:pt idx="79">
                  <c:v>-3.0354659975273535E-4</c:v>
                </c:pt>
                <c:pt idx="80">
                  <c:v>-6.00160397880245E-4</c:v>
                </c:pt>
                <c:pt idx="81">
                  <c:v>8.0187133426079527E-4</c:v>
                </c:pt>
                <c:pt idx="82">
                  <c:v>5.2279094961704686E-4</c:v>
                </c:pt>
                <c:pt idx="83">
                  <c:v>-3.7831667577847838E-4</c:v>
                </c:pt>
                <c:pt idx="84">
                  <c:v>5.5606844398425892E-4</c:v>
                </c:pt>
                <c:pt idx="85">
                  <c:v>1.2710747978417203E-4</c:v>
                </c:pt>
                <c:pt idx="86">
                  <c:v>-1.3721260620513931E-4</c:v>
                </c:pt>
                <c:pt idx="87">
                  <c:v>2.4765639682300389E-4</c:v>
                </c:pt>
                <c:pt idx="88">
                  <c:v>2.0521119295153767E-3</c:v>
                </c:pt>
                <c:pt idx="90">
                  <c:v>1.3956870607216842E-3</c:v>
                </c:pt>
                <c:pt idx="91">
                  <c:v>1.3956870607216842E-3</c:v>
                </c:pt>
                <c:pt idx="92">
                  <c:v>1.3956870607216842E-3</c:v>
                </c:pt>
                <c:pt idx="93">
                  <c:v>2.8714667787426151E-3</c:v>
                </c:pt>
                <c:pt idx="97">
                  <c:v>4.6485475104418583E-3</c:v>
                </c:pt>
                <c:pt idx="98">
                  <c:v>4.6485475104418583E-3</c:v>
                </c:pt>
                <c:pt idx="99">
                  <c:v>4.6144894149620086E-3</c:v>
                </c:pt>
                <c:pt idx="100">
                  <c:v>5.0727000707411207E-3</c:v>
                </c:pt>
                <c:pt idx="101">
                  <c:v>5.0727000707411207E-3</c:v>
                </c:pt>
                <c:pt idx="102">
                  <c:v>4.6675690828124061E-3</c:v>
                </c:pt>
                <c:pt idx="103">
                  <c:v>4.6675690828124061E-3</c:v>
                </c:pt>
                <c:pt idx="104">
                  <c:v>5.1324380910955369E-3</c:v>
                </c:pt>
                <c:pt idx="105">
                  <c:v>5.1324380910955369E-3</c:v>
                </c:pt>
                <c:pt idx="106">
                  <c:v>5.040866177296266E-3</c:v>
                </c:pt>
                <c:pt idx="107">
                  <c:v>5.040866177296266E-3</c:v>
                </c:pt>
                <c:pt idx="108">
                  <c:v>5.0961504384758882E-3</c:v>
                </c:pt>
                <c:pt idx="109">
                  <c:v>5.0961504384758882E-3</c:v>
                </c:pt>
                <c:pt idx="110">
                  <c:v>4.8680734471417964E-3</c:v>
                </c:pt>
                <c:pt idx="111">
                  <c:v>4.8680734471417964E-3</c:v>
                </c:pt>
                <c:pt idx="112">
                  <c:v>4.5719836198259145E-3</c:v>
                </c:pt>
                <c:pt idx="113">
                  <c:v>4.591983619320672E-3</c:v>
                </c:pt>
                <c:pt idx="114">
                  <c:v>5.7740153497434221E-3</c:v>
                </c:pt>
                <c:pt idx="115">
                  <c:v>5.8040153453475796E-3</c:v>
                </c:pt>
                <c:pt idx="116">
                  <c:v>4.6788843610556796E-3</c:v>
                </c:pt>
                <c:pt idx="117">
                  <c:v>4.9588843612582423E-3</c:v>
                </c:pt>
                <c:pt idx="119">
                  <c:v>4.779433278599754E-3</c:v>
                </c:pt>
                <c:pt idx="120">
                  <c:v>4.8794332760735415E-3</c:v>
                </c:pt>
                <c:pt idx="121">
                  <c:v>5.7640705927042291E-3</c:v>
                </c:pt>
                <c:pt idx="122">
                  <c:v>5.9440705954330042E-3</c:v>
                </c:pt>
                <c:pt idx="123">
                  <c:v>6.2983069219626486E-3</c:v>
                </c:pt>
                <c:pt idx="124">
                  <c:v>6.5683069187798537E-3</c:v>
                </c:pt>
                <c:pt idx="125">
                  <c:v>5.9046391179435886E-3</c:v>
                </c:pt>
                <c:pt idx="126">
                  <c:v>5.9046391179435886E-3</c:v>
                </c:pt>
                <c:pt idx="127">
                  <c:v>5.8484851397224702E-3</c:v>
                </c:pt>
                <c:pt idx="128">
                  <c:v>6.0976991808274761E-3</c:v>
                </c:pt>
                <c:pt idx="129">
                  <c:v>5.6925681928987615E-3</c:v>
                </c:pt>
                <c:pt idx="130">
                  <c:v>6.1961272658663802E-3</c:v>
                </c:pt>
                <c:pt idx="131">
                  <c:v>6.6409962746547535E-3</c:v>
                </c:pt>
                <c:pt idx="132">
                  <c:v>5.7258652886957861E-3</c:v>
                </c:pt>
                <c:pt idx="134">
                  <c:v>6.2206255825003609E-3</c:v>
                </c:pt>
                <c:pt idx="135">
                  <c:v>6.2206255825003609E-3</c:v>
                </c:pt>
                <c:pt idx="136">
                  <c:v>6.2206255825003609E-3</c:v>
                </c:pt>
                <c:pt idx="137">
                  <c:v>6.8039226680411957E-3</c:v>
                </c:pt>
                <c:pt idx="138">
                  <c:v>6.2580752273788676E-3</c:v>
                </c:pt>
                <c:pt idx="139">
                  <c:v>6.958075231523253E-3</c:v>
                </c:pt>
                <c:pt idx="140">
                  <c:v>6.958075231523253E-3</c:v>
                </c:pt>
                <c:pt idx="141">
                  <c:v>6.958075231523253E-3</c:v>
                </c:pt>
                <c:pt idx="142">
                  <c:v>5.4093210055725649E-3</c:v>
                </c:pt>
                <c:pt idx="143">
                  <c:v>4.9659597425488755E-3</c:v>
                </c:pt>
                <c:pt idx="144">
                  <c:v>5.550828755076509E-3</c:v>
                </c:pt>
                <c:pt idx="145">
                  <c:v>5.5903047832543962E-3</c:v>
                </c:pt>
                <c:pt idx="146">
                  <c:v>5.375173786887899E-3</c:v>
                </c:pt>
                <c:pt idx="147">
                  <c:v>5.8843878287007101E-3</c:v>
                </c:pt>
                <c:pt idx="148">
                  <c:v>6.6692568361759186E-3</c:v>
                </c:pt>
                <c:pt idx="149">
                  <c:v>6.8690394109580666E-3</c:v>
                </c:pt>
                <c:pt idx="150">
                  <c:v>5.9439084143377841E-3</c:v>
                </c:pt>
                <c:pt idx="152">
                  <c:v>7.2374977971776389E-3</c:v>
                </c:pt>
                <c:pt idx="153">
                  <c:v>5.7426733474130742E-3</c:v>
                </c:pt>
                <c:pt idx="154">
                  <c:v>6.914596349815838E-3</c:v>
                </c:pt>
                <c:pt idx="155">
                  <c:v>5.3061486541992053E-3</c:v>
                </c:pt>
                <c:pt idx="156">
                  <c:v>7.9456050807493739E-3</c:v>
                </c:pt>
                <c:pt idx="157">
                  <c:v>7.5381162241683342E-3</c:v>
                </c:pt>
                <c:pt idx="158">
                  <c:v>7.6429852342698723E-3</c:v>
                </c:pt>
                <c:pt idx="160">
                  <c:v>7.5144288275623694E-3</c:v>
                </c:pt>
                <c:pt idx="161">
                  <c:v>7.6460256896098144E-3</c:v>
                </c:pt>
                <c:pt idx="162">
                  <c:v>9.6006772655528039E-3</c:v>
                </c:pt>
                <c:pt idx="163">
                  <c:v>7.6855462757521309E-3</c:v>
                </c:pt>
                <c:pt idx="164">
                  <c:v>9.67041528201662E-3</c:v>
                </c:pt>
                <c:pt idx="165">
                  <c:v>8.2816610447480343E-3</c:v>
                </c:pt>
                <c:pt idx="166">
                  <c:v>9.2098075474496E-3</c:v>
                </c:pt>
                <c:pt idx="167">
                  <c:v>8.3646765488083474E-3</c:v>
                </c:pt>
                <c:pt idx="168">
                  <c:v>9.0764017368201166E-3</c:v>
                </c:pt>
                <c:pt idx="169">
                  <c:v>9.0535196723067202E-3</c:v>
                </c:pt>
                <c:pt idx="170">
                  <c:v>8.9532579149818048E-3</c:v>
                </c:pt>
                <c:pt idx="171">
                  <c:v>8.9627337438287213E-3</c:v>
                </c:pt>
                <c:pt idx="172">
                  <c:v>8.6841775337234139E-3</c:v>
                </c:pt>
                <c:pt idx="173">
                  <c:v>8.8841775359469466E-3</c:v>
                </c:pt>
                <c:pt idx="174">
                  <c:v>9.9630012773559429E-3</c:v>
                </c:pt>
                <c:pt idx="175">
                  <c:v>9.7532490035519004E-3</c:v>
                </c:pt>
                <c:pt idx="176">
                  <c:v>1.0460614888870623E-2</c:v>
                </c:pt>
                <c:pt idx="177">
                  <c:v>1.0355483900639229E-2</c:v>
                </c:pt>
                <c:pt idx="178">
                  <c:v>1.0619566950481385E-2</c:v>
                </c:pt>
                <c:pt idx="179">
                  <c:v>1.0549042977800127E-2</c:v>
                </c:pt>
                <c:pt idx="180">
                  <c:v>1.0063911984616425E-2</c:v>
                </c:pt>
                <c:pt idx="181">
                  <c:v>1.0708780995628331E-2</c:v>
                </c:pt>
                <c:pt idx="183">
                  <c:v>1.2430511524144094E-2</c:v>
                </c:pt>
                <c:pt idx="184">
                  <c:v>1.2105533802241553E-2</c:v>
                </c:pt>
                <c:pt idx="185">
                  <c:v>1.220553379971534E-2</c:v>
                </c:pt>
                <c:pt idx="186">
                  <c:v>1.3005533801333513E-2</c:v>
                </c:pt>
                <c:pt idx="188">
                  <c:v>1.1718089495843742E-2</c:v>
                </c:pt>
                <c:pt idx="189">
                  <c:v>1.2033894170599524E-2</c:v>
                </c:pt>
                <c:pt idx="190">
                  <c:v>1.2280488357646391E-2</c:v>
                </c:pt>
                <c:pt idx="191">
                  <c:v>1.2469702400267124E-2</c:v>
                </c:pt>
                <c:pt idx="192">
                  <c:v>1.2884571406175382E-2</c:v>
                </c:pt>
                <c:pt idx="193">
                  <c:v>1.2463152765121777E-2</c:v>
                </c:pt>
                <c:pt idx="194">
                  <c:v>1.297802177577978E-2</c:v>
                </c:pt>
                <c:pt idx="195">
                  <c:v>1.2877497800218407E-2</c:v>
                </c:pt>
                <c:pt idx="196">
                  <c:v>1.2322366812441032E-2</c:v>
                </c:pt>
                <c:pt idx="197">
                  <c:v>1.2668615258007776E-2</c:v>
                </c:pt>
                <c:pt idx="198">
                  <c:v>1.3869060807337519E-2</c:v>
                </c:pt>
                <c:pt idx="199">
                  <c:v>1.4081928391533438E-2</c:v>
                </c:pt>
                <c:pt idx="200">
                  <c:v>1.5381340257590637E-2</c:v>
                </c:pt>
                <c:pt idx="201">
                  <c:v>1.3731384809943847E-2</c:v>
                </c:pt>
                <c:pt idx="202">
                  <c:v>1.5289966177078895E-2</c:v>
                </c:pt>
                <c:pt idx="203">
                  <c:v>1.3157084329577629E-2</c:v>
                </c:pt>
                <c:pt idx="204">
                  <c:v>1.594826237851521E-2</c:v>
                </c:pt>
                <c:pt idx="205">
                  <c:v>1.594826237851521E-2</c:v>
                </c:pt>
                <c:pt idx="206">
                  <c:v>1.5756300163047854E-2</c:v>
                </c:pt>
                <c:pt idx="207">
                  <c:v>1.604116916860221E-2</c:v>
                </c:pt>
                <c:pt idx="208">
                  <c:v>1.5491213729546871E-2</c:v>
                </c:pt>
                <c:pt idx="209">
                  <c:v>1.5791213729244191E-2</c:v>
                </c:pt>
                <c:pt idx="210">
                  <c:v>1.5100427764991764E-2</c:v>
                </c:pt>
                <c:pt idx="211">
                  <c:v>1.5500427769438829E-2</c:v>
                </c:pt>
                <c:pt idx="212">
                  <c:v>1.550381397100864E-2</c:v>
                </c:pt>
                <c:pt idx="213">
                  <c:v>1.7745150638802443E-2</c:v>
                </c:pt>
                <c:pt idx="214">
                  <c:v>1.8045150638499763E-2</c:v>
                </c:pt>
                <c:pt idx="215">
                  <c:v>1.8050568563921843E-2</c:v>
                </c:pt>
                <c:pt idx="216">
                  <c:v>1.8050568563921843E-2</c:v>
                </c:pt>
                <c:pt idx="217">
                  <c:v>1.8988932497450151E-2</c:v>
                </c:pt>
                <c:pt idx="218">
                  <c:v>1.8501666410884354E-2</c:v>
                </c:pt>
                <c:pt idx="219">
                  <c:v>1.8601666408358142E-2</c:v>
                </c:pt>
                <c:pt idx="220">
                  <c:v>1.8601666408358142E-2</c:v>
                </c:pt>
                <c:pt idx="221">
                  <c:v>1.7590534705959726E-2</c:v>
                </c:pt>
                <c:pt idx="222">
                  <c:v>1.7990534710406791E-2</c:v>
                </c:pt>
                <c:pt idx="223">
                  <c:v>1.8390534707577899E-2</c:v>
                </c:pt>
                <c:pt idx="224">
                  <c:v>1.8245166684209835E-2</c:v>
                </c:pt>
                <c:pt idx="225">
                  <c:v>1.8275166679813992E-2</c:v>
                </c:pt>
                <c:pt idx="226">
                  <c:v>2.0490589959081262E-2</c:v>
                </c:pt>
                <c:pt idx="227">
                  <c:v>2.113150958030019E-2</c:v>
                </c:pt>
                <c:pt idx="228">
                  <c:v>1.8715929472818971E-2</c:v>
                </c:pt>
                <c:pt idx="229">
                  <c:v>1.8825929473678116E-2</c:v>
                </c:pt>
                <c:pt idx="230">
                  <c:v>1.9747462174564134E-2</c:v>
                </c:pt>
                <c:pt idx="231">
                  <c:v>2.4057462178461719E-2</c:v>
                </c:pt>
                <c:pt idx="232">
                  <c:v>2.0260345801943913E-2</c:v>
                </c:pt>
                <c:pt idx="233">
                  <c:v>2.009729108249303E-2</c:v>
                </c:pt>
                <c:pt idx="234">
                  <c:v>2.2985350253293291E-2</c:v>
                </c:pt>
                <c:pt idx="235">
                  <c:v>2.2270219262281898E-2</c:v>
                </c:pt>
                <c:pt idx="236">
                  <c:v>2.3574959959660191E-2</c:v>
                </c:pt>
                <c:pt idx="237">
                  <c:v>2.3459828960767481E-2</c:v>
                </c:pt>
                <c:pt idx="238">
                  <c:v>2.378594373294618E-2</c:v>
                </c:pt>
                <c:pt idx="239">
                  <c:v>2.378594373294618E-2</c:v>
                </c:pt>
                <c:pt idx="240">
                  <c:v>2.3795943736331537E-2</c:v>
                </c:pt>
                <c:pt idx="241">
                  <c:v>2.3798454880306963E-2</c:v>
                </c:pt>
                <c:pt idx="242">
                  <c:v>2.3868454874900635E-2</c:v>
                </c:pt>
                <c:pt idx="243">
                  <c:v>2.3153323876613285E-2</c:v>
                </c:pt>
                <c:pt idx="244">
                  <c:v>2.31933238756028E-2</c:v>
                </c:pt>
                <c:pt idx="245">
                  <c:v>2.3665603330300655E-2</c:v>
                </c:pt>
                <c:pt idx="246">
                  <c:v>2.4087328514724504E-2</c:v>
                </c:pt>
                <c:pt idx="247">
                  <c:v>2.3996542557142675E-2</c:v>
                </c:pt>
                <c:pt idx="248">
                  <c:v>2.4205756606534123E-2</c:v>
                </c:pt>
                <c:pt idx="249">
                  <c:v>2.3790625607944094E-2</c:v>
                </c:pt>
                <c:pt idx="250">
                  <c:v>2.3543295363197103E-2</c:v>
                </c:pt>
                <c:pt idx="251">
                  <c:v>2.3543295363197103E-2</c:v>
                </c:pt>
                <c:pt idx="252">
                  <c:v>2.3643295367946848E-2</c:v>
                </c:pt>
                <c:pt idx="253">
                  <c:v>2.3643295367946848E-2</c:v>
                </c:pt>
                <c:pt idx="254">
                  <c:v>2.3757838229357731E-2</c:v>
                </c:pt>
                <c:pt idx="255">
                  <c:v>2.4187838229408953E-2</c:v>
                </c:pt>
                <c:pt idx="256">
                  <c:v>2.5102707237238064E-2</c:v>
                </c:pt>
                <c:pt idx="257">
                  <c:v>2.5162707235722337E-2</c:v>
                </c:pt>
                <c:pt idx="258">
                  <c:v>2.4027576248045079E-2</c:v>
                </c:pt>
                <c:pt idx="259">
                  <c:v>2.4127576245518867E-2</c:v>
                </c:pt>
                <c:pt idx="260">
                  <c:v>2.6095211236679461E-2</c:v>
                </c:pt>
                <c:pt idx="261">
                  <c:v>3.3797289441281464E-2</c:v>
                </c:pt>
                <c:pt idx="262">
                  <c:v>4.2278289525711443E-2</c:v>
                </c:pt>
                <c:pt idx="263">
                  <c:v>3.2127158418006729E-2</c:v>
                </c:pt>
                <c:pt idx="264">
                  <c:v>3.5219158213294577E-2</c:v>
                </c:pt>
                <c:pt idx="265">
                  <c:v>3.6349158435768913E-2</c:v>
                </c:pt>
                <c:pt idx="266">
                  <c:v>3.289692138787359E-2</c:v>
                </c:pt>
                <c:pt idx="267">
                  <c:v>3.3702921471558511E-2</c:v>
                </c:pt>
                <c:pt idx="268">
                  <c:v>3.7496702978387475E-2</c:v>
                </c:pt>
                <c:pt idx="269">
                  <c:v>3.7945393050904386E-2</c:v>
                </c:pt>
                <c:pt idx="270">
                  <c:v>3.6830262062721886E-2</c:v>
                </c:pt>
                <c:pt idx="271">
                  <c:v>3.9582053184858523E-2</c:v>
                </c:pt>
                <c:pt idx="272">
                  <c:v>3.842053117841715E-2</c:v>
                </c:pt>
                <c:pt idx="273">
                  <c:v>3.968511859420687E-2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AE-4120-A436-34F6878DDA98}"/>
            </c:ext>
          </c:extLst>
        </c:ser>
        <c:ser>
          <c:idx val="7"/>
          <c:order val="1"/>
          <c:tx>
            <c:strRef>
              <c:f>'Active 1'!$O$20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1'!$F$22:$F$904</c:f>
              <c:numCache>
                <c:formatCode>General</c:formatCode>
                <c:ptCount val="883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-22555</c:v>
                </c:pt>
                <c:pt idx="8">
                  <c:v>-22276.5</c:v>
                </c:pt>
                <c:pt idx="9">
                  <c:v>-16906.5</c:v>
                </c:pt>
                <c:pt idx="10">
                  <c:v>-16890</c:v>
                </c:pt>
                <c:pt idx="11">
                  <c:v>-16888</c:v>
                </c:pt>
                <c:pt idx="12">
                  <c:v>-16590</c:v>
                </c:pt>
                <c:pt idx="13">
                  <c:v>-16574</c:v>
                </c:pt>
                <c:pt idx="14">
                  <c:v>-16571</c:v>
                </c:pt>
                <c:pt idx="15">
                  <c:v>-16568</c:v>
                </c:pt>
                <c:pt idx="16">
                  <c:v>-16565</c:v>
                </c:pt>
                <c:pt idx="17">
                  <c:v>-11612</c:v>
                </c:pt>
                <c:pt idx="18">
                  <c:v>-11305</c:v>
                </c:pt>
                <c:pt idx="19">
                  <c:v>-11192</c:v>
                </c:pt>
                <c:pt idx="20">
                  <c:v>-11085.5</c:v>
                </c:pt>
                <c:pt idx="21">
                  <c:v>-10881.5</c:v>
                </c:pt>
                <c:pt idx="22">
                  <c:v>-10731</c:v>
                </c:pt>
                <c:pt idx="23">
                  <c:v>-10244.5</c:v>
                </c:pt>
                <c:pt idx="24">
                  <c:v>-10179</c:v>
                </c:pt>
                <c:pt idx="25">
                  <c:v>-10113</c:v>
                </c:pt>
                <c:pt idx="26">
                  <c:v>-10091</c:v>
                </c:pt>
                <c:pt idx="27">
                  <c:v>-10050.5</c:v>
                </c:pt>
                <c:pt idx="28">
                  <c:v>-9234.5</c:v>
                </c:pt>
                <c:pt idx="29">
                  <c:v>-9172</c:v>
                </c:pt>
                <c:pt idx="30">
                  <c:v>-9112.5</c:v>
                </c:pt>
                <c:pt idx="31">
                  <c:v>-9103</c:v>
                </c:pt>
                <c:pt idx="32">
                  <c:v>-9100</c:v>
                </c:pt>
                <c:pt idx="33">
                  <c:v>-9093.5</c:v>
                </c:pt>
                <c:pt idx="34">
                  <c:v>-9084</c:v>
                </c:pt>
                <c:pt idx="35">
                  <c:v>-9081</c:v>
                </c:pt>
                <c:pt idx="36">
                  <c:v>-9078</c:v>
                </c:pt>
                <c:pt idx="37">
                  <c:v>-9071.5</c:v>
                </c:pt>
                <c:pt idx="38">
                  <c:v>-9068.5</c:v>
                </c:pt>
                <c:pt idx="39">
                  <c:v>-9059</c:v>
                </c:pt>
                <c:pt idx="40">
                  <c:v>-9056</c:v>
                </c:pt>
                <c:pt idx="41">
                  <c:v>-9056</c:v>
                </c:pt>
                <c:pt idx="42">
                  <c:v>-9056</c:v>
                </c:pt>
                <c:pt idx="43">
                  <c:v>-9015</c:v>
                </c:pt>
                <c:pt idx="44">
                  <c:v>-8993.5</c:v>
                </c:pt>
                <c:pt idx="45">
                  <c:v>-8929</c:v>
                </c:pt>
                <c:pt idx="46">
                  <c:v>-8929</c:v>
                </c:pt>
                <c:pt idx="47">
                  <c:v>-8839.5</c:v>
                </c:pt>
                <c:pt idx="48">
                  <c:v>-8667</c:v>
                </c:pt>
                <c:pt idx="49">
                  <c:v>-7839</c:v>
                </c:pt>
                <c:pt idx="50">
                  <c:v>-7786</c:v>
                </c:pt>
                <c:pt idx="51">
                  <c:v>-7786</c:v>
                </c:pt>
                <c:pt idx="52">
                  <c:v>-7425</c:v>
                </c:pt>
                <c:pt idx="53">
                  <c:v>-5643</c:v>
                </c:pt>
                <c:pt idx="54">
                  <c:v>-5643</c:v>
                </c:pt>
                <c:pt idx="55">
                  <c:v>-5643</c:v>
                </c:pt>
                <c:pt idx="56">
                  <c:v>-5372.5</c:v>
                </c:pt>
                <c:pt idx="57">
                  <c:v>-5044.5</c:v>
                </c:pt>
                <c:pt idx="58">
                  <c:v>-3476</c:v>
                </c:pt>
                <c:pt idx="59">
                  <c:v>-3470</c:v>
                </c:pt>
                <c:pt idx="60">
                  <c:v>-3426</c:v>
                </c:pt>
                <c:pt idx="61">
                  <c:v>-3382</c:v>
                </c:pt>
                <c:pt idx="62">
                  <c:v>-3244</c:v>
                </c:pt>
                <c:pt idx="63">
                  <c:v>-3172</c:v>
                </c:pt>
                <c:pt idx="64">
                  <c:v>-3037.5</c:v>
                </c:pt>
                <c:pt idx="65">
                  <c:v>-2253</c:v>
                </c:pt>
                <c:pt idx="66">
                  <c:v>-2218.5</c:v>
                </c:pt>
                <c:pt idx="67">
                  <c:v>-2206</c:v>
                </c:pt>
                <c:pt idx="68">
                  <c:v>-341</c:v>
                </c:pt>
                <c:pt idx="69">
                  <c:v>-0.5</c:v>
                </c:pt>
                <c:pt idx="70">
                  <c:v>725</c:v>
                </c:pt>
                <c:pt idx="71">
                  <c:v>762.5</c:v>
                </c:pt>
                <c:pt idx="72">
                  <c:v>1279</c:v>
                </c:pt>
                <c:pt idx="73">
                  <c:v>1279</c:v>
                </c:pt>
                <c:pt idx="74">
                  <c:v>1423</c:v>
                </c:pt>
                <c:pt idx="75">
                  <c:v>1451</c:v>
                </c:pt>
                <c:pt idx="76">
                  <c:v>1451</c:v>
                </c:pt>
                <c:pt idx="77">
                  <c:v>1451</c:v>
                </c:pt>
                <c:pt idx="78">
                  <c:v>1463.5</c:v>
                </c:pt>
                <c:pt idx="79">
                  <c:v>1463.5</c:v>
                </c:pt>
                <c:pt idx="80">
                  <c:v>1546</c:v>
                </c:pt>
                <c:pt idx="81">
                  <c:v>1595.5</c:v>
                </c:pt>
                <c:pt idx="82">
                  <c:v>1706.5</c:v>
                </c:pt>
                <c:pt idx="83">
                  <c:v>1775.5</c:v>
                </c:pt>
                <c:pt idx="84">
                  <c:v>1808.5</c:v>
                </c:pt>
                <c:pt idx="85">
                  <c:v>2358</c:v>
                </c:pt>
                <c:pt idx="86">
                  <c:v>2489</c:v>
                </c:pt>
                <c:pt idx="87">
                  <c:v>2489.5</c:v>
                </c:pt>
                <c:pt idx="88">
                  <c:v>3484</c:v>
                </c:pt>
                <c:pt idx="89">
                  <c:v>3895.5</c:v>
                </c:pt>
                <c:pt idx="90">
                  <c:v>4176.5</c:v>
                </c:pt>
                <c:pt idx="91">
                  <c:v>4176.5</c:v>
                </c:pt>
                <c:pt idx="92">
                  <c:v>4176.5</c:v>
                </c:pt>
                <c:pt idx="93">
                  <c:v>4841.5</c:v>
                </c:pt>
                <c:pt idx="94">
                  <c:v>5657.5</c:v>
                </c:pt>
                <c:pt idx="95">
                  <c:v>5808</c:v>
                </c:pt>
                <c:pt idx="96">
                  <c:v>5852</c:v>
                </c:pt>
                <c:pt idx="97">
                  <c:v>6055</c:v>
                </c:pt>
                <c:pt idx="98">
                  <c:v>6055</c:v>
                </c:pt>
                <c:pt idx="99">
                  <c:v>6185</c:v>
                </c:pt>
                <c:pt idx="100">
                  <c:v>6230</c:v>
                </c:pt>
                <c:pt idx="101">
                  <c:v>6230</c:v>
                </c:pt>
                <c:pt idx="102">
                  <c:v>6230.5</c:v>
                </c:pt>
                <c:pt idx="103">
                  <c:v>6230.5</c:v>
                </c:pt>
                <c:pt idx="104">
                  <c:v>6231</c:v>
                </c:pt>
                <c:pt idx="105">
                  <c:v>6231</c:v>
                </c:pt>
                <c:pt idx="106">
                  <c:v>6237</c:v>
                </c:pt>
                <c:pt idx="107">
                  <c:v>6237</c:v>
                </c:pt>
                <c:pt idx="108">
                  <c:v>6255</c:v>
                </c:pt>
                <c:pt idx="109">
                  <c:v>6255</c:v>
                </c:pt>
                <c:pt idx="110">
                  <c:v>6324</c:v>
                </c:pt>
                <c:pt idx="111">
                  <c:v>6324</c:v>
                </c:pt>
                <c:pt idx="112">
                  <c:v>6404.5</c:v>
                </c:pt>
                <c:pt idx="113">
                  <c:v>6404.5</c:v>
                </c:pt>
                <c:pt idx="114">
                  <c:v>6454</c:v>
                </c:pt>
                <c:pt idx="115">
                  <c:v>6454</c:v>
                </c:pt>
                <c:pt idx="116">
                  <c:v>6454.5</c:v>
                </c:pt>
                <c:pt idx="117">
                  <c:v>6454.5</c:v>
                </c:pt>
                <c:pt idx="118">
                  <c:v>6533</c:v>
                </c:pt>
                <c:pt idx="119">
                  <c:v>6586</c:v>
                </c:pt>
                <c:pt idx="120">
                  <c:v>6586</c:v>
                </c:pt>
                <c:pt idx="121">
                  <c:v>6950</c:v>
                </c:pt>
                <c:pt idx="122">
                  <c:v>6950</c:v>
                </c:pt>
                <c:pt idx="123">
                  <c:v>6972</c:v>
                </c:pt>
                <c:pt idx="124">
                  <c:v>6972</c:v>
                </c:pt>
                <c:pt idx="125">
                  <c:v>6986</c:v>
                </c:pt>
                <c:pt idx="126">
                  <c:v>6986</c:v>
                </c:pt>
                <c:pt idx="127">
                  <c:v>7124</c:v>
                </c:pt>
                <c:pt idx="128">
                  <c:v>7127</c:v>
                </c:pt>
                <c:pt idx="129">
                  <c:v>7127.5</c:v>
                </c:pt>
                <c:pt idx="130">
                  <c:v>7133</c:v>
                </c:pt>
                <c:pt idx="131">
                  <c:v>7133.5</c:v>
                </c:pt>
                <c:pt idx="132">
                  <c:v>7134</c:v>
                </c:pt>
                <c:pt idx="133">
                  <c:v>7150</c:v>
                </c:pt>
                <c:pt idx="134">
                  <c:v>7154</c:v>
                </c:pt>
                <c:pt idx="135">
                  <c:v>7154</c:v>
                </c:pt>
                <c:pt idx="136">
                  <c:v>7154</c:v>
                </c:pt>
                <c:pt idx="137">
                  <c:v>7160.5</c:v>
                </c:pt>
                <c:pt idx="138">
                  <c:v>7335.5</c:v>
                </c:pt>
                <c:pt idx="139">
                  <c:v>7335.5</c:v>
                </c:pt>
                <c:pt idx="140">
                  <c:v>7335.5</c:v>
                </c:pt>
                <c:pt idx="141">
                  <c:v>7335.5</c:v>
                </c:pt>
                <c:pt idx="142">
                  <c:v>7388</c:v>
                </c:pt>
                <c:pt idx="143">
                  <c:v>7439</c:v>
                </c:pt>
                <c:pt idx="144">
                  <c:v>7439.5</c:v>
                </c:pt>
                <c:pt idx="145">
                  <c:v>7441.5</c:v>
                </c:pt>
                <c:pt idx="146">
                  <c:v>7442</c:v>
                </c:pt>
                <c:pt idx="147">
                  <c:v>7445</c:v>
                </c:pt>
                <c:pt idx="148">
                  <c:v>7445.5</c:v>
                </c:pt>
                <c:pt idx="149">
                  <c:v>7484.5</c:v>
                </c:pt>
                <c:pt idx="150">
                  <c:v>7485</c:v>
                </c:pt>
                <c:pt idx="151">
                  <c:v>7762</c:v>
                </c:pt>
                <c:pt idx="152">
                  <c:v>7853</c:v>
                </c:pt>
                <c:pt idx="153">
                  <c:v>7890.5</c:v>
                </c:pt>
                <c:pt idx="154">
                  <c:v>7959.5</c:v>
                </c:pt>
                <c:pt idx="155">
                  <c:v>8049</c:v>
                </c:pt>
                <c:pt idx="156">
                  <c:v>8146.5</c:v>
                </c:pt>
                <c:pt idx="157">
                  <c:v>8156</c:v>
                </c:pt>
                <c:pt idx="158">
                  <c:v>8156.5</c:v>
                </c:pt>
                <c:pt idx="159">
                  <c:v>8198.5</c:v>
                </c:pt>
                <c:pt idx="160">
                  <c:v>8265.5</c:v>
                </c:pt>
                <c:pt idx="161">
                  <c:v>8393</c:v>
                </c:pt>
                <c:pt idx="162">
                  <c:v>8432.5</c:v>
                </c:pt>
                <c:pt idx="163">
                  <c:v>8433</c:v>
                </c:pt>
                <c:pt idx="164">
                  <c:v>8433.5</c:v>
                </c:pt>
                <c:pt idx="165">
                  <c:v>8486</c:v>
                </c:pt>
                <c:pt idx="166">
                  <c:v>8588.5</c:v>
                </c:pt>
                <c:pt idx="167">
                  <c:v>8589</c:v>
                </c:pt>
                <c:pt idx="168">
                  <c:v>8601.5</c:v>
                </c:pt>
                <c:pt idx="169">
                  <c:v>8612.5</c:v>
                </c:pt>
                <c:pt idx="170">
                  <c:v>8613.5</c:v>
                </c:pt>
                <c:pt idx="171">
                  <c:v>8615.5</c:v>
                </c:pt>
                <c:pt idx="172">
                  <c:v>8724.5</c:v>
                </c:pt>
                <c:pt idx="173">
                  <c:v>8724.5</c:v>
                </c:pt>
                <c:pt idx="174">
                  <c:v>8843.5</c:v>
                </c:pt>
                <c:pt idx="175">
                  <c:v>9167</c:v>
                </c:pt>
                <c:pt idx="176">
                  <c:v>9501.5</c:v>
                </c:pt>
                <c:pt idx="177">
                  <c:v>9502</c:v>
                </c:pt>
                <c:pt idx="178">
                  <c:v>9505.5</c:v>
                </c:pt>
                <c:pt idx="179">
                  <c:v>9507.5</c:v>
                </c:pt>
                <c:pt idx="180">
                  <c:v>9508</c:v>
                </c:pt>
                <c:pt idx="181">
                  <c:v>9508.5</c:v>
                </c:pt>
                <c:pt idx="182">
                  <c:v>9747.5</c:v>
                </c:pt>
                <c:pt idx="183">
                  <c:v>9750</c:v>
                </c:pt>
                <c:pt idx="184">
                  <c:v>9769</c:v>
                </c:pt>
                <c:pt idx="185">
                  <c:v>9769</c:v>
                </c:pt>
                <c:pt idx="186">
                  <c:v>9769</c:v>
                </c:pt>
                <c:pt idx="187">
                  <c:v>9788.5</c:v>
                </c:pt>
                <c:pt idx="188">
                  <c:v>9816.5</c:v>
                </c:pt>
                <c:pt idx="189">
                  <c:v>10615</c:v>
                </c:pt>
                <c:pt idx="190">
                  <c:v>10628</c:v>
                </c:pt>
                <c:pt idx="191">
                  <c:v>10631</c:v>
                </c:pt>
                <c:pt idx="192">
                  <c:v>10631.5</c:v>
                </c:pt>
                <c:pt idx="193">
                  <c:v>10656</c:v>
                </c:pt>
                <c:pt idx="194">
                  <c:v>10656.5</c:v>
                </c:pt>
                <c:pt idx="195">
                  <c:v>10658.5</c:v>
                </c:pt>
                <c:pt idx="196">
                  <c:v>10659</c:v>
                </c:pt>
                <c:pt idx="197">
                  <c:v>10826</c:v>
                </c:pt>
                <c:pt idx="198">
                  <c:v>11206</c:v>
                </c:pt>
                <c:pt idx="199">
                  <c:v>11519.5</c:v>
                </c:pt>
                <c:pt idx="200">
                  <c:v>11579</c:v>
                </c:pt>
                <c:pt idx="201">
                  <c:v>11617</c:v>
                </c:pt>
                <c:pt idx="202">
                  <c:v>11641.5</c:v>
                </c:pt>
                <c:pt idx="203">
                  <c:v>11652.5</c:v>
                </c:pt>
                <c:pt idx="204">
                  <c:v>12545</c:v>
                </c:pt>
                <c:pt idx="205">
                  <c:v>12545</c:v>
                </c:pt>
                <c:pt idx="206">
                  <c:v>12667</c:v>
                </c:pt>
                <c:pt idx="207">
                  <c:v>12667.5</c:v>
                </c:pt>
                <c:pt idx="208">
                  <c:v>12705.5</c:v>
                </c:pt>
                <c:pt idx="209">
                  <c:v>12705.5</c:v>
                </c:pt>
                <c:pt idx="210">
                  <c:v>12708.5</c:v>
                </c:pt>
                <c:pt idx="211">
                  <c:v>12708.5</c:v>
                </c:pt>
                <c:pt idx="212">
                  <c:v>12791</c:v>
                </c:pt>
                <c:pt idx="213">
                  <c:v>13931</c:v>
                </c:pt>
                <c:pt idx="214">
                  <c:v>13931</c:v>
                </c:pt>
                <c:pt idx="215">
                  <c:v>14063</c:v>
                </c:pt>
                <c:pt idx="216">
                  <c:v>14063</c:v>
                </c:pt>
                <c:pt idx="217">
                  <c:v>14126.5</c:v>
                </c:pt>
                <c:pt idx="218">
                  <c:v>14326</c:v>
                </c:pt>
                <c:pt idx="219">
                  <c:v>14326</c:v>
                </c:pt>
                <c:pt idx="220">
                  <c:v>14326</c:v>
                </c:pt>
                <c:pt idx="221">
                  <c:v>14483</c:v>
                </c:pt>
                <c:pt idx="222">
                  <c:v>14483</c:v>
                </c:pt>
                <c:pt idx="223">
                  <c:v>14483</c:v>
                </c:pt>
                <c:pt idx="224">
                  <c:v>14618</c:v>
                </c:pt>
                <c:pt idx="225">
                  <c:v>14618</c:v>
                </c:pt>
                <c:pt idx="226">
                  <c:v>14979</c:v>
                </c:pt>
                <c:pt idx="227">
                  <c:v>15090</c:v>
                </c:pt>
                <c:pt idx="228">
                  <c:v>15493</c:v>
                </c:pt>
                <c:pt idx="229">
                  <c:v>15493</c:v>
                </c:pt>
                <c:pt idx="230">
                  <c:v>15678</c:v>
                </c:pt>
                <c:pt idx="231">
                  <c:v>15678</c:v>
                </c:pt>
                <c:pt idx="232">
                  <c:v>16678.5</c:v>
                </c:pt>
                <c:pt idx="233">
                  <c:v>16766.5</c:v>
                </c:pt>
                <c:pt idx="234">
                  <c:v>17804.5</c:v>
                </c:pt>
                <c:pt idx="235">
                  <c:v>17805</c:v>
                </c:pt>
                <c:pt idx="236">
                  <c:v>17920.5</c:v>
                </c:pt>
                <c:pt idx="237">
                  <c:v>17921</c:v>
                </c:pt>
                <c:pt idx="238">
                  <c:v>17974</c:v>
                </c:pt>
                <c:pt idx="239">
                  <c:v>17974</c:v>
                </c:pt>
                <c:pt idx="240">
                  <c:v>17974</c:v>
                </c:pt>
                <c:pt idx="241">
                  <c:v>17983.5</c:v>
                </c:pt>
                <c:pt idx="242">
                  <c:v>17983.5</c:v>
                </c:pt>
                <c:pt idx="243">
                  <c:v>17984</c:v>
                </c:pt>
                <c:pt idx="244">
                  <c:v>17984</c:v>
                </c:pt>
                <c:pt idx="245">
                  <c:v>18357</c:v>
                </c:pt>
                <c:pt idx="246">
                  <c:v>18369.5</c:v>
                </c:pt>
                <c:pt idx="247">
                  <c:v>18372.5</c:v>
                </c:pt>
                <c:pt idx="248">
                  <c:v>18375.5</c:v>
                </c:pt>
                <c:pt idx="249">
                  <c:v>18376</c:v>
                </c:pt>
                <c:pt idx="250">
                  <c:v>18633</c:v>
                </c:pt>
                <c:pt idx="251">
                  <c:v>18633</c:v>
                </c:pt>
                <c:pt idx="252">
                  <c:v>18633</c:v>
                </c:pt>
                <c:pt idx="253">
                  <c:v>18633</c:v>
                </c:pt>
                <c:pt idx="254">
                  <c:v>18692</c:v>
                </c:pt>
                <c:pt idx="255">
                  <c:v>18692</c:v>
                </c:pt>
                <c:pt idx="256">
                  <c:v>18692.5</c:v>
                </c:pt>
                <c:pt idx="257">
                  <c:v>18692.5</c:v>
                </c:pt>
                <c:pt idx="258">
                  <c:v>18693</c:v>
                </c:pt>
                <c:pt idx="259">
                  <c:v>18693</c:v>
                </c:pt>
                <c:pt idx="260">
                  <c:v>20267</c:v>
                </c:pt>
                <c:pt idx="261">
                  <c:v>24171.5</c:v>
                </c:pt>
                <c:pt idx="262">
                  <c:v>24171.5</c:v>
                </c:pt>
                <c:pt idx="263">
                  <c:v>24172</c:v>
                </c:pt>
                <c:pt idx="264">
                  <c:v>24172</c:v>
                </c:pt>
                <c:pt idx="265">
                  <c:v>24172</c:v>
                </c:pt>
                <c:pt idx="266">
                  <c:v>24306.5</c:v>
                </c:pt>
                <c:pt idx="267">
                  <c:v>24306.5</c:v>
                </c:pt>
                <c:pt idx="268">
                  <c:v>25242.5</c:v>
                </c:pt>
                <c:pt idx="269">
                  <c:v>25247.5</c:v>
                </c:pt>
                <c:pt idx="270">
                  <c:v>25248</c:v>
                </c:pt>
                <c:pt idx="271">
                  <c:v>26214.5</c:v>
                </c:pt>
                <c:pt idx="272">
                  <c:v>26487.5</c:v>
                </c:pt>
                <c:pt idx="273">
                  <c:v>26584.5</c:v>
                </c:pt>
              </c:numCache>
            </c:numRef>
          </c:xVal>
          <c:yVal>
            <c:numRef>
              <c:f>'Active 1'!$O$22:$O$904</c:f>
              <c:numCache>
                <c:formatCode>General</c:formatCode>
                <c:ptCount val="883"/>
                <c:pt idx="7">
                  <c:v>-4.2677030374704793E-3</c:v>
                </c:pt>
                <c:pt idx="8">
                  <c:v>-4.4582795355561471E-3</c:v>
                </c:pt>
                <c:pt idx="17">
                  <c:v>-7.6072686902823603E-3</c:v>
                </c:pt>
                <c:pt idx="18">
                  <c:v>-7.5781792241128246E-3</c:v>
                </c:pt>
                <c:pt idx="19">
                  <c:v>-7.5657848457536198E-3</c:v>
                </c:pt>
                <c:pt idx="20">
                  <c:v>-7.5532723858767288E-3</c:v>
                </c:pt>
                <c:pt idx="21">
                  <c:v>-7.5270530787425833E-3</c:v>
                </c:pt>
                <c:pt idx="22">
                  <c:v>-7.505813265996023E-3</c:v>
                </c:pt>
                <c:pt idx="23">
                  <c:v>-7.4261375191679553E-3</c:v>
                </c:pt>
                <c:pt idx="24">
                  <c:v>-7.4141250342983148E-3</c:v>
                </c:pt>
                <c:pt idx="25">
                  <c:v>-7.4017123166963761E-3</c:v>
                </c:pt>
                <c:pt idx="26">
                  <c:v>-7.3975059202715035E-3</c:v>
                </c:pt>
                <c:pt idx="27">
                  <c:v>-7.3896723421041123E-3</c:v>
                </c:pt>
                <c:pt idx="28">
                  <c:v>-7.2069945396486005E-3</c:v>
                </c:pt>
                <c:pt idx="29">
                  <c:v>-7.1910507822470684E-3</c:v>
                </c:pt>
                <c:pt idx="30">
                  <c:v>-7.1756142711594893E-3</c:v>
                </c:pt>
                <c:pt idx="31">
                  <c:v>-7.1731263154115087E-3</c:v>
                </c:pt>
                <c:pt idx="32">
                  <c:v>-7.1723393120679147E-3</c:v>
                </c:pt>
                <c:pt idx="33">
                  <c:v>-7.1706319429732891E-3</c:v>
                </c:pt>
                <c:pt idx="34">
                  <c:v>-7.168131153844827E-3</c:v>
                </c:pt>
                <c:pt idx="35">
                  <c:v>-7.1673400978547628E-3</c:v>
                </c:pt>
                <c:pt idx="36">
                  <c:v>-7.1665484019731527E-3</c:v>
                </c:pt>
                <c:pt idx="37">
                  <c:v>-7.1648308657128274E-3</c:v>
                </c:pt>
                <c:pt idx="38">
                  <c:v>-7.1640371435079814E-3</c:v>
                </c:pt>
                <c:pt idx="39">
                  <c:v>-7.1615194683525701E-3</c:v>
                </c:pt>
                <c:pt idx="40">
                  <c:v>-7.1607230799329447E-3</c:v>
                </c:pt>
                <c:pt idx="41">
                  <c:v>-7.1607230799329447E-3</c:v>
                </c:pt>
                <c:pt idx="42">
                  <c:v>-7.1607230799329447E-3</c:v>
                </c:pt>
                <c:pt idx="43">
                  <c:v>-7.1497749735118443E-3</c:v>
                </c:pt>
                <c:pt idx="44">
                  <c:v>-7.1439861236339119E-3</c:v>
                </c:pt>
                <c:pt idx="45">
                  <c:v>-7.1264223807548741E-3</c:v>
                </c:pt>
                <c:pt idx="46">
                  <c:v>-7.1264223807548741E-3</c:v>
                </c:pt>
                <c:pt idx="47">
                  <c:v>-7.1015610064193574E-3</c:v>
                </c:pt>
                <c:pt idx="48">
                  <c:v>-7.0520371713933966E-3</c:v>
                </c:pt>
                <c:pt idx="49">
                  <c:v>-6.7848730345752787E-3</c:v>
                </c:pt>
                <c:pt idx="50">
                  <c:v>-6.7661120342990015E-3</c:v>
                </c:pt>
                <c:pt idx="51">
                  <c:v>-6.7661120342990015E-3</c:v>
                </c:pt>
                <c:pt idx="52">
                  <c:v>-6.6330118242185271E-3</c:v>
                </c:pt>
                <c:pt idx="53">
                  <c:v>-5.840233371546065E-3</c:v>
                </c:pt>
                <c:pt idx="54">
                  <c:v>-5.840233371546065E-3</c:v>
                </c:pt>
                <c:pt idx="55">
                  <c:v>-5.840233371546065E-3</c:v>
                </c:pt>
                <c:pt idx="56">
                  <c:v>-5.700155839801966E-3</c:v>
                </c:pt>
                <c:pt idx="57">
                  <c:v>-5.5233234657189375E-3</c:v>
                </c:pt>
                <c:pt idx="58">
                  <c:v>-4.5719611213144483E-3</c:v>
                </c:pt>
                <c:pt idx="59">
                  <c:v>-4.567986028243618E-3</c:v>
                </c:pt>
                <c:pt idx="60">
                  <c:v>-4.5387571367572739E-3</c:v>
                </c:pt>
                <c:pt idx="61">
                  <c:v>-4.5093905974891426E-3</c:v>
                </c:pt>
                <c:pt idx="62">
                  <c:v>-4.4163935895966963E-3</c:v>
                </c:pt>
                <c:pt idx="63">
                  <c:v>-4.3673359026659029E-3</c:v>
                </c:pt>
                <c:pt idx="64">
                  <c:v>-4.2747060565068553E-3</c:v>
                </c:pt>
                <c:pt idx="65">
                  <c:v>-3.7087930492453076E-3</c:v>
                </c:pt>
                <c:pt idx="66">
                  <c:v>-3.6829013917886815E-3</c:v>
                </c:pt>
                <c:pt idx="67">
                  <c:v>-3.6734994711291884E-3</c:v>
                </c:pt>
                <c:pt idx="68">
                  <c:v>-2.1462548948590864E-3</c:v>
                </c:pt>
                <c:pt idx="69">
                  <c:v>-1.8407234326082234E-3</c:v>
                </c:pt>
                <c:pt idx="70">
                  <c:v>-1.1622371494683496E-3</c:v>
                </c:pt>
                <c:pt idx="71">
                  <c:v>-1.1261500565957147E-3</c:v>
                </c:pt>
                <c:pt idx="72">
                  <c:v>-6.1893831924599355E-4</c:v>
                </c:pt>
                <c:pt idx="73">
                  <c:v>-6.1893831924599355E-4</c:v>
                </c:pt>
                <c:pt idx="74">
                  <c:v>-4.741466963389502E-4</c:v>
                </c:pt>
                <c:pt idx="75">
                  <c:v>-4.4582156312407699E-4</c:v>
                </c:pt>
                <c:pt idx="76">
                  <c:v>-4.4582156312407699E-4</c:v>
                </c:pt>
                <c:pt idx="77">
                  <c:v>-4.4582156312407699E-4</c:v>
                </c:pt>
                <c:pt idx="78">
                  <c:v>-4.3315841741766212E-4</c:v>
                </c:pt>
                <c:pt idx="79">
                  <c:v>-4.3315841741766212E-4</c:v>
                </c:pt>
                <c:pt idx="80">
                  <c:v>-3.4930303631065492E-4</c:v>
                </c:pt>
                <c:pt idx="81">
                  <c:v>-2.9875752701468512E-4</c:v>
                </c:pt>
                <c:pt idx="82">
                  <c:v>-1.8477971896452169E-4</c:v>
                </c:pt>
                <c:pt idx="83">
                  <c:v>-1.1348712392768281E-4</c:v>
                </c:pt>
                <c:pt idx="84">
                  <c:v>-7.9271005712408906E-5</c:v>
                </c:pt>
                <c:pt idx="85">
                  <c:v>5.0185803218288872E-4</c:v>
                </c:pt>
                <c:pt idx="86">
                  <c:v>6.4356742943346497E-4</c:v>
                </c:pt>
                <c:pt idx="87">
                  <c:v>6.441106423771153E-4</c:v>
                </c:pt>
                <c:pt idx="88">
                  <c:v>1.7597384252602739E-3</c:v>
                </c:pt>
                <c:pt idx="89">
                  <c:v>2.2419260227591505E-3</c:v>
                </c:pt>
                <c:pt idx="90">
                  <c:v>2.5781139618222854E-3</c:v>
                </c:pt>
                <c:pt idx="91">
                  <c:v>2.5781139618222854E-3</c:v>
                </c:pt>
                <c:pt idx="92">
                  <c:v>2.5781139618222854E-3</c:v>
                </c:pt>
                <c:pt idx="93">
                  <c:v>3.396082725085083E-3</c:v>
                </c:pt>
                <c:pt idx="94">
                  <c:v>4.4427472141928982E-3</c:v>
                </c:pt>
                <c:pt idx="95">
                  <c:v>4.6409610857088912E-3</c:v>
                </c:pt>
                <c:pt idx="96">
                  <c:v>4.6992148890002191E-3</c:v>
                </c:pt>
                <c:pt idx="97">
                  <c:v>4.9697592431900053E-3</c:v>
                </c:pt>
                <c:pt idx="98">
                  <c:v>4.9697592431900053E-3</c:v>
                </c:pt>
                <c:pt idx="99">
                  <c:v>5.1445531875080643E-3</c:v>
                </c:pt>
                <c:pt idx="100">
                  <c:v>5.2053387361702206E-3</c:v>
                </c:pt>
                <c:pt idx="101">
                  <c:v>5.2053387361702206E-3</c:v>
                </c:pt>
                <c:pt idx="102">
                  <c:v>5.2060149399071713E-3</c:v>
                </c:pt>
                <c:pt idx="103">
                  <c:v>5.2060149399071713E-3</c:v>
                </c:pt>
                <c:pt idx="104">
                  <c:v>5.2066911614188898E-3</c:v>
                </c:pt>
                <c:pt idx="105">
                  <c:v>5.2066911614188898E-3</c:v>
                </c:pt>
                <c:pt idx="106">
                  <c:v>5.2148072059911834E-3</c:v>
                </c:pt>
                <c:pt idx="107">
                  <c:v>5.2148072059911834E-3</c:v>
                </c:pt>
                <c:pt idx="108">
                  <c:v>5.2391706971052091E-3</c:v>
                </c:pt>
                <c:pt idx="109">
                  <c:v>5.2391706971052091E-3</c:v>
                </c:pt>
                <c:pt idx="110">
                  <c:v>5.3327774835400825E-3</c:v>
                </c:pt>
                <c:pt idx="111">
                  <c:v>5.3327774835400825E-3</c:v>
                </c:pt>
                <c:pt idx="112">
                  <c:v>5.4424132307586597E-3</c:v>
                </c:pt>
                <c:pt idx="113">
                  <c:v>5.4424132307586597E-3</c:v>
                </c:pt>
                <c:pt idx="114">
                  <c:v>5.5100577620157279E-3</c:v>
                </c:pt>
                <c:pt idx="115">
                  <c:v>5.5100577620157279E-3</c:v>
                </c:pt>
                <c:pt idx="116">
                  <c:v>5.510741928847495E-3</c:v>
                </c:pt>
                <c:pt idx="117">
                  <c:v>5.510741928847495E-3</c:v>
                </c:pt>
                <c:pt idx="118">
                  <c:v>5.6183765818476963E-3</c:v>
                </c:pt>
                <c:pt idx="119">
                  <c:v>5.6912948743510512E-3</c:v>
                </c:pt>
                <c:pt idx="120">
                  <c:v>5.6912948743510512E-3</c:v>
                </c:pt>
                <c:pt idx="121">
                  <c:v>6.1974881961201524E-3</c:v>
                </c:pt>
                <c:pt idx="122">
                  <c:v>6.1974881961201524E-3</c:v>
                </c:pt>
                <c:pt idx="123">
                  <c:v>6.2283841845976462E-3</c:v>
                </c:pt>
                <c:pt idx="124">
                  <c:v>6.2283841845976462E-3</c:v>
                </c:pt>
                <c:pt idx="125">
                  <c:v>6.2480631851375649E-3</c:v>
                </c:pt>
                <c:pt idx="126">
                  <c:v>6.2480631851375649E-3</c:v>
                </c:pt>
                <c:pt idx="127">
                  <c:v>6.4427875916954281E-3</c:v>
                </c:pt>
                <c:pt idx="128">
                  <c:v>6.4470357684197933E-3</c:v>
                </c:pt>
                <c:pt idx="129">
                  <c:v>6.4477438600855329E-3</c:v>
                </c:pt>
                <c:pt idx="130">
                  <c:v>6.4555340415431654E-3</c:v>
                </c:pt>
                <c:pt idx="131">
                  <c:v>6.4562423465060869E-3</c:v>
                </c:pt>
                <c:pt idx="132">
                  <c:v>6.4569506692437736E-3</c:v>
                </c:pt>
                <c:pt idx="133">
                  <c:v>6.4796263819257814E-3</c:v>
                </c:pt>
                <c:pt idx="134">
                  <c:v>6.4852981540587168E-3</c:v>
                </c:pt>
                <c:pt idx="135">
                  <c:v>6.4852981540587168E-3</c:v>
                </c:pt>
                <c:pt idx="136">
                  <c:v>6.4852981540587168E-3</c:v>
                </c:pt>
                <c:pt idx="137">
                  <c:v>6.4945172100301877E-3</c:v>
                </c:pt>
                <c:pt idx="138">
                  <c:v>6.7438517050682316E-3</c:v>
                </c:pt>
                <c:pt idx="139">
                  <c:v>6.7438517050682316E-3</c:v>
                </c:pt>
                <c:pt idx="140">
                  <c:v>6.7438517050682316E-3</c:v>
                </c:pt>
                <c:pt idx="141">
                  <c:v>6.7438517050682316E-3</c:v>
                </c:pt>
                <c:pt idx="142">
                  <c:v>6.8190766482835998E-3</c:v>
                </c:pt>
                <c:pt idx="143">
                  <c:v>6.8923399556034244E-3</c:v>
                </c:pt>
                <c:pt idx="144">
                  <c:v>6.893059138722654E-3</c:v>
                </c:pt>
                <c:pt idx="145">
                  <c:v>6.8959360489472266E-3</c:v>
                </c:pt>
                <c:pt idx="146">
                  <c:v>6.8966553209402828E-3</c:v>
                </c:pt>
                <c:pt idx="147">
                  <c:v>6.9009713261686898E-3</c:v>
                </c:pt>
                <c:pt idx="148">
                  <c:v>6.9016907225851031E-3</c:v>
                </c:pt>
                <c:pt idx="149">
                  <c:v>6.9578584071169009E-3</c:v>
                </c:pt>
                <c:pt idx="150">
                  <c:v>6.9585792077397641E-3</c:v>
                </c:pt>
                <c:pt idx="151">
                  <c:v>7.3606353563361298E-3</c:v>
                </c:pt>
                <c:pt idx="152">
                  <c:v>7.493909266889069E-3</c:v>
                </c:pt>
                <c:pt idx="153">
                  <c:v>7.5490011387243329E-3</c:v>
                </c:pt>
                <c:pt idx="154">
                  <c:v>7.6506314186255116E-3</c:v>
                </c:pt>
                <c:pt idx="155">
                  <c:v>7.7829604987267494E-3</c:v>
                </c:pt>
                <c:pt idx="156">
                  <c:v>7.9277660333040532E-3</c:v>
                </c:pt>
                <c:pt idx="157">
                  <c:v>7.9419114266169495E-3</c:v>
                </c:pt>
                <c:pt idx="158">
                  <c:v>7.9426560987494906E-3</c:v>
                </c:pt>
                <c:pt idx="159">
                  <c:v>8.0052720137947682E-3</c:v>
                </c:pt>
                <c:pt idx="160">
                  <c:v>8.1054189250638446E-3</c:v>
                </c:pt>
                <c:pt idx="161">
                  <c:v>8.2968785863963886E-3</c:v>
                </c:pt>
                <c:pt idx="162">
                  <c:v>8.356428042776828E-3</c:v>
                </c:pt>
                <c:pt idx="163">
                  <c:v>8.3571825443545297E-3</c:v>
                </c:pt>
                <c:pt idx="164">
                  <c:v>8.3579370637069973E-3</c:v>
                </c:pt>
                <c:pt idx="165">
                  <c:v>8.4372605122845085E-3</c:v>
                </c:pt>
                <c:pt idx="166">
                  <c:v>8.5926948955289632E-3</c:v>
                </c:pt>
                <c:pt idx="167">
                  <c:v>8.5934549428334124E-3</c:v>
                </c:pt>
                <c:pt idx="168">
                  <c:v>8.6124619022433079E-3</c:v>
                </c:pt>
                <c:pt idx="169">
                  <c:v>8.6291972160776297E-3</c:v>
                </c:pt>
                <c:pt idx="170">
                  <c:v>8.6307190348387536E-3</c:v>
                </c:pt>
                <c:pt idx="171">
                  <c:v>8.6337628856581784E-3</c:v>
                </c:pt>
                <c:pt idx="172">
                  <c:v>8.8000828690854363E-3</c:v>
                </c:pt>
                <c:pt idx="173">
                  <c:v>8.8000828690854363E-3</c:v>
                </c:pt>
                <c:pt idx="174">
                  <c:v>8.9826260964479508E-3</c:v>
                </c:pt>
                <c:pt idx="175">
                  <c:v>9.4839564299106331E-3</c:v>
                </c:pt>
                <c:pt idx="176">
                  <c:v>1.0010158031613422E-2</c:v>
                </c:pt>
                <c:pt idx="177">
                  <c:v>1.0010950535639145E-2</c:v>
                </c:pt>
                <c:pt idx="178">
                  <c:v>1.0016498561512623E-2</c:v>
                </c:pt>
                <c:pt idx="179">
                  <c:v>1.0019669253056588E-2</c:v>
                </c:pt>
                <c:pt idx="180">
                  <c:v>1.002046197037949E-2</c:v>
                </c:pt>
                <c:pt idx="181">
                  <c:v>1.0021254705477161E-2</c:v>
                </c:pt>
                <c:pt idx="182">
                  <c:v>1.040221695505919E-2</c:v>
                </c:pt>
                <c:pt idx="183">
                  <c:v>1.0406223378857866E-2</c:v>
                </c:pt>
                <c:pt idx="184">
                  <c:v>1.0436686721710994E-2</c:v>
                </c:pt>
                <c:pt idx="185">
                  <c:v>1.0436686721710994E-2</c:v>
                </c:pt>
                <c:pt idx="186">
                  <c:v>1.0436686721710994E-2</c:v>
                </c:pt>
                <c:pt idx="187">
                  <c:v>1.0467978420291272E-2</c:v>
                </c:pt>
                <c:pt idx="188">
                  <c:v>1.0512957370923027E-2</c:v>
                </c:pt>
                <c:pt idx="189">
                  <c:v>1.1819121936458517E-2</c:v>
                </c:pt>
                <c:pt idx="190">
                  <c:v>1.184076201238117E-2</c:v>
                </c:pt>
                <c:pt idx="191">
                  <c:v>1.184575758243309E-2</c:v>
                </c:pt>
                <c:pt idx="192">
                  <c:v>1.1846590239653421E-2</c:v>
                </c:pt>
                <c:pt idx="193">
                  <c:v>1.1887412217537039E-2</c:v>
                </c:pt>
                <c:pt idx="194">
                  <c:v>1.188824576349563E-2</c:v>
                </c:pt>
                <c:pt idx="195">
                  <c:v>1.189158012507765E-2</c:v>
                </c:pt>
                <c:pt idx="196">
                  <c:v>1.189241375991007E-2</c:v>
                </c:pt>
                <c:pt idx="197">
                  <c:v>1.2171842203177324E-2</c:v>
                </c:pt>
                <c:pt idx="198">
                  <c:v>1.2815056728819312E-2</c:v>
                </c:pt>
                <c:pt idx="199">
                  <c:v>1.3353437615869048E-2</c:v>
                </c:pt>
                <c:pt idx="200">
                  <c:v>1.345640732689064E-2</c:v>
                </c:pt>
                <c:pt idx="201">
                  <c:v>1.3522301206284384E-2</c:v>
                </c:pt>
                <c:pt idx="202">
                  <c:v>1.3564839853217226E-2</c:v>
                </c:pt>
                <c:pt idx="203">
                  <c:v>1.3583952719646051E-2</c:v>
                </c:pt>
                <c:pt idx="204">
                  <c:v>1.5163367408504038E-2</c:v>
                </c:pt>
                <c:pt idx="205">
                  <c:v>1.5163367408504038E-2</c:v>
                </c:pt>
                <c:pt idx="206">
                  <c:v>1.5383664920453016E-2</c:v>
                </c:pt>
                <c:pt idx="207">
                  <c:v>1.5384569956517283E-2</c:v>
                </c:pt>
                <c:pt idx="208">
                  <c:v>1.5453404706364568E-2</c:v>
                </c:pt>
                <c:pt idx="209">
                  <c:v>1.5453404706364568E-2</c:v>
                </c:pt>
                <c:pt idx="210">
                  <c:v>1.5458843401313174E-2</c:v>
                </c:pt>
                <c:pt idx="211">
                  <c:v>1.5458843401313174E-2</c:v>
                </c:pt>
                <c:pt idx="212">
                  <c:v>1.5608658269900044E-2</c:v>
                </c:pt>
                <c:pt idx="213">
                  <c:v>1.772837096617055E-2</c:v>
                </c:pt>
                <c:pt idx="214">
                  <c:v>1.772837096617055E-2</c:v>
                </c:pt>
                <c:pt idx="215">
                  <c:v>1.7979780291989121E-2</c:v>
                </c:pt>
                <c:pt idx="216">
                  <c:v>1.7979780291989121E-2</c:v>
                </c:pt>
                <c:pt idx="217">
                  <c:v>1.810116473539471E-2</c:v>
                </c:pt>
                <c:pt idx="218">
                  <c:v>1.8484387390489278E-2</c:v>
                </c:pt>
                <c:pt idx="219">
                  <c:v>1.8484387390489278E-2</c:v>
                </c:pt>
                <c:pt idx="220">
                  <c:v>1.8484387390489278E-2</c:v>
                </c:pt>
                <c:pt idx="221">
                  <c:v>1.8787960859089917E-2</c:v>
                </c:pt>
                <c:pt idx="222">
                  <c:v>1.8787960859089917E-2</c:v>
                </c:pt>
                <c:pt idx="223">
                  <c:v>1.8787960859089917E-2</c:v>
                </c:pt>
                <c:pt idx="224">
                  <c:v>1.9050396732796189E-2</c:v>
                </c:pt>
                <c:pt idx="225">
                  <c:v>1.9050396732796189E-2</c:v>
                </c:pt>
                <c:pt idx="226">
                  <c:v>1.9758535055500029E-2</c:v>
                </c:pt>
                <c:pt idx="227">
                  <c:v>1.9978135388714218E-2</c:v>
                </c:pt>
                <c:pt idx="228">
                  <c:v>2.0782786885808646E-2</c:v>
                </c:pt>
                <c:pt idx="229">
                  <c:v>2.0782786885808646E-2</c:v>
                </c:pt>
                <c:pt idx="230">
                  <c:v>2.1156034923932393E-2</c:v>
                </c:pt>
                <c:pt idx="231">
                  <c:v>2.1156034923932393E-2</c:v>
                </c:pt>
                <c:pt idx="232">
                  <c:v>2.3216765705542149E-2</c:v>
                </c:pt>
                <c:pt idx="233">
                  <c:v>2.3401424605902728E-2</c:v>
                </c:pt>
                <c:pt idx="234">
                  <c:v>2.5621110136080268E-2</c:v>
                </c:pt>
                <c:pt idx="235">
                  <c:v>2.5622197807857072E-2</c:v>
                </c:pt>
                <c:pt idx="236">
                  <c:v>2.587392628090656E-2</c:v>
                </c:pt>
                <c:pt idx="237">
                  <c:v>2.5875018076428887E-2</c:v>
                </c:pt>
                <c:pt idx="238">
                  <c:v>2.59908492024893E-2</c:v>
                </c:pt>
                <c:pt idx="239">
                  <c:v>2.59908492024893E-2</c:v>
                </c:pt>
                <c:pt idx="240">
                  <c:v>2.59908492024893E-2</c:v>
                </c:pt>
                <c:pt idx="241">
                  <c:v>2.6011632492996074E-2</c:v>
                </c:pt>
                <c:pt idx="242">
                  <c:v>2.6011632492996074E-2</c:v>
                </c:pt>
                <c:pt idx="243">
                  <c:v>2.6012726528138821E-2</c:v>
                </c:pt>
                <c:pt idx="244">
                  <c:v>2.6012726528138821E-2</c:v>
                </c:pt>
                <c:pt idx="245">
                  <c:v>2.6833829345232388E-2</c:v>
                </c:pt>
                <c:pt idx="246">
                  <c:v>2.6861517499970892E-2</c:v>
                </c:pt>
                <c:pt idx="247">
                  <c:v>2.6868164310161299E-2</c:v>
                </c:pt>
                <c:pt idx="248">
                  <c:v>2.6874811760243252E-2</c:v>
                </c:pt>
                <c:pt idx="249">
                  <c:v>2.6875919730801924E-2</c:v>
                </c:pt>
                <c:pt idx="250">
                  <c:v>2.7447769177007912E-2</c:v>
                </c:pt>
                <c:pt idx="251">
                  <c:v>2.7447769177007912E-2</c:v>
                </c:pt>
                <c:pt idx="252">
                  <c:v>2.7447769177007912E-2</c:v>
                </c:pt>
                <c:pt idx="253">
                  <c:v>2.7447769177007912E-2</c:v>
                </c:pt>
                <c:pt idx="254">
                  <c:v>2.7579712574617086E-2</c:v>
                </c:pt>
                <c:pt idx="255">
                  <c:v>2.7579712574617086E-2</c:v>
                </c:pt>
                <c:pt idx="256">
                  <c:v>2.7580831796602132E-2</c:v>
                </c:pt>
                <c:pt idx="257">
                  <c:v>2.7580831796602132E-2</c:v>
                </c:pt>
                <c:pt idx="258">
                  <c:v>2.7581951036361949E-2</c:v>
                </c:pt>
                <c:pt idx="259">
                  <c:v>2.7581951036361949E-2</c:v>
                </c:pt>
                <c:pt idx="260">
                  <c:v>3.1193418886162987E-2</c:v>
                </c:pt>
                <c:pt idx="261">
                  <c:v>4.0912540727727736E-2</c:v>
                </c:pt>
                <c:pt idx="262">
                  <c:v>4.0912540727727736E-2</c:v>
                </c:pt>
                <c:pt idx="263">
                  <c:v>4.0913854743364723E-2</c:v>
                </c:pt>
                <c:pt idx="264">
                  <c:v>4.0913854743364723E-2</c:v>
                </c:pt>
                <c:pt idx="265">
                  <c:v>4.0913854743364723E-2</c:v>
                </c:pt>
                <c:pt idx="266">
                  <c:v>4.126797044031251E-2</c:v>
                </c:pt>
                <c:pt idx="267">
                  <c:v>4.126797044031251E-2</c:v>
                </c:pt>
                <c:pt idx="268">
                  <c:v>4.3767919954300502E-2</c:v>
                </c:pt>
                <c:pt idx="269">
                  <c:v>4.3781441646005601E-2</c:v>
                </c:pt>
                <c:pt idx="270">
                  <c:v>4.3782793912937309E-2</c:v>
                </c:pt>
                <c:pt idx="271">
                  <c:v>4.6429950678601187E-2</c:v>
                </c:pt>
                <c:pt idx="272">
                  <c:v>4.7189702553931269E-2</c:v>
                </c:pt>
                <c:pt idx="273">
                  <c:v>4.7460926895101924E-2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AE-4120-A436-34F6878DD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64160"/>
        <c:axId val="1"/>
      </c:scatterChart>
      <c:valAx>
        <c:axId val="835464160"/>
        <c:scaling>
          <c:orientation val="minMax"/>
          <c:max val="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5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464160"/>
        <c:crosses val="autoZero"/>
        <c:crossBetween val="midCat"/>
        <c:majorUnit val="5.0000000000000001E-3"/>
        <c:minorUnit val="2E-3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8438911630891498"/>
          <c:y val="3.45911949685534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98387807773817"/>
          <c:y val="0.15408852351281052"/>
          <c:w val="0.82768837134714668"/>
          <c:h val="0.61635409405124209"/>
        </c:manualLayout>
      </c:layout>
      <c:scatterChart>
        <c:scatterStyle val="lineMarker"/>
        <c:varyColors val="0"/>
        <c:ser>
          <c:idx val="0"/>
          <c:order val="0"/>
          <c:tx>
            <c:strRef>
              <c:f>D!$H$20:$H$20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D!$H$22:$H$922</c:f>
              <c:numCache>
                <c:formatCode>General</c:formatCode>
                <c:ptCount val="90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C3-42DA-9018-FD43FC75E0D3}"/>
            </c:ext>
          </c:extLst>
        </c:ser>
        <c:ser>
          <c:idx val="1"/>
          <c:order val="1"/>
          <c:tx>
            <c:strRef>
              <c:f>D!$I$20</c:f>
              <c:strCache>
                <c:ptCount val="1"/>
                <c:pt idx="0">
                  <c:v>Ragazzoni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D!$D$22:$D$36</c:f>
                <c:numCache>
                  <c:formatCode>General</c:formatCode>
                  <c:ptCount val="15"/>
                </c:numCache>
              </c:numRef>
            </c:plus>
            <c:minus>
              <c:numRef>
                <c:f>D!$D$22:$D$36</c:f>
                <c:numCache>
                  <c:formatCode>General</c:formatCode>
                  <c:ptCount val="15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D!$I$22:$I$922</c:f>
              <c:numCache>
                <c:formatCode>General</c:formatCode>
                <c:ptCount val="901"/>
                <c:pt idx="0">
                  <c:v>-2.1531099730054848E-2</c:v>
                </c:pt>
                <c:pt idx="1">
                  <c:v>-1.6876457069884054E-2</c:v>
                </c:pt>
                <c:pt idx="2">
                  <c:v>-1.5367243024229538E-2</c:v>
                </c:pt>
                <c:pt idx="6">
                  <c:v>-1.7560506676090881E-3</c:v>
                </c:pt>
                <c:pt idx="43">
                  <c:v>6.0941364936297759E-3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C3-42DA-9018-FD43FC75E0D3}"/>
            </c:ext>
          </c:extLst>
        </c:ser>
        <c:ser>
          <c:idx val="2"/>
          <c:order val="2"/>
          <c:tx>
            <c:strRef>
              <c:f>D!$J$20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D!$D$22:$D$36</c:f>
                <c:numCache>
                  <c:formatCode>General</c:formatCode>
                  <c:ptCount val="15"/>
                </c:numCache>
              </c:numRef>
            </c:plus>
            <c:minus>
              <c:numRef>
                <c:f>D!$D$22:$D$36</c:f>
                <c:numCache>
                  <c:formatCode>General</c:formatCode>
                  <c:ptCount val="15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D!$J$22:$J$922</c:f>
              <c:numCache>
                <c:formatCode>General</c:formatCode>
                <c:ptCount val="901"/>
                <c:pt idx="50">
                  <c:v>3.5532525216694921E-3</c:v>
                </c:pt>
                <c:pt idx="65">
                  <c:v>0</c:v>
                </c:pt>
                <c:pt idx="72">
                  <c:v>8.0187133426079527E-4</c:v>
                </c:pt>
                <c:pt idx="75">
                  <c:v>5.5606844398425892E-4</c:v>
                </c:pt>
                <c:pt idx="76">
                  <c:v>1.2710747978417203E-4</c:v>
                </c:pt>
                <c:pt idx="77">
                  <c:v>-1.3721260620513931E-4</c:v>
                </c:pt>
                <c:pt idx="78">
                  <c:v>2.4765639682300389E-4</c:v>
                </c:pt>
                <c:pt idx="81">
                  <c:v>1.3956870607216842E-3</c:v>
                </c:pt>
                <c:pt idx="82">
                  <c:v>2.8714667787426151E-3</c:v>
                </c:pt>
                <c:pt idx="86">
                  <c:v>4.6485475104418583E-3</c:v>
                </c:pt>
                <c:pt idx="87">
                  <c:v>4.6485475104418583E-3</c:v>
                </c:pt>
                <c:pt idx="88">
                  <c:v>4.6144894149620086E-3</c:v>
                </c:pt>
                <c:pt idx="89">
                  <c:v>5.0727000707411207E-3</c:v>
                </c:pt>
                <c:pt idx="90">
                  <c:v>5.0727000707411207E-3</c:v>
                </c:pt>
                <c:pt idx="91">
                  <c:v>4.6675690828124061E-3</c:v>
                </c:pt>
                <c:pt idx="92">
                  <c:v>4.6675690828124061E-3</c:v>
                </c:pt>
                <c:pt idx="93">
                  <c:v>5.1324380838195793E-3</c:v>
                </c:pt>
                <c:pt idx="94">
                  <c:v>5.1324380838195793E-3</c:v>
                </c:pt>
                <c:pt idx="95">
                  <c:v>5.040866177296266E-3</c:v>
                </c:pt>
                <c:pt idx="96">
                  <c:v>5.040866177296266E-3</c:v>
                </c:pt>
                <c:pt idx="97">
                  <c:v>5.0961504384758882E-3</c:v>
                </c:pt>
                <c:pt idx="98">
                  <c:v>5.0961504384758882E-3</c:v>
                </c:pt>
                <c:pt idx="99">
                  <c:v>4.8680734471417964E-3</c:v>
                </c:pt>
                <c:pt idx="100">
                  <c:v>4.8680734471417964E-3</c:v>
                </c:pt>
                <c:pt idx="105">
                  <c:v>4.8794332760735415E-3</c:v>
                </c:pt>
                <c:pt idx="108">
                  <c:v>5.9046391179435886E-3</c:v>
                </c:pt>
                <c:pt idx="109">
                  <c:v>5.9046391179435886E-3</c:v>
                </c:pt>
                <c:pt idx="119">
                  <c:v>5.4093209982966073E-3</c:v>
                </c:pt>
                <c:pt idx="120">
                  <c:v>4.9659597425488755E-3</c:v>
                </c:pt>
                <c:pt idx="121">
                  <c:v>5.550828755076509E-3</c:v>
                </c:pt>
                <c:pt idx="122">
                  <c:v>5.5903047832543962E-3</c:v>
                </c:pt>
                <c:pt idx="123">
                  <c:v>5.375173786887899E-3</c:v>
                </c:pt>
                <c:pt idx="124">
                  <c:v>5.8843878287007101E-3</c:v>
                </c:pt>
                <c:pt idx="125">
                  <c:v>6.6692568361759186E-3</c:v>
                </c:pt>
                <c:pt idx="127">
                  <c:v>7.2374977971776389E-3</c:v>
                </c:pt>
                <c:pt idx="129">
                  <c:v>6.914596349815838E-3</c:v>
                </c:pt>
                <c:pt idx="130">
                  <c:v>5.3061486541992053E-3</c:v>
                </c:pt>
                <c:pt idx="133">
                  <c:v>9.6006772655528039E-3</c:v>
                </c:pt>
                <c:pt idx="134">
                  <c:v>7.6855462684761733E-3</c:v>
                </c:pt>
                <c:pt idx="135">
                  <c:v>9.67041528201662E-3</c:v>
                </c:pt>
                <c:pt idx="136">
                  <c:v>8.2816610447480343E-3</c:v>
                </c:pt>
                <c:pt idx="137">
                  <c:v>9.0535196723067202E-3</c:v>
                </c:pt>
                <c:pt idx="138">
                  <c:v>8.9627337438287213E-3</c:v>
                </c:pt>
                <c:pt idx="141">
                  <c:v>9.9630012700799853E-3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C3-42DA-9018-FD43FC75E0D3}"/>
            </c:ext>
          </c:extLst>
        </c:ser>
        <c:ser>
          <c:idx val="3"/>
          <c:order val="3"/>
          <c:tx>
            <c:strRef>
              <c:f>D!$K$20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D!$K$22:$K$922</c:f>
              <c:numCache>
                <c:formatCode>General</c:formatCode>
                <c:ptCount val="901"/>
                <c:pt idx="66">
                  <c:v>-1.5507039643125609E-4</c:v>
                </c:pt>
                <c:pt idx="67">
                  <c:v>6.9370149140013382E-4</c:v>
                </c:pt>
                <c:pt idx="73">
                  <c:v>5.2279094961704686E-4</c:v>
                </c:pt>
                <c:pt idx="74">
                  <c:v>-3.7831667577847838E-4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C3-42DA-9018-FD43FC75E0D3}"/>
            </c:ext>
          </c:extLst>
        </c:ser>
        <c:ser>
          <c:idx val="4"/>
          <c:order val="4"/>
          <c:tx>
            <c:strRef>
              <c:f>D!$L$20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D!$D$22:$D$36</c:f>
                <c:numCache>
                  <c:formatCode>General</c:formatCode>
                  <c:ptCount val="15"/>
                </c:numCache>
              </c:numRef>
            </c:plus>
            <c:minus>
              <c:numRef>
                <c:f>D!$D$22:$D$36</c:f>
                <c:numCache>
                  <c:formatCode>General</c:formatCode>
                  <c:ptCount val="15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D!$L$22:$L$922</c:f>
              <c:numCache>
                <c:formatCode>General</c:formatCode>
                <c:ptCount val="901"/>
                <c:pt idx="3">
                  <c:v>3.1348600168712437E-3</c:v>
                </c:pt>
                <c:pt idx="4">
                  <c:v>-1.1018392520782072E-2</c:v>
                </c:pt>
                <c:pt idx="5">
                  <c:v>4.8369630385423079E-3</c:v>
                </c:pt>
                <c:pt idx="17">
                  <c:v>9.770094184204936E-4</c:v>
                </c:pt>
                <c:pt idx="18">
                  <c:v>9.5541079790564254E-3</c:v>
                </c:pt>
                <c:pt idx="19">
                  <c:v>-2.8193370453664102E-3</c:v>
                </c:pt>
                <c:pt idx="20">
                  <c:v>8.2262341529713012E-3</c:v>
                </c:pt>
                <c:pt idx="21">
                  <c:v>6.3037782674655318E-3</c:v>
                </c:pt>
                <c:pt idx="22">
                  <c:v>1.1921618221094832E-2</c:v>
                </c:pt>
                <c:pt idx="23">
                  <c:v>1.4124327186436858E-2</c:v>
                </c:pt>
                <c:pt idx="24">
                  <c:v>1.5858563514484558E-2</c:v>
                </c:pt>
                <c:pt idx="25">
                  <c:v>2.23295309842797E-3</c:v>
                </c:pt>
                <c:pt idx="26">
                  <c:v>1.5739173031761311E-2</c:v>
                </c:pt>
                <c:pt idx="27">
                  <c:v>1.3847798938513733E-2</c:v>
                </c:pt>
                <c:pt idx="28">
                  <c:v>2.44721081253374E-3</c:v>
                </c:pt>
                <c:pt idx="29">
                  <c:v>1.5597219535266049E-3</c:v>
                </c:pt>
                <c:pt idx="30">
                  <c:v>7.0689359927200712E-3</c:v>
                </c:pt>
                <c:pt idx="31">
                  <c:v>1.5672233086661436E-2</c:v>
                </c:pt>
                <c:pt idx="32">
                  <c:v>1.7847442286438309E-3</c:v>
                </c:pt>
                <c:pt idx="33">
                  <c:v>1.1293958268652204E-2</c:v>
                </c:pt>
                <c:pt idx="34">
                  <c:v>3.8031723161111586E-3</c:v>
                </c:pt>
                <c:pt idx="35">
                  <c:v>4.4064694156986661E-3</c:v>
                </c:pt>
                <c:pt idx="36">
                  <c:v>7.9156834544846788E-3</c:v>
                </c:pt>
                <c:pt idx="37">
                  <c:v>1.3028194596699905E-2</c:v>
                </c:pt>
                <c:pt idx="41">
                  <c:v>9.496667240455281E-3</c:v>
                </c:pt>
                <c:pt idx="42">
                  <c:v>1.0646034555975348E-2</c:v>
                </c:pt>
                <c:pt idx="44">
                  <c:v>2.078568880824605E-2</c:v>
                </c:pt>
                <c:pt idx="45">
                  <c:v>1.4565496327122673E-2</c:v>
                </c:pt>
                <c:pt idx="46">
                  <c:v>1.4108572431723587E-2</c:v>
                </c:pt>
                <c:pt idx="49">
                  <c:v>1.4380110478668939E-2</c:v>
                </c:pt>
                <c:pt idx="55">
                  <c:v>6.7553020198829472E-4</c:v>
                </c:pt>
                <c:pt idx="56">
                  <c:v>2.0693958285846747E-2</c:v>
                </c:pt>
                <c:pt idx="57">
                  <c:v>4.162430930591654E-3</c:v>
                </c:pt>
                <c:pt idx="58">
                  <c:v>-5.3690964268753305E-3</c:v>
                </c:pt>
                <c:pt idx="59">
                  <c:v>1.0547495912760496E-3</c:v>
                </c:pt>
                <c:pt idx="60">
                  <c:v>-1.7241133537027054E-3</c:v>
                </c:pt>
                <c:pt idx="61">
                  <c:v>3.6056496101082303E-3</c:v>
                </c:pt>
                <c:pt idx="62">
                  <c:v>1.1265122077020351E-2</c:v>
                </c:pt>
                <c:pt idx="63">
                  <c:v>3.621083582402207E-3</c:v>
                </c:pt>
                <c:pt idx="64">
                  <c:v>7.2428087660227902E-3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C3-42DA-9018-FD43FC75E0D3}"/>
            </c:ext>
          </c:extLst>
        </c:ser>
        <c:ser>
          <c:idx val="5"/>
          <c:order val="5"/>
          <c:tx>
            <c:strRef>
              <c:f>D!$M$20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D!$M$22:$M$922</c:f>
              <c:numCache>
                <c:formatCode>General</c:formatCode>
                <c:ptCount val="901"/>
                <c:pt idx="7">
                  <c:v>1.1509124895383138E-2</c:v>
                </c:pt>
                <c:pt idx="8">
                  <c:v>1.4809802130912431E-2</c:v>
                </c:pt>
                <c:pt idx="9">
                  <c:v>1.1149278157972731E-2</c:v>
                </c:pt>
                <c:pt idx="10">
                  <c:v>1.6731206509575713E-2</c:v>
                </c:pt>
                <c:pt idx="11">
                  <c:v>4.4470147477113642E-3</c:v>
                </c:pt>
                <c:pt idx="12">
                  <c:v>4.9562287895241752E-3</c:v>
                </c:pt>
                <c:pt idx="13">
                  <c:v>4.4654428347712383E-3</c:v>
                </c:pt>
                <c:pt idx="14">
                  <c:v>3.9746568800183013E-3</c:v>
                </c:pt>
                <c:pt idx="15">
                  <c:v>3.687043281388469E-3</c:v>
                </c:pt>
                <c:pt idx="16">
                  <c:v>5.7966137683251873E-3</c:v>
                </c:pt>
                <c:pt idx="39">
                  <c:v>5.3374086346593685E-3</c:v>
                </c:pt>
                <c:pt idx="40">
                  <c:v>1.0437408636789769E-2</c:v>
                </c:pt>
                <c:pt idx="47">
                  <c:v>6.3046872019185685E-3</c:v>
                </c:pt>
                <c:pt idx="51">
                  <c:v>4.0532525235903449E-3</c:v>
                </c:pt>
                <c:pt idx="68">
                  <c:v>-1.0202102930634283E-3</c:v>
                </c:pt>
                <c:pt idx="69">
                  <c:v>7.7472821431001648E-4</c:v>
                </c:pt>
                <c:pt idx="71">
                  <c:v>-4.0354660450248048E-4</c:v>
                </c:pt>
                <c:pt idx="101">
                  <c:v>4.591983619320672E-3</c:v>
                </c:pt>
                <c:pt idx="102">
                  <c:v>5.8040153453475796E-3</c:v>
                </c:pt>
                <c:pt idx="103">
                  <c:v>4.678884353779722E-3</c:v>
                </c:pt>
                <c:pt idx="106">
                  <c:v>5.9440705954330042E-3</c:v>
                </c:pt>
                <c:pt idx="107">
                  <c:v>6.5683069187798537E-3</c:v>
                </c:pt>
                <c:pt idx="111">
                  <c:v>6.2206255752244033E-3</c:v>
                </c:pt>
                <c:pt idx="112">
                  <c:v>6.2206255752244033E-3</c:v>
                </c:pt>
                <c:pt idx="113">
                  <c:v>6.2206255752244033E-3</c:v>
                </c:pt>
                <c:pt idx="114">
                  <c:v>6.8039226680411957E-3</c:v>
                </c:pt>
                <c:pt idx="115">
                  <c:v>6.2580752273788676E-3</c:v>
                </c:pt>
                <c:pt idx="116">
                  <c:v>6.958075231523253E-3</c:v>
                </c:pt>
                <c:pt idx="117">
                  <c:v>6.958075231523253E-3</c:v>
                </c:pt>
                <c:pt idx="118">
                  <c:v>6.958075231523253E-3</c:v>
                </c:pt>
                <c:pt idx="128">
                  <c:v>5.7426733474130742E-3</c:v>
                </c:pt>
                <c:pt idx="132">
                  <c:v>7.6460256896098144E-3</c:v>
                </c:pt>
                <c:pt idx="139">
                  <c:v>8.6841775337234139E-3</c:v>
                </c:pt>
                <c:pt idx="140">
                  <c:v>8.8841775359469466E-3</c:v>
                </c:pt>
                <c:pt idx="142">
                  <c:v>9.7532490035519004E-3</c:v>
                </c:pt>
                <c:pt idx="144">
                  <c:v>1.2105533802241553E-2</c:v>
                </c:pt>
                <c:pt idx="145">
                  <c:v>1.220553379971534E-2</c:v>
                </c:pt>
                <c:pt idx="146">
                  <c:v>1.3005533801333513E-2</c:v>
                </c:pt>
                <c:pt idx="148">
                  <c:v>1.1718089495843742E-2</c:v>
                </c:pt>
                <c:pt idx="149">
                  <c:v>1.3956870607216842E-3</c:v>
                </c:pt>
                <c:pt idx="150">
                  <c:v>4.5719836198259145E-3</c:v>
                </c:pt>
                <c:pt idx="151">
                  <c:v>5.7740153497434221E-3</c:v>
                </c:pt>
                <c:pt idx="152">
                  <c:v>4.9588843539822847E-3</c:v>
                </c:pt>
                <c:pt idx="153">
                  <c:v>4.779433278599754E-3</c:v>
                </c:pt>
                <c:pt idx="154">
                  <c:v>5.7640705927042291E-3</c:v>
                </c:pt>
                <c:pt idx="155">
                  <c:v>6.2983069219626486E-3</c:v>
                </c:pt>
                <c:pt idx="156">
                  <c:v>-1.7060506725101732E-3</c:v>
                </c:pt>
                <c:pt idx="157">
                  <c:v>-1.3440136099234223E-3</c:v>
                </c:pt>
                <c:pt idx="158">
                  <c:v>6.124136496509891E-3</c:v>
                </c:pt>
                <c:pt idx="159">
                  <c:v>-3.2021029619500041E-4</c:v>
                </c:pt>
                <c:pt idx="160">
                  <c:v>-3.7793618685100228E-4</c:v>
                </c:pt>
                <c:pt idx="161">
                  <c:v>9.7472821653354913E-4</c:v>
                </c:pt>
                <c:pt idx="162">
                  <c:v>-3.0354659975273535E-4</c:v>
                </c:pt>
                <c:pt idx="163">
                  <c:v>-6.00160397880245E-4</c:v>
                </c:pt>
                <c:pt idx="164">
                  <c:v>5.8484851397224702E-3</c:v>
                </c:pt>
                <c:pt idx="165">
                  <c:v>6.0976991808274761E-3</c:v>
                </c:pt>
                <c:pt idx="166">
                  <c:v>5.6925681928987615E-3</c:v>
                </c:pt>
                <c:pt idx="167">
                  <c:v>6.1961272658663802E-3</c:v>
                </c:pt>
                <c:pt idx="168">
                  <c:v>6.6409962746547535E-3</c:v>
                </c:pt>
                <c:pt idx="169">
                  <c:v>5.7258652886957861E-3</c:v>
                </c:pt>
                <c:pt idx="170">
                  <c:v>6.869039403682109E-3</c:v>
                </c:pt>
                <c:pt idx="171">
                  <c:v>5.9439084143377841E-3</c:v>
                </c:pt>
                <c:pt idx="172">
                  <c:v>7.9456050807493739E-3</c:v>
                </c:pt>
                <c:pt idx="173">
                  <c:v>7.5381162241683342E-3</c:v>
                </c:pt>
                <c:pt idx="174">
                  <c:v>7.6429852342698723E-3</c:v>
                </c:pt>
                <c:pt idx="175">
                  <c:v>7.5144288275623694E-3</c:v>
                </c:pt>
                <c:pt idx="176">
                  <c:v>9.2098075401736423E-3</c:v>
                </c:pt>
                <c:pt idx="177">
                  <c:v>8.3646765488083474E-3</c:v>
                </c:pt>
                <c:pt idx="178">
                  <c:v>9.0764017368201166E-3</c:v>
                </c:pt>
                <c:pt idx="179">
                  <c:v>8.9532579149818048E-3</c:v>
                </c:pt>
                <c:pt idx="180">
                  <c:v>1.0460614888870623E-2</c:v>
                </c:pt>
                <c:pt idx="181">
                  <c:v>1.0355483900639229E-2</c:v>
                </c:pt>
                <c:pt idx="182">
                  <c:v>1.0619566950481385E-2</c:v>
                </c:pt>
                <c:pt idx="183">
                  <c:v>1.0549042977800127E-2</c:v>
                </c:pt>
                <c:pt idx="184">
                  <c:v>1.0063911984616425E-2</c:v>
                </c:pt>
                <c:pt idx="185">
                  <c:v>1.0708780995628331E-2</c:v>
                </c:pt>
                <c:pt idx="186">
                  <c:v>1.2033894170599524E-2</c:v>
                </c:pt>
                <c:pt idx="187">
                  <c:v>1.2280488350370433E-2</c:v>
                </c:pt>
                <c:pt idx="188">
                  <c:v>1.2469702400267124E-2</c:v>
                </c:pt>
                <c:pt idx="189">
                  <c:v>1.2884571406175382E-2</c:v>
                </c:pt>
                <c:pt idx="190">
                  <c:v>1.2463152765121777E-2</c:v>
                </c:pt>
                <c:pt idx="191">
                  <c:v>1.297802177577978E-2</c:v>
                </c:pt>
                <c:pt idx="192">
                  <c:v>1.2877497800218407E-2</c:v>
                </c:pt>
                <c:pt idx="193">
                  <c:v>1.2322366812441032E-2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C3-42DA-9018-FD43FC75E0D3}"/>
            </c:ext>
          </c:extLst>
        </c:ser>
        <c:ser>
          <c:idx val="6"/>
          <c:order val="6"/>
          <c:tx>
            <c:strRef>
              <c:f>D!$N$20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D!$N$22:$N$922</c:f>
              <c:numCache>
                <c:formatCode>General</c:formatCode>
                <c:ptCount val="901"/>
                <c:pt idx="111">
                  <c:v>7.4665499255037737E-3</c:v>
                </c:pt>
                <c:pt idx="112">
                  <c:v>7.4665499255037737E-3</c:v>
                </c:pt>
                <c:pt idx="113">
                  <c:v>7.4665499255037737E-3</c:v>
                </c:pt>
                <c:pt idx="114">
                  <c:v>7.4694314823398021E-3</c:v>
                </c:pt>
                <c:pt idx="115">
                  <c:v>7.5470118586944274E-3</c:v>
                </c:pt>
                <c:pt idx="116">
                  <c:v>7.5470118586944274E-3</c:v>
                </c:pt>
                <c:pt idx="117">
                  <c:v>7.5470118586944274E-3</c:v>
                </c:pt>
                <c:pt idx="118">
                  <c:v>7.5470118586944274E-3</c:v>
                </c:pt>
                <c:pt idx="119">
                  <c:v>7.5702859716008141E-3</c:v>
                </c:pt>
                <c:pt idx="120">
                  <c:v>7.5928951098527334E-3</c:v>
                </c:pt>
                <c:pt idx="121">
                  <c:v>7.5931167680708895E-3</c:v>
                </c:pt>
                <c:pt idx="122">
                  <c:v>7.594003400943513E-3</c:v>
                </c:pt>
                <c:pt idx="123">
                  <c:v>7.5942250591616699E-3</c:v>
                </c:pt>
                <c:pt idx="124">
                  <c:v>7.5955550084706065E-3</c:v>
                </c:pt>
                <c:pt idx="125">
                  <c:v>7.5957766666887618E-3</c:v>
                </c:pt>
                <c:pt idx="126">
                  <c:v>7.7360863187815546E-3</c:v>
                </c:pt>
                <c:pt idx="127">
                  <c:v>7.7764281144859591E-3</c:v>
                </c:pt>
                <c:pt idx="128">
                  <c:v>7.7930524808476637E-3</c:v>
                </c:pt>
                <c:pt idx="129">
                  <c:v>7.8236413149532016E-3</c:v>
                </c:pt>
                <c:pt idx="130">
                  <c:v>7.8633181360031387E-3</c:v>
                </c:pt>
                <c:pt idx="131">
                  <c:v>7.9295939432318038E-3</c:v>
                </c:pt>
                <c:pt idx="132">
                  <c:v>8.0158189900945143E-3</c:v>
                </c:pt>
                <c:pt idx="133">
                  <c:v>8.0333299893288433E-3</c:v>
                </c:pt>
                <c:pt idx="134">
                  <c:v>8.0335516475470003E-3</c:v>
                </c:pt>
                <c:pt idx="135">
                  <c:v>8.0337733057651555E-3</c:v>
                </c:pt>
                <c:pt idx="136">
                  <c:v>8.0570474186715431E-3</c:v>
                </c:pt>
                <c:pt idx="137">
                  <c:v>8.1131269478650278E-3</c:v>
                </c:pt>
                <c:pt idx="138">
                  <c:v>8.1144568971739661E-3</c:v>
                </c:pt>
                <c:pt idx="139">
                  <c:v>8.1627783887319883E-3</c:v>
                </c:pt>
                <c:pt idx="140">
                  <c:v>8.1627783887319883E-3</c:v>
                </c:pt>
                <c:pt idx="141">
                  <c:v>8.2155330446531324E-3</c:v>
                </c:pt>
                <c:pt idx="142">
                  <c:v>8.3589459118001107E-3</c:v>
                </c:pt>
                <c:pt idx="143">
                  <c:v>8.6162911030793071E-3</c:v>
                </c:pt>
                <c:pt idx="144">
                  <c:v>8.6258224064600167E-3</c:v>
                </c:pt>
                <c:pt idx="145">
                  <c:v>8.6258224064600167E-3</c:v>
                </c:pt>
                <c:pt idx="146">
                  <c:v>8.6258224064600167E-3</c:v>
                </c:pt>
                <c:pt idx="147">
                  <c:v>8.6344670769681053E-3</c:v>
                </c:pt>
                <c:pt idx="148">
                  <c:v>8.6468799371848433E-3</c:v>
                </c:pt>
                <c:pt idx="149">
                  <c:v>6.1465752363843787E-3</c:v>
                </c:pt>
                <c:pt idx="150">
                  <c:v>7.1342842564878252E-3</c:v>
                </c:pt>
                <c:pt idx="151">
                  <c:v>7.1562284200852762E-3</c:v>
                </c:pt>
                <c:pt idx="152">
                  <c:v>7.1564500783034323E-3</c:v>
                </c:pt>
                <c:pt idx="153">
                  <c:v>7.2147461896784788E-3</c:v>
                </c:pt>
                <c:pt idx="154">
                  <c:v>7.3761133724960966E-3</c:v>
                </c:pt>
                <c:pt idx="155">
                  <c:v>7.3858663340949648E-3</c:v>
                </c:pt>
                <c:pt idx="156">
                  <c:v>-5.7039380808935718E-3</c:v>
                </c:pt>
                <c:pt idx="157">
                  <c:v>-5.5804744533806423E-3</c:v>
                </c:pt>
                <c:pt idx="158">
                  <c:v>3.366916802956376E-4</c:v>
                </c:pt>
                <c:pt idx="159">
                  <c:v>4.8620658621699557E-3</c:v>
                </c:pt>
                <c:pt idx="160">
                  <c:v>4.9259034289989029E-3</c:v>
                </c:pt>
                <c:pt idx="161">
                  <c:v>4.9383162892156435E-3</c:v>
                </c:pt>
                <c:pt idx="162">
                  <c:v>4.9438577446695451E-3</c:v>
                </c:pt>
                <c:pt idx="163">
                  <c:v>4.9804313506652967E-3</c:v>
                </c:pt>
                <c:pt idx="164">
                  <c:v>7.4532504324144096E-3</c:v>
                </c:pt>
                <c:pt idx="165">
                  <c:v>7.4545803817233462E-3</c:v>
                </c:pt>
                <c:pt idx="166">
                  <c:v>7.4548020399415015E-3</c:v>
                </c:pt>
                <c:pt idx="167">
                  <c:v>7.4572402803412185E-3</c:v>
                </c:pt>
                <c:pt idx="168">
                  <c:v>7.4574619385593746E-3</c:v>
                </c:pt>
                <c:pt idx="169">
                  <c:v>7.4576835967775307E-3</c:v>
                </c:pt>
                <c:pt idx="170">
                  <c:v>7.6130660077049356E-3</c:v>
                </c:pt>
                <c:pt idx="171">
                  <c:v>7.6132876659230917E-3</c:v>
                </c:pt>
                <c:pt idx="172">
                  <c:v>7.9065414885435715E-3</c:v>
                </c:pt>
                <c:pt idx="173">
                  <c:v>7.9107529946885365E-3</c:v>
                </c:pt>
                <c:pt idx="174">
                  <c:v>7.9109746529066934E-3</c:v>
                </c:pt>
                <c:pt idx="175">
                  <c:v>7.9592961444647156E-3</c:v>
                </c:pt>
                <c:pt idx="176">
                  <c:v>8.1024873533935369E-3</c:v>
                </c:pt>
                <c:pt idx="177">
                  <c:v>8.1027090116116939E-3</c:v>
                </c:pt>
                <c:pt idx="178">
                  <c:v>8.1082504670655954E-3</c:v>
                </c:pt>
                <c:pt idx="179">
                  <c:v>8.1135702643013417E-3</c:v>
                </c:pt>
                <c:pt idx="180">
                  <c:v>8.5072352597465213E-3</c:v>
                </c:pt>
                <c:pt idx="181">
                  <c:v>8.5074569179646765E-3</c:v>
                </c:pt>
                <c:pt idx="182">
                  <c:v>8.5090085254917701E-3</c:v>
                </c:pt>
                <c:pt idx="183">
                  <c:v>8.5098951583643945E-3</c:v>
                </c:pt>
                <c:pt idx="184">
                  <c:v>8.5101168165825497E-3</c:v>
                </c:pt>
                <c:pt idx="185">
                  <c:v>8.5103384748007049E-3</c:v>
                </c:pt>
                <c:pt idx="186">
                  <c:v>9.0008681115800876E-3</c:v>
                </c:pt>
                <c:pt idx="187">
                  <c:v>9.0066312252521444E-3</c:v>
                </c:pt>
                <c:pt idx="188">
                  <c:v>9.0079611745610827E-3</c:v>
                </c:pt>
                <c:pt idx="189">
                  <c:v>9.0081828327792379E-3</c:v>
                </c:pt>
                <c:pt idx="190">
                  <c:v>9.0190440854688858E-3</c:v>
                </c:pt>
                <c:pt idx="191">
                  <c:v>9.019265743687041E-3</c:v>
                </c:pt>
                <c:pt idx="192">
                  <c:v>9.0201523765596654E-3</c:v>
                </c:pt>
                <c:pt idx="193">
                  <c:v>9.0203740347778207E-3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7C3-42DA-9018-FD43FC75E0D3}"/>
            </c:ext>
          </c:extLst>
        </c:ser>
        <c:ser>
          <c:idx val="7"/>
          <c:order val="7"/>
          <c:tx>
            <c:strRef>
              <c:f>D!$V$1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D!$U$2:$U$16</c:f>
              <c:numCache>
                <c:formatCode>General</c:formatCode>
                <c:ptCount val="15"/>
                <c:pt idx="0">
                  <c:v>-40000</c:v>
                </c:pt>
                <c:pt idx="1">
                  <c:v>-37000</c:v>
                </c:pt>
                <c:pt idx="2">
                  <c:v>-34000</c:v>
                </c:pt>
                <c:pt idx="3">
                  <c:v>-31000</c:v>
                </c:pt>
                <c:pt idx="4">
                  <c:v>-28000</c:v>
                </c:pt>
                <c:pt idx="5">
                  <c:v>-25000</c:v>
                </c:pt>
                <c:pt idx="6">
                  <c:v>-22000</c:v>
                </c:pt>
                <c:pt idx="7">
                  <c:v>-19000</c:v>
                </c:pt>
                <c:pt idx="8">
                  <c:v>-16000</c:v>
                </c:pt>
                <c:pt idx="9">
                  <c:v>-13000</c:v>
                </c:pt>
                <c:pt idx="10">
                  <c:v>-10000</c:v>
                </c:pt>
                <c:pt idx="11">
                  <c:v>-7000</c:v>
                </c:pt>
                <c:pt idx="12">
                  <c:v>-4000</c:v>
                </c:pt>
                <c:pt idx="13">
                  <c:v>-1000</c:v>
                </c:pt>
                <c:pt idx="14">
                  <c:v>2000</c:v>
                </c:pt>
              </c:numCache>
            </c:numRef>
          </c:xVal>
          <c:yVal>
            <c:numRef>
              <c:f>D!$V$2:$V$16</c:f>
              <c:numCache>
                <c:formatCode>General</c:formatCode>
                <c:ptCount val="15"/>
                <c:pt idx="0">
                  <c:v>-1.9028988228172512E-2</c:v>
                </c:pt>
                <c:pt idx="1">
                  <c:v>-1.3442343354297809E-2</c:v>
                </c:pt>
                <c:pt idx="2">
                  <c:v>-8.5302060250141837E-3</c:v>
                </c:pt>
                <c:pt idx="3">
                  <c:v>-4.292576240321623E-3</c:v>
                </c:pt>
                <c:pt idx="4">
                  <c:v>-7.2945400022013732E-4</c:v>
                </c:pt>
                <c:pt idx="5">
                  <c:v>2.1591606952902805E-3</c:v>
                </c:pt>
                <c:pt idx="6">
                  <c:v>4.3732678462096199E-3</c:v>
                </c:pt>
                <c:pt idx="7">
                  <c:v>5.9128674525378965E-3</c:v>
                </c:pt>
                <c:pt idx="8">
                  <c:v>6.7779595142751017E-3</c:v>
                </c:pt>
                <c:pt idx="9">
                  <c:v>6.9685440314212407E-3</c:v>
                </c:pt>
                <c:pt idx="10">
                  <c:v>6.4846210039763031E-3</c:v>
                </c:pt>
                <c:pt idx="11">
                  <c:v>5.3261904319402992E-3</c:v>
                </c:pt>
                <c:pt idx="12">
                  <c:v>3.4932523153132218E-3</c:v>
                </c:pt>
                <c:pt idx="13">
                  <c:v>9.8580665409507507E-4</c:v>
                </c:pt>
                <c:pt idx="14">
                  <c:v>-2.1961465517141413E-3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7C3-42DA-9018-FD43FC75E0D3}"/>
            </c:ext>
          </c:extLst>
        </c:ser>
        <c:ser>
          <c:idx val="8"/>
          <c:order val="8"/>
          <c:tx>
            <c:strRef>
              <c:f>D!$Q$20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D!$Q$22:$Q$922</c:f>
              <c:numCache>
                <c:formatCode>yyyy/mm/dd\ </c:formatCode>
                <c:ptCount val="901"/>
                <c:pt idx="53" formatCode="General">
                  <c:v>-6.6732614519423805E-2</c:v>
                </c:pt>
                <c:pt idx="54" formatCode="General">
                  <c:v>4.0941454273706768E-2</c:v>
                </c:pt>
                <c:pt idx="70" formatCode="General">
                  <c:v>7.2274728212505579E-2</c:v>
                </c:pt>
                <c:pt idx="80" formatCode="General">
                  <c:v>7.3999304950120859E-2</c:v>
                </c:pt>
                <c:pt idx="83" formatCode="General">
                  <c:v>5.0377686704450753E-2</c:v>
                </c:pt>
                <c:pt idx="84" formatCode="General">
                  <c:v>-4.4267420962569304E-3</c:v>
                </c:pt>
                <c:pt idx="85" formatCode="General">
                  <c:v>4.4501730546471663E-2</c:v>
                </c:pt>
                <c:pt idx="104" formatCode="General">
                  <c:v>1.0983318497892469E-2</c:v>
                </c:pt>
                <c:pt idx="110" formatCode="General">
                  <c:v>5.2891673520207405E-2</c:v>
                </c:pt>
                <c:pt idx="126" formatCode="General">
                  <c:v>-1.9908661532099359E-2</c:v>
                </c:pt>
                <c:pt idx="131" formatCode="General">
                  <c:v>-4.9198018154129386E-2</c:v>
                </c:pt>
                <c:pt idx="143" formatCode="General">
                  <c:v>7.5216166485915892E-2</c:v>
                </c:pt>
                <c:pt idx="147" formatCode="General">
                  <c:v>7.3625425087811891E-2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7C3-42DA-9018-FD43FC75E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59568"/>
        <c:axId val="1"/>
      </c:scatterChart>
      <c:valAx>
        <c:axId val="835459568"/>
        <c:scaling>
          <c:orientation val="minMax"/>
          <c:max val="0"/>
          <c:min val="-4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31842411451144"/>
              <c:y val="0.855348553128972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564064801178203E-2"/>
              <c:y val="0.35220224830386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459568"/>
        <c:crosses val="autoZero"/>
        <c:crossBetween val="midCat"/>
        <c:majorUnit val="0.01"/>
        <c:minorUnit val="2E-3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0309278350515464E-2"/>
          <c:y val="0.9182419650373892"/>
          <c:w val="0.88954406472386827"/>
          <c:h val="0.981135376945806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8472895733848245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6388563447256"/>
          <c:y val="0.15060240963855423"/>
          <c:w val="0.82819502024111524"/>
          <c:h val="0.62951807228915657"/>
        </c:manualLayout>
      </c:layout>
      <c:scatterChart>
        <c:scatterStyle val="lineMarker"/>
        <c:varyColors val="0"/>
        <c:ser>
          <c:idx val="0"/>
          <c:order val="0"/>
          <c:tx>
            <c:strRef>
              <c:f>D!$H$20:$H$20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D!$H$22:$H$922</c:f>
              <c:numCache>
                <c:formatCode>General</c:formatCode>
                <c:ptCount val="90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FA-47BA-8706-CDE7542D87C9}"/>
            </c:ext>
          </c:extLst>
        </c:ser>
        <c:ser>
          <c:idx val="1"/>
          <c:order val="1"/>
          <c:tx>
            <c:strRef>
              <c:f>D!$I$20</c:f>
              <c:strCache>
                <c:ptCount val="1"/>
                <c:pt idx="0">
                  <c:v>Ragazzoni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D!$D$22:$D$36</c:f>
                <c:numCache>
                  <c:formatCode>General</c:formatCode>
                  <c:ptCount val="15"/>
                </c:numCache>
              </c:numRef>
            </c:plus>
            <c:minus>
              <c:numRef>
                <c:f>D!$D$22:$D$36</c:f>
                <c:numCache>
                  <c:formatCode>General</c:formatCode>
                  <c:ptCount val="15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D!$I$22:$I$922</c:f>
              <c:numCache>
                <c:formatCode>General</c:formatCode>
                <c:ptCount val="901"/>
                <c:pt idx="0">
                  <c:v>-2.1531099730054848E-2</c:v>
                </c:pt>
                <c:pt idx="1">
                  <c:v>-1.6876457069884054E-2</c:v>
                </c:pt>
                <c:pt idx="2">
                  <c:v>-1.5367243024229538E-2</c:v>
                </c:pt>
                <c:pt idx="6">
                  <c:v>-1.7560506676090881E-3</c:v>
                </c:pt>
                <c:pt idx="43">
                  <c:v>6.0941364936297759E-3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FA-47BA-8706-CDE7542D87C9}"/>
            </c:ext>
          </c:extLst>
        </c:ser>
        <c:ser>
          <c:idx val="2"/>
          <c:order val="2"/>
          <c:tx>
            <c:strRef>
              <c:f>D!$J$20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D!$D$22:$D$36</c:f>
                <c:numCache>
                  <c:formatCode>General</c:formatCode>
                  <c:ptCount val="15"/>
                </c:numCache>
              </c:numRef>
            </c:plus>
            <c:minus>
              <c:numRef>
                <c:f>D!$D$22:$D$36</c:f>
                <c:numCache>
                  <c:formatCode>General</c:formatCode>
                  <c:ptCount val="15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D!$J$22:$J$922</c:f>
              <c:numCache>
                <c:formatCode>General</c:formatCode>
                <c:ptCount val="901"/>
                <c:pt idx="50">
                  <c:v>3.5532525216694921E-3</c:v>
                </c:pt>
                <c:pt idx="65">
                  <c:v>0</c:v>
                </c:pt>
                <c:pt idx="72">
                  <c:v>8.0187133426079527E-4</c:v>
                </c:pt>
                <c:pt idx="75">
                  <c:v>5.5606844398425892E-4</c:v>
                </c:pt>
                <c:pt idx="76">
                  <c:v>1.2710747978417203E-4</c:v>
                </c:pt>
                <c:pt idx="77">
                  <c:v>-1.3721260620513931E-4</c:v>
                </c:pt>
                <c:pt idx="78">
                  <c:v>2.4765639682300389E-4</c:v>
                </c:pt>
                <c:pt idx="81">
                  <c:v>1.3956870607216842E-3</c:v>
                </c:pt>
                <c:pt idx="82">
                  <c:v>2.8714667787426151E-3</c:v>
                </c:pt>
                <c:pt idx="86">
                  <c:v>4.6485475104418583E-3</c:v>
                </c:pt>
                <c:pt idx="87">
                  <c:v>4.6485475104418583E-3</c:v>
                </c:pt>
                <c:pt idx="88">
                  <c:v>4.6144894149620086E-3</c:v>
                </c:pt>
                <c:pt idx="89">
                  <c:v>5.0727000707411207E-3</c:v>
                </c:pt>
                <c:pt idx="90">
                  <c:v>5.0727000707411207E-3</c:v>
                </c:pt>
                <c:pt idx="91">
                  <c:v>4.6675690828124061E-3</c:v>
                </c:pt>
                <c:pt idx="92">
                  <c:v>4.6675690828124061E-3</c:v>
                </c:pt>
                <c:pt idx="93">
                  <c:v>5.1324380838195793E-3</c:v>
                </c:pt>
                <c:pt idx="94">
                  <c:v>5.1324380838195793E-3</c:v>
                </c:pt>
                <c:pt idx="95">
                  <c:v>5.040866177296266E-3</c:v>
                </c:pt>
                <c:pt idx="96">
                  <c:v>5.040866177296266E-3</c:v>
                </c:pt>
                <c:pt idx="97">
                  <c:v>5.0961504384758882E-3</c:v>
                </c:pt>
                <c:pt idx="98">
                  <c:v>5.0961504384758882E-3</c:v>
                </c:pt>
                <c:pt idx="99">
                  <c:v>4.8680734471417964E-3</c:v>
                </c:pt>
                <c:pt idx="100">
                  <c:v>4.8680734471417964E-3</c:v>
                </c:pt>
                <c:pt idx="105">
                  <c:v>4.8794332760735415E-3</c:v>
                </c:pt>
                <c:pt idx="108">
                  <c:v>5.9046391179435886E-3</c:v>
                </c:pt>
                <c:pt idx="109">
                  <c:v>5.9046391179435886E-3</c:v>
                </c:pt>
                <c:pt idx="119">
                  <c:v>5.4093209982966073E-3</c:v>
                </c:pt>
                <c:pt idx="120">
                  <c:v>4.9659597425488755E-3</c:v>
                </c:pt>
                <c:pt idx="121">
                  <c:v>5.550828755076509E-3</c:v>
                </c:pt>
                <c:pt idx="122">
                  <c:v>5.5903047832543962E-3</c:v>
                </c:pt>
                <c:pt idx="123">
                  <c:v>5.375173786887899E-3</c:v>
                </c:pt>
                <c:pt idx="124">
                  <c:v>5.8843878287007101E-3</c:v>
                </c:pt>
                <c:pt idx="125">
                  <c:v>6.6692568361759186E-3</c:v>
                </c:pt>
                <c:pt idx="127">
                  <c:v>7.2374977971776389E-3</c:v>
                </c:pt>
                <c:pt idx="129">
                  <c:v>6.914596349815838E-3</c:v>
                </c:pt>
                <c:pt idx="130">
                  <c:v>5.3061486541992053E-3</c:v>
                </c:pt>
                <c:pt idx="133">
                  <c:v>9.6006772655528039E-3</c:v>
                </c:pt>
                <c:pt idx="134">
                  <c:v>7.6855462684761733E-3</c:v>
                </c:pt>
                <c:pt idx="135">
                  <c:v>9.67041528201662E-3</c:v>
                </c:pt>
                <c:pt idx="136">
                  <c:v>8.2816610447480343E-3</c:v>
                </c:pt>
                <c:pt idx="137">
                  <c:v>9.0535196723067202E-3</c:v>
                </c:pt>
                <c:pt idx="138">
                  <c:v>8.9627337438287213E-3</c:v>
                </c:pt>
                <c:pt idx="141">
                  <c:v>9.9630012700799853E-3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FA-47BA-8706-CDE7542D87C9}"/>
            </c:ext>
          </c:extLst>
        </c:ser>
        <c:ser>
          <c:idx val="3"/>
          <c:order val="3"/>
          <c:tx>
            <c:strRef>
              <c:f>D!$K$20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D!$K$22:$K$922</c:f>
              <c:numCache>
                <c:formatCode>General</c:formatCode>
                <c:ptCount val="901"/>
                <c:pt idx="66">
                  <c:v>-1.5507039643125609E-4</c:v>
                </c:pt>
                <c:pt idx="67">
                  <c:v>6.9370149140013382E-4</c:v>
                </c:pt>
                <c:pt idx="73">
                  <c:v>5.2279094961704686E-4</c:v>
                </c:pt>
                <c:pt idx="74">
                  <c:v>-3.7831667577847838E-4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FA-47BA-8706-CDE7542D87C9}"/>
            </c:ext>
          </c:extLst>
        </c:ser>
        <c:ser>
          <c:idx val="4"/>
          <c:order val="4"/>
          <c:tx>
            <c:strRef>
              <c:f>D!$L$20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D!$D$22:$D$36</c:f>
                <c:numCache>
                  <c:formatCode>General</c:formatCode>
                  <c:ptCount val="15"/>
                </c:numCache>
              </c:numRef>
            </c:plus>
            <c:minus>
              <c:numRef>
                <c:f>D!$D$22:$D$36</c:f>
                <c:numCache>
                  <c:formatCode>General</c:formatCode>
                  <c:ptCount val="15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D!$L$22:$L$922</c:f>
              <c:numCache>
                <c:formatCode>General</c:formatCode>
                <c:ptCount val="901"/>
                <c:pt idx="3">
                  <c:v>3.1348600168712437E-3</c:v>
                </c:pt>
                <c:pt idx="4">
                  <c:v>-1.1018392520782072E-2</c:v>
                </c:pt>
                <c:pt idx="5">
                  <c:v>4.8369630385423079E-3</c:v>
                </c:pt>
                <c:pt idx="17">
                  <c:v>9.770094184204936E-4</c:v>
                </c:pt>
                <c:pt idx="18">
                  <c:v>9.5541079790564254E-3</c:v>
                </c:pt>
                <c:pt idx="19">
                  <c:v>-2.8193370453664102E-3</c:v>
                </c:pt>
                <c:pt idx="20">
                  <c:v>8.2262341529713012E-3</c:v>
                </c:pt>
                <c:pt idx="21">
                  <c:v>6.3037782674655318E-3</c:v>
                </c:pt>
                <c:pt idx="22">
                  <c:v>1.1921618221094832E-2</c:v>
                </c:pt>
                <c:pt idx="23">
                  <c:v>1.4124327186436858E-2</c:v>
                </c:pt>
                <c:pt idx="24">
                  <c:v>1.5858563514484558E-2</c:v>
                </c:pt>
                <c:pt idx="25">
                  <c:v>2.23295309842797E-3</c:v>
                </c:pt>
                <c:pt idx="26">
                  <c:v>1.5739173031761311E-2</c:v>
                </c:pt>
                <c:pt idx="27">
                  <c:v>1.3847798938513733E-2</c:v>
                </c:pt>
                <c:pt idx="28">
                  <c:v>2.44721081253374E-3</c:v>
                </c:pt>
                <c:pt idx="29">
                  <c:v>1.5597219535266049E-3</c:v>
                </c:pt>
                <c:pt idx="30">
                  <c:v>7.0689359927200712E-3</c:v>
                </c:pt>
                <c:pt idx="31">
                  <c:v>1.5672233086661436E-2</c:v>
                </c:pt>
                <c:pt idx="32">
                  <c:v>1.7847442286438309E-3</c:v>
                </c:pt>
                <c:pt idx="33">
                  <c:v>1.1293958268652204E-2</c:v>
                </c:pt>
                <c:pt idx="34">
                  <c:v>3.8031723161111586E-3</c:v>
                </c:pt>
                <c:pt idx="35">
                  <c:v>4.4064694156986661E-3</c:v>
                </c:pt>
                <c:pt idx="36">
                  <c:v>7.9156834544846788E-3</c:v>
                </c:pt>
                <c:pt idx="37">
                  <c:v>1.3028194596699905E-2</c:v>
                </c:pt>
                <c:pt idx="41">
                  <c:v>9.496667240455281E-3</c:v>
                </c:pt>
                <c:pt idx="42">
                  <c:v>1.0646034555975348E-2</c:v>
                </c:pt>
                <c:pt idx="44">
                  <c:v>2.078568880824605E-2</c:v>
                </c:pt>
                <c:pt idx="45">
                  <c:v>1.4565496327122673E-2</c:v>
                </c:pt>
                <c:pt idx="46">
                  <c:v>1.4108572431723587E-2</c:v>
                </c:pt>
                <c:pt idx="49">
                  <c:v>1.4380110478668939E-2</c:v>
                </c:pt>
                <c:pt idx="55">
                  <c:v>6.7553020198829472E-4</c:v>
                </c:pt>
                <c:pt idx="56">
                  <c:v>2.0693958285846747E-2</c:v>
                </c:pt>
                <c:pt idx="57">
                  <c:v>4.162430930591654E-3</c:v>
                </c:pt>
                <c:pt idx="58">
                  <c:v>-5.3690964268753305E-3</c:v>
                </c:pt>
                <c:pt idx="59">
                  <c:v>1.0547495912760496E-3</c:v>
                </c:pt>
                <c:pt idx="60">
                  <c:v>-1.7241133537027054E-3</c:v>
                </c:pt>
                <c:pt idx="61">
                  <c:v>3.6056496101082303E-3</c:v>
                </c:pt>
                <c:pt idx="62">
                  <c:v>1.1265122077020351E-2</c:v>
                </c:pt>
                <c:pt idx="63">
                  <c:v>3.621083582402207E-3</c:v>
                </c:pt>
                <c:pt idx="64">
                  <c:v>7.2428087660227902E-3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FA-47BA-8706-CDE7542D87C9}"/>
            </c:ext>
          </c:extLst>
        </c:ser>
        <c:ser>
          <c:idx val="5"/>
          <c:order val="5"/>
          <c:tx>
            <c:strRef>
              <c:f>D!$M$20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D!$M$22:$M$922</c:f>
              <c:numCache>
                <c:formatCode>General</c:formatCode>
                <c:ptCount val="901"/>
                <c:pt idx="7">
                  <c:v>1.1509124895383138E-2</c:v>
                </c:pt>
                <c:pt idx="8">
                  <c:v>1.4809802130912431E-2</c:v>
                </c:pt>
                <c:pt idx="9">
                  <c:v>1.1149278157972731E-2</c:v>
                </c:pt>
                <c:pt idx="10">
                  <c:v>1.6731206509575713E-2</c:v>
                </c:pt>
                <c:pt idx="11">
                  <c:v>4.4470147477113642E-3</c:v>
                </c:pt>
                <c:pt idx="12">
                  <c:v>4.9562287895241752E-3</c:v>
                </c:pt>
                <c:pt idx="13">
                  <c:v>4.4654428347712383E-3</c:v>
                </c:pt>
                <c:pt idx="14">
                  <c:v>3.9746568800183013E-3</c:v>
                </c:pt>
                <c:pt idx="15">
                  <c:v>3.687043281388469E-3</c:v>
                </c:pt>
                <c:pt idx="16">
                  <c:v>5.7966137683251873E-3</c:v>
                </c:pt>
                <c:pt idx="39">
                  <c:v>5.3374086346593685E-3</c:v>
                </c:pt>
                <c:pt idx="40">
                  <c:v>1.0437408636789769E-2</c:v>
                </c:pt>
                <c:pt idx="47">
                  <c:v>6.3046872019185685E-3</c:v>
                </c:pt>
                <c:pt idx="51">
                  <c:v>4.0532525235903449E-3</c:v>
                </c:pt>
                <c:pt idx="68">
                  <c:v>-1.0202102930634283E-3</c:v>
                </c:pt>
                <c:pt idx="69">
                  <c:v>7.7472821431001648E-4</c:v>
                </c:pt>
                <c:pt idx="71">
                  <c:v>-4.0354660450248048E-4</c:v>
                </c:pt>
                <c:pt idx="101">
                  <c:v>4.591983619320672E-3</c:v>
                </c:pt>
                <c:pt idx="102">
                  <c:v>5.8040153453475796E-3</c:v>
                </c:pt>
                <c:pt idx="103">
                  <c:v>4.678884353779722E-3</c:v>
                </c:pt>
                <c:pt idx="106">
                  <c:v>5.9440705954330042E-3</c:v>
                </c:pt>
                <c:pt idx="107">
                  <c:v>6.5683069187798537E-3</c:v>
                </c:pt>
                <c:pt idx="111">
                  <c:v>6.2206255752244033E-3</c:v>
                </c:pt>
                <c:pt idx="112">
                  <c:v>6.2206255752244033E-3</c:v>
                </c:pt>
                <c:pt idx="113">
                  <c:v>6.2206255752244033E-3</c:v>
                </c:pt>
                <c:pt idx="114">
                  <c:v>6.8039226680411957E-3</c:v>
                </c:pt>
                <c:pt idx="115">
                  <c:v>6.2580752273788676E-3</c:v>
                </c:pt>
                <c:pt idx="116">
                  <c:v>6.958075231523253E-3</c:v>
                </c:pt>
                <c:pt idx="117">
                  <c:v>6.958075231523253E-3</c:v>
                </c:pt>
                <c:pt idx="118">
                  <c:v>6.958075231523253E-3</c:v>
                </c:pt>
                <c:pt idx="128">
                  <c:v>5.7426733474130742E-3</c:v>
                </c:pt>
                <c:pt idx="132">
                  <c:v>7.6460256896098144E-3</c:v>
                </c:pt>
                <c:pt idx="139">
                  <c:v>8.6841775337234139E-3</c:v>
                </c:pt>
                <c:pt idx="140">
                  <c:v>8.8841775359469466E-3</c:v>
                </c:pt>
                <c:pt idx="142">
                  <c:v>9.7532490035519004E-3</c:v>
                </c:pt>
                <c:pt idx="144">
                  <c:v>1.2105533802241553E-2</c:v>
                </c:pt>
                <c:pt idx="145">
                  <c:v>1.220553379971534E-2</c:v>
                </c:pt>
                <c:pt idx="146">
                  <c:v>1.3005533801333513E-2</c:v>
                </c:pt>
                <c:pt idx="148">
                  <c:v>1.1718089495843742E-2</c:v>
                </c:pt>
                <c:pt idx="149">
                  <c:v>1.3956870607216842E-3</c:v>
                </c:pt>
                <c:pt idx="150">
                  <c:v>4.5719836198259145E-3</c:v>
                </c:pt>
                <c:pt idx="151">
                  <c:v>5.7740153497434221E-3</c:v>
                </c:pt>
                <c:pt idx="152">
                  <c:v>4.9588843539822847E-3</c:v>
                </c:pt>
                <c:pt idx="153">
                  <c:v>4.779433278599754E-3</c:v>
                </c:pt>
                <c:pt idx="154">
                  <c:v>5.7640705927042291E-3</c:v>
                </c:pt>
                <c:pt idx="155">
                  <c:v>6.2983069219626486E-3</c:v>
                </c:pt>
                <c:pt idx="156">
                  <c:v>-1.7060506725101732E-3</c:v>
                </c:pt>
                <c:pt idx="157">
                  <c:v>-1.3440136099234223E-3</c:v>
                </c:pt>
                <c:pt idx="158">
                  <c:v>6.124136496509891E-3</c:v>
                </c:pt>
                <c:pt idx="159">
                  <c:v>-3.2021029619500041E-4</c:v>
                </c:pt>
                <c:pt idx="160">
                  <c:v>-3.7793618685100228E-4</c:v>
                </c:pt>
                <c:pt idx="161">
                  <c:v>9.7472821653354913E-4</c:v>
                </c:pt>
                <c:pt idx="162">
                  <c:v>-3.0354659975273535E-4</c:v>
                </c:pt>
                <c:pt idx="163">
                  <c:v>-6.00160397880245E-4</c:v>
                </c:pt>
                <c:pt idx="164">
                  <c:v>5.8484851397224702E-3</c:v>
                </c:pt>
                <c:pt idx="165">
                  <c:v>6.0976991808274761E-3</c:v>
                </c:pt>
                <c:pt idx="166">
                  <c:v>5.6925681928987615E-3</c:v>
                </c:pt>
                <c:pt idx="167">
                  <c:v>6.1961272658663802E-3</c:v>
                </c:pt>
                <c:pt idx="168">
                  <c:v>6.6409962746547535E-3</c:v>
                </c:pt>
                <c:pt idx="169">
                  <c:v>5.7258652886957861E-3</c:v>
                </c:pt>
                <c:pt idx="170">
                  <c:v>6.869039403682109E-3</c:v>
                </c:pt>
                <c:pt idx="171">
                  <c:v>5.9439084143377841E-3</c:v>
                </c:pt>
                <c:pt idx="172">
                  <c:v>7.9456050807493739E-3</c:v>
                </c:pt>
                <c:pt idx="173">
                  <c:v>7.5381162241683342E-3</c:v>
                </c:pt>
                <c:pt idx="174">
                  <c:v>7.6429852342698723E-3</c:v>
                </c:pt>
                <c:pt idx="175">
                  <c:v>7.5144288275623694E-3</c:v>
                </c:pt>
                <c:pt idx="176">
                  <c:v>9.2098075401736423E-3</c:v>
                </c:pt>
                <c:pt idx="177">
                  <c:v>8.3646765488083474E-3</c:v>
                </c:pt>
                <c:pt idx="178">
                  <c:v>9.0764017368201166E-3</c:v>
                </c:pt>
                <c:pt idx="179">
                  <c:v>8.9532579149818048E-3</c:v>
                </c:pt>
                <c:pt idx="180">
                  <c:v>1.0460614888870623E-2</c:v>
                </c:pt>
                <c:pt idx="181">
                  <c:v>1.0355483900639229E-2</c:v>
                </c:pt>
                <c:pt idx="182">
                  <c:v>1.0619566950481385E-2</c:v>
                </c:pt>
                <c:pt idx="183">
                  <c:v>1.0549042977800127E-2</c:v>
                </c:pt>
                <c:pt idx="184">
                  <c:v>1.0063911984616425E-2</c:v>
                </c:pt>
                <c:pt idx="185">
                  <c:v>1.0708780995628331E-2</c:v>
                </c:pt>
                <c:pt idx="186">
                  <c:v>1.2033894170599524E-2</c:v>
                </c:pt>
                <c:pt idx="187">
                  <c:v>1.2280488350370433E-2</c:v>
                </c:pt>
                <c:pt idx="188">
                  <c:v>1.2469702400267124E-2</c:v>
                </c:pt>
                <c:pt idx="189">
                  <c:v>1.2884571406175382E-2</c:v>
                </c:pt>
                <c:pt idx="190">
                  <c:v>1.2463152765121777E-2</c:v>
                </c:pt>
                <c:pt idx="191">
                  <c:v>1.297802177577978E-2</c:v>
                </c:pt>
                <c:pt idx="192">
                  <c:v>1.2877497800218407E-2</c:v>
                </c:pt>
                <c:pt idx="193">
                  <c:v>1.2322366812441032E-2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FA-47BA-8706-CDE7542D87C9}"/>
            </c:ext>
          </c:extLst>
        </c:ser>
        <c:ser>
          <c:idx val="6"/>
          <c:order val="6"/>
          <c:tx>
            <c:strRef>
              <c:f>D!$N$20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D!$N$22:$N$922</c:f>
              <c:numCache>
                <c:formatCode>General</c:formatCode>
                <c:ptCount val="901"/>
                <c:pt idx="111">
                  <c:v>7.4665499255037737E-3</c:v>
                </c:pt>
                <c:pt idx="112">
                  <c:v>7.4665499255037737E-3</c:v>
                </c:pt>
                <c:pt idx="113">
                  <c:v>7.4665499255037737E-3</c:v>
                </c:pt>
                <c:pt idx="114">
                  <c:v>7.4694314823398021E-3</c:v>
                </c:pt>
                <c:pt idx="115">
                  <c:v>7.5470118586944274E-3</c:v>
                </c:pt>
                <c:pt idx="116">
                  <c:v>7.5470118586944274E-3</c:v>
                </c:pt>
                <c:pt idx="117">
                  <c:v>7.5470118586944274E-3</c:v>
                </c:pt>
                <c:pt idx="118">
                  <c:v>7.5470118586944274E-3</c:v>
                </c:pt>
                <c:pt idx="119">
                  <c:v>7.5702859716008141E-3</c:v>
                </c:pt>
                <c:pt idx="120">
                  <c:v>7.5928951098527334E-3</c:v>
                </c:pt>
                <c:pt idx="121">
                  <c:v>7.5931167680708895E-3</c:v>
                </c:pt>
                <c:pt idx="122">
                  <c:v>7.594003400943513E-3</c:v>
                </c:pt>
                <c:pt idx="123">
                  <c:v>7.5942250591616699E-3</c:v>
                </c:pt>
                <c:pt idx="124">
                  <c:v>7.5955550084706065E-3</c:v>
                </c:pt>
                <c:pt idx="125">
                  <c:v>7.5957766666887618E-3</c:v>
                </c:pt>
                <c:pt idx="126">
                  <c:v>7.7360863187815546E-3</c:v>
                </c:pt>
                <c:pt idx="127">
                  <c:v>7.7764281144859591E-3</c:v>
                </c:pt>
                <c:pt idx="128">
                  <c:v>7.7930524808476637E-3</c:v>
                </c:pt>
                <c:pt idx="129">
                  <c:v>7.8236413149532016E-3</c:v>
                </c:pt>
                <c:pt idx="130">
                  <c:v>7.8633181360031387E-3</c:v>
                </c:pt>
                <c:pt idx="131">
                  <c:v>7.9295939432318038E-3</c:v>
                </c:pt>
                <c:pt idx="132">
                  <c:v>8.0158189900945143E-3</c:v>
                </c:pt>
                <c:pt idx="133">
                  <c:v>8.0333299893288433E-3</c:v>
                </c:pt>
                <c:pt idx="134">
                  <c:v>8.0335516475470003E-3</c:v>
                </c:pt>
                <c:pt idx="135">
                  <c:v>8.0337733057651555E-3</c:v>
                </c:pt>
                <c:pt idx="136">
                  <c:v>8.0570474186715431E-3</c:v>
                </c:pt>
                <c:pt idx="137">
                  <c:v>8.1131269478650278E-3</c:v>
                </c:pt>
                <c:pt idx="138">
                  <c:v>8.1144568971739661E-3</c:v>
                </c:pt>
                <c:pt idx="139">
                  <c:v>8.1627783887319883E-3</c:v>
                </c:pt>
                <c:pt idx="140">
                  <c:v>8.1627783887319883E-3</c:v>
                </c:pt>
                <c:pt idx="141">
                  <c:v>8.2155330446531324E-3</c:v>
                </c:pt>
                <c:pt idx="142">
                  <c:v>8.3589459118001107E-3</c:v>
                </c:pt>
                <c:pt idx="143">
                  <c:v>8.6162911030793071E-3</c:v>
                </c:pt>
                <c:pt idx="144">
                  <c:v>8.6258224064600167E-3</c:v>
                </c:pt>
                <c:pt idx="145">
                  <c:v>8.6258224064600167E-3</c:v>
                </c:pt>
                <c:pt idx="146">
                  <c:v>8.6258224064600167E-3</c:v>
                </c:pt>
                <c:pt idx="147">
                  <c:v>8.6344670769681053E-3</c:v>
                </c:pt>
                <c:pt idx="148">
                  <c:v>8.6468799371848433E-3</c:v>
                </c:pt>
                <c:pt idx="149">
                  <c:v>6.1465752363843787E-3</c:v>
                </c:pt>
                <c:pt idx="150">
                  <c:v>7.1342842564878252E-3</c:v>
                </c:pt>
                <c:pt idx="151">
                  <c:v>7.1562284200852762E-3</c:v>
                </c:pt>
                <c:pt idx="152">
                  <c:v>7.1564500783034323E-3</c:v>
                </c:pt>
                <c:pt idx="153">
                  <c:v>7.2147461896784788E-3</c:v>
                </c:pt>
                <c:pt idx="154">
                  <c:v>7.3761133724960966E-3</c:v>
                </c:pt>
                <c:pt idx="155">
                  <c:v>7.3858663340949648E-3</c:v>
                </c:pt>
                <c:pt idx="156">
                  <c:v>-5.7039380808935718E-3</c:v>
                </c:pt>
                <c:pt idx="157">
                  <c:v>-5.5804744533806423E-3</c:v>
                </c:pt>
                <c:pt idx="158">
                  <c:v>3.366916802956376E-4</c:v>
                </c:pt>
                <c:pt idx="159">
                  <c:v>4.8620658621699557E-3</c:v>
                </c:pt>
                <c:pt idx="160">
                  <c:v>4.9259034289989029E-3</c:v>
                </c:pt>
                <c:pt idx="161">
                  <c:v>4.9383162892156435E-3</c:v>
                </c:pt>
                <c:pt idx="162">
                  <c:v>4.9438577446695451E-3</c:v>
                </c:pt>
                <c:pt idx="163">
                  <c:v>4.9804313506652967E-3</c:v>
                </c:pt>
                <c:pt idx="164">
                  <c:v>7.4532504324144096E-3</c:v>
                </c:pt>
                <c:pt idx="165">
                  <c:v>7.4545803817233462E-3</c:v>
                </c:pt>
                <c:pt idx="166">
                  <c:v>7.4548020399415015E-3</c:v>
                </c:pt>
                <c:pt idx="167">
                  <c:v>7.4572402803412185E-3</c:v>
                </c:pt>
                <c:pt idx="168">
                  <c:v>7.4574619385593746E-3</c:v>
                </c:pt>
                <c:pt idx="169">
                  <c:v>7.4576835967775307E-3</c:v>
                </c:pt>
                <c:pt idx="170">
                  <c:v>7.6130660077049356E-3</c:v>
                </c:pt>
                <c:pt idx="171">
                  <c:v>7.6132876659230917E-3</c:v>
                </c:pt>
                <c:pt idx="172">
                  <c:v>7.9065414885435715E-3</c:v>
                </c:pt>
                <c:pt idx="173">
                  <c:v>7.9107529946885365E-3</c:v>
                </c:pt>
                <c:pt idx="174">
                  <c:v>7.9109746529066934E-3</c:v>
                </c:pt>
                <c:pt idx="175">
                  <c:v>7.9592961444647156E-3</c:v>
                </c:pt>
                <c:pt idx="176">
                  <c:v>8.1024873533935369E-3</c:v>
                </c:pt>
                <c:pt idx="177">
                  <c:v>8.1027090116116939E-3</c:v>
                </c:pt>
                <c:pt idx="178">
                  <c:v>8.1082504670655954E-3</c:v>
                </c:pt>
                <c:pt idx="179">
                  <c:v>8.1135702643013417E-3</c:v>
                </c:pt>
                <c:pt idx="180">
                  <c:v>8.5072352597465213E-3</c:v>
                </c:pt>
                <c:pt idx="181">
                  <c:v>8.5074569179646765E-3</c:v>
                </c:pt>
                <c:pt idx="182">
                  <c:v>8.5090085254917701E-3</c:v>
                </c:pt>
                <c:pt idx="183">
                  <c:v>8.5098951583643945E-3</c:v>
                </c:pt>
                <c:pt idx="184">
                  <c:v>8.5101168165825497E-3</c:v>
                </c:pt>
                <c:pt idx="185">
                  <c:v>8.5103384748007049E-3</c:v>
                </c:pt>
                <c:pt idx="186">
                  <c:v>9.0008681115800876E-3</c:v>
                </c:pt>
                <c:pt idx="187">
                  <c:v>9.0066312252521444E-3</c:v>
                </c:pt>
                <c:pt idx="188">
                  <c:v>9.0079611745610827E-3</c:v>
                </c:pt>
                <c:pt idx="189">
                  <c:v>9.0081828327792379E-3</c:v>
                </c:pt>
                <c:pt idx="190">
                  <c:v>9.0190440854688858E-3</c:v>
                </c:pt>
                <c:pt idx="191">
                  <c:v>9.019265743687041E-3</c:v>
                </c:pt>
                <c:pt idx="192">
                  <c:v>9.0201523765596654E-3</c:v>
                </c:pt>
                <c:pt idx="193">
                  <c:v>9.0203740347778207E-3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6FA-47BA-8706-CDE7542D87C9}"/>
            </c:ext>
          </c:extLst>
        </c:ser>
        <c:ser>
          <c:idx val="7"/>
          <c:order val="7"/>
          <c:tx>
            <c:strRef>
              <c:f>D!$Q$20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D!$F$22:$F$922</c:f>
              <c:numCache>
                <c:formatCode>General</c:formatCode>
                <c:ptCount val="901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  <c:pt idx="65">
                  <c:v>-0.5</c:v>
                </c:pt>
                <c:pt idx="66">
                  <c:v>725</c:v>
                </c:pt>
                <c:pt idx="67">
                  <c:v>762.5</c:v>
                </c:pt>
                <c:pt idx="68">
                  <c:v>1279</c:v>
                </c:pt>
                <c:pt idx="69">
                  <c:v>1451</c:v>
                </c:pt>
                <c:pt idx="70">
                  <c:v>1451</c:v>
                </c:pt>
                <c:pt idx="71">
                  <c:v>1463.5</c:v>
                </c:pt>
                <c:pt idx="72">
                  <c:v>1595.5</c:v>
                </c:pt>
                <c:pt idx="73">
                  <c:v>1706.5</c:v>
                </c:pt>
                <c:pt idx="74">
                  <c:v>1775.5</c:v>
                </c:pt>
                <c:pt idx="75">
                  <c:v>1808.5</c:v>
                </c:pt>
                <c:pt idx="76">
                  <c:v>2358</c:v>
                </c:pt>
                <c:pt idx="77">
                  <c:v>2489</c:v>
                </c:pt>
                <c:pt idx="78">
                  <c:v>2489.5</c:v>
                </c:pt>
                <c:pt idx="79">
                  <c:v>3484</c:v>
                </c:pt>
                <c:pt idx="80">
                  <c:v>3895.5</c:v>
                </c:pt>
                <c:pt idx="81">
                  <c:v>4176.5</c:v>
                </c:pt>
                <c:pt idx="82">
                  <c:v>4841.5</c:v>
                </c:pt>
                <c:pt idx="83">
                  <c:v>5657.5</c:v>
                </c:pt>
                <c:pt idx="84">
                  <c:v>5808</c:v>
                </c:pt>
                <c:pt idx="85">
                  <c:v>5852</c:v>
                </c:pt>
                <c:pt idx="86">
                  <c:v>6055</c:v>
                </c:pt>
                <c:pt idx="87">
                  <c:v>6055</c:v>
                </c:pt>
                <c:pt idx="88">
                  <c:v>6185</c:v>
                </c:pt>
                <c:pt idx="89">
                  <c:v>6230</c:v>
                </c:pt>
                <c:pt idx="90">
                  <c:v>6230</c:v>
                </c:pt>
                <c:pt idx="91">
                  <c:v>6230.5</c:v>
                </c:pt>
                <c:pt idx="92">
                  <c:v>6230.5</c:v>
                </c:pt>
                <c:pt idx="93">
                  <c:v>6231</c:v>
                </c:pt>
                <c:pt idx="94">
                  <c:v>6231</c:v>
                </c:pt>
                <c:pt idx="95">
                  <c:v>6237</c:v>
                </c:pt>
                <c:pt idx="96">
                  <c:v>6237</c:v>
                </c:pt>
                <c:pt idx="97">
                  <c:v>6255</c:v>
                </c:pt>
                <c:pt idx="98">
                  <c:v>6255</c:v>
                </c:pt>
                <c:pt idx="99">
                  <c:v>6324</c:v>
                </c:pt>
                <c:pt idx="100">
                  <c:v>6324</c:v>
                </c:pt>
                <c:pt idx="101">
                  <c:v>6404.5</c:v>
                </c:pt>
                <c:pt idx="102">
                  <c:v>6454</c:v>
                </c:pt>
                <c:pt idx="103">
                  <c:v>6454.5</c:v>
                </c:pt>
                <c:pt idx="104">
                  <c:v>6533</c:v>
                </c:pt>
                <c:pt idx="105">
                  <c:v>6586</c:v>
                </c:pt>
                <c:pt idx="106">
                  <c:v>6950</c:v>
                </c:pt>
                <c:pt idx="107">
                  <c:v>6972</c:v>
                </c:pt>
                <c:pt idx="108">
                  <c:v>6986</c:v>
                </c:pt>
                <c:pt idx="109">
                  <c:v>6986</c:v>
                </c:pt>
                <c:pt idx="110">
                  <c:v>7150</c:v>
                </c:pt>
                <c:pt idx="111">
                  <c:v>7154</c:v>
                </c:pt>
                <c:pt idx="112">
                  <c:v>7154</c:v>
                </c:pt>
                <c:pt idx="113">
                  <c:v>7154</c:v>
                </c:pt>
                <c:pt idx="114">
                  <c:v>7160.5</c:v>
                </c:pt>
                <c:pt idx="115">
                  <c:v>7335.5</c:v>
                </c:pt>
                <c:pt idx="116">
                  <c:v>7335.5</c:v>
                </c:pt>
                <c:pt idx="117">
                  <c:v>7335.5</c:v>
                </c:pt>
                <c:pt idx="118">
                  <c:v>7335.5</c:v>
                </c:pt>
                <c:pt idx="119">
                  <c:v>7388</c:v>
                </c:pt>
                <c:pt idx="120">
                  <c:v>7439</c:v>
                </c:pt>
                <c:pt idx="121">
                  <c:v>7439.5</c:v>
                </c:pt>
                <c:pt idx="122">
                  <c:v>7441.5</c:v>
                </c:pt>
                <c:pt idx="123">
                  <c:v>7442</c:v>
                </c:pt>
                <c:pt idx="124">
                  <c:v>7445</c:v>
                </c:pt>
                <c:pt idx="125">
                  <c:v>7445.5</c:v>
                </c:pt>
                <c:pt idx="126">
                  <c:v>7762</c:v>
                </c:pt>
                <c:pt idx="127">
                  <c:v>7853</c:v>
                </c:pt>
                <c:pt idx="128">
                  <c:v>7890.5</c:v>
                </c:pt>
                <c:pt idx="129">
                  <c:v>7959.5</c:v>
                </c:pt>
                <c:pt idx="130">
                  <c:v>8049</c:v>
                </c:pt>
                <c:pt idx="131">
                  <c:v>8198.5</c:v>
                </c:pt>
                <c:pt idx="132">
                  <c:v>8393</c:v>
                </c:pt>
                <c:pt idx="133">
                  <c:v>8432.5</c:v>
                </c:pt>
                <c:pt idx="134">
                  <c:v>8433</c:v>
                </c:pt>
                <c:pt idx="135">
                  <c:v>8433.5</c:v>
                </c:pt>
                <c:pt idx="136">
                  <c:v>8486</c:v>
                </c:pt>
                <c:pt idx="137">
                  <c:v>8612.5</c:v>
                </c:pt>
                <c:pt idx="138">
                  <c:v>8615.5</c:v>
                </c:pt>
                <c:pt idx="139">
                  <c:v>8724.5</c:v>
                </c:pt>
                <c:pt idx="140">
                  <c:v>8724.5</c:v>
                </c:pt>
                <c:pt idx="141">
                  <c:v>8843.5</c:v>
                </c:pt>
                <c:pt idx="142">
                  <c:v>9167</c:v>
                </c:pt>
                <c:pt idx="143">
                  <c:v>9747.5</c:v>
                </c:pt>
                <c:pt idx="144">
                  <c:v>9769</c:v>
                </c:pt>
                <c:pt idx="145">
                  <c:v>9769</c:v>
                </c:pt>
                <c:pt idx="146">
                  <c:v>9769</c:v>
                </c:pt>
                <c:pt idx="147">
                  <c:v>9788.5</c:v>
                </c:pt>
                <c:pt idx="148">
                  <c:v>9816.5</c:v>
                </c:pt>
                <c:pt idx="149">
                  <c:v>4176.5</c:v>
                </c:pt>
                <c:pt idx="150">
                  <c:v>6404.5</c:v>
                </c:pt>
                <c:pt idx="151">
                  <c:v>6454</c:v>
                </c:pt>
                <c:pt idx="152">
                  <c:v>6454.5</c:v>
                </c:pt>
                <c:pt idx="153">
                  <c:v>6586</c:v>
                </c:pt>
                <c:pt idx="154">
                  <c:v>6950</c:v>
                </c:pt>
                <c:pt idx="155">
                  <c:v>6972</c:v>
                </c:pt>
                <c:pt idx="156">
                  <c:v>-22555</c:v>
                </c:pt>
                <c:pt idx="157">
                  <c:v>-22276.5</c:v>
                </c:pt>
                <c:pt idx="158">
                  <c:v>-8929</c:v>
                </c:pt>
                <c:pt idx="159">
                  <c:v>1279</c:v>
                </c:pt>
                <c:pt idx="160">
                  <c:v>1423</c:v>
                </c:pt>
                <c:pt idx="161">
                  <c:v>1451</c:v>
                </c:pt>
                <c:pt idx="162">
                  <c:v>1463.5</c:v>
                </c:pt>
                <c:pt idx="163">
                  <c:v>1546</c:v>
                </c:pt>
                <c:pt idx="164">
                  <c:v>7124</c:v>
                </c:pt>
                <c:pt idx="165">
                  <c:v>7127</c:v>
                </c:pt>
                <c:pt idx="166">
                  <c:v>7127.5</c:v>
                </c:pt>
                <c:pt idx="167">
                  <c:v>7133</c:v>
                </c:pt>
                <c:pt idx="168">
                  <c:v>7133.5</c:v>
                </c:pt>
                <c:pt idx="169">
                  <c:v>7134</c:v>
                </c:pt>
                <c:pt idx="170">
                  <c:v>7484.5</c:v>
                </c:pt>
                <c:pt idx="171">
                  <c:v>7485</c:v>
                </c:pt>
                <c:pt idx="172">
                  <c:v>8146.5</c:v>
                </c:pt>
                <c:pt idx="173">
                  <c:v>8156</c:v>
                </c:pt>
                <c:pt idx="174">
                  <c:v>8156.5</c:v>
                </c:pt>
                <c:pt idx="175">
                  <c:v>8265.5</c:v>
                </c:pt>
                <c:pt idx="176">
                  <c:v>8588.5</c:v>
                </c:pt>
                <c:pt idx="177">
                  <c:v>8589</c:v>
                </c:pt>
                <c:pt idx="178">
                  <c:v>8601.5</c:v>
                </c:pt>
                <c:pt idx="179">
                  <c:v>8613.5</c:v>
                </c:pt>
                <c:pt idx="180">
                  <c:v>9501.5</c:v>
                </c:pt>
                <c:pt idx="181">
                  <c:v>9502</c:v>
                </c:pt>
                <c:pt idx="182">
                  <c:v>9505.5</c:v>
                </c:pt>
                <c:pt idx="183">
                  <c:v>9507.5</c:v>
                </c:pt>
                <c:pt idx="184">
                  <c:v>9508</c:v>
                </c:pt>
                <c:pt idx="185">
                  <c:v>9508.5</c:v>
                </c:pt>
                <c:pt idx="186">
                  <c:v>10615</c:v>
                </c:pt>
                <c:pt idx="187">
                  <c:v>10628</c:v>
                </c:pt>
                <c:pt idx="188">
                  <c:v>10631</c:v>
                </c:pt>
                <c:pt idx="189">
                  <c:v>10631.5</c:v>
                </c:pt>
                <c:pt idx="190">
                  <c:v>10656</c:v>
                </c:pt>
                <c:pt idx="191">
                  <c:v>10656.5</c:v>
                </c:pt>
                <c:pt idx="192">
                  <c:v>10658.5</c:v>
                </c:pt>
                <c:pt idx="193">
                  <c:v>10659</c:v>
                </c:pt>
              </c:numCache>
            </c:numRef>
          </c:xVal>
          <c:yVal>
            <c:numRef>
              <c:f>D!$Q$22:$Q$922</c:f>
              <c:numCache>
                <c:formatCode>yyyy/mm/dd\ </c:formatCode>
                <c:ptCount val="901"/>
                <c:pt idx="53" formatCode="General">
                  <c:v>-6.6732614519423805E-2</c:v>
                </c:pt>
                <c:pt idx="54" formatCode="General">
                  <c:v>4.0941454273706768E-2</c:v>
                </c:pt>
                <c:pt idx="70" formatCode="General">
                  <c:v>7.2274728212505579E-2</c:v>
                </c:pt>
                <c:pt idx="80" formatCode="General">
                  <c:v>7.3999304950120859E-2</c:v>
                </c:pt>
                <c:pt idx="83" formatCode="General">
                  <c:v>5.0377686704450753E-2</c:v>
                </c:pt>
                <c:pt idx="84" formatCode="General">
                  <c:v>-4.4267420962569304E-3</c:v>
                </c:pt>
                <c:pt idx="85" formatCode="General">
                  <c:v>4.4501730546471663E-2</c:v>
                </c:pt>
                <c:pt idx="104" formatCode="General">
                  <c:v>1.0983318497892469E-2</c:v>
                </c:pt>
                <c:pt idx="110" formatCode="General">
                  <c:v>5.2891673520207405E-2</c:v>
                </c:pt>
                <c:pt idx="126" formatCode="General">
                  <c:v>-1.9908661532099359E-2</c:v>
                </c:pt>
                <c:pt idx="131" formatCode="General">
                  <c:v>-4.9198018154129386E-2</c:v>
                </c:pt>
                <c:pt idx="143" formatCode="General">
                  <c:v>7.5216166485915892E-2</c:v>
                </c:pt>
                <c:pt idx="147" formatCode="General">
                  <c:v>7.3625425087811891E-2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FA-47BA-8706-CDE7542D8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67768"/>
        <c:axId val="1"/>
      </c:scatterChart>
      <c:valAx>
        <c:axId val="835467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32969887574629"/>
              <c:y val="0.861445783132530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494860499265784E-2"/>
              <c:y val="0.358433734939759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4677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2863436123348019E-2"/>
          <c:y val="0.92168674698795183"/>
          <c:w val="0.84434762835262334"/>
          <c:h val="0.981927710843373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(1) - [51391.700,  0.31883026]</a:t>
            </a:r>
          </a:p>
        </c:rich>
      </c:tx>
      <c:layout>
        <c:manualLayout>
          <c:xMode val="edge"/>
          <c:yMode val="edge"/>
          <c:x val="0.20576174891718779"/>
          <c:y val="1.96721311475409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50395950673441E-2"/>
          <c:y val="0.12131147540983607"/>
          <c:w val="0.85391118085933659"/>
          <c:h val="0.76393442622950825"/>
        </c:manualLayout>
      </c:layout>
      <c:scatterChart>
        <c:scatterStyle val="lineMarker"/>
        <c:varyColors val="0"/>
        <c:ser>
          <c:idx val="0"/>
          <c:order val="0"/>
          <c:tx>
            <c:strRef>
              <c:f>D!$H$20:$H$20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D!$F$22:$F$86</c:f>
              <c:numCache>
                <c:formatCode>General</c:formatCode>
                <c:ptCount val="65"/>
                <c:pt idx="0">
                  <c:v>-40552</c:v>
                </c:pt>
                <c:pt idx="1">
                  <c:v>-39959</c:v>
                </c:pt>
                <c:pt idx="2">
                  <c:v>-39956</c:v>
                </c:pt>
                <c:pt idx="3">
                  <c:v>-27501.5</c:v>
                </c:pt>
                <c:pt idx="4">
                  <c:v>-27470</c:v>
                </c:pt>
                <c:pt idx="5">
                  <c:v>-26269</c:v>
                </c:pt>
                <c:pt idx="6">
                  <c:v>-22555</c:v>
                </c:pt>
                <c:pt idx="7">
                  <c:v>-16906.5</c:v>
                </c:pt>
                <c:pt idx="8">
                  <c:v>-16890</c:v>
                </c:pt>
                <c:pt idx="9">
                  <c:v>-16888</c:v>
                </c:pt>
                <c:pt idx="10">
                  <c:v>-16590</c:v>
                </c:pt>
                <c:pt idx="11">
                  <c:v>-16574</c:v>
                </c:pt>
                <c:pt idx="12">
                  <c:v>-16571</c:v>
                </c:pt>
                <c:pt idx="13">
                  <c:v>-16568</c:v>
                </c:pt>
                <c:pt idx="14">
                  <c:v>-16565</c:v>
                </c:pt>
                <c:pt idx="15">
                  <c:v>-11612</c:v>
                </c:pt>
                <c:pt idx="16">
                  <c:v>-11305</c:v>
                </c:pt>
                <c:pt idx="17">
                  <c:v>-11192</c:v>
                </c:pt>
                <c:pt idx="18">
                  <c:v>-11085.5</c:v>
                </c:pt>
                <c:pt idx="19">
                  <c:v>-10881.5</c:v>
                </c:pt>
                <c:pt idx="20">
                  <c:v>-10731</c:v>
                </c:pt>
                <c:pt idx="21">
                  <c:v>-10244.5</c:v>
                </c:pt>
                <c:pt idx="22">
                  <c:v>-10179</c:v>
                </c:pt>
                <c:pt idx="23">
                  <c:v>-10113</c:v>
                </c:pt>
                <c:pt idx="24">
                  <c:v>-10091</c:v>
                </c:pt>
                <c:pt idx="25">
                  <c:v>-10050.5</c:v>
                </c:pt>
                <c:pt idx="26">
                  <c:v>-9234.5</c:v>
                </c:pt>
                <c:pt idx="27">
                  <c:v>-9172</c:v>
                </c:pt>
                <c:pt idx="28">
                  <c:v>-9112.5</c:v>
                </c:pt>
                <c:pt idx="29">
                  <c:v>-9103</c:v>
                </c:pt>
                <c:pt idx="30">
                  <c:v>-9100</c:v>
                </c:pt>
                <c:pt idx="31">
                  <c:v>-9093.5</c:v>
                </c:pt>
                <c:pt idx="32">
                  <c:v>-9084</c:v>
                </c:pt>
                <c:pt idx="33">
                  <c:v>-9081</c:v>
                </c:pt>
                <c:pt idx="34">
                  <c:v>-9078</c:v>
                </c:pt>
                <c:pt idx="35">
                  <c:v>-9071.5</c:v>
                </c:pt>
                <c:pt idx="36">
                  <c:v>-9068.5</c:v>
                </c:pt>
                <c:pt idx="37">
                  <c:v>-9059</c:v>
                </c:pt>
                <c:pt idx="38">
                  <c:v>-9056</c:v>
                </c:pt>
                <c:pt idx="39">
                  <c:v>-9056</c:v>
                </c:pt>
                <c:pt idx="40">
                  <c:v>-9056</c:v>
                </c:pt>
                <c:pt idx="41">
                  <c:v>-9015</c:v>
                </c:pt>
                <c:pt idx="42">
                  <c:v>-8993.5</c:v>
                </c:pt>
                <c:pt idx="43">
                  <c:v>-8929</c:v>
                </c:pt>
                <c:pt idx="44">
                  <c:v>-8839.5</c:v>
                </c:pt>
                <c:pt idx="45">
                  <c:v>-8667</c:v>
                </c:pt>
                <c:pt idx="46">
                  <c:v>-7839</c:v>
                </c:pt>
                <c:pt idx="47">
                  <c:v>-7786</c:v>
                </c:pt>
                <c:pt idx="48">
                  <c:v>-7786</c:v>
                </c:pt>
                <c:pt idx="49">
                  <c:v>-7425</c:v>
                </c:pt>
                <c:pt idx="50">
                  <c:v>-5643</c:v>
                </c:pt>
                <c:pt idx="51">
                  <c:v>-5643</c:v>
                </c:pt>
                <c:pt idx="52">
                  <c:v>-5643</c:v>
                </c:pt>
                <c:pt idx="53">
                  <c:v>-5372.5</c:v>
                </c:pt>
                <c:pt idx="54">
                  <c:v>-5044.5</c:v>
                </c:pt>
                <c:pt idx="55">
                  <c:v>-3476</c:v>
                </c:pt>
                <c:pt idx="56">
                  <c:v>-3470</c:v>
                </c:pt>
                <c:pt idx="57">
                  <c:v>-3426</c:v>
                </c:pt>
                <c:pt idx="58">
                  <c:v>-3382</c:v>
                </c:pt>
                <c:pt idx="59">
                  <c:v>-3244</c:v>
                </c:pt>
                <c:pt idx="60">
                  <c:v>-3172</c:v>
                </c:pt>
                <c:pt idx="61">
                  <c:v>-3037.5</c:v>
                </c:pt>
                <c:pt idx="62">
                  <c:v>-2253</c:v>
                </c:pt>
                <c:pt idx="63">
                  <c:v>-2218.5</c:v>
                </c:pt>
                <c:pt idx="64">
                  <c:v>-2206</c:v>
                </c:pt>
              </c:numCache>
            </c:numRef>
          </c:xVal>
          <c:yVal>
            <c:numRef>
              <c:f>D!$G$22:$G$86</c:f>
              <c:numCache>
                <c:formatCode>General</c:formatCode>
                <c:ptCount val="65"/>
                <c:pt idx="0">
                  <c:v>-2.1531099730054848E-2</c:v>
                </c:pt>
                <c:pt idx="1">
                  <c:v>-1.6876457069884054E-2</c:v>
                </c:pt>
                <c:pt idx="2">
                  <c:v>-1.5367243024229538E-2</c:v>
                </c:pt>
                <c:pt idx="3">
                  <c:v>3.1348600168712437E-3</c:v>
                </c:pt>
                <c:pt idx="4">
                  <c:v>-1.1018392520782072E-2</c:v>
                </c:pt>
                <c:pt idx="5">
                  <c:v>4.8369630385423079E-3</c:v>
                </c:pt>
                <c:pt idx="6">
                  <c:v>-1.7560506676090881E-3</c:v>
                </c:pt>
                <c:pt idx="7">
                  <c:v>1.1509124895383138E-2</c:v>
                </c:pt>
                <c:pt idx="8">
                  <c:v>1.4809802130912431E-2</c:v>
                </c:pt>
                <c:pt idx="9">
                  <c:v>1.1149278157972731E-2</c:v>
                </c:pt>
                <c:pt idx="10">
                  <c:v>1.6731206509575713E-2</c:v>
                </c:pt>
                <c:pt idx="11">
                  <c:v>4.4470147477113642E-3</c:v>
                </c:pt>
                <c:pt idx="12">
                  <c:v>4.9562287895241752E-3</c:v>
                </c:pt>
                <c:pt idx="13">
                  <c:v>4.4654428347712383E-3</c:v>
                </c:pt>
                <c:pt idx="14">
                  <c:v>3.9746568800183013E-3</c:v>
                </c:pt>
                <c:pt idx="15">
                  <c:v>3.687043281388469E-3</c:v>
                </c:pt>
                <c:pt idx="16">
                  <c:v>5.7966137683251873E-3</c:v>
                </c:pt>
                <c:pt idx="17">
                  <c:v>9.770094184204936E-4</c:v>
                </c:pt>
                <c:pt idx="18">
                  <c:v>9.5541079790564254E-3</c:v>
                </c:pt>
                <c:pt idx="19">
                  <c:v>-2.8193370453664102E-3</c:v>
                </c:pt>
                <c:pt idx="20">
                  <c:v>8.2262341529713012E-3</c:v>
                </c:pt>
                <c:pt idx="21">
                  <c:v>6.3037782674655318E-3</c:v>
                </c:pt>
                <c:pt idx="22">
                  <c:v>1.1921618221094832E-2</c:v>
                </c:pt>
                <c:pt idx="23">
                  <c:v>1.4124327186436858E-2</c:v>
                </c:pt>
                <c:pt idx="24">
                  <c:v>1.5858563514484558E-2</c:v>
                </c:pt>
                <c:pt idx="25">
                  <c:v>2.23295309842797E-3</c:v>
                </c:pt>
                <c:pt idx="26">
                  <c:v>1.5739173031761311E-2</c:v>
                </c:pt>
                <c:pt idx="27">
                  <c:v>1.3847798938513733E-2</c:v>
                </c:pt>
                <c:pt idx="28">
                  <c:v>2.44721081253374E-3</c:v>
                </c:pt>
                <c:pt idx="29">
                  <c:v>1.5597219535266049E-3</c:v>
                </c:pt>
                <c:pt idx="30">
                  <c:v>7.0689359927200712E-3</c:v>
                </c:pt>
                <c:pt idx="31">
                  <c:v>1.5672233086661436E-2</c:v>
                </c:pt>
                <c:pt idx="32">
                  <c:v>1.7847442286438309E-3</c:v>
                </c:pt>
                <c:pt idx="33">
                  <c:v>1.1293958268652204E-2</c:v>
                </c:pt>
                <c:pt idx="34">
                  <c:v>3.8031723161111586E-3</c:v>
                </c:pt>
                <c:pt idx="35">
                  <c:v>4.4064694156986661E-3</c:v>
                </c:pt>
                <c:pt idx="36">
                  <c:v>7.9156834544846788E-3</c:v>
                </c:pt>
                <c:pt idx="37">
                  <c:v>1.3028194596699905E-2</c:v>
                </c:pt>
                <c:pt idx="38">
                  <c:v>4.374086347525008E-4</c:v>
                </c:pt>
                <c:pt idx="39">
                  <c:v>5.3374086346593685E-3</c:v>
                </c:pt>
                <c:pt idx="40">
                  <c:v>1.0437408636789769E-2</c:v>
                </c:pt>
                <c:pt idx="41">
                  <c:v>9.496667240455281E-3</c:v>
                </c:pt>
                <c:pt idx="42">
                  <c:v>1.0646034555975348E-2</c:v>
                </c:pt>
                <c:pt idx="43">
                  <c:v>6.0941364936297759E-3</c:v>
                </c:pt>
                <c:pt idx="44">
                  <c:v>2.078568880824605E-2</c:v>
                </c:pt>
                <c:pt idx="45">
                  <c:v>1.4565496327122673E-2</c:v>
                </c:pt>
                <c:pt idx="46">
                  <c:v>1.4108572431723587E-2</c:v>
                </c:pt>
                <c:pt idx="47">
                  <c:v>6.3046872019185685E-3</c:v>
                </c:pt>
                <c:pt idx="48">
                  <c:v>8.0046872026287019E-3</c:v>
                </c:pt>
                <c:pt idx="49">
                  <c:v>1.4380110478668939E-2</c:v>
                </c:pt>
                <c:pt idx="50">
                  <c:v>3.5532525216694921E-3</c:v>
                </c:pt>
                <c:pt idx="51">
                  <c:v>4.0532525235903449E-3</c:v>
                </c:pt>
                <c:pt idx="52">
                  <c:v>4.5532525255111977E-3</c:v>
                </c:pt>
                <c:pt idx="55">
                  <c:v>6.7553020198829472E-4</c:v>
                </c:pt>
                <c:pt idx="56">
                  <c:v>2.0693958285846747E-2</c:v>
                </c:pt>
                <c:pt idx="57">
                  <c:v>4.162430930591654E-3</c:v>
                </c:pt>
                <c:pt idx="58">
                  <c:v>-5.3690964268753305E-3</c:v>
                </c:pt>
                <c:pt idx="59">
                  <c:v>1.0547495912760496E-3</c:v>
                </c:pt>
                <c:pt idx="60">
                  <c:v>-1.7241133537027054E-3</c:v>
                </c:pt>
                <c:pt idx="61">
                  <c:v>3.6056496101082303E-3</c:v>
                </c:pt>
                <c:pt idx="62">
                  <c:v>1.1265122077020351E-2</c:v>
                </c:pt>
                <c:pt idx="63">
                  <c:v>3.621083582402207E-3</c:v>
                </c:pt>
                <c:pt idx="64">
                  <c:v>7.2428087660227902E-3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46-4388-B659-8663346DFF71}"/>
            </c:ext>
          </c:extLst>
        </c:ser>
        <c:ser>
          <c:idx val="7"/>
          <c:order val="1"/>
          <c:tx>
            <c:strRef>
              <c:f>D!$V$1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D!$U$2:$U$16</c:f>
              <c:numCache>
                <c:formatCode>General</c:formatCode>
                <c:ptCount val="15"/>
                <c:pt idx="0">
                  <c:v>-40000</c:v>
                </c:pt>
                <c:pt idx="1">
                  <c:v>-37000</c:v>
                </c:pt>
                <c:pt idx="2">
                  <c:v>-34000</c:v>
                </c:pt>
                <c:pt idx="3">
                  <c:v>-31000</c:v>
                </c:pt>
                <c:pt idx="4">
                  <c:v>-28000</c:v>
                </c:pt>
                <c:pt idx="5">
                  <c:v>-25000</c:v>
                </c:pt>
                <c:pt idx="6">
                  <c:v>-22000</c:v>
                </c:pt>
                <c:pt idx="7">
                  <c:v>-19000</c:v>
                </c:pt>
                <c:pt idx="8">
                  <c:v>-16000</c:v>
                </c:pt>
                <c:pt idx="9">
                  <c:v>-13000</c:v>
                </c:pt>
                <c:pt idx="10">
                  <c:v>-10000</c:v>
                </c:pt>
                <c:pt idx="11">
                  <c:v>-7000</c:v>
                </c:pt>
                <c:pt idx="12">
                  <c:v>-4000</c:v>
                </c:pt>
                <c:pt idx="13">
                  <c:v>-1000</c:v>
                </c:pt>
                <c:pt idx="14">
                  <c:v>2000</c:v>
                </c:pt>
              </c:numCache>
            </c:numRef>
          </c:xVal>
          <c:yVal>
            <c:numRef>
              <c:f>D!$V$2:$V$16</c:f>
              <c:numCache>
                <c:formatCode>General</c:formatCode>
                <c:ptCount val="15"/>
                <c:pt idx="0">
                  <c:v>-1.9028988228172512E-2</c:v>
                </c:pt>
                <c:pt idx="1">
                  <c:v>-1.3442343354297809E-2</c:v>
                </c:pt>
                <c:pt idx="2">
                  <c:v>-8.5302060250141837E-3</c:v>
                </c:pt>
                <c:pt idx="3">
                  <c:v>-4.292576240321623E-3</c:v>
                </c:pt>
                <c:pt idx="4">
                  <c:v>-7.2945400022013732E-4</c:v>
                </c:pt>
                <c:pt idx="5">
                  <c:v>2.1591606952902805E-3</c:v>
                </c:pt>
                <c:pt idx="6">
                  <c:v>4.3732678462096199E-3</c:v>
                </c:pt>
                <c:pt idx="7">
                  <c:v>5.9128674525378965E-3</c:v>
                </c:pt>
                <c:pt idx="8">
                  <c:v>6.7779595142751017E-3</c:v>
                </c:pt>
                <c:pt idx="9">
                  <c:v>6.9685440314212407E-3</c:v>
                </c:pt>
                <c:pt idx="10">
                  <c:v>6.4846210039763031E-3</c:v>
                </c:pt>
                <c:pt idx="11">
                  <c:v>5.3261904319402992E-3</c:v>
                </c:pt>
                <c:pt idx="12">
                  <c:v>3.4932523153132218E-3</c:v>
                </c:pt>
                <c:pt idx="13">
                  <c:v>9.8580665409507507E-4</c:v>
                </c:pt>
                <c:pt idx="14">
                  <c:v>-2.1961465517141413E-3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46-4388-B659-8663346D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837952"/>
        <c:axId val="1"/>
      </c:scatterChart>
      <c:valAx>
        <c:axId val="618837952"/>
        <c:scaling>
          <c:orientation val="minMax"/>
          <c:max val="10000"/>
          <c:min val="-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837952"/>
        <c:crosses val="autoZero"/>
        <c:crossBetween val="midCat"/>
        <c:majorUnit val="0.01"/>
        <c:minorUnit val="2E-3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My Graph</a:t>
            </a:r>
          </a:p>
        </c:rich>
      </c:tx>
      <c:layout>
        <c:manualLayout>
          <c:xMode val="edge"/>
          <c:yMode val="edge"/>
          <c:x val="0.46258560537075721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5385357389133E-2"/>
          <c:y val="0.125"/>
          <c:w val="0.88163382444970295"/>
          <c:h val="0.651162790697674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(4)'!$D$21:$D$93</c:f>
              <c:numCache>
                <c:formatCode>General</c:formatCode>
                <c:ptCount val="73"/>
                <c:pt idx="0">
                  <c:v>7.2499999999999995E-2</c:v>
                </c:pt>
                <c:pt idx="1">
                  <c:v>7.6249999999999998E-2</c:v>
                </c:pt>
                <c:pt idx="2">
                  <c:v>0.12790000000000001</c:v>
                </c:pt>
                <c:pt idx="3">
                  <c:v>0.14510000000000001</c:v>
                </c:pt>
                <c:pt idx="4">
                  <c:v>0.14635000000000001</c:v>
                </c:pt>
                <c:pt idx="5">
                  <c:v>0.15955</c:v>
                </c:pt>
                <c:pt idx="6">
                  <c:v>0.17065</c:v>
                </c:pt>
                <c:pt idx="7">
                  <c:v>0.17755000000000001</c:v>
                </c:pt>
                <c:pt idx="8">
                  <c:v>0.18085000000000001</c:v>
                </c:pt>
                <c:pt idx="9">
                  <c:v>0.23580000000000001</c:v>
                </c:pt>
                <c:pt idx="10">
                  <c:v>0.24890000000000001</c:v>
                </c:pt>
                <c:pt idx="11">
                  <c:v>0.24895</c:v>
                </c:pt>
                <c:pt idx="12">
                  <c:v>0.34839999999999999</c:v>
                </c:pt>
                <c:pt idx="13">
                  <c:v>0.41765000000000002</c:v>
                </c:pt>
                <c:pt idx="14">
                  <c:v>0.48415000000000002</c:v>
                </c:pt>
                <c:pt idx="15">
                  <c:v>0.60550000000000004</c:v>
                </c:pt>
                <c:pt idx="16">
                  <c:v>0.60550000000000004</c:v>
                </c:pt>
                <c:pt idx="17">
                  <c:v>0.61850000000000005</c:v>
                </c:pt>
                <c:pt idx="18">
                  <c:v>0.623</c:v>
                </c:pt>
                <c:pt idx="19">
                  <c:v>0.623</c:v>
                </c:pt>
                <c:pt idx="20">
                  <c:v>0.62304999999999999</c:v>
                </c:pt>
                <c:pt idx="21">
                  <c:v>0.62304999999999999</c:v>
                </c:pt>
                <c:pt idx="22">
                  <c:v>0.62309999999999999</c:v>
                </c:pt>
                <c:pt idx="23">
                  <c:v>0.62309999999999999</c:v>
                </c:pt>
                <c:pt idx="24">
                  <c:v>0.62370000000000003</c:v>
                </c:pt>
                <c:pt idx="25">
                  <c:v>0.62370000000000003</c:v>
                </c:pt>
                <c:pt idx="26">
                  <c:v>0.62549999999999994</c:v>
                </c:pt>
                <c:pt idx="27">
                  <c:v>0.62549999999999994</c:v>
                </c:pt>
                <c:pt idx="28">
                  <c:v>0.63239999999999996</c:v>
                </c:pt>
                <c:pt idx="29">
                  <c:v>0.63239999999999996</c:v>
                </c:pt>
                <c:pt idx="30">
                  <c:v>0.64044999999999996</c:v>
                </c:pt>
                <c:pt idx="31">
                  <c:v>0.64539999999999997</c:v>
                </c:pt>
                <c:pt idx="32">
                  <c:v>0.64544999999999997</c:v>
                </c:pt>
                <c:pt idx="33">
                  <c:v>0.65859999999999996</c:v>
                </c:pt>
                <c:pt idx="34">
                  <c:v>0.69499999999999995</c:v>
                </c:pt>
                <c:pt idx="35">
                  <c:v>0.69720000000000004</c:v>
                </c:pt>
                <c:pt idx="36">
                  <c:v>0.6986</c:v>
                </c:pt>
                <c:pt idx="37">
                  <c:v>0.6986</c:v>
                </c:pt>
                <c:pt idx="38">
                  <c:v>0.71540000000000004</c:v>
                </c:pt>
                <c:pt idx="39">
                  <c:v>0.71540000000000004</c:v>
                </c:pt>
                <c:pt idx="40">
                  <c:v>0.71540000000000004</c:v>
                </c:pt>
                <c:pt idx="41">
                  <c:v>0.71604999999999996</c:v>
                </c:pt>
                <c:pt idx="42">
                  <c:v>0.73355000000000004</c:v>
                </c:pt>
                <c:pt idx="43">
                  <c:v>0.73355000000000004</c:v>
                </c:pt>
                <c:pt idx="44">
                  <c:v>0.73355000000000004</c:v>
                </c:pt>
                <c:pt idx="45">
                  <c:v>0.73355000000000004</c:v>
                </c:pt>
                <c:pt idx="46">
                  <c:v>0.73880000000000001</c:v>
                </c:pt>
                <c:pt idx="47">
                  <c:v>0.74390000000000001</c:v>
                </c:pt>
                <c:pt idx="48">
                  <c:v>0.74395</c:v>
                </c:pt>
                <c:pt idx="49">
                  <c:v>0.74414999999999998</c:v>
                </c:pt>
                <c:pt idx="50">
                  <c:v>0.74419999999999997</c:v>
                </c:pt>
                <c:pt idx="51">
                  <c:v>0.74450000000000005</c:v>
                </c:pt>
                <c:pt idx="52">
                  <c:v>0.74455000000000005</c:v>
                </c:pt>
                <c:pt idx="53">
                  <c:v>0.7853</c:v>
                </c:pt>
                <c:pt idx="54">
                  <c:v>0.78905000000000003</c:v>
                </c:pt>
                <c:pt idx="55">
                  <c:v>0.79595000000000005</c:v>
                </c:pt>
                <c:pt idx="56">
                  <c:v>0.80489999999999995</c:v>
                </c:pt>
                <c:pt idx="57">
                  <c:v>0.83930000000000005</c:v>
                </c:pt>
                <c:pt idx="58">
                  <c:v>0.84325000000000006</c:v>
                </c:pt>
                <c:pt idx="59">
                  <c:v>0.84330000000000005</c:v>
                </c:pt>
                <c:pt idx="60">
                  <c:v>0.84335000000000004</c:v>
                </c:pt>
                <c:pt idx="61">
                  <c:v>0.84860000000000002</c:v>
                </c:pt>
                <c:pt idx="62">
                  <c:v>0.86124999999999996</c:v>
                </c:pt>
                <c:pt idx="63">
                  <c:v>0.86155000000000004</c:v>
                </c:pt>
                <c:pt idx="64">
                  <c:v>0.87244999999999995</c:v>
                </c:pt>
                <c:pt idx="65">
                  <c:v>0.87244999999999995</c:v>
                </c:pt>
                <c:pt idx="66">
                  <c:v>0.88434999999999997</c:v>
                </c:pt>
                <c:pt idx="67">
                  <c:v>0.91669999999999996</c:v>
                </c:pt>
                <c:pt idx="68">
                  <c:v>0.97689999999999999</c:v>
                </c:pt>
                <c:pt idx="69">
                  <c:v>0.97689999999999999</c:v>
                </c:pt>
                <c:pt idx="70">
                  <c:v>0.97689999999999999</c:v>
                </c:pt>
                <c:pt idx="71">
                  <c:v>0.98165000000000002</c:v>
                </c:pt>
              </c:numCache>
            </c:numRef>
          </c:xVal>
          <c:yVal>
            <c:numRef>
              <c:f>'Q_fit (4)'!$E$21:$E$93</c:f>
              <c:numCache>
                <c:formatCode>General</c:formatCode>
                <c:ptCount val="73"/>
                <c:pt idx="0">
                  <c:v>-1.5507039643125609E-2</c:v>
                </c:pt>
                <c:pt idx="1">
                  <c:v>6.9370149140013382E-2</c:v>
                </c:pt>
                <c:pt idx="2">
                  <c:v>-0.10202102930634283</c:v>
                </c:pt>
                <c:pt idx="3">
                  <c:v>7.7472821431001648E-2</c:v>
                </c:pt>
                <c:pt idx="4">
                  <c:v>-4.0354660450248048E-2</c:v>
                </c:pt>
                <c:pt idx="5">
                  <c:v>8.0187133426079527E-2</c:v>
                </c:pt>
                <c:pt idx="6">
                  <c:v>5.2279094961704686E-2</c:v>
                </c:pt>
                <c:pt idx="7">
                  <c:v>-3.7831667577847838E-2</c:v>
                </c:pt>
                <c:pt idx="8">
                  <c:v>5.5606844398425892E-2</c:v>
                </c:pt>
                <c:pt idx="9">
                  <c:v>1.2710747978417203E-2</c:v>
                </c:pt>
                <c:pt idx="10">
                  <c:v>-1.3721260620513931E-2</c:v>
                </c:pt>
                <c:pt idx="11">
                  <c:v>2.4765639682300389E-2</c:v>
                </c:pt>
                <c:pt idx="12">
                  <c:v>0.20521119295153767</c:v>
                </c:pt>
                <c:pt idx="13">
                  <c:v>0.13956870607216842</c:v>
                </c:pt>
                <c:pt idx="14">
                  <c:v>0.28714667787426151</c:v>
                </c:pt>
                <c:pt idx="15">
                  <c:v>0.46485475104418583</c:v>
                </c:pt>
                <c:pt idx="16">
                  <c:v>0.46485475104418583</c:v>
                </c:pt>
                <c:pt idx="17">
                  <c:v>0.46144894149620086</c:v>
                </c:pt>
                <c:pt idx="18">
                  <c:v>0.50727000707411207</c:v>
                </c:pt>
                <c:pt idx="19">
                  <c:v>0.50727000707411207</c:v>
                </c:pt>
                <c:pt idx="20">
                  <c:v>0.46675690828124061</c:v>
                </c:pt>
                <c:pt idx="21">
                  <c:v>0.46675690828124061</c:v>
                </c:pt>
                <c:pt idx="22">
                  <c:v>0.51324380838195793</c:v>
                </c:pt>
                <c:pt idx="23">
                  <c:v>0.51324380838195793</c:v>
                </c:pt>
                <c:pt idx="24">
                  <c:v>0.5040866177296266</c:v>
                </c:pt>
                <c:pt idx="25">
                  <c:v>0.5040866177296266</c:v>
                </c:pt>
                <c:pt idx="26">
                  <c:v>0.50961504384758882</c:v>
                </c:pt>
                <c:pt idx="27">
                  <c:v>0.50961504384758882</c:v>
                </c:pt>
                <c:pt idx="28">
                  <c:v>0.48680734471417964</c:v>
                </c:pt>
                <c:pt idx="29">
                  <c:v>0.48680734471417964</c:v>
                </c:pt>
                <c:pt idx="30">
                  <c:v>0.4591983619320672</c:v>
                </c:pt>
                <c:pt idx="31">
                  <c:v>0.58040153453475796</c:v>
                </c:pt>
                <c:pt idx="32">
                  <c:v>0.4678884353779722</c:v>
                </c:pt>
                <c:pt idx="33">
                  <c:v>0.48794332760735415</c:v>
                </c:pt>
                <c:pt idx="34">
                  <c:v>0.59440705954330042</c:v>
                </c:pt>
                <c:pt idx="35">
                  <c:v>0.65683069187798537</c:v>
                </c:pt>
                <c:pt idx="36">
                  <c:v>0.59046391179435886</c:v>
                </c:pt>
                <c:pt idx="37">
                  <c:v>0.59046391179435886</c:v>
                </c:pt>
                <c:pt idx="38">
                  <c:v>0.62206255752244033</c:v>
                </c:pt>
                <c:pt idx="39">
                  <c:v>0.62206255752244033</c:v>
                </c:pt>
                <c:pt idx="40">
                  <c:v>0.62206255752244033</c:v>
                </c:pt>
                <c:pt idx="41">
                  <c:v>0.68039226680411957</c:v>
                </c:pt>
                <c:pt idx="42">
                  <c:v>0.62580752273788676</c:v>
                </c:pt>
                <c:pt idx="43">
                  <c:v>0.6958075231523253</c:v>
                </c:pt>
                <c:pt idx="44">
                  <c:v>0.6958075231523253</c:v>
                </c:pt>
                <c:pt idx="45">
                  <c:v>0.6958075231523253</c:v>
                </c:pt>
                <c:pt idx="46">
                  <c:v>0.54093209982966073</c:v>
                </c:pt>
                <c:pt idx="47">
                  <c:v>0.49659597425488755</c:v>
                </c:pt>
                <c:pt idx="48">
                  <c:v>0.5550828755076509</c:v>
                </c:pt>
                <c:pt idx="49">
                  <c:v>0.55903047832543962</c:v>
                </c:pt>
                <c:pt idx="50">
                  <c:v>0.5375173786887899</c:v>
                </c:pt>
                <c:pt idx="51">
                  <c:v>0.58843878287007101</c:v>
                </c:pt>
                <c:pt idx="52">
                  <c:v>0.66692568361759186</c:v>
                </c:pt>
                <c:pt idx="53">
                  <c:v>0.72374977971776389</c:v>
                </c:pt>
                <c:pt idx="54">
                  <c:v>0.57426733474130742</c:v>
                </c:pt>
                <c:pt idx="55">
                  <c:v>0.6914596349815838</c:v>
                </c:pt>
                <c:pt idx="56">
                  <c:v>0.53061486541992053</c:v>
                </c:pt>
                <c:pt idx="57">
                  <c:v>0.76460256896098144</c:v>
                </c:pt>
                <c:pt idx="58">
                  <c:v>0.96006772655528039</c:v>
                </c:pt>
                <c:pt idx="59">
                  <c:v>0.76855462684761733</c:v>
                </c:pt>
                <c:pt idx="60">
                  <c:v>0.967041528201662</c:v>
                </c:pt>
                <c:pt idx="61">
                  <c:v>0.82816610447480343</c:v>
                </c:pt>
                <c:pt idx="62">
                  <c:v>0.90535196723067202</c:v>
                </c:pt>
                <c:pt idx="63">
                  <c:v>0.89627337438287213</c:v>
                </c:pt>
                <c:pt idx="64">
                  <c:v>0.86841775337234139</c:v>
                </c:pt>
                <c:pt idx="65">
                  <c:v>0.88841775359469466</c:v>
                </c:pt>
                <c:pt idx="66">
                  <c:v>0.99630012700799853</c:v>
                </c:pt>
                <c:pt idx="67">
                  <c:v>0.97532490035519004</c:v>
                </c:pt>
                <c:pt idx="68">
                  <c:v>1.2105533802241553</c:v>
                </c:pt>
                <c:pt idx="69">
                  <c:v>1.220553379971534</c:v>
                </c:pt>
                <c:pt idx="70">
                  <c:v>1.3005533801333513</c:v>
                </c:pt>
                <c:pt idx="71">
                  <c:v>1.1718089495843742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03-45E8-A19E-12A19318DB0C}"/>
            </c:ext>
          </c:extLst>
        </c:ser>
        <c:ser>
          <c:idx val="1"/>
          <c:order val="1"/>
          <c:tx>
            <c:strRef>
              <c:f>'Q_fit (4)'!$K$20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(4)'!$D$21:$D$92</c:f>
              <c:numCache>
                <c:formatCode>General</c:formatCode>
                <c:ptCount val="72"/>
                <c:pt idx="0">
                  <c:v>7.2499999999999995E-2</c:v>
                </c:pt>
                <c:pt idx="1">
                  <c:v>7.6249999999999998E-2</c:v>
                </c:pt>
                <c:pt idx="2">
                  <c:v>0.12790000000000001</c:v>
                </c:pt>
                <c:pt idx="3">
                  <c:v>0.14510000000000001</c:v>
                </c:pt>
                <c:pt idx="4">
                  <c:v>0.14635000000000001</c:v>
                </c:pt>
                <c:pt idx="5">
                  <c:v>0.15955</c:v>
                </c:pt>
                <c:pt idx="6">
                  <c:v>0.17065</c:v>
                </c:pt>
                <c:pt idx="7">
                  <c:v>0.17755000000000001</c:v>
                </c:pt>
                <c:pt idx="8">
                  <c:v>0.18085000000000001</c:v>
                </c:pt>
                <c:pt idx="9">
                  <c:v>0.23580000000000001</c:v>
                </c:pt>
                <c:pt idx="10">
                  <c:v>0.24890000000000001</c:v>
                </c:pt>
                <c:pt idx="11">
                  <c:v>0.24895</c:v>
                </c:pt>
                <c:pt idx="12">
                  <c:v>0.34839999999999999</c:v>
                </c:pt>
                <c:pt idx="13">
                  <c:v>0.41765000000000002</c:v>
                </c:pt>
                <c:pt idx="14">
                  <c:v>0.48415000000000002</c:v>
                </c:pt>
                <c:pt idx="15">
                  <c:v>0.60550000000000004</c:v>
                </c:pt>
                <c:pt idx="16">
                  <c:v>0.60550000000000004</c:v>
                </c:pt>
                <c:pt idx="17">
                  <c:v>0.61850000000000005</c:v>
                </c:pt>
                <c:pt idx="18">
                  <c:v>0.623</c:v>
                </c:pt>
                <c:pt idx="19">
                  <c:v>0.623</c:v>
                </c:pt>
                <c:pt idx="20">
                  <c:v>0.62304999999999999</c:v>
                </c:pt>
                <c:pt idx="21">
                  <c:v>0.62304999999999999</c:v>
                </c:pt>
                <c:pt idx="22">
                  <c:v>0.62309999999999999</c:v>
                </c:pt>
                <c:pt idx="23">
                  <c:v>0.62309999999999999</c:v>
                </c:pt>
                <c:pt idx="24">
                  <c:v>0.62370000000000003</c:v>
                </c:pt>
                <c:pt idx="25">
                  <c:v>0.62370000000000003</c:v>
                </c:pt>
                <c:pt idx="26">
                  <c:v>0.62549999999999994</c:v>
                </c:pt>
                <c:pt idx="27">
                  <c:v>0.62549999999999994</c:v>
                </c:pt>
                <c:pt idx="28">
                  <c:v>0.63239999999999996</c:v>
                </c:pt>
                <c:pt idx="29">
                  <c:v>0.63239999999999996</c:v>
                </c:pt>
                <c:pt idx="30">
                  <c:v>0.64044999999999996</c:v>
                </c:pt>
                <c:pt idx="31">
                  <c:v>0.64539999999999997</c:v>
                </c:pt>
                <c:pt idx="32">
                  <c:v>0.64544999999999997</c:v>
                </c:pt>
                <c:pt idx="33">
                  <c:v>0.65859999999999996</c:v>
                </c:pt>
                <c:pt idx="34">
                  <c:v>0.69499999999999995</c:v>
                </c:pt>
                <c:pt idx="35">
                  <c:v>0.69720000000000004</c:v>
                </c:pt>
                <c:pt idx="36">
                  <c:v>0.6986</c:v>
                </c:pt>
                <c:pt idx="37">
                  <c:v>0.6986</c:v>
                </c:pt>
                <c:pt idx="38">
                  <c:v>0.71540000000000004</c:v>
                </c:pt>
                <c:pt idx="39">
                  <c:v>0.71540000000000004</c:v>
                </c:pt>
                <c:pt idx="40">
                  <c:v>0.71540000000000004</c:v>
                </c:pt>
                <c:pt idx="41">
                  <c:v>0.71604999999999996</c:v>
                </c:pt>
                <c:pt idx="42">
                  <c:v>0.73355000000000004</c:v>
                </c:pt>
                <c:pt idx="43">
                  <c:v>0.73355000000000004</c:v>
                </c:pt>
                <c:pt idx="44">
                  <c:v>0.73355000000000004</c:v>
                </c:pt>
                <c:pt idx="45">
                  <c:v>0.73355000000000004</c:v>
                </c:pt>
                <c:pt idx="46">
                  <c:v>0.73880000000000001</c:v>
                </c:pt>
                <c:pt idx="47">
                  <c:v>0.74390000000000001</c:v>
                </c:pt>
                <c:pt idx="48">
                  <c:v>0.74395</c:v>
                </c:pt>
                <c:pt idx="49">
                  <c:v>0.74414999999999998</c:v>
                </c:pt>
                <c:pt idx="50">
                  <c:v>0.74419999999999997</c:v>
                </c:pt>
                <c:pt idx="51">
                  <c:v>0.74450000000000005</c:v>
                </c:pt>
                <c:pt idx="52">
                  <c:v>0.74455000000000005</c:v>
                </c:pt>
                <c:pt idx="53">
                  <c:v>0.7853</c:v>
                </c:pt>
                <c:pt idx="54">
                  <c:v>0.78905000000000003</c:v>
                </c:pt>
                <c:pt idx="55">
                  <c:v>0.79595000000000005</c:v>
                </c:pt>
                <c:pt idx="56">
                  <c:v>0.80489999999999995</c:v>
                </c:pt>
                <c:pt idx="57">
                  <c:v>0.83930000000000005</c:v>
                </c:pt>
                <c:pt idx="58">
                  <c:v>0.84325000000000006</c:v>
                </c:pt>
                <c:pt idx="59">
                  <c:v>0.84330000000000005</c:v>
                </c:pt>
                <c:pt idx="60">
                  <c:v>0.84335000000000004</c:v>
                </c:pt>
                <c:pt idx="61">
                  <c:v>0.84860000000000002</c:v>
                </c:pt>
                <c:pt idx="62">
                  <c:v>0.86124999999999996</c:v>
                </c:pt>
                <c:pt idx="63">
                  <c:v>0.86155000000000004</c:v>
                </c:pt>
                <c:pt idx="64">
                  <c:v>0.87244999999999995</c:v>
                </c:pt>
                <c:pt idx="65">
                  <c:v>0.87244999999999995</c:v>
                </c:pt>
                <c:pt idx="66">
                  <c:v>0.88434999999999997</c:v>
                </c:pt>
                <c:pt idx="67">
                  <c:v>0.91669999999999996</c:v>
                </c:pt>
                <c:pt idx="68">
                  <c:v>0.97689999999999999</c:v>
                </c:pt>
                <c:pt idx="69">
                  <c:v>0.97689999999999999</c:v>
                </c:pt>
                <c:pt idx="70">
                  <c:v>0.97689999999999999</c:v>
                </c:pt>
                <c:pt idx="71">
                  <c:v>0.98165000000000002</c:v>
                </c:pt>
              </c:numCache>
            </c:numRef>
          </c:xVal>
          <c:yVal>
            <c:numRef>
              <c:f>'Q_fit (4)'!$K$21:$K$92</c:f>
              <c:numCache>
                <c:formatCode>General</c:formatCode>
                <c:ptCount val="72"/>
                <c:pt idx="0">
                  <c:v>-3.3005892862002957E-3</c:v>
                </c:pt>
                <c:pt idx="1">
                  <c:v>-2.7631344106801882E-3</c:v>
                </c:pt>
                <c:pt idx="2">
                  <c:v>8.2487172379164496E-3</c:v>
                </c:pt>
                <c:pt idx="3">
                  <c:v>1.3409524720283773E-2</c:v>
                </c:pt>
                <c:pt idx="4">
                  <c:v>1.3813673827922516E-2</c:v>
                </c:pt>
                <c:pt idx="5">
                  <c:v>1.8322082769299301E-2</c:v>
                </c:pt>
                <c:pt idx="6">
                  <c:v>2.2453475084208654E-2</c:v>
                </c:pt>
                <c:pt idx="7">
                  <c:v>2.5178300452397648E-2</c:v>
                </c:pt>
                <c:pt idx="8">
                  <c:v>2.6523935631467863E-2</c:v>
                </c:pt>
                <c:pt idx="9">
                  <c:v>5.2968251524591795E-2</c:v>
                </c:pt>
                <c:pt idx="10">
                  <c:v>6.0396995569547147E-2</c:v>
                </c:pt>
                <c:pt idx="11">
                  <c:v>6.0426178907470318E-2</c:v>
                </c:pt>
                <c:pt idx="12">
                  <c:v>0.13095347483161984</c:v>
                </c:pt>
                <c:pt idx="13">
                  <c:v>0.19479969704067057</c:v>
                </c:pt>
                <c:pt idx="14">
                  <c:v>0.2674974005137214</c:v>
                </c:pt>
                <c:pt idx="15">
                  <c:v>0.42891080498010031</c:v>
                </c:pt>
                <c:pt idx="16">
                  <c:v>0.42891080498010031</c:v>
                </c:pt>
                <c:pt idx="17">
                  <c:v>0.4484057747860189</c:v>
                </c:pt>
                <c:pt idx="18">
                  <c:v>0.45525336672122962</c:v>
                </c:pt>
                <c:pt idx="19">
                  <c:v>0.45525336672122962</c:v>
                </c:pt>
                <c:pt idx="20">
                  <c:v>0.45532973803851667</c:v>
                </c:pt>
                <c:pt idx="21">
                  <c:v>0.45532973803851667</c:v>
                </c:pt>
                <c:pt idx="22">
                  <c:v>0.45540611566267075</c:v>
                </c:pt>
                <c:pt idx="23">
                  <c:v>0.45540611566267075</c:v>
                </c:pt>
                <c:pt idx="24">
                  <c:v>0.45632313908815092</c:v>
                </c:pt>
                <c:pt idx="25">
                  <c:v>0.45632313908815092</c:v>
                </c:pt>
                <c:pt idx="26">
                  <c:v>0.45907965849773319</c:v>
                </c:pt>
                <c:pt idx="27">
                  <c:v>0.45907965849773319</c:v>
                </c:pt>
                <c:pt idx="28">
                  <c:v>0.46972203648042182</c:v>
                </c:pt>
                <c:pt idx="29">
                  <c:v>0.46972203648042182</c:v>
                </c:pt>
                <c:pt idx="30">
                  <c:v>0.48228994726366003</c:v>
                </c:pt>
                <c:pt idx="31">
                  <c:v>0.49009921085108471</c:v>
                </c:pt>
                <c:pt idx="32">
                  <c:v>0.49017840764481585</c:v>
                </c:pt>
                <c:pt idx="33">
                  <c:v>0.51122611359306525</c:v>
                </c:pt>
                <c:pt idx="34">
                  <c:v>0.5717624824409836</c:v>
                </c:pt>
                <c:pt idx="35">
                  <c:v>0.57552838979495358</c:v>
                </c:pt>
                <c:pt idx="36">
                  <c:v>0.57793123361493359</c:v>
                </c:pt>
                <c:pt idx="37">
                  <c:v>0.57793123361493359</c:v>
                </c:pt>
                <c:pt idx="38">
                  <c:v>0.6071510369893196</c:v>
                </c:pt>
                <c:pt idx="39">
                  <c:v>0.6071510369893196</c:v>
                </c:pt>
                <c:pt idx="40">
                  <c:v>0.6071510369893196</c:v>
                </c:pt>
                <c:pt idx="41">
                  <c:v>0.6082958722239985</c:v>
                </c:pt>
                <c:pt idx="42">
                  <c:v>0.63951900304167542</c:v>
                </c:pt>
                <c:pt idx="43">
                  <c:v>0.63951900304167542</c:v>
                </c:pt>
                <c:pt idx="44">
                  <c:v>0.63951900304167542</c:v>
                </c:pt>
                <c:pt idx="45">
                  <c:v>0.63951900304167542</c:v>
                </c:pt>
                <c:pt idx="46">
                  <c:v>0.64903659757394094</c:v>
                </c:pt>
                <c:pt idx="47">
                  <c:v>0.65834884242943814</c:v>
                </c:pt>
                <c:pt idx="48">
                  <c:v>0.65844046375128307</c:v>
                </c:pt>
                <c:pt idx="49">
                  <c:v>0.65880701210733317</c:v>
                </c:pt>
                <c:pt idx="50">
                  <c:v>0.65889866496351324</c:v>
                </c:pt>
                <c:pt idx="51">
                  <c:v>0.65944871454480303</c:v>
                </c:pt>
                <c:pt idx="52">
                  <c:v>0.65954041154905274</c:v>
                </c:pt>
                <c:pt idx="53">
                  <c:v>0.73637062944822851</c:v>
                </c:pt>
                <c:pt idx="54">
                  <c:v>0.74365138658729402</c:v>
                </c:pt>
                <c:pt idx="55">
                  <c:v>0.75714067174839617</c:v>
                </c:pt>
                <c:pt idx="56">
                  <c:v>0.77481657835942253</c:v>
                </c:pt>
                <c:pt idx="57">
                  <c:v>0.84463626900575084</c:v>
                </c:pt>
                <c:pt idx="58">
                  <c:v>0.8528444315750271</c:v>
                </c:pt>
                <c:pt idx="59">
                  <c:v>0.85294858464172563</c:v>
                </c:pt>
                <c:pt idx="60">
                  <c:v>0.8530527440152913</c:v>
                </c:pt>
                <c:pt idx="61">
                  <c:v>0.86402457595489734</c:v>
                </c:pt>
                <c:pt idx="62">
                  <c:v>0.89074708533614466</c:v>
                </c:pt>
                <c:pt idx="63">
                  <c:v>0.89138572117219828</c:v>
                </c:pt>
                <c:pt idx="64">
                  <c:v>0.91474347834835024</c:v>
                </c:pt>
                <c:pt idx="65">
                  <c:v>0.91474347834835024</c:v>
                </c:pt>
                <c:pt idx="66">
                  <c:v>0.94058638486119761</c:v>
                </c:pt>
                <c:pt idx="67">
                  <c:v>1.0126456407383619</c:v>
                </c:pt>
                <c:pt idx="68">
                  <c:v>1.1537682084208012</c:v>
                </c:pt>
                <c:pt idx="69">
                  <c:v>1.1537682084208012</c:v>
                </c:pt>
                <c:pt idx="70">
                  <c:v>1.1537682084208012</c:v>
                </c:pt>
                <c:pt idx="71">
                  <c:v>1.165292444206202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03-45E8-A19E-12A19318D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948680"/>
        <c:axId val="1"/>
      </c:scatterChart>
      <c:valAx>
        <c:axId val="3919486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659949649150998"/>
              <c:y val="0.860465116279069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8027210884353739E-3"/>
              <c:y val="0.389534883720930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19486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8163322441837625"/>
          <c:y val="0.90116279069767447"/>
          <c:w val="0.62176942167943294"/>
          <c:h val="0.9593023255813953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GW Cep - O-C Diagr.</a:t>
            </a:r>
          </a:p>
        </c:rich>
      </c:tx>
      <c:layout>
        <c:manualLayout>
          <c:xMode val="edge"/>
          <c:yMode val="edge"/>
          <c:x val="0.38472895733848245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6388563447256"/>
          <c:y val="0.15015059048479285"/>
          <c:w val="0.82819502024111524"/>
          <c:h val="0.63063248003613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'D (1)'!$F$22:$F$738</c:f>
              <c:numCache>
                <c:formatCode>General</c:formatCode>
                <c:ptCount val="717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-18185.5</c:v>
                </c:pt>
                <c:pt idx="8">
                  <c:v>-18169</c:v>
                </c:pt>
                <c:pt idx="9">
                  <c:v>-18167</c:v>
                </c:pt>
                <c:pt idx="10">
                  <c:v>-17869</c:v>
                </c:pt>
                <c:pt idx="11">
                  <c:v>-17853</c:v>
                </c:pt>
                <c:pt idx="12">
                  <c:v>-17850</c:v>
                </c:pt>
                <c:pt idx="13">
                  <c:v>-17847</c:v>
                </c:pt>
                <c:pt idx="14">
                  <c:v>-17844</c:v>
                </c:pt>
                <c:pt idx="15">
                  <c:v>-12891</c:v>
                </c:pt>
                <c:pt idx="16">
                  <c:v>-12584</c:v>
                </c:pt>
                <c:pt idx="17">
                  <c:v>-12471</c:v>
                </c:pt>
                <c:pt idx="18">
                  <c:v>-12364.5</c:v>
                </c:pt>
                <c:pt idx="19">
                  <c:v>-12160.5</c:v>
                </c:pt>
                <c:pt idx="20">
                  <c:v>-12010</c:v>
                </c:pt>
                <c:pt idx="21">
                  <c:v>-11523.5</c:v>
                </c:pt>
                <c:pt idx="22">
                  <c:v>-11458</c:v>
                </c:pt>
                <c:pt idx="23">
                  <c:v>-11392</c:v>
                </c:pt>
                <c:pt idx="24">
                  <c:v>-11370</c:v>
                </c:pt>
                <c:pt idx="25">
                  <c:v>-11329.5</c:v>
                </c:pt>
                <c:pt idx="26">
                  <c:v>-10513.5</c:v>
                </c:pt>
                <c:pt idx="27">
                  <c:v>-10451</c:v>
                </c:pt>
                <c:pt idx="28">
                  <c:v>-10391.5</c:v>
                </c:pt>
                <c:pt idx="29">
                  <c:v>-10382</c:v>
                </c:pt>
                <c:pt idx="30">
                  <c:v>-10379</c:v>
                </c:pt>
                <c:pt idx="31">
                  <c:v>-10372.5</c:v>
                </c:pt>
                <c:pt idx="32">
                  <c:v>-10363</c:v>
                </c:pt>
                <c:pt idx="33">
                  <c:v>-10360</c:v>
                </c:pt>
                <c:pt idx="34">
                  <c:v>-10357</c:v>
                </c:pt>
                <c:pt idx="35">
                  <c:v>-10350.5</c:v>
                </c:pt>
                <c:pt idx="36">
                  <c:v>-10347.5</c:v>
                </c:pt>
                <c:pt idx="37">
                  <c:v>-10338</c:v>
                </c:pt>
                <c:pt idx="38">
                  <c:v>-10335</c:v>
                </c:pt>
                <c:pt idx="39">
                  <c:v>-10335</c:v>
                </c:pt>
                <c:pt idx="40">
                  <c:v>-10335</c:v>
                </c:pt>
                <c:pt idx="41">
                  <c:v>-10294</c:v>
                </c:pt>
                <c:pt idx="42">
                  <c:v>-10272.5</c:v>
                </c:pt>
                <c:pt idx="43">
                  <c:v>-10208</c:v>
                </c:pt>
                <c:pt idx="44">
                  <c:v>-10118.5</c:v>
                </c:pt>
                <c:pt idx="45">
                  <c:v>-9946</c:v>
                </c:pt>
                <c:pt idx="46">
                  <c:v>-9118</c:v>
                </c:pt>
                <c:pt idx="47">
                  <c:v>-9065</c:v>
                </c:pt>
                <c:pt idx="48">
                  <c:v>-9065</c:v>
                </c:pt>
                <c:pt idx="49">
                  <c:v>-8704</c:v>
                </c:pt>
                <c:pt idx="50">
                  <c:v>-6922</c:v>
                </c:pt>
                <c:pt idx="51">
                  <c:v>-6922</c:v>
                </c:pt>
                <c:pt idx="52">
                  <c:v>-6922</c:v>
                </c:pt>
                <c:pt idx="53">
                  <c:v>-6651.5</c:v>
                </c:pt>
                <c:pt idx="54">
                  <c:v>-6323.5</c:v>
                </c:pt>
                <c:pt idx="55">
                  <c:v>-4755</c:v>
                </c:pt>
                <c:pt idx="56">
                  <c:v>-4749</c:v>
                </c:pt>
                <c:pt idx="57">
                  <c:v>-4705</c:v>
                </c:pt>
                <c:pt idx="58">
                  <c:v>-4661</c:v>
                </c:pt>
                <c:pt idx="59">
                  <c:v>-4523</c:v>
                </c:pt>
                <c:pt idx="60">
                  <c:v>-4451</c:v>
                </c:pt>
                <c:pt idx="61">
                  <c:v>-4316.5</c:v>
                </c:pt>
                <c:pt idx="62">
                  <c:v>-3532</c:v>
                </c:pt>
                <c:pt idx="63">
                  <c:v>-3497.5</c:v>
                </c:pt>
                <c:pt idx="64">
                  <c:v>-3485</c:v>
                </c:pt>
                <c:pt idx="65">
                  <c:v>-1279.5</c:v>
                </c:pt>
                <c:pt idx="66">
                  <c:v>-554</c:v>
                </c:pt>
                <c:pt idx="67">
                  <c:v>-516.5</c:v>
                </c:pt>
                <c:pt idx="68">
                  <c:v>0</c:v>
                </c:pt>
                <c:pt idx="69">
                  <c:v>172</c:v>
                </c:pt>
                <c:pt idx="70">
                  <c:v>172</c:v>
                </c:pt>
                <c:pt idx="71">
                  <c:v>184.5</c:v>
                </c:pt>
                <c:pt idx="72">
                  <c:v>316.5</c:v>
                </c:pt>
                <c:pt idx="73">
                  <c:v>427.5</c:v>
                </c:pt>
                <c:pt idx="74">
                  <c:v>496.5</c:v>
                </c:pt>
                <c:pt idx="75">
                  <c:v>529.5</c:v>
                </c:pt>
              </c:numCache>
            </c:numRef>
          </c:xVal>
          <c:yVal>
            <c:numRef>
              <c:f>'D (1)'!$H$22:$H$738</c:f>
              <c:numCache>
                <c:formatCode>General</c:formatCode>
                <c:ptCount val="71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49-4A72-A635-DEBFB0C7E3F1}"/>
            </c:ext>
          </c:extLst>
        </c:ser>
        <c:ser>
          <c:idx val="1"/>
          <c:order val="1"/>
          <c:tx>
            <c:strRef>
              <c:f>'D (1)'!$I$20</c:f>
              <c:strCache>
                <c:ptCount val="1"/>
                <c:pt idx="0">
                  <c:v>Ragazzoni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(1)'!$D$22:$D$28</c:f>
                <c:numCache>
                  <c:formatCode>General</c:formatCode>
                  <c:ptCount val="7"/>
                </c:numCache>
              </c:numRef>
            </c:plus>
            <c:minus>
              <c:numRef>
                <c:f>'D (1)'!$D$22:$D$28</c:f>
                <c:numCache>
                  <c:formatCode>General</c:formatCode>
                  <c:ptCount val="7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(1)'!$F$22:$F$738</c:f>
              <c:numCache>
                <c:formatCode>General</c:formatCode>
                <c:ptCount val="717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-18185.5</c:v>
                </c:pt>
                <c:pt idx="8">
                  <c:v>-18169</c:v>
                </c:pt>
                <c:pt idx="9">
                  <c:v>-18167</c:v>
                </c:pt>
                <c:pt idx="10">
                  <c:v>-17869</c:v>
                </c:pt>
                <c:pt idx="11">
                  <c:v>-17853</c:v>
                </c:pt>
                <c:pt idx="12">
                  <c:v>-17850</c:v>
                </c:pt>
                <c:pt idx="13">
                  <c:v>-17847</c:v>
                </c:pt>
                <c:pt idx="14">
                  <c:v>-17844</c:v>
                </c:pt>
                <c:pt idx="15">
                  <c:v>-12891</c:v>
                </c:pt>
                <c:pt idx="16">
                  <c:v>-12584</c:v>
                </c:pt>
                <c:pt idx="17">
                  <c:v>-12471</c:v>
                </c:pt>
                <c:pt idx="18">
                  <c:v>-12364.5</c:v>
                </c:pt>
                <c:pt idx="19">
                  <c:v>-12160.5</c:v>
                </c:pt>
                <c:pt idx="20">
                  <c:v>-12010</c:v>
                </c:pt>
                <c:pt idx="21">
                  <c:v>-11523.5</c:v>
                </c:pt>
                <c:pt idx="22">
                  <c:v>-11458</c:v>
                </c:pt>
                <c:pt idx="23">
                  <c:v>-11392</c:v>
                </c:pt>
                <c:pt idx="24">
                  <c:v>-11370</c:v>
                </c:pt>
                <c:pt idx="25">
                  <c:v>-11329.5</c:v>
                </c:pt>
                <c:pt idx="26">
                  <c:v>-10513.5</c:v>
                </c:pt>
                <c:pt idx="27">
                  <c:v>-10451</c:v>
                </c:pt>
                <c:pt idx="28">
                  <c:v>-10391.5</c:v>
                </c:pt>
                <c:pt idx="29">
                  <c:v>-10382</c:v>
                </c:pt>
                <c:pt idx="30">
                  <c:v>-10379</c:v>
                </c:pt>
                <c:pt idx="31">
                  <c:v>-10372.5</c:v>
                </c:pt>
                <c:pt idx="32">
                  <c:v>-10363</c:v>
                </c:pt>
                <c:pt idx="33">
                  <c:v>-10360</c:v>
                </c:pt>
                <c:pt idx="34">
                  <c:v>-10357</c:v>
                </c:pt>
                <c:pt idx="35">
                  <c:v>-10350.5</c:v>
                </c:pt>
                <c:pt idx="36">
                  <c:v>-10347.5</c:v>
                </c:pt>
                <c:pt idx="37">
                  <c:v>-10338</c:v>
                </c:pt>
                <c:pt idx="38">
                  <c:v>-10335</c:v>
                </c:pt>
                <c:pt idx="39">
                  <c:v>-10335</c:v>
                </c:pt>
                <c:pt idx="40">
                  <c:v>-10335</c:v>
                </c:pt>
                <c:pt idx="41">
                  <c:v>-10294</c:v>
                </c:pt>
                <c:pt idx="42">
                  <c:v>-10272.5</c:v>
                </c:pt>
                <c:pt idx="43">
                  <c:v>-10208</c:v>
                </c:pt>
                <c:pt idx="44">
                  <c:v>-10118.5</c:v>
                </c:pt>
                <c:pt idx="45">
                  <c:v>-9946</c:v>
                </c:pt>
                <c:pt idx="46">
                  <c:v>-9118</c:v>
                </c:pt>
                <c:pt idx="47">
                  <c:v>-9065</c:v>
                </c:pt>
                <c:pt idx="48">
                  <c:v>-9065</c:v>
                </c:pt>
                <c:pt idx="49">
                  <c:v>-8704</c:v>
                </c:pt>
                <c:pt idx="50">
                  <c:v>-6922</c:v>
                </c:pt>
                <c:pt idx="51">
                  <c:v>-6922</c:v>
                </c:pt>
                <c:pt idx="52">
                  <c:v>-6922</c:v>
                </c:pt>
                <c:pt idx="53">
                  <c:v>-6651.5</c:v>
                </c:pt>
                <c:pt idx="54">
                  <c:v>-6323.5</c:v>
                </c:pt>
                <c:pt idx="55">
                  <c:v>-4755</c:v>
                </c:pt>
                <c:pt idx="56">
                  <c:v>-4749</c:v>
                </c:pt>
                <c:pt idx="57">
                  <c:v>-4705</c:v>
                </c:pt>
                <c:pt idx="58">
                  <c:v>-4661</c:v>
                </c:pt>
                <c:pt idx="59">
                  <c:v>-4523</c:v>
                </c:pt>
                <c:pt idx="60">
                  <c:v>-4451</c:v>
                </c:pt>
                <c:pt idx="61">
                  <c:v>-4316.5</c:v>
                </c:pt>
                <c:pt idx="62">
                  <c:v>-3532</c:v>
                </c:pt>
                <c:pt idx="63">
                  <c:v>-3497.5</c:v>
                </c:pt>
                <c:pt idx="64">
                  <c:v>-3485</c:v>
                </c:pt>
                <c:pt idx="65">
                  <c:v>-1279.5</c:v>
                </c:pt>
                <c:pt idx="66">
                  <c:v>-554</c:v>
                </c:pt>
                <c:pt idx="67">
                  <c:v>-516.5</c:v>
                </c:pt>
                <c:pt idx="68">
                  <c:v>0</c:v>
                </c:pt>
                <c:pt idx="69">
                  <c:v>172</c:v>
                </c:pt>
                <c:pt idx="70">
                  <c:v>172</c:v>
                </c:pt>
                <c:pt idx="71">
                  <c:v>184.5</c:v>
                </c:pt>
                <c:pt idx="72">
                  <c:v>316.5</c:v>
                </c:pt>
                <c:pt idx="73">
                  <c:v>427.5</c:v>
                </c:pt>
                <c:pt idx="74">
                  <c:v>496.5</c:v>
                </c:pt>
                <c:pt idx="75">
                  <c:v>529.5</c:v>
                </c:pt>
              </c:numCache>
            </c:numRef>
          </c:xVal>
          <c:yVal>
            <c:numRef>
              <c:f>'D (1)'!$I$22:$I$738</c:f>
              <c:numCache>
                <c:formatCode>General</c:formatCode>
                <c:ptCount val="717"/>
                <c:pt idx="0">
                  <c:v>-2.5457319898123387E-2</c:v>
                </c:pt>
                <c:pt idx="1">
                  <c:v>-2.0813359900785144E-2</c:v>
                </c:pt>
                <c:pt idx="2">
                  <c:v>-1.9304199900943786E-2</c:v>
                </c:pt>
                <c:pt idx="6">
                  <c:v>-6.0064798963139765E-3</c:v>
                </c:pt>
                <c:pt idx="43">
                  <c:v>1.5982400946086273E-3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49-4A72-A635-DEBFB0C7E3F1}"/>
            </c:ext>
          </c:extLst>
        </c:ser>
        <c:ser>
          <c:idx val="2"/>
          <c:order val="2"/>
          <c:tx>
            <c:strRef>
              <c:f>'D (1)'!$J$20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(1)'!$D$22:$D$28</c:f>
                <c:numCache>
                  <c:formatCode>General</c:formatCode>
                  <c:ptCount val="7"/>
                </c:numCache>
              </c:numRef>
            </c:plus>
            <c:minus>
              <c:numRef>
                <c:f>'D (1)'!$D$22:$D$28</c:f>
                <c:numCache>
                  <c:formatCode>General</c:formatCode>
                  <c:ptCount val="7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(1)'!$F$22:$F$738</c:f>
              <c:numCache>
                <c:formatCode>General</c:formatCode>
                <c:ptCount val="717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-18185.5</c:v>
                </c:pt>
                <c:pt idx="8">
                  <c:v>-18169</c:v>
                </c:pt>
                <c:pt idx="9">
                  <c:v>-18167</c:v>
                </c:pt>
                <c:pt idx="10">
                  <c:v>-17869</c:v>
                </c:pt>
                <c:pt idx="11">
                  <c:v>-17853</c:v>
                </c:pt>
                <c:pt idx="12">
                  <c:v>-17850</c:v>
                </c:pt>
                <c:pt idx="13">
                  <c:v>-17847</c:v>
                </c:pt>
                <c:pt idx="14">
                  <c:v>-17844</c:v>
                </c:pt>
                <c:pt idx="15">
                  <c:v>-12891</c:v>
                </c:pt>
                <c:pt idx="16">
                  <c:v>-12584</c:v>
                </c:pt>
                <c:pt idx="17">
                  <c:v>-12471</c:v>
                </c:pt>
                <c:pt idx="18">
                  <c:v>-12364.5</c:v>
                </c:pt>
                <c:pt idx="19">
                  <c:v>-12160.5</c:v>
                </c:pt>
                <c:pt idx="20">
                  <c:v>-12010</c:v>
                </c:pt>
                <c:pt idx="21">
                  <c:v>-11523.5</c:v>
                </c:pt>
                <c:pt idx="22">
                  <c:v>-11458</c:v>
                </c:pt>
                <c:pt idx="23">
                  <c:v>-11392</c:v>
                </c:pt>
                <c:pt idx="24">
                  <c:v>-11370</c:v>
                </c:pt>
                <c:pt idx="25">
                  <c:v>-11329.5</c:v>
                </c:pt>
                <c:pt idx="26">
                  <c:v>-10513.5</c:v>
                </c:pt>
                <c:pt idx="27">
                  <c:v>-10451</c:v>
                </c:pt>
                <c:pt idx="28">
                  <c:v>-10391.5</c:v>
                </c:pt>
                <c:pt idx="29">
                  <c:v>-10382</c:v>
                </c:pt>
                <c:pt idx="30">
                  <c:v>-10379</c:v>
                </c:pt>
                <c:pt idx="31">
                  <c:v>-10372.5</c:v>
                </c:pt>
                <c:pt idx="32">
                  <c:v>-10363</c:v>
                </c:pt>
                <c:pt idx="33">
                  <c:v>-10360</c:v>
                </c:pt>
                <c:pt idx="34">
                  <c:v>-10357</c:v>
                </c:pt>
                <c:pt idx="35">
                  <c:v>-10350.5</c:v>
                </c:pt>
                <c:pt idx="36">
                  <c:v>-10347.5</c:v>
                </c:pt>
                <c:pt idx="37">
                  <c:v>-10338</c:v>
                </c:pt>
                <c:pt idx="38">
                  <c:v>-10335</c:v>
                </c:pt>
                <c:pt idx="39">
                  <c:v>-10335</c:v>
                </c:pt>
                <c:pt idx="40">
                  <c:v>-10335</c:v>
                </c:pt>
                <c:pt idx="41">
                  <c:v>-10294</c:v>
                </c:pt>
                <c:pt idx="42">
                  <c:v>-10272.5</c:v>
                </c:pt>
                <c:pt idx="43">
                  <c:v>-10208</c:v>
                </c:pt>
                <c:pt idx="44">
                  <c:v>-10118.5</c:v>
                </c:pt>
                <c:pt idx="45">
                  <c:v>-9946</c:v>
                </c:pt>
                <c:pt idx="46">
                  <c:v>-9118</c:v>
                </c:pt>
                <c:pt idx="47">
                  <c:v>-9065</c:v>
                </c:pt>
                <c:pt idx="48">
                  <c:v>-9065</c:v>
                </c:pt>
                <c:pt idx="49">
                  <c:v>-8704</c:v>
                </c:pt>
                <c:pt idx="50">
                  <c:v>-6922</c:v>
                </c:pt>
                <c:pt idx="51">
                  <c:v>-6922</c:v>
                </c:pt>
                <c:pt idx="52">
                  <c:v>-6922</c:v>
                </c:pt>
                <c:pt idx="53">
                  <c:v>-6651.5</c:v>
                </c:pt>
                <c:pt idx="54">
                  <c:v>-6323.5</c:v>
                </c:pt>
                <c:pt idx="55">
                  <c:v>-4755</c:v>
                </c:pt>
                <c:pt idx="56">
                  <c:v>-4749</c:v>
                </c:pt>
                <c:pt idx="57">
                  <c:v>-4705</c:v>
                </c:pt>
                <c:pt idx="58">
                  <c:v>-4661</c:v>
                </c:pt>
                <c:pt idx="59">
                  <c:v>-4523</c:v>
                </c:pt>
                <c:pt idx="60">
                  <c:v>-4451</c:v>
                </c:pt>
                <c:pt idx="61">
                  <c:v>-4316.5</c:v>
                </c:pt>
                <c:pt idx="62">
                  <c:v>-3532</c:v>
                </c:pt>
                <c:pt idx="63">
                  <c:v>-3497.5</c:v>
                </c:pt>
                <c:pt idx="64">
                  <c:v>-3485</c:v>
                </c:pt>
                <c:pt idx="65">
                  <c:v>-1279.5</c:v>
                </c:pt>
                <c:pt idx="66">
                  <c:v>-554</c:v>
                </c:pt>
                <c:pt idx="67">
                  <c:v>-516.5</c:v>
                </c:pt>
                <c:pt idx="68">
                  <c:v>0</c:v>
                </c:pt>
                <c:pt idx="69">
                  <c:v>172</c:v>
                </c:pt>
                <c:pt idx="70">
                  <c:v>172</c:v>
                </c:pt>
                <c:pt idx="71">
                  <c:v>184.5</c:v>
                </c:pt>
                <c:pt idx="72">
                  <c:v>316.5</c:v>
                </c:pt>
                <c:pt idx="73">
                  <c:v>427.5</c:v>
                </c:pt>
                <c:pt idx="74">
                  <c:v>496.5</c:v>
                </c:pt>
                <c:pt idx="75">
                  <c:v>529.5</c:v>
                </c:pt>
              </c:numCache>
            </c:numRef>
          </c:xVal>
          <c:yVal>
            <c:numRef>
              <c:f>'D (1)'!$J$22:$J$738</c:f>
              <c:numCache>
                <c:formatCode>General</c:formatCode>
                <c:ptCount val="717"/>
                <c:pt idx="50">
                  <c:v>-1.0018399043474346E-3</c:v>
                </c:pt>
                <c:pt idx="65">
                  <c:v>-4.6567399040213786E-3</c:v>
                </c:pt>
                <c:pt idx="72">
                  <c:v>-3.8836199018987827E-3</c:v>
                </c:pt>
                <c:pt idx="75">
                  <c:v>-4.1332599066663533E-3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49-4A72-A635-DEBFB0C7E3F1}"/>
            </c:ext>
          </c:extLst>
        </c:ser>
        <c:ser>
          <c:idx val="3"/>
          <c:order val="3"/>
          <c:tx>
            <c:strRef>
              <c:f>'D (1)'!$K$20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'D (1)'!$F$22:$F$738</c:f>
              <c:numCache>
                <c:formatCode>General</c:formatCode>
                <c:ptCount val="717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-18185.5</c:v>
                </c:pt>
                <c:pt idx="8">
                  <c:v>-18169</c:v>
                </c:pt>
                <c:pt idx="9">
                  <c:v>-18167</c:v>
                </c:pt>
                <c:pt idx="10">
                  <c:v>-17869</c:v>
                </c:pt>
                <c:pt idx="11">
                  <c:v>-17853</c:v>
                </c:pt>
                <c:pt idx="12">
                  <c:v>-17850</c:v>
                </c:pt>
                <c:pt idx="13">
                  <c:v>-17847</c:v>
                </c:pt>
                <c:pt idx="14">
                  <c:v>-17844</c:v>
                </c:pt>
                <c:pt idx="15">
                  <c:v>-12891</c:v>
                </c:pt>
                <c:pt idx="16">
                  <c:v>-12584</c:v>
                </c:pt>
                <c:pt idx="17">
                  <c:v>-12471</c:v>
                </c:pt>
                <c:pt idx="18">
                  <c:v>-12364.5</c:v>
                </c:pt>
                <c:pt idx="19">
                  <c:v>-12160.5</c:v>
                </c:pt>
                <c:pt idx="20">
                  <c:v>-12010</c:v>
                </c:pt>
                <c:pt idx="21">
                  <c:v>-11523.5</c:v>
                </c:pt>
                <c:pt idx="22">
                  <c:v>-11458</c:v>
                </c:pt>
                <c:pt idx="23">
                  <c:v>-11392</c:v>
                </c:pt>
                <c:pt idx="24">
                  <c:v>-11370</c:v>
                </c:pt>
                <c:pt idx="25">
                  <c:v>-11329.5</c:v>
                </c:pt>
                <c:pt idx="26">
                  <c:v>-10513.5</c:v>
                </c:pt>
                <c:pt idx="27">
                  <c:v>-10451</c:v>
                </c:pt>
                <c:pt idx="28">
                  <c:v>-10391.5</c:v>
                </c:pt>
                <c:pt idx="29">
                  <c:v>-10382</c:v>
                </c:pt>
                <c:pt idx="30">
                  <c:v>-10379</c:v>
                </c:pt>
                <c:pt idx="31">
                  <c:v>-10372.5</c:v>
                </c:pt>
                <c:pt idx="32">
                  <c:v>-10363</c:v>
                </c:pt>
                <c:pt idx="33">
                  <c:v>-10360</c:v>
                </c:pt>
                <c:pt idx="34">
                  <c:v>-10357</c:v>
                </c:pt>
                <c:pt idx="35">
                  <c:v>-10350.5</c:v>
                </c:pt>
                <c:pt idx="36">
                  <c:v>-10347.5</c:v>
                </c:pt>
                <c:pt idx="37">
                  <c:v>-10338</c:v>
                </c:pt>
                <c:pt idx="38">
                  <c:v>-10335</c:v>
                </c:pt>
                <c:pt idx="39">
                  <c:v>-10335</c:v>
                </c:pt>
                <c:pt idx="40">
                  <c:v>-10335</c:v>
                </c:pt>
                <c:pt idx="41">
                  <c:v>-10294</c:v>
                </c:pt>
                <c:pt idx="42">
                  <c:v>-10272.5</c:v>
                </c:pt>
                <c:pt idx="43">
                  <c:v>-10208</c:v>
                </c:pt>
                <c:pt idx="44">
                  <c:v>-10118.5</c:v>
                </c:pt>
                <c:pt idx="45">
                  <c:v>-9946</c:v>
                </c:pt>
                <c:pt idx="46">
                  <c:v>-9118</c:v>
                </c:pt>
                <c:pt idx="47">
                  <c:v>-9065</c:v>
                </c:pt>
                <c:pt idx="48">
                  <c:v>-9065</c:v>
                </c:pt>
                <c:pt idx="49">
                  <c:v>-8704</c:v>
                </c:pt>
                <c:pt idx="50">
                  <c:v>-6922</c:v>
                </c:pt>
                <c:pt idx="51">
                  <c:v>-6922</c:v>
                </c:pt>
                <c:pt idx="52">
                  <c:v>-6922</c:v>
                </c:pt>
                <c:pt idx="53">
                  <c:v>-6651.5</c:v>
                </c:pt>
                <c:pt idx="54">
                  <c:v>-6323.5</c:v>
                </c:pt>
                <c:pt idx="55">
                  <c:v>-4755</c:v>
                </c:pt>
                <c:pt idx="56">
                  <c:v>-4749</c:v>
                </c:pt>
                <c:pt idx="57">
                  <c:v>-4705</c:v>
                </c:pt>
                <c:pt idx="58">
                  <c:v>-4661</c:v>
                </c:pt>
                <c:pt idx="59">
                  <c:v>-4523</c:v>
                </c:pt>
                <c:pt idx="60">
                  <c:v>-4451</c:v>
                </c:pt>
                <c:pt idx="61">
                  <c:v>-4316.5</c:v>
                </c:pt>
                <c:pt idx="62">
                  <c:v>-3532</c:v>
                </c:pt>
                <c:pt idx="63">
                  <c:v>-3497.5</c:v>
                </c:pt>
                <c:pt idx="64">
                  <c:v>-3485</c:v>
                </c:pt>
                <c:pt idx="65">
                  <c:v>-1279.5</c:v>
                </c:pt>
                <c:pt idx="66">
                  <c:v>-554</c:v>
                </c:pt>
                <c:pt idx="67">
                  <c:v>-516.5</c:v>
                </c:pt>
                <c:pt idx="68">
                  <c:v>0</c:v>
                </c:pt>
                <c:pt idx="69">
                  <c:v>172</c:v>
                </c:pt>
                <c:pt idx="70">
                  <c:v>172</c:v>
                </c:pt>
                <c:pt idx="71">
                  <c:v>184.5</c:v>
                </c:pt>
                <c:pt idx="72">
                  <c:v>316.5</c:v>
                </c:pt>
                <c:pt idx="73">
                  <c:v>427.5</c:v>
                </c:pt>
                <c:pt idx="74">
                  <c:v>496.5</c:v>
                </c:pt>
                <c:pt idx="75">
                  <c:v>529.5</c:v>
                </c:pt>
              </c:numCache>
            </c:numRef>
          </c:xVal>
          <c:yVal>
            <c:numRef>
              <c:f>'D (1)'!$K$22:$K$738</c:f>
              <c:numCache>
                <c:formatCode>General</c:formatCode>
                <c:ptCount val="717"/>
                <c:pt idx="66">
                  <c:v>-4.8248799066641368E-3</c:v>
                </c:pt>
                <c:pt idx="67">
                  <c:v>-3.9767835623933934E-3</c:v>
                </c:pt>
                <c:pt idx="73">
                  <c:v>-4.1646999015938491E-3</c:v>
                </c:pt>
                <c:pt idx="74">
                  <c:v>-5.0670505370362662E-3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49-4A72-A635-DEBFB0C7E3F1}"/>
            </c:ext>
          </c:extLst>
        </c:ser>
        <c:ser>
          <c:idx val="4"/>
          <c:order val="4"/>
          <c:tx>
            <c:strRef>
              <c:f>'D (1)'!$L$20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'D (1)'!$D$22:$D$28</c:f>
                <c:numCache>
                  <c:formatCode>General</c:formatCode>
                  <c:ptCount val="7"/>
                </c:numCache>
              </c:numRef>
            </c:plus>
            <c:minus>
              <c:numRef>
                <c:f>'D (1)'!$D$22:$D$28</c:f>
                <c:numCache>
                  <c:formatCode>General</c:formatCode>
                  <c:ptCount val="7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'D (1)'!$F$22:$F$738</c:f>
              <c:numCache>
                <c:formatCode>General</c:formatCode>
                <c:ptCount val="717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-18185.5</c:v>
                </c:pt>
                <c:pt idx="8">
                  <c:v>-18169</c:v>
                </c:pt>
                <c:pt idx="9">
                  <c:v>-18167</c:v>
                </c:pt>
                <c:pt idx="10">
                  <c:v>-17869</c:v>
                </c:pt>
                <c:pt idx="11">
                  <c:v>-17853</c:v>
                </c:pt>
                <c:pt idx="12">
                  <c:v>-17850</c:v>
                </c:pt>
                <c:pt idx="13">
                  <c:v>-17847</c:v>
                </c:pt>
                <c:pt idx="14">
                  <c:v>-17844</c:v>
                </c:pt>
                <c:pt idx="15">
                  <c:v>-12891</c:v>
                </c:pt>
                <c:pt idx="16">
                  <c:v>-12584</c:v>
                </c:pt>
                <c:pt idx="17">
                  <c:v>-12471</c:v>
                </c:pt>
                <c:pt idx="18">
                  <c:v>-12364.5</c:v>
                </c:pt>
                <c:pt idx="19">
                  <c:v>-12160.5</c:v>
                </c:pt>
                <c:pt idx="20">
                  <c:v>-12010</c:v>
                </c:pt>
                <c:pt idx="21">
                  <c:v>-11523.5</c:v>
                </c:pt>
                <c:pt idx="22">
                  <c:v>-11458</c:v>
                </c:pt>
                <c:pt idx="23">
                  <c:v>-11392</c:v>
                </c:pt>
                <c:pt idx="24">
                  <c:v>-11370</c:v>
                </c:pt>
                <c:pt idx="25">
                  <c:v>-11329.5</c:v>
                </c:pt>
                <c:pt idx="26">
                  <c:v>-10513.5</c:v>
                </c:pt>
                <c:pt idx="27">
                  <c:v>-10451</c:v>
                </c:pt>
                <c:pt idx="28">
                  <c:v>-10391.5</c:v>
                </c:pt>
                <c:pt idx="29">
                  <c:v>-10382</c:v>
                </c:pt>
                <c:pt idx="30">
                  <c:v>-10379</c:v>
                </c:pt>
                <c:pt idx="31">
                  <c:v>-10372.5</c:v>
                </c:pt>
                <c:pt idx="32">
                  <c:v>-10363</c:v>
                </c:pt>
                <c:pt idx="33">
                  <c:v>-10360</c:v>
                </c:pt>
                <c:pt idx="34">
                  <c:v>-10357</c:v>
                </c:pt>
                <c:pt idx="35">
                  <c:v>-10350.5</c:v>
                </c:pt>
                <c:pt idx="36">
                  <c:v>-10347.5</c:v>
                </c:pt>
                <c:pt idx="37">
                  <c:v>-10338</c:v>
                </c:pt>
                <c:pt idx="38">
                  <c:v>-10335</c:v>
                </c:pt>
                <c:pt idx="39">
                  <c:v>-10335</c:v>
                </c:pt>
                <c:pt idx="40">
                  <c:v>-10335</c:v>
                </c:pt>
                <c:pt idx="41">
                  <c:v>-10294</c:v>
                </c:pt>
                <c:pt idx="42">
                  <c:v>-10272.5</c:v>
                </c:pt>
                <c:pt idx="43">
                  <c:v>-10208</c:v>
                </c:pt>
                <c:pt idx="44">
                  <c:v>-10118.5</c:v>
                </c:pt>
                <c:pt idx="45">
                  <c:v>-9946</c:v>
                </c:pt>
                <c:pt idx="46">
                  <c:v>-9118</c:v>
                </c:pt>
                <c:pt idx="47">
                  <c:v>-9065</c:v>
                </c:pt>
                <c:pt idx="48">
                  <c:v>-9065</c:v>
                </c:pt>
                <c:pt idx="49">
                  <c:v>-8704</c:v>
                </c:pt>
                <c:pt idx="50">
                  <c:v>-6922</c:v>
                </c:pt>
                <c:pt idx="51">
                  <c:v>-6922</c:v>
                </c:pt>
                <c:pt idx="52">
                  <c:v>-6922</c:v>
                </c:pt>
                <c:pt idx="53">
                  <c:v>-6651.5</c:v>
                </c:pt>
                <c:pt idx="54">
                  <c:v>-6323.5</c:v>
                </c:pt>
                <c:pt idx="55">
                  <c:v>-4755</c:v>
                </c:pt>
                <c:pt idx="56">
                  <c:v>-4749</c:v>
                </c:pt>
                <c:pt idx="57">
                  <c:v>-4705</c:v>
                </c:pt>
                <c:pt idx="58">
                  <c:v>-4661</c:v>
                </c:pt>
                <c:pt idx="59">
                  <c:v>-4523</c:v>
                </c:pt>
                <c:pt idx="60">
                  <c:v>-4451</c:v>
                </c:pt>
                <c:pt idx="61">
                  <c:v>-4316.5</c:v>
                </c:pt>
                <c:pt idx="62">
                  <c:v>-3532</c:v>
                </c:pt>
                <c:pt idx="63">
                  <c:v>-3497.5</c:v>
                </c:pt>
                <c:pt idx="64">
                  <c:v>-3485</c:v>
                </c:pt>
                <c:pt idx="65">
                  <c:v>-1279.5</c:v>
                </c:pt>
                <c:pt idx="66">
                  <c:v>-554</c:v>
                </c:pt>
                <c:pt idx="67">
                  <c:v>-516.5</c:v>
                </c:pt>
                <c:pt idx="68">
                  <c:v>0</c:v>
                </c:pt>
                <c:pt idx="69">
                  <c:v>172</c:v>
                </c:pt>
                <c:pt idx="70">
                  <c:v>172</c:v>
                </c:pt>
                <c:pt idx="71">
                  <c:v>184.5</c:v>
                </c:pt>
                <c:pt idx="72">
                  <c:v>316.5</c:v>
                </c:pt>
                <c:pt idx="73">
                  <c:v>427.5</c:v>
                </c:pt>
                <c:pt idx="74">
                  <c:v>496.5</c:v>
                </c:pt>
                <c:pt idx="75">
                  <c:v>529.5</c:v>
                </c:pt>
              </c:numCache>
            </c:numRef>
          </c:xVal>
          <c:yVal>
            <c:numRef>
              <c:f>'D (1)'!$L$22:$L$738</c:f>
              <c:numCache>
                <c:formatCode>General</c:formatCode>
                <c:ptCount val="717"/>
                <c:pt idx="3">
                  <c:v>-1.026459904096555E-3</c:v>
                </c:pt>
                <c:pt idx="4">
                  <c:v>-1.5180279900960159E-2</c:v>
                </c:pt>
                <c:pt idx="5">
                  <c:v>6.5344010363332927E-4</c:v>
                </c:pt>
                <c:pt idx="17">
                  <c:v>-3.4781198992277496E-3</c:v>
                </c:pt>
                <c:pt idx="18">
                  <c:v>5.0970601005246863E-3</c:v>
                </c:pt>
                <c:pt idx="19">
                  <c:v>-7.2800599009497091E-3</c:v>
                </c:pt>
                <c:pt idx="20">
                  <c:v>3.7628001009579748E-3</c:v>
                </c:pt>
                <c:pt idx="21">
                  <c:v>1.8315800989512354E-3</c:v>
                </c:pt>
                <c:pt idx="22">
                  <c:v>7.4482400959823281E-3</c:v>
                </c:pt>
                <c:pt idx="23">
                  <c:v>9.6497600970906205E-3</c:v>
                </c:pt>
                <c:pt idx="24">
                  <c:v>1.1383600096451119E-2</c:v>
                </c:pt>
                <c:pt idx="25">
                  <c:v>-2.2427399017033167E-3</c:v>
                </c:pt>
                <c:pt idx="26">
                  <c:v>1.1248780101595912E-2</c:v>
                </c:pt>
                <c:pt idx="27">
                  <c:v>9.3562800975632854E-3</c:v>
                </c:pt>
                <c:pt idx="28">
                  <c:v>-2.0453799006645568E-3</c:v>
                </c:pt>
                <c:pt idx="29">
                  <c:v>-2.9330399047466926E-3</c:v>
                </c:pt>
                <c:pt idx="30">
                  <c:v>2.5761200959095731E-3</c:v>
                </c:pt>
                <c:pt idx="31">
                  <c:v>1.1179300097865053E-2</c:v>
                </c:pt>
                <c:pt idx="32">
                  <c:v>-2.7083599052275531E-3</c:v>
                </c:pt>
                <c:pt idx="33">
                  <c:v>6.8008000962436199E-3</c:v>
                </c:pt>
                <c:pt idx="34">
                  <c:v>-6.9003990211058408E-4</c:v>
                </c:pt>
                <c:pt idx="35">
                  <c:v>-8.6859901784919202E-5</c:v>
                </c:pt>
                <c:pt idx="36">
                  <c:v>3.4223000984638929E-3</c:v>
                </c:pt>
                <c:pt idx="37">
                  <c:v>8.534640095604118E-3</c:v>
                </c:pt>
                <c:pt idx="41">
                  <c:v>5.0023200965370052E-3</c:v>
                </c:pt>
                <c:pt idx="42">
                  <c:v>6.1513000982813537E-3</c:v>
                </c:pt>
                <c:pt idx="44">
                  <c:v>1.6288180100673344E-2</c:v>
                </c:pt>
                <c:pt idx="45">
                  <c:v>1.0064880101708695E-2</c:v>
                </c:pt>
                <c:pt idx="46">
                  <c:v>9.5930401002988219E-3</c:v>
                </c:pt>
                <c:pt idx="49">
                  <c:v>9.8571201015147381E-3</c:v>
                </c:pt>
                <c:pt idx="55">
                  <c:v>-3.9185999048640952E-3</c:v>
                </c:pt>
                <c:pt idx="56">
                  <c:v>1.6099720094643999E-2</c:v>
                </c:pt>
                <c:pt idx="57">
                  <c:v>-4.3259990343358368E-4</c:v>
                </c:pt>
                <c:pt idx="58">
                  <c:v>-9.9649199037230574E-3</c:v>
                </c:pt>
                <c:pt idx="59">
                  <c:v>-3.543559905665461E-3</c:v>
                </c:pt>
                <c:pt idx="60">
                  <c:v>-6.323719906504266E-3</c:v>
                </c:pt>
                <c:pt idx="61">
                  <c:v>-9.9637990206247196E-4</c:v>
                </c:pt>
                <c:pt idx="62">
                  <c:v>6.6489601013017818E-3</c:v>
                </c:pt>
                <c:pt idx="63">
                  <c:v>-9.9569989833980799E-4</c:v>
                </c:pt>
                <c:pt idx="64">
                  <c:v>2.6258001016685739E-3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49-4A72-A635-DEBFB0C7E3F1}"/>
            </c:ext>
          </c:extLst>
        </c:ser>
        <c:ser>
          <c:idx val="5"/>
          <c:order val="5"/>
          <c:tx>
            <c:strRef>
              <c:f>'D (1)'!$M$20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(1)'!$F$22:$F$738</c:f>
              <c:numCache>
                <c:formatCode>General</c:formatCode>
                <c:ptCount val="717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-18185.5</c:v>
                </c:pt>
                <c:pt idx="8">
                  <c:v>-18169</c:v>
                </c:pt>
                <c:pt idx="9">
                  <c:v>-18167</c:v>
                </c:pt>
                <c:pt idx="10">
                  <c:v>-17869</c:v>
                </c:pt>
                <c:pt idx="11">
                  <c:v>-17853</c:v>
                </c:pt>
                <c:pt idx="12">
                  <c:v>-17850</c:v>
                </c:pt>
                <c:pt idx="13">
                  <c:v>-17847</c:v>
                </c:pt>
                <c:pt idx="14">
                  <c:v>-17844</c:v>
                </c:pt>
                <c:pt idx="15">
                  <c:v>-12891</c:v>
                </c:pt>
                <c:pt idx="16">
                  <c:v>-12584</c:v>
                </c:pt>
                <c:pt idx="17">
                  <c:v>-12471</c:v>
                </c:pt>
                <c:pt idx="18">
                  <c:v>-12364.5</c:v>
                </c:pt>
                <c:pt idx="19">
                  <c:v>-12160.5</c:v>
                </c:pt>
                <c:pt idx="20">
                  <c:v>-12010</c:v>
                </c:pt>
                <c:pt idx="21">
                  <c:v>-11523.5</c:v>
                </c:pt>
                <c:pt idx="22">
                  <c:v>-11458</c:v>
                </c:pt>
                <c:pt idx="23">
                  <c:v>-11392</c:v>
                </c:pt>
                <c:pt idx="24">
                  <c:v>-11370</c:v>
                </c:pt>
                <c:pt idx="25">
                  <c:v>-11329.5</c:v>
                </c:pt>
                <c:pt idx="26">
                  <c:v>-10513.5</c:v>
                </c:pt>
                <c:pt idx="27">
                  <c:v>-10451</c:v>
                </c:pt>
                <c:pt idx="28">
                  <c:v>-10391.5</c:v>
                </c:pt>
                <c:pt idx="29">
                  <c:v>-10382</c:v>
                </c:pt>
                <c:pt idx="30">
                  <c:v>-10379</c:v>
                </c:pt>
                <c:pt idx="31">
                  <c:v>-10372.5</c:v>
                </c:pt>
                <c:pt idx="32">
                  <c:v>-10363</c:v>
                </c:pt>
                <c:pt idx="33">
                  <c:v>-10360</c:v>
                </c:pt>
                <c:pt idx="34">
                  <c:v>-10357</c:v>
                </c:pt>
                <c:pt idx="35">
                  <c:v>-10350.5</c:v>
                </c:pt>
                <c:pt idx="36">
                  <c:v>-10347.5</c:v>
                </c:pt>
                <c:pt idx="37">
                  <c:v>-10338</c:v>
                </c:pt>
                <c:pt idx="38">
                  <c:v>-10335</c:v>
                </c:pt>
                <c:pt idx="39">
                  <c:v>-10335</c:v>
                </c:pt>
                <c:pt idx="40">
                  <c:v>-10335</c:v>
                </c:pt>
                <c:pt idx="41">
                  <c:v>-10294</c:v>
                </c:pt>
                <c:pt idx="42">
                  <c:v>-10272.5</c:v>
                </c:pt>
                <c:pt idx="43">
                  <c:v>-10208</c:v>
                </c:pt>
                <c:pt idx="44">
                  <c:v>-10118.5</c:v>
                </c:pt>
                <c:pt idx="45">
                  <c:v>-9946</c:v>
                </c:pt>
                <c:pt idx="46">
                  <c:v>-9118</c:v>
                </c:pt>
                <c:pt idx="47">
                  <c:v>-9065</c:v>
                </c:pt>
                <c:pt idx="48">
                  <c:v>-9065</c:v>
                </c:pt>
                <c:pt idx="49">
                  <c:v>-8704</c:v>
                </c:pt>
                <c:pt idx="50">
                  <c:v>-6922</c:v>
                </c:pt>
                <c:pt idx="51">
                  <c:v>-6922</c:v>
                </c:pt>
                <c:pt idx="52">
                  <c:v>-6922</c:v>
                </c:pt>
                <c:pt idx="53">
                  <c:v>-6651.5</c:v>
                </c:pt>
                <c:pt idx="54">
                  <c:v>-6323.5</c:v>
                </c:pt>
                <c:pt idx="55">
                  <c:v>-4755</c:v>
                </c:pt>
                <c:pt idx="56">
                  <c:v>-4749</c:v>
                </c:pt>
                <c:pt idx="57">
                  <c:v>-4705</c:v>
                </c:pt>
                <c:pt idx="58">
                  <c:v>-4661</c:v>
                </c:pt>
                <c:pt idx="59">
                  <c:v>-4523</c:v>
                </c:pt>
                <c:pt idx="60">
                  <c:v>-4451</c:v>
                </c:pt>
                <c:pt idx="61">
                  <c:v>-4316.5</c:v>
                </c:pt>
                <c:pt idx="62">
                  <c:v>-3532</c:v>
                </c:pt>
                <c:pt idx="63">
                  <c:v>-3497.5</c:v>
                </c:pt>
                <c:pt idx="64">
                  <c:v>-3485</c:v>
                </c:pt>
                <c:pt idx="65">
                  <c:v>-1279.5</c:v>
                </c:pt>
                <c:pt idx="66">
                  <c:v>-554</c:v>
                </c:pt>
                <c:pt idx="67">
                  <c:v>-516.5</c:v>
                </c:pt>
                <c:pt idx="68">
                  <c:v>0</c:v>
                </c:pt>
                <c:pt idx="69">
                  <c:v>172</c:v>
                </c:pt>
                <c:pt idx="70">
                  <c:v>172</c:v>
                </c:pt>
                <c:pt idx="71">
                  <c:v>184.5</c:v>
                </c:pt>
                <c:pt idx="72">
                  <c:v>316.5</c:v>
                </c:pt>
                <c:pt idx="73">
                  <c:v>427.5</c:v>
                </c:pt>
                <c:pt idx="74">
                  <c:v>496.5</c:v>
                </c:pt>
                <c:pt idx="75">
                  <c:v>529.5</c:v>
                </c:pt>
              </c:numCache>
            </c:numRef>
          </c:xVal>
          <c:yVal>
            <c:numRef>
              <c:f>'D (1)'!$M$22:$M$738</c:f>
              <c:numCache>
                <c:formatCode>General</c:formatCode>
                <c:ptCount val="717"/>
                <c:pt idx="7">
                  <c:v>7.1569401043234393E-3</c:v>
                </c:pt>
                <c:pt idx="8">
                  <c:v>1.0457320095156319E-2</c:v>
                </c:pt>
                <c:pt idx="9">
                  <c:v>6.7967600916745141E-3</c:v>
                </c:pt>
                <c:pt idx="10">
                  <c:v>1.23733200962306E-2</c:v>
                </c:pt>
                <c:pt idx="11">
                  <c:v>8.8840097305364907E-5</c:v>
                </c:pt>
                <c:pt idx="12">
                  <c:v>5.980000933050178E-4</c:v>
                </c:pt>
                <c:pt idx="13">
                  <c:v>1.0716009273892269E-4</c:v>
                </c:pt>
                <c:pt idx="14">
                  <c:v>-3.8367990055121481E-4</c:v>
                </c:pt>
                <c:pt idx="15">
                  <c:v>-7.6051989890402183E-4</c:v>
                </c:pt>
                <c:pt idx="16">
                  <c:v>1.3435200962703675E-3</c:v>
                </c:pt>
                <c:pt idx="39">
                  <c:v>8.4380009502638131E-4</c:v>
                </c:pt>
                <c:pt idx="40">
                  <c:v>5.9438000971567817E-3</c:v>
                </c:pt>
                <c:pt idx="47">
                  <c:v>1.7882000975077972E-3</c:v>
                </c:pt>
                <c:pt idx="51">
                  <c:v>-5.0183990242658183E-4</c:v>
                </c:pt>
                <c:pt idx="68">
                  <c:v>-5.6999998996616341E-3</c:v>
                </c:pt>
                <c:pt idx="69">
                  <c:v>-3.9081599024939351E-3</c:v>
                </c:pt>
                <c:pt idx="71">
                  <c:v>-5.0866599049186334E-3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49-4A72-A635-DEBFB0C7E3F1}"/>
            </c:ext>
          </c:extLst>
        </c:ser>
        <c:ser>
          <c:idx val="6"/>
          <c:order val="6"/>
          <c:tx>
            <c:strRef>
              <c:f>'D (1)'!$W$1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'D (1)'!$V$2:$V$19</c:f>
              <c:numCache>
                <c:formatCode>General</c:formatCode>
                <c:ptCount val="18"/>
                <c:pt idx="0">
                  <c:v>-46000</c:v>
                </c:pt>
                <c:pt idx="1">
                  <c:v>-43000</c:v>
                </c:pt>
                <c:pt idx="2">
                  <c:v>-40000</c:v>
                </c:pt>
                <c:pt idx="3">
                  <c:v>-37000</c:v>
                </c:pt>
                <c:pt idx="4">
                  <c:v>-34000</c:v>
                </c:pt>
                <c:pt idx="5">
                  <c:v>-31000</c:v>
                </c:pt>
                <c:pt idx="6">
                  <c:v>-28000</c:v>
                </c:pt>
                <c:pt idx="7">
                  <c:v>-25000</c:v>
                </c:pt>
                <c:pt idx="8">
                  <c:v>-22000</c:v>
                </c:pt>
                <c:pt idx="9">
                  <c:v>-19000</c:v>
                </c:pt>
                <c:pt idx="10">
                  <c:v>-16000</c:v>
                </c:pt>
                <c:pt idx="11">
                  <c:v>-13000</c:v>
                </c:pt>
                <c:pt idx="12">
                  <c:v>-10000</c:v>
                </c:pt>
                <c:pt idx="13">
                  <c:v>-7000</c:v>
                </c:pt>
                <c:pt idx="14">
                  <c:v>-4000</c:v>
                </c:pt>
                <c:pt idx="15">
                  <c:v>-1000</c:v>
                </c:pt>
                <c:pt idx="16">
                  <c:v>2000</c:v>
                </c:pt>
                <c:pt idx="17">
                  <c:v>5000</c:v>
                </c:pt>
              </c:numCache>
            </c:numRef>
          </c:xVal>
          <c:yVal>
            <c:numRef>
              <c:f>'D (1)'!$W$2:$W$19</c:f>
              <c:numCache>
                <c:formatCode>0.00E+00</c:formatCode>
                <c:ptCount val="18"/>
                <c:pt idx="0">
                  <c:v>-3.232437800978652E-2</c:v>
                </c:pt>
                <c:pt idx="1">
                  <c:v>-2.6150179189755152E-2</c:v>
                </c:pt>
                <c:pt idx="2">
                  <c:v>-2.058128136599964E-2</c:v>
                </c:pt>
                <c:pt idx="3">
                  <c:v>-1.5617684538519958E-2</c:v>
                </c:pt>
                <c:pt idx="4">
                  <c:v>-1.1259388707316118E-2</c:v>
                </c:pt>
                <c:pt idx="5">
                  <c:v>-7.5063938723881202E-3</c:v>
                </c:pt>
                <c:pt idx="6">
                  <c:v>-4.3587000337359585E-3</c:v>
                </c:pt>
                <c:pt idx="7">
                  <c:v>-1.8163071913596465E-3</c:v>
                </c:pt>
                <c:pt idx="8">
                  <c:v>1.2078465474083325E-4</c:v>
                </c:pt>
                <c:pt idx="9">
                  <c:v>1.4525755045654652E-3</c:v>
                </c:pt>
                <c:pt idx="10">
                  <c:v>2.1790653581142596E-3</c:v>
                </c:pt>
                <c:pt idx="11">
                  <c:v>2.3002542153872131E-3</c:v>
                </c:pt>
                <c:pt idx="12">
                  <c:v>1.8161420763843261E-3</c:v>
                </c:pt>
                <c:pt idx="13">
                  <c:v>7.2672894110559954E-4</c:v>
                </c:pt>
                <c:pt idx="14">
                  <c:v>-9.6798519044896886E-4</c:v>
                </c:pt>
                <c:pt idx="15">
                  <c:v>-3.2680003182793778E-3</c:v>
                </c:pt>
                <c:pt idx="16">
                  <c:v>-6.1733164423856263E-3</c:v>
                </c:pt>
                <c:pt idx="17">
                  <c:v>-9.6839335627677166E-3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F49-4A72-A635-DEBFB0C7E3F1}"/>
            </c:ext>
          </c:extLst>
        </c:ser>
        <c:ser>
          <c:idx val="7"/>
          <c:order val="7"/>
          <c:tx>
            <c:strRef>
              <c:f>'D (1)'!$Q$20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'D (1)'!$F$22:$F$738</c:f>
              <c:numCache>
                <c:formatCode>General</c:formatCode>
                <c:ptCount val="717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-18185.5</c:v>
                </c:pt>
                <c:pt idx="8">
                  <c:v>-18169</c:v>
                </c:pt>
                <c:pt idx="9">
                  <c:v>-18167</c:v>
                </c:pt>
                <c:pt idx="10">
                  <c:v>-17869</c:v>
                </c:pt>
                <c:pt idx="11">
                  <c:v>-17853</c:v>
                </c:pt>
                <c:pt idx="12">
                  <c:v>-17850</c:v>
                </c:pt>
                <c:pt idx="13">
                  <c:v>-17847</c:v>
                </c:pt>
                <c:pt idx="14">
                  <c:v>-17844</c:v>
                </c:pt>
                <c:pt idx="15">
                  <c:v>-12891</c:v>
                </c:pt>
                <c:pt idx="16">
                  <c:v>-12584</c:v>
                </c:pt>
                <c:pt idx="17">
                  <c:v>-12471</c:v>
                </c:pt>
                <c:pt idx="18">
                  <c:v>-12364.5</c:v>
                </c:pt>
                <c:pt idx="19">
                  <c:v>-12160.5</c:v>
                </c:pt>
                <c:pt idx="20">
                  <c:v>-12010</c:v>
                </c:pt>
                <c:pt idx="21">
                  <c:v>-11523.5</c:v>
                </c:pt>
                <c:pt idx="22">
                  <c:v>-11458</c:v>
                </c:pt>
                <c:pt idx="23">
                  <c:v>-11392</c:v>
                </c:pt>
                <c:pt idx="24">
                  <c:v>-11370</c:v>
                </c:pt>
                <c:pt idx="25">
                  <c:v>-11329.5</c:v>
                </c:pt>
                <c:pt idx="26">
                  <c:v>-10513.5</c:v>
                </c:pt>
                <c:pt idx="27">
                  <c:v>-10451</c:v>
                </c:pt>
                <c:pt idx="28">
                  <c:v>-10391.5</c:v>
                </c:pt>
                <c:pt idx="29">
                  <c:v>-10382</c:v>
                </c:pt>
                <c:pt idx="30">
                  <c:v>-10379</c:v>
                </c:pt>
                <c:pt idx="31">
                  <c:v>-10372.5</c:v>
                </c:pt>
                <c:pt idx="32">
                  <c:v>-10363</c:v>
                </c:pt>
                <c:pt idx="33">
                  <c:v>-10360</c:v>
                </c:pt>
                <c:pt idx="34">
                  <c:v>-10357</c:v>
                </c:pt>
                <c:pt idx="35">
                  <c:v>-10350.5</c:v>
                </c:pt>
                <c:pt idx="36">
                  <c:v>-10347.5</c:v>
                </c:pt>
                <c:pt idx="37">
                  <c:v>-10338</c:v>
                </c:pt>
                <c:pt idx="38">
                  <c:v>-10335</c:v>
                </c:pt>
                <c:pt idx="39">
                  <c:v>-10335</c:v>
                </c:pt>
                <c:pt idx="40">
                  <c:v>-10335</c:v>
                </c:pt>
                <c:pt idx="41">
                  <c:v>-10294</c:v>
                </c:pt>
                <c:pt idx="42">
                  <c:v>-10272.5</c:v>
                </c:pt>
                <c:pt idx="43">
                  <c:v>-10208</c:v>
                </c:pt>
                <c:pt idx="44">
                  <c:v>-10118.5</c:v>
                </c:pt>
                <c:pt idx="45">
                  <c:v>-9946</c:v>
                </c:pt>
                <c:pt idx="46">
                  <c:v>-9118</c:v>
                </c:pt>
                <c:pt idx="47">
                  <c:v>-9065</c:v>
                </c:pt>
                <c:pt idx="48">
                  <c:v>-9065</c:v>
                </c:pt>
                <c:pt idx="49">
                  <c:v>-8704</c:v>
                </c:pt>
                <c:pt idx="50">
                  <c:v>-6922</c:v>
                </c:pt>
                <c:pt idx="51">
                  <c:v>-6922</c:v>
                </c:pt>
                <c:pt idx="52">
                  <c:v>-6922</c:v>
                </c:pt>
                <c:pt idx="53">
                  <c:v>-6651.5</c:v>
                </c:pt>
                <c:pt idx="54">
                  <c:v>-6323.5</c:v>
                </c:pt>
                <c:pt idx="55">
                  <c:v>-4755</c:v>
                </c:pt>
                <c:pt idx="56">
                  <c:v>-4749</c:v>
                </c:pt>
                <c:pt idx="57">
                  <c:v>-4705</c:v>
                </c:pt>
                <c:pt idx="58">
                  <c:v>-4661</c:v>
                </c:pt>
                <c:pt idx="59">
                  <c:v>-4523</c:v>
                </c:pt>
                <c:pt idx="60">
                  <c:v>-4451</c:v>
                </c:pt>
                <c:pt idx="61">
                  <c:v>-4316.5</c:v>
                </c:pt>
                <c:pt idx="62">
                  <c:v>-3532</c:v>
                </c:pt>
                <c:pt idx="63">
                  <c:v>-3497.5</c:v>
                </c:pt>
                <c:pt idx="64">
                  <c:v>-3485</c:v>
                </c:pt>
                <c:pt idx="65">
                  <c:v>-1279.5</c:v>
                </c:pt>
                <c:pt idx="66">
                  <c:v>-554</c:v>
                </c:pt>
                <c:pt idx="67">
                  <c:v>-516.5</c:v>
                </c:pt>
                <c:pt idx="68">
                  <c:v>0</c:v>
                </c:pt>
                <c:pt idx="69">
                  <c:v>172</c:v>
                </c:pt>
                <c:pt idx="70">
                  <c:v>172</c:v>
                </c:pt>
                <c:pt idx="71">
                  <c:v>184.5</c:v>
                </c:pt>
                <c:pt idx="72">
                  <c:v>316.5</c:v>
                </c:pt>
                <c:pt idx="73">
                  <c:v>427.5</c:v>
                </c:pt>
                <c:pt idx="74">
                  <c:v>496.5</c:v>
                </c:pt>
                <c:pt idx="75">
                  <c:v>529.5</c:v>
                </c:pt>
              </c:numCache>
            </c:numRef>
          </c:xVal>
          <c:yVal>
            <c:numRef>
              <c:f>'D (1)'!$Q$22:$Q$738</c:f>
              <c:numCache>
                <c:formatCode>yyyy/mm/dd\ </c:formatCode>
                <c:ptCount val="717"/>
                <c:pt idx="53" formatCode="General">
                  <c:v>-6.6732614519423805E-2</c:v>
                </c:pt>
                <c:pt idx="54" formatCode="General">
                  <c:v>4.0941454273706768E-2</c:v>
                </c:pt>
                <c:pt idx="70" formatCode="General">
                  <c:v>7.2274728212505579E-2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F49-4A72-A635-DEBFB0C7E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839264"/>
        <c:axId val="1"/>
      </c:scatterChart>
      <c:valAx>
        <c:axId val="618839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32969887574629"/>
              <c:y val="0.861864384069108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494860499265784E-2"/>
              <c:y val="0.360361306188077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8392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0205734195119882E-2"/>
          <c:y val="0.92192475940507435"/>
          <c:w val="0.83553720983114999"/>
          <c:h val="0.981985134741040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18a.  GW Cep - [51799.4889, 0.31883028] </a:t>
            </a:r>
          </a:p>
        </c:rich>
      </c:tx>
      <c:layout>
        <c:manualLayout>
          <c:xMode val="edge"/>
          <c:yMode val="edge"/>
          <c:x val="0.13606934122435557"/>
          <c:y val="2.2222222222222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58976949515041"/>
          <c:y val="0.1296300984884928"/>
          <c:w val="0.80993605934469004"/>
          <c:h val="0.714817400236545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'D (1)'!$F$22:$F$738</c:f>
              <c:numCache>
                <c:formatCode>General</c:formatCode>
                <c:ptCount val="717"/>
                <c:pt idx="0">
                  <c:v>-41831</c:v>
                </c:pt>
                <c:pt idx="1">
                  <c:v>-41238</c:v>
                </c:pt>
                <c:pt idx="2">
                  <c:v>-41235</c:v>
                </c:pt>
                <c:pt idx="3">
                  <c:v>-28780.5</c:v>
                </c:pt>
                <c:pt idx="4">
                  <c:v>-28749</c:v>
                </c:pt>
                <c:pt idx="5">
                  <c:v>-27548</c:v>
                </c:pt>
                <c:pt idx="6">
                  <c:v>-23834</c:v>
                </c:pt>
                <c:pt idx="7">
                  <c:v>-18185.5</c:v>
                </c:pt>
                <c:pt idx="8">
                  <c:v>-18169</c:v>
                </c:pt>
                <c:pt idx="9">
                  <c:v>-18167</c:v>
                </c:pt>
                <c:pt idx="10">
                  <c:v>-17869</c:v>
                </c:pt>
                <c:pt idx="11">
                  <c:v>-17853</c:v>
                </c:pt>
                <c:pt idx="12">
                  <c:v>-17850</c:v>
                </c:pt>
                <c:pt idx="13">
                  <c:v>-17847</c:v>
                </c:pt>
                <c:pt idx="14">
                  <c:v>-17844</c:v>
                </c:pt>
                <c:pt idx="15">
                  <c:v>-12891</c:v>
                </c:pt>
                <c:pt idx="16">
                  <c:v>-12584</c:v>
                </c:pt>
                <c:pt idx="17">
                  <c:v>-12471</c:v>
                </c:pt>
                <c:pt idx="18">
                  <c:v>-12364.5</c:v>
                </c:pt>
                <c:pt idx="19">
                  <c:v>-12160.5</c:v>
                </c:pt>
                <c:pt idx="20">
                  <c:v>-12010</c:v>
                </c:pt>
                <c:pt idx="21">
                  <c:v>-11523.5</c:v>
                </c:pt>
                <c:pt idx="22">
                  <c:v>-11458</c:v>
                </c:pt>
                <c:pt idx="23">
                  <c:v>-11392</c:v>
                </c:pt>
                <c:pt idx="24">
                  <c:v>-11370</c:v>
                </c:pt>
                <c:pt idx="25">
                  <c:v>-11329.5</c:v>
                </c:pt>
                <c:pt idx="26">
                  <c:v>-10513.5</c:v>
                </c:pt>
                <c:pt idx="27">
                  <c:v>-10451</c:v>
                </c:pt>
                <c:pt idx="28">
                  <c:v>-10391.5</c:v>
                </c:pt>
                <c:pt idx="29">
                  <c:v>-10382</c:v>
                </c:pt>
                <c:pt idx="30">
                  <c:v>-10379</c:v>
                </c:pt>
                <c:pt idx="31">
                  <c:v>-10372.5</c:v>
                </c:pt>
                <c:pt idx="32">
                  <c:v>-10363</c:v>
                </c:pt>
                <c:pt idx="33">
                  <c:v>-10360</c:v>
                </c:pt>
                <c:pt idx="34">
                  <c:v>-10357</c:v>
                </c:pt>
                <c:pt idx="35">
                  <c:v>-10350.5</c:v>
                </c:pt>
                <c:pt idx="36">
                  <c:v>-10347.5</c:v>
                </c:pt>
                <c:pt idx="37">
                  <c:v>-10338</c:v>
                </c:pt>
                <c:pt idx="38">
                  <c:v>-10335</c:v>
                </c:pt>
                <c:pt idx="39">
                  <c:v>-10335</c:v>
                </c:pt>
                <c:pt idx="40">
                  <c:v>-10335</c:v>
                </c:pt>
                <c:pt idx="41">
                  <c:v>-10294</c:v>
                </c:pt>
                <c:pt idx="42">
                  <c:v>-10272.5</c:v>
                </c:pt>
                <c:pt idx="43">
                  <c:v>-10208</c:v>
                </c:pt>
                <c:pt idx="44">
                  <c:v>-10118.5</c:v>
                </c:pt>
                <c:pt idx="45">
                  <c:v>-9946</c:v>
                </c:pt>
                <c:pt idx="46">
                  <c:v>-9118</c:v>
                </c:pt>
                <c:pt idx="47">
                  <c:v>-9065</c:v>
                </c:pt>
                <c:pt idx="48">
                  <c:v>-9065</c:v>
                </c:pt>
                <c:pt idx="49">
                  <c:v>-8704</c:v>
                </c:pt>
                <c:pt idx="50">
                  <c:v>-6922</c:v>
                </c:pt>
                <c:pt idx="51">
                  <c:v>-6922</c:v>
                </c:pt>
                <c:pt idx="52">
                  <c:v>-6922</c:v>
                </c:pt>
                <c:pt idx="53">
                  <c:v>-6651.5</c:v>
                </c:pt>
                <c:pt idx="54">
                  <c:v>-6323.5</c:v>
                </c:pt>
                <c:pt idx="55">
                  <c:v>-4755</c:v>
                </c:pt>
                <c:pt idx="56">
                  <c:v>-4749</c:v>
                </c:pt>
                <c:pt idx="57">
                  <c:v>-4705</c:v>
                </c:pt>
                <c:pt idx="58">
                  <c:v>-4661</c:v>
                </c:pt>
                <c:pt idx="59">
                  <c:v>-4523</c:v>
                </c:pt>
                <c:pt idx="60">
                  <c:v>-4451</c:v>
                </c:pt>
                <c:pt idx="61">
                  <c:v>-4316.5</c:v>
                </c:pt>
                <c:pt idx="62">
                  <c:v>-3532</c:v>
                </c:pt>
                <c:pt idx="63">
                  <c:v>-3497.5</c:v>
                </c:pt>
                <c:pt idx="64">
                  <c:v>-3485</c:v>
                </c:pt>
                <c:pt idx="65">
                  <c:v>-1279.5</c:v>
                </c:pt>
                <c:pt idx="66">
                  <c:v>-554</c:v>
                </c:pt>
                <c:pt idx="67">
                  <c:v>-516.5</c:v>
                </c:pt>
                <c:pt idx="68">
                  <c:v>0</c:v>
                </c:pt>
                <c:pt idx="69">
                  <c:v>172</c:v>
                </c:pt>
                <c:pt idx="70">
                  <c:v>172</c:v>
                </c:pt>
                <c:pt idx="71">
                  <c:v>184.5</c:v>
                </c:pt>
                <c:pt idx="72">
                  <c:v>316.5</c:v>
                </c:pt>
                <c:pt idx="73">
                  <c:v>427.5</c:v>
                </c:pt>
                <c:pt idx="74">
                  <c:v>496.5</c:v>
                </c:pt>
                <c:pt idx="75">
                  <c:v>529.5</c:v>
                </c:pt>
              </c:numCache>
            </c:numRef>
          </c:xVal>
          <c:yVal>
            <c:numRef>
              <c:f>'D (1)'!$G$22:$G$738</c:f>
              <c:numCache>
                <c:formatCode>General</c:formatCode>
                <c:ptCount val="717"/>
                <c:pt idx="0">
                  <c:v>-2.5457319898123387E-2</c:v>
                </c:pt>
                <c:pt idx="1">
                  <c:v>-2.0813359900785144E-2</c:v>
                </c:pt>
                <c:pt idx="2">
                  <c:v>-1.9304199900943786E-2</c:v>
                </c:pt>
                <c:pt idx="3">
                  <c:v>-1.026459904096555E-3</c:v>
                </c:pt>
                <c:pt idx="4">
                  <c:v>-1.5180279900960159E-2</c:v>
                </c:pt>
                <c:pt idx="5">
                  <c:v>6.5344010363332927E-4</c:v>
                </c:pt>
                <c:pt idx="6">
                  <c:v>-6.0064798963139765E-3</c:v>
                </c:pt>
                <c:pt idx="7">
                  <c:v>7.1569401043234393E-3</c:v>
                </c:pt>
                <c:pt idx="8">
                  <c:v>1.0457320095156319E-2</c:v>
                </c:pt>
                <c:pt idx="9">
                  <c:v>6.7967600916745141E-3</c:v>
                </c:pt>
                <c:pt idx="10">
                  <c:v>1.23733200962306E-2</c:v>
                </c:pt>
                <c:pt idx="11">
                  <c:v>8.8840097305364907E-5</c:v>
                </c:pt>
                <c:pt idx="12">
                  <c:v>5.980000933050178E-4</c:v>
                </c:pt>
                <c:pt idx="13">
                  <c:v>1.0716009273892269E-4</c:v>
                </c:pt>
                <c:pt idx="14">
                  <c:v>-3.8367990055121481E-4</c:v>
                </c:pt>
                <c:pt idx="15">
                  <c:v>-7.6051989890402183E-4</c:v>
                </c:pt>
                <c:pt idx="16">
                  <c:v>1.3435200962703675E-3</c:v>
                </c:pt>
                <c:pt idx="17">
                  <c:v>-3.4781198992277496E-3</c:v>
                </c:pt>
                <c:pt idx="18">
                  <c:v>5.0970601005246863E-3</c:v>
                </c:pt>
                <c:pt idx="19">
                  <c:v>-7.2800599009497091E-3</c:v>
                </c:pt>
                <c:pt idx="20">
                  <c:v>3.7628001009579748E-3</c:v>
                </c:pt>
                <c:pt idx="21">
                  <c:v>1.8315800989512354E-3</c:v>
                </c:pt>
                <c:pt idx="22">
                  <c:v>7.4482400959823281E-3</c:v>
                </c:pt>
                <c:pt idx="23">
                  <c:v>9.6497600970906205E-3</c:v>
                </c:pt>
                <c:pt idx="24">
                  <c:v>1.1383600096451119E-2</c:v>
                </c:pt>
                <c:pt idx="25">
                  <c:v>-2.2427399017033167E-3</c:v>
                </c:pt>
                <c:pt idx="26">
                  <c:v>1.1248780101595912E-2</c:v>
                </c:pt>
                <c:pt idx="27">
                  <c:v>9.3562800975632854E-3</c:v>
                </c:pt>
                <c:pt idx="28">
                  <c:v>-2.0453799006645568E-3</c:v>
                </c:pt>
                <c:pt idx="29">
                  <c:v>-2.9330399047466926E-3</c:v>
                </c:pt>
                <c:pt idx="30">
                  <c:v>2.5761200959095731E-3</c:v>
                </c:pt>
                <c:pt idx="31">
                  <c:v>1.1179300097865053E-2</c:v>
                </c:pt>
                <c:pt idx="32">
                  <c:v>-2.7083599052275531E-3</c:v>
                </c:pt>
                <c:pt idx="33">
                  <c:v>6.8008000962436199E-3</c:v>
                </c:pt>
                <c:pt idx="34">
                  <c:v>-6.9003990211058408E-4</c:v>
                </c:pt>
                <c:pt idx="35">
                  <c:v>-8.6859901784919202E-5</c:v>
                </c:pt>
                <c:pt idx="36">
                  <c:v>3.4223000984638929E-3</c:v>
                </c:pt>
                <c:pt idx="37">
                  <c:v>8.534640095604118E-3</c:v>
                </c:pt>
                <c:pt idx="38">
                  <c:v>-4.0561999048804864E-3</c:v>
                </c:pt>
                <c:pt idx="39">
                  <c:v>8.4380009502638131E-4</c:v>
                </c:pt>
                <c:pt idx="40">
                  <c:v>5.9438000971567817E-3</c:v>
                </c:pt>
                <c:pt idx="41">
                  <c:v>5.0023200965370052E-3</c:v>
                </c:pt>
                <c:pt idx="42">
                  <c:v>6.1513000982813537E-3</c:v>
                </c:pt>
                <c:pt idx="43">
                  <c:v>1.5982400946086273E-3</c:v>
                </c:pt>
                <c:pt idx="44">
                  <c:v>1.6288180100673344E-2</c:v>
                </c:pt>
                <c:pt idx="45">
                  <c:v>1.0064880101708695E-2</c:v>
                </c:pt>
                <c:pt idx="46">
                  <c:v>9.5930401002988219E-3</c:v>
                </c:pt>
                <c:pt idx="47">
                  <c:v>1.7882000975077972E-3</c:v>
                </c:pt>
                <c:pt idx="48">
                  <c:v>3.4882000982179306E-3</c:v>
                </c:pt>
                <c:pt idx="49">
                  <c:v>9.8571201015147381E-3</c:v>
                </c:pt>
                <c:pt idx="50">
                  <c:v>-1.0018399043474346E-3</c:v>
                </c:pt>
                <c:pt idx="51">
                  <c:v>-5.0183990242658183E-4</c:v>
                </c:pt>
                <c:pt idx="52">
                  <c:v>-1.8399005057290196E-6</c:v>
                </c:pt>
                <c:pt idx="55">
                  <c:v>-3.9185999048640952E-3</c:v>
                </c:pt>
                <c:pt idx="56">
                  <c:v>1.6099720094643999E-2</c:v>
                </c:pt>
                <c:pt idx="57">
                  <c:v>-4.3259990343358368E-4</c:v>
                </c:pt>
                <c:pt idx="58">
                  <c:v>-9.9649199037230574E-3</c:v>
                </c:pt>
                <c:pt idx="59">
                  <c:v>-3.543559905665461E-3</c:v>
                </c:pt>
                <c:pt idx="60">
                  <c:v>-6.323719906504266E-3</c:v>
                </c:pt>
                <c:pt idx="61">
                  <c:v>-9.9637990206247196E-4</c:v>
                </c:pt>
                <c:pt idx="62">
                  <c:v>6.6489601013017818E-3</c:v>
                </c:pt>
                <c:pt idx="63">
                  <c:v>-9.9569989833980799E-4</c:v>
                </c:pt>
                <c:pt idx="64">
                  <c:v>2.6258001016685739E-3</c:v>
                </c:pt>
                <c:pt idx="65">
                  <c:v>-4.6567399040213786E-3</c:v>
                </c:pt>
                <c:pt idx="66">
                  <c:v>-4.8248799066641368E-3</c:v>
                </c:pt>
                <c:pt idx="67">
                  <c:v>-3.9767835623933934E-3</c:v>
                </c:pt>
                <c:pt idx="68">
                  <c:v>-5.6999998996616341E-3</c:v>
                </c:pt>
                <c:pt idx="69">
                  <c:v>-3.9081599024939351E-3</c:v>
                </c:pt>
                <c:pt idx="71">
                  <c:v>-5.0866599049186334E-3</c:v>
                </c:pt>
                <c:pt idx="72">
                  <c:v>-3.8836199018987827E-3</c:v>
                </c:pt>
                <c:pt idx="73">
                  <c:v>-4.1646999015938491E-3</c:v>
                </c:pt>
                <c:pt idx="74">
                  <c:v>-5.0670505370362662E-3</c:v>
                </c:pt>
                <c:pt idx="75">
                  <c:v>-4.1332599066663533E-3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1C-458A-8435-9916D666F945}"/>
            </c:ext>
          </c:extLst>
        </c:ser>
        <c:ser>
          <c:idx val="6"/>
          <c:order val="1"/>
          <c:tx>
            <c:strRef>
              <c:f>'D (1)'!$W$1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'D (1)'!$V$2:$V$19</c:f>
              <c:numCache>
                <c:formatCode>General</c:formatCode>
                <c:ptCount val="18"/>
                <c:pt idx="0">
                  <c:v>-46000</c:v>
                </c:pt>
                <c:pt idx="1">
                  <c:v>-43000</c:v>
                </c:pt>
                <c:pt idx="2">
                  <c:v>-40000</c:v>
                </c:pt>
                <c:pt idx="3">
                  <c:v>-37000</c:v>
                </c:pt>
                <c:pt idx="4">
                  <c:v>-34000</c:v>
                </c:pt>
                <c:pt idx="5">
                  <c:v>-31000</c:v>
                </c:pt>
                <c:pt idx="6">
                  <c:v>-28000</c:v>
                </c:pt>
                <c:pt idx="7">
                  <c:v>-25000</c:v>
                </c:pt>
                <c:pt idx="8">
                  <c:v>-22000</c:v>
                </c:pt>
                <c:pt idx="9">
                  <c:v>-19000</c:v>
                </c:pt>
                <c:pt idx="10">
                  <c:v>-16000</c:v>
                </c:pt>
                <c:pt idx="11">
                  <c:v>-13000</c:v>
                </c:pt>
                <c:pt idx="12">
                  <c:v>-10000</c:v>
                </c:pt>
                <c:pt idx="13">
                  <c:v>-7000</c:v>
                </c:pt>
                <c:pt idx="14">
                  <c:v>-4000</c:v>
                </c:pt>
                <c:pt idx="15">
                  <c:v>-1000</c:v>
                </c:pt>
                <c:pt idx="16">
                  <c:v>2000</c:v>
                </c:pt>
                <c:pt idx="17">
                  <c:v>5000</c:v>
                </c:pt>
              </c:numCache>
            </c:numRef>
          </c:xVal>
          <c:yVal>
            <c:numRef>
              <c:f>'D (1)'!$W$2:$W$19</c:f>
              <c:numCache>
                <c:formatCode>0.00E+00</c:formatCode>
                <c:ptCount val="18"/>
                <c:pt idx="0">
                  <c:v>-3.232437800978652E-2</c:v>
                </c:pt>
                <c:pt idx="1">
                  <c:v>-2.6150179189755152E-2</c:v>
                </c:pt>
                <c:pt idx="2">
                  <c:v>-2.058128136599964E-2</c:v>
                </c:pt>
                <c:pt idx="3">
                  <c:v>-1.5617684538519958E-2</c:v>
                </c:pt>
                <c:pt idx="4">
                  <c:v>-1.1259388707316118E-2</c:v>
                </c:pt>
                <c:pt idx="5">
                  <c:v>-7.5063938723881202E-3</c:v>
                </c:pt>
                <c:pt idx="6">
                  <c:v>-4.3587000337359585E-3</c:v>
                </c:pt>
                <c:pt idx="7">
                  <c:v>-1.8163071913596465E-3</c:v>
                </c:pt>
                <c:pt idx="8">
                  <c:v>1.2078465474083325E-4</c:v>
                </c:pt>
                <c:pt idx="9">
                  <c:v>1.4525755045654652E-3</c:v>
                </c:pt>
                <c:pt idx="10">
                  <c:v>2.1790653581142596E-3</c:v>
                </c:pt>
                <c:pt idx="11">
                  <c:v>2.3002542153872131E-3</c:v>
                </c:pt>
                <c:pt idx="12">
                  <c:v>1.8161420763843261E-3</c:v>
                </c:pt>
                <c:pt idx="13">
                  <c:v>7.2672894110559954E-4</c:v>
                </c:pt>
                <c:pt idx="14">
                  <c:v>-9.6798519044896886E-4</c:v>
                </c:pt>
                <c:pt idx="15">
                  <c:v>-3.2680003182793778E-3</c:v>
                </c:pt>
                <c:pt idx="16">
                  <c:v>-6.1733164423856263E-3</c:v>
                </c:pt>
                <c:pt idx="17">
                  <c:v>-9.6839335627677166E-3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1C-458A-8435-9916D666F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833688"/>
        <c:axId val="1"/>
      </c:scatterChart>
      <c:valAx>
        <c:axId val="6188336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833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0</xdr:rowOff>
    </xdr:from>
    <xdr:to>
      <xdr:col>17</xdr:col>
      <xdr:colOff>809625</xdr:colOff>
      <xdr:row>18</xdr:row>
      <xdr:rowOff>57150</xdr:rowOff>
    </xdr:to>
    <xdr:graphicFrame macro="">
      <xdr:nvGraphicFramePr>
        <xdr:cNvPr id="6158" name="Chart 1">
          <a:extLst>
            <a:ext uri="{FF2B5EF4-FFF2-40B4-BE49-F238E27FC236}">
              <a16:creationId xmlns:a16="http://schemas.microsoft.com/office/drawing/2014/main" id="{D394D138-1C17-ACE7-A2BA-9061FF4FB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66675</xdr:colOff>
      <xdr:row>0</xdr:row>
      <xdr:rowOff>57149</xdr:rowOff>
    </xdr:from>
    <xdr:to>
      <xdr:col>26</xdr:col>
      <xdr:colOff>495300</xdr:colOff>
      <xdr:row>18</xdr:row>
      <xdr:rowOff>123824</xdr:rowOff>
    </xdr:to>
    <xdr:graphicFrame macro="">
      <xdr:nvGraphicFramePr>
        <xdr:cNvPr id="6160" name="Chart 7">
          <a:extLst>
            <a:ext uri="{FF2B5EF4-FFF2-40B4-BE49-F238E27FC236}">
              <a16:creationId xmlns:a16="http://schemas.microsoft.com/office/drawing/2014/main" id="{47ADA5C2-999D-FC8D-4B52-74F4800AD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0</xdr:row>
      <xdr:rowOff>0</xdr:rowOff>
    </xdr:from>
    <xdr:to>
      <xdr:col>19</xdr:col>
      <xdr:colOff>190500</xdr:colOff>
      <xdr:row>18</xdr:row>
      <xdr:rowOff>152400</xdr:rowOff>
    </xdr:to>
    <xdr:graphicFrame macro="">
      <xdr:nvGraphicFramePr>
        <xdr:cNvPr id="16397" name="Chart 1">
          <a:extLst>
            <a:ext uri="{FF2B5EF4-FFF2-40B4-BE49-F238E27FC236}">
              <a16:creationId xmlns:a16="http://schemas.microsoft.com/office/drawing/2014/main" id="{E45BB12E-7367-67CC-9F2D-4A5B9FA6C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581025</xdr:colOff>
      <xdr:row>0</xdr:row>
      <xdr:rowOff>0</xdr:rowOff>
    </xdr:from>
    <xdr:to>
      <xdr:col>35</xdr:col>
      <xdr:colOff>361950</xdr:colOff>
      <xdr:row>21</xdr:row>
      <xdr:rowOff>114300</xdr:rowOff>
    </xdr:to>
    <xdr:graphicFrame macro="">
      <xdr:nvGraphicFramePr>
        <xdr:cNvPr id="16398" name="Chart 2">
          <a:extLst>
            <a:ext uri="{FF2B5EF4-FFF2-40B4-BE49-F238E27FC236}">
              <a16:creationId xmlns:a16="http://schemas.microsoft.com/office/drawing/2014/main" id="{D7FBA9E7-CA7B-3E92-9C09-FEDEC89BB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314325</xdr:colOff>
      <xdr:row>26</xdr:row>
      <xdr:rowOff>0</xdr:rowOff>
    </xdr:from>
    <xdr:to>
      <xdr:col>34</xdr:col>
      <xdr:colOff>85725</xdr:colOff>
      <xdr:row>42</xdr:row>
      <xdr:rowOff>133350</xdr:rowOff>
    </xdr:to>
    <xdr:graphicFrame macro="">
      <xdr:nvGraphicFramePr>
        <xdr:cNvPr id="16399" name="Chart 3">
          <a:extLst>
            <a:ext uri="{FF2B5EF4-FFF2-40B4-BE49-F238E27FC236}">
              <a16:creationId xmlns:a16="http://schemas.microsoft.com/office/drawing/2014/main" id="{783A33D3-4BB6-3E78-8435-BBD940C73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523875</xdr:colOff>
      <xdr:row>29</xdr:row>
      <xdr:rowOff>0</xdr:rowOff>
    </xdr:from>
    <xdr:to>
      <xdr:col>21</xdr:col>
      <xdr:colOff>114300</xdr:colOff>
      <xdr:row>47</xdr:row>
      <xdr:rowOff>19050</xdr:rowOff>
    </xdr:to>
    <xdr:graphicFrame macro="">
      <xdr:nvGraphicFramePr>
        <xdr:cNvPr id="16400" name="Chart 4">
          <a:extLst>
            <a:ext uri="{FF2B5EF4-FFF2-40B4-BE49-F238E27FC236}">
              <a16:creationId xmlns:a16="http://schemas.microsoft.com/office/drawing/2014/main" id="{4508D703-3F7C-9911-0D6A-641161795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552450</xdr:colOff>
      <xdr:row>0</xdr:row>
      <xdr:rowOff>0</xdr:rowOff>
    </xdr:from>
    <xdr:to>
      <xdr:col>19</xdr:col>
      <xdr:colOff>742950</xdr:colOff>
      <xdr:row>17</xdr:row>
      <xdr:rowOff>104775</xdr:rowOff>
    </xdr:to>
    <xdr:graphicFrame macro="">
      <xdr:nvGraphicFramePr>
        <xdr:cNvPr id="17420" name="Chart 3">
          <a:extLst>
            <a:ext uri="{FF2B5EF4-FFF2-40B4-BE49-F238E27FC236}">
              <a16:creationId xmlns:a16="http://schemas.microsoft.com/office/drawing/2014/main" id="{CE54575C-EC05-6204-36F4-FBEB69E83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42</xdr:col>
      <xdr:colOff>228600</xdr:colOff>
      <xdr:row>17</xdr:row>
      <xdr:rowOff>114300</xdr:rowOff>
    </xdr:to>
    <xdr:graphicFrame macro="">
      <xdr:nvGraphicFramePr>
        <xdr:cNvPr id="17421" name="Chart 7">
          <a:extLst>
            <a:ext uri="{FF2B5EF4-FFF2-40B4-BE49-F238E27FC236}">
              <a16:creationId xmlns:a16="http://schemas.microsoft.com/office/drawing/2014/main" id="{AD309F8E-040C-63E2-63CE-7D29DFCC3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28575</xdr:rowOff>
    </xdr:from>
    <xdr:to>
      <xdr:col>7</xdr:col>
      <xdr:colOff>390525</xdr:colOff>
      <xdr:row>16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5CEBB1-8315-AD3C-2379-9A7F6EF4AD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0</xdr:rowOff>
    </xdr:from>
    <xdr:to>
      <xdr:col>16</xdr:col>
      <xdr:colOff>123825</xdr:colOff>
      <xdr:row>17</xdr:row>
      <xdr:rowOff>133350</xdr:rowOff>
    </xdr:to>
    <xdr:graphicFrame macro="">
      <xdr:nvGraphicFramePr>
        <xdr:cNvPr id="3084" name="Chart 3">
          <a:extLst>
            <a:ext uri="{FF2B5EF4-FFF2-40B4-BE49-F238E27FC236}">
              <a16:creationId xmlns:a16="http://schemas.microsoft.com/office/drawing/2014/main" id="{57C97110-836B-A0BE-79BE-09DE22F4C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600075</xdr:colOff>
      <xdr:row>0</xdr:row>
      <xdr:rowOff>180975</xdr:rowOff>
    </xdr:from>
    <xdr:to>
      <xdr:col>26</xdr:col>
      <xdr:colOff>228600</xdr:colOff>
      <xdr:row>19</xdr:row>
      <xdr:rowOff>95250</xdr:rowOff>
    </xdr:to>
    <xdr:graphicFrame macro="">
      <xdr:nvGraphicFramePr>
        <xdr:cNvPr id="3085" name="Chart 4">
          <a:extLst>
            <a:ext uri="{FF2B5EF4-FFF2-40B4-BE49-F238E27FC236}">
              <a16:creationId xmlns:a16="http://schemas.microsoft.com/office/drawing/2014/main" id="{B9E1F1E2-8652-60C9-C644-4259C3E6B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266700</xdr:colOff>
      <xdr:row>19</xdr:row>
      <xdr:rowOff>180975</xdr:rowOff>
    </xdr:from>
    <xdr:to>
      <xdr:col>9</xdr:col>
      <xdr:colOff>285750</xdr:colOff>
      <xdr:row>37</xdr:row>
      <xdr:rowOff>142875</xdr:rowOff>
    </xdr:to>
    <xdr:graphicFrame macro="">
      <xdr:nvGraphicFramePr>
        <xdr:cNvPr id="3086" name="Chart 5">
          <a:extLst>
            <a:ext uri="{FF2B5EF4-FFF2-40B4-BE49-F238E27FC236}">
              <a16:creationId xmlns:a16="http://schemas.microsoft.com/office/drawing/2014/main" id="{247B3F60-C2F4-0845-253B-DD33E358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19</xdr:col>
      <xdr:colOff>295275</xdr:colOff>
      <xdr:row>19</xdr:row>
      <xdr:rowOff>114300</xdr:rowOff>
    </xdr:to>
    <xdr:graphicFrame macro="">
      <xdr:nvGraphicFramePr>
        <xdr:cNvPr id="12292" name="Chart 1">
          <a:extLst>
            <a:ext uri="{FF2B5EF4-FFF2-40B4-BE49-F238E27FC236}">
              <a16:creationId xmlns:a16="http://schemas.microsoft.com/office/drawing/2014/main" id="{6E0CAF76-C33C-FF9F-D762-068339AEA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523875</xdr:colOff>
      <xdr:row>0</xdr:row>
      <xdr:rowOff>57150</xdr:rowOff>
    </xdr:from>
    <xdr:to>
      <xdr:col>16</xdr:col>
      <xdr:colOff>9525</xdr:colOff>
      <xdr:row>18</xdr:row>
      <xdr:rowOff>142875</xdr:rowOff>
    </xdr:to>
    <xdr:graphicFrame macro="">
      <xdr:nvGraphicFramePr>
        <xdr:cNvPr id="11274" name="Chart 1">
          <a:extLst>
            <a:ext uri="{FF2B5EF4-FFF2-40B4-BE49-F238E27FC236}">
              <a16:creationId xmlns:a16="http://schemas.microsoft.com/office/drawing/2014/main" id="{F9AED557-8C30-9AC8-A5D2-14D948193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21</xdr:row>
      <xdr:rowOff>28575</xdr:rowOff>
    </xdr:from>
    <xdr:to>
      <xdr:col>16</xdr:col>
      <xdr:colOff>28575</xdr:colOff>
      <xdr:row>37</xdr:row>
      <xdr:rowOff>9525</xdr:rowOff>
    </xdr:to>
    <xdr:graphicFrame macro="">
      <xdr:nvGraphicFramePr>
        <xdr:cNvPr id="11275" name="Chart 5">
          <a:extLst>
            <a:ext uri="{FF2B5EF4-FFF2-40B4-BE49-F238E27FC236}">
              <a16:creationId xmlns:a16="http://schemas.microsoft.com/office/drawing/2014/main" id="{FF887848-59E0-AEBC-9293-BF9B32B8B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0</xdr:rowOff>
    </xdr:from>
    <xdr:to>
      <xdr:col>18</xdr:col>
      <xdr:colOff>581025</xdr:colOff>
      <xdr:row>27</xdr:row>
      <xdr:rowOff>0</xdr:rowOff>
    </xdr:to>
    <xdr:graphicFrame macro="">
      <xdr:nvGraphicFramePr>
        <xdr:cNvPr id="10245" name="Chart 1">
          <a:extLst>
            <a:ext uri="{FF2B5EF4-FFF2-40B4-BE49-F238E27FC236}">
              <a16:creationId xmlns:a16="http://schemas.microsoft.com/office/drawing/2014/main" id="{99A1ECF6-381F-35AB-E7CF-2160B55F1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10</xdr:row>
      <xdr:rowOff>133350</xdr:rowOff>
    </xdr:from>
    <xdr:to>
      <xdr:col>18</xdr:col>
      <xdr:colOff>219075</xdr:colOff>
      <xdr:row>36</xdr:row>
      <xdr:rowOff>19050</xdr:rowOff>
    </xdr:to>
    <xdr:graphicFrame macro="">
      <xdr:nvGraphicFramePr>
        <xdr:cNvPr id="5127" name="Chart 1">
          <a:extLst>
            <a:ext uri="{FF2B5EF4-FFF2-40B4-BE49-F238E27FC236}">
              <a16:creationId xmlns:a16="http://schemas.microsoft.com/office/drawing/2014/main" id="{19B71B34-2018-3820-F6E7-568777BDD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428625</xdr:colOff>
      <xdr:row>0</xdr:row>
      <xdr:rowOff>123825</xdr:rowOff>
    </xdr:from>
    <xdr:to>
      <xdr:col>20</xdr:col>
      <xdr:colOff>257175</xdr:colOff>
      <xdr:row>19</xdr:row>
      <xdr:rowOff>38100</xdr:rowOff>
    </xdr:to>
    <xdr:graphicFrame macro="">
      <xdr:nvGraphicFramePr>
        <xdr:cNvPr id="9224" name="Chart 1">
          <a:extLst>
            <a:ext uri="{FF2B5EF4-FFF2-40B4-BE49-F238E27FC236}">
              <a16:creationId xmlns:a16="http://schemas.microsoft.com/office/drawing/2014/main" id="{072C3FD7-8B86-D90C-3BD5-5EA389D0B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38100</xdr:colOff>
      <xdr:row>0</xdr:row>
      <xdr:rowOff>123825</xdr:rowOff>
    </xdr:from>
    <xdr:to>
      <xdr:col>38</xdr:col>
      <xdr:colOff>447675</xdr:colOff>
      <xdr:row>19</xdr:row>
      <xdr:rowOff>57150</xdr:rowOff>
    </xdr:to>
    <xdr:graphicFrame macro="">
      <xdr:nvGraphicFramePr>
        <xdr:cNvPr id="9225" name="Chart 3">
          <a:extLst>
            <a:ext uri="{FF2B5EF4-FFF2-40B4-BE49-F238E27FC236}">
              <a16:creationId xmlns:a16="http://schemas.microsoft.com/office/drawing/2014/main" id="{A5EC8EEB-67CF-02C6-E3AF-97E66D332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19</xdr:col>
      <xdr:colOff>19050</xdr:colOff>
      <xdr:row>26</xdr:row>
      <xdr:rowOff>114300</xdr:rowOff>
    </xdr:to>
    <xdr:graphicFrame macro="">
      <xdr:nvGraphicFramePr>
        <xdr:cNvPr id="14340" name="Chart 1">
          <a:extLst>
            <a:ext uri="{FF2B5EF4-FFF2-40B4-BE49-F238E27FC236}">
              <a16:creationId xmlns:a16="http://schemas.microsoft.com/office/drawing/2014/main" id="{71AF0E53-6C6F-AEA1-C895-D17F0F58A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5592" TargetMode="External"/><Relationship Id="rId21" Type="http://schemas.openxmlformats.org/officeDocument/2006/relationships/hyperlink" Target="http://www.bav-astro.de/sfs/BAVM_link.php?BAVMnr=152" TargetMode="External"/><Relationship Id="rId34" Type="http://schemas.openxmlformats.org/officeDocument/2006/relationships/hyperlink" Target="http://www.konkoly.hu/cgi-bin/IBVS?5694" TargetMode="External"/><Relationship Id="rId42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var.astro.cz/oejv/issues/oejv0074.pdf" TargetMode="External"/><Relationship Id="rId50" Type="http://schemas.openxmlformats.org/officeDocument/2006/relationships/hyperlink" Target="http://www.konkoly.hu/cgi-bin/IBVS?5777" TargetMode="External"/><Relationship Id="rId55" Type="http://schemas.openxmlformats.org/officeDocument/2006/relationships/hyperlink" Target="http://www.konkoly.hu/cgi-bin/IBVS?5777" TargetMode="External"/><Relationship Id="rId63" Type="http://schemas.openxmlformats.org/officeDocument/2006/relationships/hyperlink" Target="http://www.bav-astro.de/sfs/BAVM_link.php?BAVMnr=183" TargetMode="External"/><Relationship Id="rId68" Type="http://schemas.openxmlformats.org/officeDocument/2006/relationships/hyperlink" Target="http://var.astro.cz/oejv/issues/oejv0074.pdf" TargetMode="External"/><Relationship Id="rId76" Type="http://schemas.openxmlformats.org/officeDocument/2006/relationships/hyperlink" Target="http://www.bav-astro.de/sfs/BAVM_link.php?BAVMnr=212" TargetMode="External"/><Relationship Id="rId84" Type="http://schemas.openxmlformats.org/officeDocument/2006/relationships/hyperlink" Target="http://var.astro.cz/oejv/issues/oejv0160.pdf" TargetMode="External"/><Relationship Id="rId89" Type="http://schemas.openxmlformats.org/officeDocument/2006/relationships/hyperlink" Target="http://var.astro.cz/oejv/issues/oejv0160.pdf" TargetMode="External"/><Relationship Id="rId97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bav-astro.de/sfs/BAVM_link.php?BAVMnr=56" TargetMode="External"/><Relationship Id="rId71" Type="http://schemas.openxmlformats.org/officeDocument/2006/relationships/hyperlink" Target="http://www.bav-astro.de/sfs/BAVM_link.php?BAVMnr=214" TargetMode="External"/><Relationship Id="rId92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bav-astro.de/sfs/BAVM_link.php?BAVMnr=39" TargetMode="External"/><Relationship Id="rId16" Type="http://schemas.openxmlformats.org/officeDocument/2006/relationships/hyperlink" Target="http://www.konkoly.hu/cgi-bin/IBVS?5040" TargetMode="External"/><Relationship Id="rId29" Type="http://schemas.openxmlformats.org/officeDocument/2006/relationships/hyperlink" Target="http://www.konkoly.hu/cgi-bin/IBVS?5694" TargetMode="External"/><Relationship Id="rId11" Type="http://schemas.openxmlformats.org/officeDocument/2006/relationships/hyperlink" Target="http://www.bav-astro.de/sfs/BAVM_link.php?BAVMnr=62" TargetMode="External"/><Relationship Id="rId24" Type="http://schemas.openxmlformats.org/officeDocument/2006/relationships/hyperlink" Target="http://www.bav-astro.de/sfs/BAVM_link.php?BAVMnr=158" TargetMode="External"/><Relationship Id="rId32" Type="http://schemas.openxmlformats.org/officeDocument/2006/relationships/hyperlink" Target="http://www.konkoly.hu/cgi-bin/IBVS?5694" TargetMode="External"/><Relationship Id="rId37" Type="http://schemas.openxmlformats.org/officeDocument/2006/relationships/hyperlink" Target="http://var.astro.cz/oejv/issues/oejv0074.pdf" TargetMode="External"/><Relationship Id="rId40" Type="http://schemas.openxmlformats.org/officeDocument/2006/relationships/hyperlink" Target="http://var.astro.cz/oejv/issues/oejv0074.pdf" TargetMode="External"/><Relationship Id="rId45" Type="http://schemas.openxmlformats.org/officeDocument/2006/relationships/hyperlink" Target="http://var.astro.cz/oejv/issues/oejv0074.pdf" TargetMode="External"/><Relationship Id="rId53" Type="http://schemas.openxmlformats.org/officeDocument/2006/relationships/hyperlink" Target="http://www.konkoly.hu/cgi-bin/IBVS?5777" TargetMode="External"/><Relationship Id="rId58" Type="http://schemas.openxmlformats.org/officeDocument/2006/relationships/hyperlink" Target="http://www.konkoly.hu/cgi-bin/IBVS?5777" TargetMode="External"/><Relationship Id="rId66" Type="http://schemas.openxmlformats.org/officeDocument/2006/relationships/hyperlink" Target="http://www.konkoly.hu/cgi-bin/IBVS?5806" TargetMode="External"/><Relationship Id="rId74" Type="http://schemas.openxmlformats.org/officeDocument/2006/relationships/hyperlink" Target="http://www.bav-astro.de/sfs/BAVM_link.php?BAVMnr=212" TargetMode="External"/><Relationship Id="rId79" Type="http://schemas.openxmlformats.org/officeDocument/2006/relationships/hyperlink" Target="http://www.konkoly.hu/cgi-bin/IBVS?5980" TargetMode="External"/><Relationship Id="rId87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bav-astro.de/sfs/BAVM_link.php?BAVMnr=39" TargetMode="External"/><Relationship Id="rId61" Type="http://schemas.openxmlformats.org/officeDocument/2006/relationships/hyperlink" Target="http://var.astro.cz/oejv/issues/oejv0074.pdf" TargetMode="External"/><Relationship Id="rId82" Type="http://schemas.openxmlformats.org/officeDocument/2006/relationships/hyperlink" Target="http://var.astro.cz/oejv/issues/oejv0160.pdf" TargetMode="External"/><Relationship Id="rId90" Type="http://schemas.openxmlformats.org/officeDocument/2006/relationships/hyperlink" Target="http://var.astro.cz/oejv/issues/oejv0160.pdf" TargetMode="External"/><Relationship Id="rId95" Type="http://schemas.openxmlformats.org/officeDocument/2006/relationships/hyperlink" Target="http://www.konkoly.hu/cgi-bin/IBVS?6042" TargetMode="External"/><Relationship Id="rId19" Type="http://schemas.openxmlformats.org/officeDocument/2006/relationships/hyperlink" Target="http://www.konkoly.hu/cgi-bin/IBVS?5224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www.konkoly.hu/cgi-bin/IBVS?5341" TargetMode="External"/><Relationship Id="rId27" Type="http://schemas.openxmlformats.org/officeDocument/2006/relationships/hyperlink" Target="http://www.konkoly.hu/cgi-bin/IBVS?5694" TargetMode="External"/><Relationship Id="rId30" Type="http://schemas.openxmlformats.org/officeDocument/2006/relationships/hyperlink" Target="http://www.konkoly.hu/cgi-bin/IBVS?5694" TargetMode="External"/><Relationship Id="rId35" Type="http://schemas.openxmlformats.org/officeDocument/2006/relationships/hyperlink" Target="http://var.astro.cz/oejv/issues/oejv0074.pdf" TargetMode="External"/><Relationship Id="rId43" Type="http://schemas.openxmlformats.org/officeDocument/2006/relationships/hyperlink" Target="http://var.astro.cz/oejv/issues/oejv0074.pdf" TargetMode="External"/><Relationship Id="rId48" Type="http://schemas.openxmlformats.org/officeDocument/2006/relationships/hyperlink" Target="http://var.astro.cz/oejv/issues/oejv0074.pdf" TargetMode="External"/><Relationship Id="rId56" Type="http://schemas.openxmlformats.org/officeDocument/2006/relationships/hyperlink" Target="http://www.konkoly.hu/cgi-bin/IBVS?5777" TargetMode="External"/><Relationship Id="rId64" Type="http://schemas.openxmlformats.org/officeDocument/2006/relationships/hyperlink" Target="http://www.bav-astro.de/sfs/BAVM_link.php?BAVMnr=183" TargetMode="External"/><Relationship Id="rId69" Type="http://schemas.openxmlformats.org/officeDocument/2006/relationships/hyperlink" Target="http://www.konkoly.hu/cgi-bin/IBVS?5898" TargetMode="External"/><Relationship Id="rId77" Type="http://schemas.openxmlformats.org/officeDocument/2006/relationships/hyperlink" Target="http://www.konkoly.hu/cgi-bin/IBVS?5920" TargetMode="External"/><Relationship Id="rId8" Type="http://schemas.openxmlformats.org/officeDocument/2006/relationships/hyperlink" Target="http://www.bav-astro.de/sfs/BAVM_link.php?BAVMnr=60" TargetMode="External"/><Relationship Id="rId51" Type="http://schemas.openxmlformats.org/officeDocument/2006/relationships/hyperlink" Target="http://www.konkoly.hu/cgi-bin/IBVS?5777" TargetMode="External"/><Relationship Id="rId72" Type="http://schemas.openxmlformats.org/officeDocument/2006/relationships/hyperlink" Target="http://www.konkoly.hu/cgi-bin/IBVS?5898" TargetMode="External"/><Relationship Id="rId80" Type="http://schemas.openxmlformats.org/officeDocument/2006/relationships/hyperlink" Target="http://www.konkoly.hu/cgi-bin/IBVS?5980" TargetMode="External"/><Relationship Id="rId85" Type="http://schemas.openxmlformats.org/officeDocument/2006/relationships/hyperlink" Target="http://var.astro.cz/oejv/issues/oejv0160.pdf" TargetMode="External"/><Relationship Id="rId93" Type="http://schemas.openxmlformats.org/officeDocument/2006/relationships/hyperlink" Target="http://var.astro.cz/oejv/issues/oejv0160.pdf" TargetMode="External"/><Relationship Id="rId98" Type="http://schemas.openxmlformats.org/officeDocument/2006/relationships/hyperlink" Target="http://www.konkoly.hu/cgi-bin/IBVS?6125" TargetMode="External"/><Relationship Id="rId3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80" TargetMode="External"/><Relationship Id="rId17" Type="http://schemas.openxmlformats.org/officeDocument/2006/relationships/hyperlink" Target="http://www.bav-astro.de/sfs/BAVM_link.php?BAVMnr=152" TargetMode="External"/><Relationship Id="rId25" Type="http://schemas.openxmlformats.org/officeDocument/2006/relationships/hyperlink" Target="http://www.konkoly.hu/cgi-bin/IBVS?5668" TargetMode="External"/><Relationship Id="rId33" Type="http://schemas.openxmlformats.org/officeDocument/2006/relationships/hyperlink" Target="http://www.konkoly.hu/cgi-bin/IBVS?5694" TargetMode="External"/><Relationship Id="rId38" Type="http://schemas.openxmlformats.org/officeDocument/2006/relationships/hyperlink" Target="http://www.konkoly.hu/cgi-bin/IBVS?5668" TargetMode="External"/><Relationship Id="rId46" Type="http://schemas.openxmlformats.org/officeDocument/2006/relationships/hyperlink" Target="http://var.astro.cz/oejv/issues/oejv0074.pdf" TargetMode="External"/><Relationship Id="rId59" Type="http://schemas.openxmlformats.org/officeDocument/2006/relationships/hyperlink" Target="http://www.konkoly.hu/cgi-bin/IBVS?5777" TargetMode="External"/><Relationship Id="rId67" Type="http://schemas.openxmlformats.org/officeDocument/2006/relationships/hyperlink" Target="http://www.konkoly.hu/cgi-bin/IBVS?5795" TargetMode="External"/><Relationship Id="rId20" Type="http://schemas.openxmlformats.org/officeDocument/2006/relationships/hyperlink" Target="http://www.konkoly.hu/cgi-bin/IBVS?5056" TargetMode="External"/><Relationship Id="rId41" Type="http://schemas.openxmlformats.org/officeDocument/2006/relationships/hyperlink" Target="http://www.konkoly.hu/cgi-bin/IBVS?5694" TargetMode="External"/><Relationship Id="rId54" Type="http://schemas.openxmlformats.org/officeDocument/2006/relationships/hyperlink" Target="http://www.konkoly.hu/cgi-bin/IBVS?5777" TargetMode="External"/><Relationship Id="rId62" Type="http://schemas.openxmlformats.org/officeDocument/2006/relationships/hyperlink" Target="http://www.bav-astro.de/sfs/BAVM_link.php?BAVMnr=183" TargetMode="External"/><Relationship Id="rId70" Type="http://schemas.openxmlformats.org/officeDocument/2006/relationships/hyperlink" Target="http://var.astro.cz/oejv/issues/oejv0094.pdf" TargetMode="External"/><Relationship Id="rId75" Type="http://schemas.openxmlformats.org/officeDocument/2006/relationships/hyperlink" Target="http://www.konkoly.hu/cgi-bin/IBVS?5980" TargetMode="External"/><Relationship Id="rId83" Type="http://schemas.openxmlformats.org/officeDocument/2006/relationships/hyperlink" Target="http://var.astro.cz/oejv/issues/oejv0160.pdf" TargetMode="External"/><Relationship Id="rId88" Type="http://schemas.openxmlformats.org/officeDocument/2006/relationships/hyperlink" Target="http://var.astro.cz/oejv/issues/oejv0160.pdf" TargetMode="External"/><Relationship Id="rId91" Type="http://schemas.openxmlformats.org/officeDocument/2006/relationships/hyperlink" Target="http://var.astro.cz/oejv/issues/oejv0160.pdf" TargetMode="External"/><Relationship Id="rId96" Type="http://schemas.openxmlformats.org/officeDocument/2006/relationships/hyperlink" Target="http://var.astro.cz/oejv/issues/oejv0160.pdf" TargetMode="External"/><Relationship Id="rId1" Type="http://schemas.openxmlformats.org/officeDocument/2006/relationships/hyperlink" Target="http://www.bav-astro.de/sfs/BAVM_link.php?BAVMnr=39" TargetMode="External"/><Relationship Id="rId6" Type="http://schemas.openxmlformats.org/officeDocument/2006/relationships/hyperlink" Target="http://www.bav-astro.de/sfs/BAVM_link.php?BAVMnr=56" TargetMode="External"/><Relationship Id="rId15" Type="http://schemas.openxmlformats.org/officeDocument/2006/relationships/hyperlink" Target="http://www.konkoly.hu/cgi-bin/IBVS?5040" TargetMode="External"/><Relationship Id="rId23" Type="http://schemas.openxmlformats.org/officeDocument/2006/relationships/hyperlink" Target="http://www.konkoly.hu/cgi-bin/IBVS?5341" TargetMode="External"/><Relationship Id="rId28" Type="http://schemas.openxmlformats.org/officeDocument/2006/relationships/hyperlink" Target="http://www.konkoly.hu/cgi-bin/IBVS?5690" TargetMode="External"/><Relationship Id="rId36" Type="http://schemas.openxmlformats.org/officeDocument/2006/relationships/hyperlink" Target="http://var.astro.cz/oejv/issues/oejv0074.pdf" TargetMode="External"/><Relationship Id="rId49" Type="http://schemas.openxmlformats.org/officeDocument/2006/relationships/hyperlink" Target="http://var.astro.cz/oejv/issues/oejv0074.pdf" TargetMode="External"/><Relationship Id="rId57" Type="http://schemas.openxmlformats.org/officeDocument/2006/relationships/hyperlink" Target="http://www.konkoly.hu/cgi-bin/IBVS?5777" TargetMode="External"/><Relationship Id="rId10" Type="http://schemas.openxmlformats.org/officeDocument/2006/relationships/hyperlink" Target="http://www.bav-astro.de/sfs/BAVM_link.php?BAVMnr=62" TargetMode="External"/><Relationship Id="rId31" Type="http://schemas.openxmlformats.org/officeDocument/2006/relationships/hyperlink" Target="http://www.konkoly.hu/cgi-bin/IBVS?5694" TargetMode="External"/><Relationship Id="rId44" Type="http://schemas.openxmlformats.org/officeDocument/2006/relationships/hyperlink" Target="http://var.astro.cz/oejv/issues/oejv0074.pdf" TargetMode="External"/><Relationship Id="rId52" Type="http://schemas.openxmlformats.org/officeDocument/2006/relationships/hyperlink" Target="http://www.konkoly.hu/cgi-bin/IBVS?5777" TargetMode="External"/><Relationship Id="rId60" Type="http://schemas.openxmlformats.org/officeDocument/2006/relationships/hyperlink" Target="http://www.konkoly.hu/cgi-bin/IBVS?5806" TargetMode="External"/><Relationship Id="rId65" Type="http://schemas.openxmlformats.org/officeDocument/2006/relationships/hyperlink" Target="http://www.konkoly.hu/cgi-bin/IBVS?5806" TargetMode="External"/><Relationship Id="rId73" Type="http://schemas.openxmlformats.org/officeDocument/2006/relationships/hyperlink" Target="http://www.bav-astro.de/sfs/BAVM_link.php?BAVMnr=212" TargetMode="External"/><Relationship Id="rId78" Type="http://schemas.openxmlformats.org/officeDocument/2006/relationships/hyperlink" Target="http://www.bav-astro.de/sfs/BAVM_link.php?BAVMnr=215" TargetMode="External"/><Relationship Id="rId81" Type="http://schemas.openxmlformats.org/officeDocument/2006/relationships/hyperlink" Target="http://www.konkoly.hu/cgi-bin/IBVS?5960" TargetMode="External"/><Relationship Id="rId86" Type="http://schemas.openxmlformats.org/officeDocument/2006/relationships/hyperlink" Target="http://www.konkoly.hu/cgi-bin/IBVS?6011" TargetMode="External"/><Relationship Id="rId94" Type="http://schemas.openxmlformats.org/officeDocument/2006/relationships/hyperlink" Target="http://www.bav-astro.de/sfs/BAVM_link.php?BAVMnr=231" TargetMode="External"/><Relationship Id="rId4" Type="http://schemas.openxmlformats.org/officeDocument/2006/relationships/hyperlink" Target="http://www.bav-astro.de/sfs/BAVM_link.php?BAVMnr=39" TargetMode="External"/><Relationship Id="rId9" Type="http://schemas.openxmlformats.org/officeDocument/2006/relationships/hyperlink" Target="http://www.bav-astro.de/sfs/BAVM_link.php?BAVMnr=60" TargetMode="External"/><Relationship Id="rId13" Type="http://schemas.openxmlformats.org/officeDocument/2006/relationships/hyperlink" Target="http://www.bav-astro.de/sfs/BAVM_link.php?BAVMnr=80" TargetMode="External"/><Relationship Id="rId18" Type="http://schemas.openxmlformats.org/officeDocument/2006/relationships/hyperlink" Target="http://www.konkoly.hu/cgi-bin/IBVS?5224" TargetMode="External"/><Relationship Id="rId39" Type="http://schemas.openxmlformats.org/officeDocument/2006/relationships/hyperlink" Target="http://var.astro.cz/oejv/issues/oejv0074.pd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P3907"/>
  <sheetViews>
    <sheetView tabSelected="1" workbookViewId="0">
      <pane xSplit="13" ySplit="21" topLeftCell="N276" activePane="bottomRight" state="frozen"/>
      <selection pane="topRight" activeCell="N1" sqref="N1"/>
      <selection pane="bottomLeft" activeCell="A22" sqref="A22"/>
      <selection pane="bottomRight" activeCell="E5" sqref="E5"/>
    </sheetView>
  </sheetViews>
  <sheetFormatPr defaultRowHeight="12.75" x14ac:dyDescent="0.2"/>
  <cols>
    <col min="1" max="1" width="15.28515625" style="4" customWidth="1"/>
    <col min="2" max="2" width="3.7109375" style="4" customWidth="1"/>
    <col min="3" max="3" width="11.28515625" style="4" customWidth="1"/>
    <col min="4" max="4" width="10.7109375" style="4" customWidth="1"/>
    <col min="5" max="6" width="9.42578125" style="4" customWidth="1"/>
    <col min="7" max="7" width="15" style="4" customWidth="1"/>
    <col min="8" max="15" width="9.42578125" style="4" customWidth="1"/>
    <col min="16" max="17" width="10.7109375" style="4" customWidth="1"/>
    <col min="18" max="18" width="12.7109375" style="4" customWidth="1"/>
    <col min="19" max="19" width="9.140625" style="4"/>
    <col min="20" max="20" width="12.42578125" style="4" bestFit="1" customWidth="1"/>
    <col min="21" max="16384" width="9.140625" style="4"/>
  </cols>
  <sheetData>
    <row r="1" spans="1:42" ht="20.25" x14ac:dyDescent="0.3">
      <c r="A1" s="54" t="s">
        <v>131</v>
      </c>
      <c r="C1" s="10"/>
    </row>
    <row r="2" spans="1:42" ht="13.5" thickBot="1" x14ac:dyDescent="0.25">
      <c r="A2" s="16" t="s">
        <v>67</v>
      </c>
      <c r="B2" s="44" t="s">
        <v>119</v>
      </c>
      <c r="F2" s="318" t="s">
        <v>937</v>
      </c>
      <c r="G2" s="319">
        <v>1</v>
      </c>
      <c r="L2" s="21" t="s">
        <v>107</v>
      </c>
      <c r="M2" s="3"/>
      <c r="N2" s="24"/>
      <c r="P2" s="7"/>
      <c r="Q2" s="7"/>
      <c r="R2" s="7"/>
      <c r="S2" s="32" t="s">
        <v>49</v>
      </c>
      <c r="T2" s="32" t="s">
        <v>104</v>
      </c>
      <c r="AN2" s="4">
        <v>724</v>
      </c>
      <c r="AO2" s="4">
        <v>1.8575191592390183E-2</v>
      </c>
      <c r="AP2" s="4">
        <v>1</v>
      </c>
    </row>
    <row r="3" spans="1:42" ht="13.5" thickBot="1" x14ac:dyDescent="0.25">
      <c r="A3" s="16"/>
      <c r="B3" s="3"/>
      <c r="C3" s="13"/>
      <c r="D3" s="13"/>
      <c r="F3" s="318" t="s">
        <v>938</v>
      </c>
      <c r="G3" s="320">
        <f ca="1">NOW()+15018.5+$C$5/24</f>
        <v>60317.755033680551</v>
      </c>
      <c r="L3" s="4" t="s">
        <v>62</v>
      </c>
      <c r="M3" s="3"/>
      <c r="N3" s="24">
        <v>48544.870999999999</v>
      </c>
      <c r="P3" s="7">
        <v>-8928.480885953375</v>
      </c>
      <c r="Q3" s="7"/>
      <c r="R3" s="7">
        <v>-8928.5</v>
      </c>
      <c r="S3" s="7">
        <v>6.0941364936297759E-3</v>
      </c>
      <c r="T3" s="7">
        <f t="shared" ref="T3:T10" si="0">+G$11+G$12*R3</f>
        <v>5.6923105762570776E-3</v>
      </c>
      <c r="AN3" s="4">
        <v>725</v>
      </c>
      <c r="AO3" s="4">
        <v>-1.5507039643125609E-4</v>
      </c>
      <c r="AP3" s="4">
        <v>1</v>
      </c>
    </row>
    <row r="4" spans="1:42" ht="13.5" thickBot="1" x14ac:dyDescent="0.25">
      <c r="A4" s="17" t="s">
        <v>68</v>
      </c>
      <c r="B4" s="11"/>
      <c r="C4" s="14">
        <v>48544.870999999999</v>
      </c>
      <c r="D4" s="15">
        <v>0.31885106382919526</v>
      </c>
      <c r="E4" s="12"/>
      <c r="F4" s="318" t="s">
        <v>939</v>
      </c>
      <c r="G4" s="321">
        <f ca="1">ROUND(2*(G3-$C$7)/$C$8,0)/2+G2</f>
        <v>27997.5</v>
      </c>
      <c r="L4" s="4" t="s">
        <v>83</v>
      </c>
      <c r="M4" s="3"/>
      <c r="N4" s="24">
        <v>49592.544699999999</v>
      </c>
      <c r="O4" s="4">
        <v>5.9999999999999995E-4</v>
      </c>
      <c r="P4" s="7">
        <v>-5642.4888553473529</v>
      </c>
      <c r="Q4" s="7"/>
      <c r="R4" s="7">
        <v>-5642.5</v>
      </c>
      <c r="S4" s="7">
        <v>3.5532525216694921E-3</v>
      </c>
      <c r="T4" s="4">
        <f t="shared" si="0"/>
        <v>3.9634336004000566E-3</v>
      </c>
      <c r="AN4" s="4">
        <v>762.5</v>
      </c>
      <c r="AO4" s="4">
        <v>6.9370149140013382E-4</v>
      </c>
      <c r="AP4" s="4">
        <v>1</v>
      </c>
    </row>
    <row r="5" spans="1:42" x14ac:dyDescent="0.2">
      <c r="A5" s="325" t="s">
        <v>943</v>
      </c>
      <c r="B5" s="3"/>
      <c r="C5" s="326">
        <v>-9.5</v>
      </c>
      <c r="D5" s="7"/>
      <c r="F5" s="318" t="s">
        <v>940</v>
      </c>
      <c r="G5" s="322">
        <f ca="1">ROUND(2*(G3-$C$15)/$C$16,0)/2+G2</f>
        <v>1413</v>
      </c>
      <c r="L5" s="21" t="s">
        <v>77</v>
      </c>
      <c r="M5" s="3"/>
      <c r="N5" s="24">
        <v>51622.852048099041</v>
      </c>
      <c r="O5" s="4">
        <v>1E-4</v>
      </c>
      <c r="P5" s="7">
        <v>725.49935084156323</v>
      </c>
      <c r="Q5" s="7"/>
      <c r="R5" s="7">
        <v>725.5</v>
      </c>
      <c r="S5" s="7">
        <v>-2.0697135187219828E-4</v>
      </c>
      <c r="T5" s="4">
        <f t="shared" si="0"/>
        <v>6.130110251543131E-4</v>
      </c>
      <c r="AN5" s="4">
        <v>762.5</v>
      </c>
      <c r="AO5" s="4">
        <v>7.4010515527334064E-4</v>
      </c>
      <c r="AP5" s="4">
        <v>1</v>
      </c>
    </row>
    <row r="6" spans="1:42" x14ac:dyDescent="0.2">
      <c r="A6" s="17" t="s">
        <v>69</v>
      </c>
      <c r="B6" s="3"/>
      <c r="C6" s="5"/>
      <c r="F6" s="318" t="s">
        <v>941</v>
      </c>
      <c r="G6" s="323">
        <f ca="1">+$C$15+$C$16*G5-15018.5-$C$5/24</f>
        <v>45299.927753673765</v>
      </c>
      <c r="L6" s="21" t="s">
        <v>77</v>
      </c>
      <c r="M6" s="3"/>
      <c r="N6" s="24">
        <v>51634.809083596338</v>
      </c>
      <c r="O6" s="4">
        <v>1.2E-4</v>
      </c>
      <c r="P6" s="7">
        <v>763.00217577053684</v>
      </c>
      <c r="Q6" s="7"/>
      <c r="R6" s="7">
        <v>763</v>
      </c>
      <c r="S6" s="7">
        <v>6.9370149140013382E-4</v>
      </c>
      <c r="T6" s="4">
        <f t="shared" si="0"/>
        <v>5.9328099271528743E-4</v>
      </c>
      <c r="AN6" s="4">
        <v>1279</v>
      </c>
      <c r="AO6" s="4">
        <v>-1.0202102930634283E-3</v>
      </c>
      <c r="AP6" s="4">
        <v>1</v>
      </c>
    </row>
    <row r="7" spans="1:42" x14ac:dyDescent="0.2">
      <c r="A7" s="16" t="s">
        <v>51</v>
      </c>
      <c r="B7" s="3"/>
      <c r="C7" s="23">
        <f>+D7+C8/2</f>
        <v>51391.700315130991</v>
      </c>
      <c r="D7" s="23">
        <v>51391.5409</v>
      </c>
      <c r="F7" s="16"/>
      <c r="G7" s="324" t="s">
        <v>942</v>
      </c>
      <c r="L7" s="21" t="s">
        <v>79</v>
      </c>
      <c r="M7" s="3"/>
      <c r="N7" s="24">
        <v>51935.784679999997</v>
      </c>
      <c r="O7" s="6">
        <v>6.9999999999999994E-5</v>
      </c>
      <c r="P7" s="7">
        <v>1707.00163971558</v>
      </c>
      <c r="Q7" s="7"/>
      <c r="R7" s="7">
        <v>1707</v>
      </c>
      <c r="S7" s="7">
        <v>5.2279094961704686E-4</v>
      </c>
      <c r="T7" s="4">
        <f t="shared" si="0"/>
        <v>9.6610309450214922E-5</v>
      </c>
      <c r="AN7" s="4">
        <v>1451</v>
      </c>
      <c r="AO7" s="4">
        <v>7.7472821431001648E-4</v>
      </c>
      <c r="AP7" s="4">
        <v>1</v>
      </c>
    </row>
    <row r="8" spans="1:42" x14ac:dyDescent="0.2">
      <c r="A8" s="16" t="s">
        <v>60</v>
      </c>
      <c r="B8" s="3"/>
      <c r="C8" s="4">
        <v>0.318830261985383</v>
      </c>
      <c r="L8" s="21" t="s">
        <v>79</v>
      </c>
      <c r="M8" s="3"/>
      <c r="N8" s="24">
        <v>51957.783066969365</v>
      </c>
      <c r="O8" s="6">
        <v>1.3999999999999999E-4</v>
      </c>
      <c r="P8" s="7">
        <v>1775.9988134229379</v>
      </c>
      <c r="Q8" s="7"/>
      <c r="R8" s="7">
        <v>1776</v>
      </c>
      <c r="S8" s="7">
        <v>-3.7831667577847838E-4</v>
      </c>
      <c r="T8" s="4">
        <f t="shared" si="0"/>
        <v>6.030704976240774E-5</v>
      </c>
      <c r="AN8" s="4">
        <v>1463.5</v>
      </c>
      <c r="AO8" s="4">
        <v>-4.0354660450248048E-4</v>
      </c>
      <c r="AP8" s="4">
        <v>1</v>
      </c>
    </row>
    <row r="9" spans="1:42" x14ac:dyDescent="0.2">
      <c r="A9" s="60" t="s">
        <v>144</v>
      </c>
      <c r="B9" s="60"/>
      <c r="C9" s="60">
        <v>133</v>
      </c>
      <c r="D9" s="60" t="str">
        <f>"F"&amp;C9</f>
        <v>F133</v>
      </c>
      <c r="E9" s="60" t="str">
        <f>"G"&amp;C9</f>
        <v>G133</v>
      </c>
      <c r="G9" s="36" t="s">
        <v>105</v>
      </c>
      <c r="H9" s="36"/>
      <c r="L9" s="34" t="s">
        <v>110</v>
      </c>
      <c r="N9">
        <v>52185.268700000001</v>
      </c>
      <c r="O9" s="4">
        <v>2.0000000000000001E-4</v>
      </c>
      <c r="R9" s="4">
        <v>2489</v>
      </c>
      <c r="S9" s="4">
        <v>-1.3721260620513931E-4</v>
      </c>
      <c r="T9" s="4">
        <f t="shared" si="0"/>
        <v>-3.1482663367826658E-4</v>
      </c>
      <c r="W9" s="3"/>
      <c r="AN9" s="4">
        <v>1595.5</v>
      </c>
      <c r="AO9" s="4">
        <v>8.0187133426079527E-4</v>
      </c>
      <c r="AP9" s="4">
        <v>1</v>
      </c>
    </row>
    <row r="10" spans="1:42" ht="13.5" thickBot="1" x14ac:dyDescent="0.25">
      <c r="A10" s="16"/>
      <c r="C10" s="19" t="s">
        <v>75</v>
      </c>
      <c r="D10" s="19" t="s">
        <v>76</v>
      </c>
      <c r="E10" s="13"/>
      <c r="G10" s="37" t="s">
        <v>75</v>
      </c>
      <c r="H10" s="36"/>
      <c r="I10" s="32" t="s">
        <v>250</v>
      </c>
      <c r="J10" s="32" t="s">
        <v>251</v>
      </c>
      <c r="L10" s="34" t="s">
        <v>110</v>
      </c>
      <c r="N10">
        <v>52185.428500000002</v>
      </c>
      <c r="O10" s="4">
        <v>1E-4</v>
      </c>
      <c r="R10" s="4">
        <v>2489.5</v>
      </c>
      <c r="S10" s="4">
        <v>2.4765639682300389E-4</v>
      </c>
      <c r="T10" s="4">
        <f t="shared" si="0"/>
        <v>-3.1508970077745359E-4</v>
      </c>
      <c r="W10" s="3"/>
      <c r="AN10" s="4">
        <v>1706.5</v>
      </c>
      <c r="AO10" s="4">
        <v>5.2279094961704686E-4</v>
      </c>
      <c r="AP10" s="4">
        <v>1</v>
      </c>
    </row>
    <row r="11" spans="1:42" x14ac:dyDescent="0.2">
      <c r="A11" s="16" t="s">
        <v>70</v>
      </c>
      <c r="C11" s="61">
        <f ca="1">INTERCEPT(INDIRECT(E9):G987,INDIRECT(D9):$F987)</f>
        <v>-5.6085693161177022E-3</v>
      </c>
      <c r="D11" s="25">
        <f>+E11*F11</f>
        <v>-1.8402687202205541E-3</v>
      </c>
      <c r="E11" s="27">
        <v>-1.8402687202205541E-3</v>
      </c>
      <c r="F11" s="26">
        <v>1</v>
      </c>
      <c r="G11" s="36">
        <f>INTERCEPT(S2:S10,R2:R10)</f>
        <v>9.9472138607466275E-4</v>
      </c>
      <c r="H11" s="36"/>
      <c r="I11" s="7">
        <v>-8.4958069577376429E-4</v>
      </c>
      <c r="J11" s="7">
        <v>-7.962328112201926E-4</v>
      </c>
      <c r="T11" s="4">
        <v>0</v>
      </c>
      <c r="W11" s="3"/>
      <c r="AN11" s="4">
        <v>1775.5</v>
      </c>
      <c r="AO11" s="4">
        <v>-3.7831667577847838E-4</v>
      </c>
      <c r="AP11" s="4">
        <v>1</v>
      </c>
    </row>
    <row r="12" spans="1:42" x14ac:dyDescent="0.2">
      <c r="A12" s="16" t="s">
        <v>71</v>
      </c>
      <c r="C12" s="61">
        <f ca="1">SLOPE(INDIRECT(E9):G988,INDIRECT(D9):$F988)</f>
        <v>1.6562122363072322E-6</v>
      </c>
      <c r="D12" s="25">
        <f>+E12*F12</f>
        <v>9.0944255010358134E-7</v>
      </c>
      <c r="E12" s="28">
        <v>9.0944255010358133E-3</v>
      </c>
      <c r="F12" s="26">
        <v>1E-4</v>
      </c>
      <c r="G12" s="36">
        <f>SLOPE(S2:S10,R2:R10)</f>
        <v>-5.2613419837401745E-7</v>
      </c>
      <c r="H12" s="36"/>
      <c r="I12" s="4">
        <v>4.6844883788502503E-3</v>
      </c>
      <c r="J12" s="4">
        <v>4.181731745058744E-3</v>
      </c>
      <c r="T12" s="4">
        <v>0</v>
      </c>
      <c r="W12" s="3"/>
      <c r="AN12" s="4">
        <v>1808.5</v>
      </c>
      <c r="AO12" s="4">
        <v>5.5606844398425892E-4</v>
      </c>
      <c r="AP12" s="4">
        <v>1</v>
      </c>
    </row>
    <row r="13" spans="1:42" ht="13.5" thickBot="1" x14ac:dyDescent="0.25">
      <c r="A13" s="16" t="s">
        <v>72</v>
      </c>
      <c r="C13" s="41"/>
      <c r="D13" s="146">
        <f>+E13*F13</f>
        <v>3.5549530420181497E-11</v>
      </c>
      <c r="E13" s="29">
        <v>3.5549530420181498E-3</v>
      </c>
      <c r="F13" s="26">
        <v>1E-8</v>
      </c>
      <c r="G13" s="36"/>
      <c r="H13" s="36"/>
      <c r="I13" s="4">
        <v>7.0434731181475019E-3</v>
      </c>
      <c r="J13" s="4">
        <v>7.6802581644099055E-3</v>
      </c>
      <c r="T13" s="4">
        <v>0</v>
      </c>
      <c r="W13" s="3"/>
      <c r="AN13" s="4">
        <v>2358</v>
      </c>
      <c r="AO13" s="4">
        <v>1.2710747978417203E-4</v>
      </c>
      <c r="AP13" s="4">
        <v>1</v>
      </c>
    </row>
    <row r="14" spans="1:42" x14ac:dyDescent="0.2">
      <c r="A14" s="16" t="s">
        <v>73</v>
      </c>
      <c r="C14" s="21"/>
      <c r="D14" s="4">
        <f>2*D13*365.24/C8</f>
        <v>8.1448419668910574E-8</v>
      </c>
      <c r="E14" s="7">
        <f>SUM(T21:T302)</f>
        <v>1.0055372388326038E-3</v>
      </c>
      <c r="G14" s="36"/>
      <c r="H14" s="36"/>
      <c r="I14" s="4">
        <v>4.7272433158035743E-5</v>
      </c>
      <c r="J14" s="4">
        <v>4.6708124778609985E-5</v>
      </c>
      <c r="W14" s="3"/>
      <c r="AN14" s="4">
        <v>2489</v>
      </c>
      <c r="AO14" s="4">
        <v>-1.3721260620513931E-4</v>
      </c>
      <c r="AP14" s="4">
        <v>1</v>
      </c>
    </row>
    <row r="15" spans="1:42" x14ac:dyDescent="0.2">
      <c r="A15" s="18" t="s">
        <v>74</v>
      </c>
      <c r="B15" s="16"/>
      <c r="C15" s="55">
        <f ca="1">(C7+C11)+(C8+C12)*INT(MAX(F21:F3515))</f>
        <v>59867.522419927191</v>
      </c>
      <c r="D15" s="57">
        <f>+C7+INT(MAX(F21:F1570))*C8+D11+D12*INT(MAX(F21:F4005))+D13*INT(MAX(F21:F4032)^2)</f>
        <v>59867.531460222584</v>
      </c>
      <c r="E15" s="16"/>
      <c r="G15" s="38">
        <v>52185.428500000002</v>
      </c>
      <c r="H15" s="36"/>
      <c r="W15" s="3"/>
      <c r="AN15" s="4">
        <v>2489.5</v>
      </c>
      <c r="AO15" s="4">
        <v>2.4765639682300389E-4</v>
      </c>
      <c r="AP15" s="4">
        <v>1</v>
      </c>
    </row>
    <row r="16" spans="1:42" x14ac:dyDescent="0.2">
      <c r="A16" s="17" t="s">
        <v>58</v>
      </c>
      <c r="B16" s="16"/>
      <c r="C16" s="56">
        <f ca="1">+C8+C12</f>
        <v>0.3188319181976193</v>
      </c>
      <c r="D16" s="57">
        <f>+C8+D12+2*D13*MAX(F21:F9426)</f>
        <v>0.31883306156091601</v>
      </c>
      <c r="E16" s="16"/>
      <c r="G16" s="36">
        <f>+C8+G12</f>
        <v>0.31882973585118463</v>
      </c>
      <c r="H16" s="36"/>
      <c r="W16" s="3"/>
      <c r="AN16" s="4">
        <v>3484</v>
      </c>
      <c r="AO16" s="4">
        <v>2.0521119295153767E-3</v>
      </c>
      <c r="AP16" s="4">
        <v>1</v>
      </c>
    </row>
    <row r="17" spans="1:42" ht="13.5" thickBot="1" x14ac:dyDescent="0.25">
      <c r="A17" s="61" t="s">
        <v>130</v>
      </c>
      <c r="B17" s="16"/>
      <c r="C17" s="16">
        <f>COUNT(C21:C2173)</f>
        <v>275</v>
      </c>
      <c r="D17" s="16"/>
      <c r="E17" s="16"/>
      <c r="G17" s="36" t="s">
        <v>106</v>
      </c>
      <c r="H17" s="36"/>
      <c r="W17" s="3"/>
      <c r="AN17" s="4">
        <v>4176.5</v>
      </c>
      <c r="AO17" s="4">
        <v>1.3956870607216842E-3</v>
      </c>
      <c r="AP17" s="4">
        <v>1</v>
      </c>
    </row>
    <row r="18" spans="1:42" ht="14.25" thickTop="1" thickBot="1" x14ac:dyDescent="0.25">
      <c r="A18" s="17" t="s">
        <v>57</v>
      </c>
      <c r="B18" s="16"/>
      <c r="C18" s="58">
        <f ca="1">+C15</f>
        <v>59867.522419927191</v>
      </c>
      <c r="D18" s="59">
        <f ca="1">C16</f>
        <v>0.3188319181976193</v>
      </c>
      <c r="E18" s="78" t="s">
        <v>75</v>
      </c>
      <c r="G18" s="39">
        <f>G15</f>
        <v>52185.428500000002</v>
      </c>
      <c r="H18" s="40">
        <f>+G16</f>
        <v>0.31882973585118463</v>
      </c>
      <c r="V18" s="3"/>
      <c r="W18" s="3"/>
      <c r="AN18" s="4">
        <v>4176.5</v>
      </c>
      <c r="AO18" s="4">
        <v>1.3956870607216842E-3</v>
      </c>
      <c r="AP18" s="4">
        <v>1</v>
      </c>
    </row>
    <row r="19" spans="1:42" ht="13.5" thickBot="1" x14ac:dyDescent="0.25">
      <c r="A19" s="17" t="s">
        <v>128</v>
      </c>
      <c r="B19" s="16"/>
      <c r="C19" s="86">
        <f>+D15</f>
        <v>59867.531460222584</v>
      </c>
      <c r="D19" s="87">
        <f>+D16</f>
        <v>0.31883306156091601</v>
      </c>
      <c r="E19" s="60" t="s">
        <v>129</v>
      </c>
      <c r="G19" s="4" t="s">
        <v>49</v>
      </c>
      <c r="N19" s="4" t="s">
        <v>48</v>
      </c>
      <c r="S19" s="30"/>
      <c r="V19" s="3"/>
      <c r="W19" s="3"/>
      <c r="AN19" s="4">
        <v>4841.5</v>
      </c>
      <c r="AO19" s="4">
        <v>2.8714667787426151E-3</v>
      </c>
      <c r="AP19" s="4">
        <v>1</v>
      </c>
    </row>
    <row r="20" spans="1:42" ht="15" thickBot="1" x14ac:dyDescent="0.25">
      <c r="A20" s="32" t="s">
        <v>64</v>
      </c>
      <c r="B20" s="144" t="s">
        <v>66</v>
      </c>
      <c r="C20" s="32" t="s">
        <v>65</v>
      </c>
      <c r="D20" s="32" t="s">
        <v>52</v>
      </c>
      <c r="E20" s="32" t="s">
        <v>55</v>
      </c>
      <c r="F20" s="32" t="s">
        <v>54</v>
      </c>
      <c r="G20" s="32" t="s">
        <v>59</v>
      </c>
      <c r="H20" s="122" t="s">
        <v>264</v>
      </c>
      <c r="I20" s="122" t="s">
        <v>139</v>
      </c>
      <c r="J20" s="122" t="s">
        <v>369</v>
      </c>
      <c r="K20" s="122" t="s">
        <v>370</v>
      </c>
      <c r="L20" s="122" t="s">
        <v>371</v>
      </c>
      <c r="M20" s="122" t="s">
        <v>372</v>
      </c>
      <c r="N20" s="122" t="s">
        <v>80</v>
      </c>
      <c r="O20" s="32" t="s">
        <v>81</v>
      </c>
      <c r="P20" s="32" t="s">
        <v>50</v>
      </c>
      <c r="Q20" s="122" t="s">
        <v>219</v>
      </c>
      <c r="R20" s="32" t="s">
        <v>224</v>
      </c>
      <c r="S20" s="32" t="s">
        <v>225</v>
      </c>
      <c r="T20" s="32" t="s">
        <v>226</v>
      </c>
      <c r="W20" s="3"/>
      <c r="AN20" s="4">
        <v>6055</v>
      </c>
      <c r="AO20" s="4">
        <v>4.6485475104418583E-3</v>
      </c>
      <c r="AP20" s="4">
        <v>1</v>
      </c>
    </row>
    <row r="21" spans="1:42" x14ac:dyDescent="0.2">
      <c r="A21" s="7" t="s">
        <v>53</v>
      </c>
      <c r="B21" s="42"/>
      <c r="C21" s="63">
        <v>38383.711000000003</v>
      </c>
      <c r="D21" s="63"/>
      <c r="E21" s="7">
        <f t="shared" ref="E21:E84" si="1">(C21-C$7)/C$8</f>
        <v>-40799.104934798655</v>
      </c>
      <c r="F21" s="7">
        <f t="shared" ref="F21:F84" si="2">ROUND(2*E21,0)/2</f>
        <v>-40799</v>
      </c>
      <c r="G21" s="7">
        <f t="shared" ref="G21:G52" si="3">C21-(C$7+F21*C$8)</f>
        <v>-3.3456389348430093E-2</v>
      </c>
      <c r="H21" s="7">
        <f>G21</f>
        <v>-3.3456389348430093E-2</v>
      </c>
      <c r="I21" s="7"/>
      <c r="J21" s="7"/>
      <c r="K21" s="7"/>
      <c r="L21" s="7"/>
      <c r="M21" s="7"/>
      <c r="N21" s="7"/>
      <c r="O21" s="7"/>
      <c r="P21" s="311">
        <f t="shared" ref="P21:P84" si="4">C21-15018.5</f>
        <v>23365.211000000003</v>
      </c>
      <c r="Q21" s="2"/>
      <c r="R21" s="7"/>
      <c r="S21" s="7"/>
      <c r="T21" s="7"/>
    </row>
    <row r="22" spans="1:42" x14ac:dyDescent="0.2">
      <c r="A22" s="4" t="s">
        <v>62</v>
      </c>
      <c r="B22" s="43"/>
      <c r="C22" s="64">
        <v>38462.474000000002</v>
      </c>
      <c r="D22" s="64"/>
      <c r="E22" s="7">
        <f t="shared" si="1"/>
        <v>-40552.067531543595</v>
      </c>
      <c r="F22" s="7">
        <f t="shared" si="2"/>
        <v>-40552</v>
      </c>
      <c r="G22" s="7">
        <f t="shared" si="3"/>
        <v>-2.1531099737330806E-2</v>
      </c>
      <c r="J22" s="4">
        <f>G22</f>
        <v>-2.1531099737330806E-2</v>
      </c>
      <c r="K22" s="7"/>
      <c r="O22" s="7"/>
      <c r="P22" s="312">
        <f t="shared" si="4"/>
        <v>23443.974000000002</v>
      </c>
      <c r="Q22" s="1"/>
      <c r="V22" s="4">
        <v>1</v>
      </c>
    </row>
    <row r="23" spans="1:42" x14ac:dyDescent="0.2">
      <c r="A23" s="4" t="s">
        <v>62</v>
      </c>
      <c r="B23" s="43"/>
      <c r="C23" s="64">
        <v>38651.544999999998</v>
      </c>
      <c r="D23" s="64"/>
      <c r="E23" s="7">
        <f t="shared" si="1"/>
        <v>-39959.052932419174</v>
      </c>
      <c r="F23" s="7">
        <f t="shared" si="2"/>
        <v>-39959</v>
      </c>
      <c r="G23" s="7">
        <f t="shared" si="3"/>
        <v>-1.6876457069884054E-2</v>
      </c>
      <c r="J23" s="4">
        <f>G23</f>
        <v>-1.6876457069884054E-2</v>
      </c>
      <c r="K23" s="7"/>
      <c r="O23" s="7"/>
      <c r="P23" s="312">
        <f t="shared" si="4"/>
        <v>23633.044999999998</v>
      </c>
      <c r="Q23" s="1"/>
      <c r="V23" s="4">
        <v>1</v>
      </c>
    </row>
    <row r="24" spans="1:42" x14ac:dyDescent="0.2">
      <c r="A24" s="4" t="s">
        <v>62</v>
      </c>
      <c r="B24" s="43"/>
      <c r="C24" s="64">
        <v>38652.502999999997</v>
      </c>
      <c r="D24" s="64"/>
      <c r="E24" s="7">
        <f t="shared" si="1"/>
        <v>-39956.048198821954</v>
      </c>
      <c r="F24" s="7">
        <f t="shared" si="2"/>
        <v>-39956</v>
      </c>
      <c r="G24" s="7">
        <f t="shared" si="3"/>
        <v>-1.5367243031505495E-2</v>
      </c>
      <c r="J24" s="4">
        <f>G24</f>
        <v>-1.5367243031505495E-2</v>
      </c>
      <c r="K24" s="7"/>
      <c r="O24" s="7"/>
      <c r="P24" s="312">
        <f t="shared" si="4"/>
        <v>23634.002999999997</v>
      </c>
      <c r="Q24" s="1"/>
      <c r="V24" s="4">
        <v>1</v>
      </c>
    </row>
    <row r="25" spans="1:42" x14ac:dyDescent="0.2">
      <c r="A25" s="4" t="s">
        <v>86</v>
      </c>
      <c r="B25" s="30" t="s">
        <v>112</v>
      </c>
      <c r="C25" s="64">
        <v>42623.392999999996</v>
      </c>
      <c r="D25" s="64"/>
      <c r="E25" s="7">
        <f t="shared" si="1"/>
        <v>-27501.490167620865</v>
      </c>
      <c r="F25" s="7">
        <f t="shared" si="2"/>
        <v>-27501.5</v>
      </c>
      <c r="G25" s="7">
        <f t="shared" si="3"/>
        <v>3.1348600168712437E-3</v>
      </c>
      <c r="I25" s="4">
        <f>G25</f>
        <v>3.1348600168712437E-3</v>
      </c>
      <c r="K25" s="7"/>
      <c r="O25" s="7"/>
      <c r="P25" s="312">
        <f t="shared" si="4"/>
        <v>27604.892999999996</v>
      </c>
      <c r="Q25" s="1"/>
      <c r="V25" s="4">
        <v>1</v>
      </c>
    </row>
    <row r="26" spans="1:42" x14ac:dyDescent="0.2">
      <c r="A26" s="4" t="s">
        <v>86</v>
      </c>
      <c r="B26" s="30"/>
      <c r="C26" s="64">
        <v>42633.421999999999</v>
      </c>
      <c r="D26" s="64"/>
      <c r="E26" s="7">
        <f t="shared" si="1"/>
        <v>-27470.034558803964</v>
      </c>
      <c r="F26" s="7">
        <f t="shared" si="2"/>
        <v>-27470</v>
      </c>
      <c r="G26" s="7">
        <f t="shared" si="3"/>
        <v>-1.1018392520782072E-2</v>
      </c>
      <c r="I26" s="4">
        <f>G26</f>
        <v>-1.1018392520782072E-2</v>
      </c>
      <c r="K26" s="7"/>
      <c r="O26" s="7"/>
      <c r="P26" s="312">
        <f t="shared" si="4"/>
        <v>27614.921999999999</v>
      </c>
      <c r="Q26" s="1"/>
      <c r="V26" s="4">
        <v>1</v>
      </c>
    </row>
    <row r="27" spans="1:42" x14ac:dyDescent="0.2">
      <c r="A27" s="4" t="s">
        <v>88</v>
      </c>
      <c r="B27" s="30"/>
      <c r="C27" s="64">
        <v>43016.353000000003</v>
      </c>
      <c r="D27" s="64"/>
      <c r="E27" s="7">
        <f t="shared" si="1"/>
        <v>-26268.984829034081</v>
      </c>
      <c r="F27" s="7">
        <f t="shared" si="2"/>
        <v>-26269</v>
      </c>
      <c r="G27" s="7">
        <f t="shared" si="3"/>
        <v>4.8369630385423079E-3</v>
      </c>
      <c r="I27" s="4">
        <f>G27</f>
        <v>4.8369630385423079E-3</v>
      </c>
      <c r="K27" s="7"/>
      <c r="O27" s="7"/>
      <c r="P27" s="312">
        <f t="shared" si="4"/>
        <v>27997.853000000003</v>
      </c>
      <c r="Q27" s="1"/>
      <c r="V27" s="4">
        <v>1</v>
      </c>
    </row>
    <row r="28" spans="1:42" x14ac:dyDescent="0.2">
      <c r="A28" s="4" t="s">
        <v>62</v>
      </c>
      <c r="B28" s="43"/>
      <c r="C28" s="126">
        <v>44200.482000000004</v>
      </c>
      <c r="D28" s="64"/>
      <c r="E28" s="7">
        <f t="shared" si="1"/>
        <v>-22555.00550779171</v>
      </c>
      <c r="F28" s="7">
        <f t="shared" si="2"/>
        <v>-22555</v>
      </c>
      <c r="G28" s="7">
        <f t="shared" si="3"/>
        <v>-1.7560506748850457E-3</v>
      </c>
      <c r="J28" s="7">
        <f>G28</f>
        <v>-1.7560506748850457E-3</v>
      </c>
      <c r="O28" s="7"/>
      <c r="P28" s="312">
        <f t="shared" si="4"/>
        <v>29181.982000000004</v>
      </c>
      <c r="Q28" s="1"/>
      <c r="V28" s="4">
        <v>1</v>
      </c>
    </row>
    <row r="29" spans="1:42" x14ac:dyDescent="0.2">
      <c r="A29" s="161" t="s">
        <v>258</v>
      </c>
      <c r="B29" s="166" t="s">
        <v>111</v>
      </c>
      <c r="C29" s="161">
        <v>44200.482049999999</v>
      </c>
      <c r="D29" s="161">
        <v>4.0000000000000003E-5</v>
      </c>
      <c r="E29" s="7">
        <f t="shared" si="1"/>
        <v>-22555.005350968469</v>
      </c>
      <c r="F29" s="7">
        <f t="shared" si="2"/>
        <v>-22555</v>
      </c>
      <c r="G29" s="46">
        <f t="shared" si="3"/>
        <v>-1.7060506797861308E-3</v>
      </c>
      <c r="J29" s="7">
        <f>G29</f>
        <v>-1.7060506797861308E-3</v>
      </c>
      <c r="N29" s="4">
        <f ca="1">+C$11+C$12*F29</f>
        <v>-4.2964436306027323E-2</v>
      </c>
      <c r="O29" s="7">
        <f>+D$11+D$12*F29+D$13*F29^2</f>
        <v>-4.2677030374704793E-3</v>
      </c>
      <c r="P29" s="312">
        <f t="shared" si="4"/>
        <v>29181.982049999999</v>
      </c>
      <c r="Q29" s="1"/>
      <c r="W29" s="3"/>
      <c r="AN29" s="4">
        <v>6185</v>
      </c>
      <c r="AO29" s="4">
        <v>4.6144894149620086E-3</v>
      </c>
      <c r="AP29" s="4">
        <v>1</v>
      </c>
    </row>
    <row r="30" spans="1:42" x14ac:dyDescent="0.2">
      <c r="A30" s="161" t="s">
        <v>258</v>
      </c>
      <c r="B30" s="166" t="s">
        <v>112</v>
      </c>
      <c r="C30" s="161">
        <v>44289.276639999996</v>
      </c>
      <c r="D30" s="161">
        <v>1.4999999999999999E-4</v>
      </c>
      <c r="E30" s="7">
        <f t="shared" si="1"/>
        <v>-22276.504215451827</v>
      </c>
      <c r="F30" s="7">
        <f t="shared" si="2"/>
        <v>-22276.5</v>
      </c>
      <c r="G30" s="46">
        <f t="shared" si="3"/>
        <v>-1.3440136099234223E-3</v>
      </c>
      <c r="J30" s="4">
        <f>G30</f>
        <v>-1.3440136099234223E-3</v>
      </c>
      <c r="K30" s="7"/>
      <c r="N30" s="4">
        <f ca="1">+C$11+C$12*F30</f>
        <v>-4.2503181198215764E-2</v>
      </c>
      <c r="O30" s="7">
        <f>+D$11+D$12*F30+D$13*F30^2</f>
        <v>-4.4582795355561471E-3</v>
      </c>
      <c r="P30" s="312">
        <f t="shared" si="4"/>
        <v>29270.776639999996</v>
      </c>
      <c r="Q30" s="1"/>
      <c r="W30" s="147" t="s">
        <v>342</v>
      </c>
    </row>
    <row r="31" spans="1:42" x14ac:dyDescent="0.2">
      <c r="A31" s="45" t="s">
        <v>120</v>
      </c>
      <c r="B31" s="43"/>
      <c r="C31" s="123">
        <v>46001.408000000003</v>
      </c>
      <c r="D31" s="123"/>
      <c r="E31" s="7">
        <f t="shared" si="1"/>
        <v>-16906.463902031075</v>
      </c>
      <c r="F31" s="7">
        <f t="shared" si="2"/>
        <v>-16906.5</v>
      </c>
      <c r="G31" s="46">
        <f t="shared" si="3"/>
        <v>1.1509124888107181E-2</v>
      </c>
      <c r="I31" s="4">
        <f t="shared" ref="I31:I38" si="5">G31</f>
        <v>1.1509124888107181E-2</v>
      </c>
      <c r="K31" s="7"/>
      <c r="O31" s="7"/>
      <c r="P31" s="312">
        <f t="shared" si="4"/>
        <v>30982.908000000003</v>
      </c>
      <c r="Q31" s="33">
        <v>1.1509124895383138E-2</v>
      </c>
      <c r="V31" s="4">
        <v>1</v>
      </c>
    </row>
    <row r="32" spans="1:42" x14ac:dyDescent="0.2">
      <c r="A32" s="45" t="s">
        <v>120</v>
      </c>
      <c r="B32" s="43"/>
      <c r="C32" s="123">
        <v>46006.671999999999</v>
      </c>
      <c r="D32" s="123"/>
      <c r="E32" s="7">
        <f t="shared" si="1"/>
        <v>-16889.953549572005</v>
      </c>
      <c r="F32" s="7">
        <f t="shared" si="2"/>
        <v>-16890</v>
      </c>
      <c r="G32" s="46">
        <f t="shared" si="3"/>
        <v>1.4809802123636473E-2</v>
      </c>
      <c r="I32" s="4">
        <f t="shared" si="5"/>
        <v>1.4809802123636473E-2</v>
      </c>
      <c r="K32" s="7"/>
      <c r="O32" s="7"/>
      <c r="P32" s="312">
        <f t="shared" si="4"/>
        <v>30988.171999999999</v>
      </c>
      <c r="Q32" s="33">
        <v>1.4809802130912431E-2</v>
      </c>
    </row>
    <row r="33" spans="1:23" x14ac:dyDescent="0.2">
      <c r="A33" s="45" t="s">
        <v>120</v>
      </c>
      <c r="B33" s="43"/>
      <c r="C33" s="123">
        <v>46007.305999999997</v>
      </c>
      <c r="D33" s="123"/>
      <c r="E33" s="7">
        <f t="shared" si="1"/>
        <v>-16887.965030677813</v>
      </c>
      <c r="F33" s="7">
        <f t="shared" si="2"/>
        <v>-16888</v>
      </c>
      <c r="G33" s="46">
        <f t="shared" si="3"/>
        <v>1.1149278157972731E-2</v>
      </c>
      <c r="I33" s="4">
        <f t="shared" si="5"/>
        <v>1.1149278157972731E-2</v>
      </c>
      <c r="K33" s="7"/>
      <c r="O33" s="7"/>
      <c r="P33" s="312">
        <f t="shared" si="4"/>
        <v>30988.805999999997</v>
      </c>
      <c r="Q33" s="33">
        <v>1.1149278157972731E-2</v>
      </c>
    </row>
    <row r="34" spans="1:23" x14ac:dyDescent="0.2">
      <c r="A34" s="45" t="s">
        <v>121</v>
      </c>
      <c r="B34" s="43"/>
      <c r="C34" s="123">
        <v>46102.322999999997</v>
      </c>
      <c r="D34" s="123"/>
      <c r="E34" s="7">
        <f t="shared" si="1"/>
        <v>-16589.947523154151</v>
      </c>
      <c r="F34" s="7">
        <f t="shared" si="2"/>
        <v>-16590</v>
      </c>
      <c r="G34" s="46">
        <f t="shared" si="3"/>
        <v>1.6731206509575713E-2</v>
      </c>
      <c r="I34" s="4">
        <f t="shared" si="5"/>
        <v>1.6731206509575713E-2</v>
      </c>
      <c r="K34" s="7"/>
      <c r="O34" s="7"/>
      <c r="P34" s="312">
        <f t="shared" si="4"/>
        <v>31083.822999999997</v>
      </c>
      <c r="Q34" s="33">
        <v>1.6731206509575713E-2</v>
      </c>
      <c r="W34" s="147" t="s">
        <v>340</v>
      </c>
    </row>
    <row r="35" spans="1:23" x14ac:dyDescent="0.2">
      <c r="A35" s="45" t="s">
        <v>121</v>
      </c>
      <c r="B35" s="43"/>
      <c r="C35" s="123">
        <v>46107.411999999997</v>
      </c>
      <c r="D35" s="123"/>
      <c r="E35" s="7">
        <f t="shared" si="1"/>
        <v>-16573.986052093311</v>
      </c>
      <c r="F35" s="7">
        <f t="shared" si="2"/>
        <v>-16574</v>
      </c>
      <c r="G35" s="46">
        <f t="shared" si="3"/>
        <v>4.4470147404354066E-3</v>
      </c>
      <c r="I35" s="4">
        <f t="shared" si="5"/>
        <v>4.4470147404354066E-3</v>
      </c>
      <c r="K35" s="7"/>
      <c r="O35" s="7"/>
      <c r="P35" s="312">
        <f t="shared" si="4"/>
        <v>31088.911999999997</v>
      </c>
      <c r="Q35" s="33">
        <v>4.4470147477113642E-3</v>
      </c>
      <c r="W35" s="147" t="s">
        <v>340</v>
      </c>
    </row>
    <row r="36" spans="1:23" x14ac:dyDescent="0.2">
      <c r="A36" s="45" t="s">
        <v>121</v>
      </c>
      <c r="B36" s="43"/>
      <c r="C36" s="123">
        <v>46108.368999999999</v>
      </c>
      <c r="D36" s="123"/>
      <c r="E36" s="7">
        <f t="shared" si="1"/>
        <v>-16570.98445496121</v>
      </c>
      <c r="F36" s="7">
        <f t="shared" si="2"/>
        <v>-16571</v>
      </c>
      <c r="G36" s="46">
        <f t="shared" si="3"/>
        <v>4.9562287895241752E-3</v>
      </c>
      <c r="I36" s="4">
        <f t="shared" si="5"/>
        <v>4.9562287895241752E-3</v>
      </c>
      <c r="K36" s="7"/>
      <c r="O36" s="7"/>
      <c r="P36" s="312">
        <f t="shared" si="4"/>
        <v>31089.868999999999</v>
      </c>
      <c r="Q36" s="33">
        <v>4.9562287895241752E-3</v>
      </c>
      <c r="W36" s="147" t="s">
        <v>352</v>
      </c>
    </row>
    <row r="37" spans="1:23" x14ac:dyDescent="0.2">
      <c r="A37" s="45" t="s">
        <v>121</v>
      </c>
      <c r="B37" s="43"/>
      <c r="C37" s="123">
        <v>46109.324999999997</v>
      </c>
      <c r="D37" s="123"/>
      <c r="E37" s="7">
        <f t="shared" si="1"/>
        <v>-16567.985994294257</v>
      </c>
      <c r="F37" s="7">
        <f t="shared" si="2"/>
        <v>-16568</v>
      </c>
      <c r="G37" s="46">
        <f t="shared" si="3"/>
        <v>4.4654428347712383E-3</v>
      </c>
      <c r="I37" s="4">
        <f t="shared" si="5"/>
        <v>4.4654428347712383E-3</v>
      </c>
      <c r="K37" s="7"/>
      <c r="O37" s="7"/>
      <c r="P37" s="312">
        <f t="shared" si="4"/>
        <v>31090.824999999997</v>
      </c>
      <c r="Q37" s="33">
        <v>4.4654428347712383E-3</v>
      </c>
      <c r="W37" s="147" t="s">
        <v>340</v>
      </c>
    </row>
    <row r="38" spans="1:23" x14ac:dyDescent="0.2">
      <c r="A38" s="45" t="s">
        <v>121</v>
      </c>
      <c r="B38" s="43"/>
      <c r="C38" s="123">
        <v>46110.281000000003</v>
      </c>
      <c r="D38" s="123"/>
      <c r="E38" s="7">
        <f t="shared" si="1"/>
        <v>-16564.987533627278</v>
      </c>
      <c r="F38" s="7">
        <f t="shared" si="2"/>
        <v>-16565</v>
      </c>
      <c r="G38" s="46">
        <f t="shared" si="3"/>
        <v>3.9746568800183013E-3</v>
      </c>
      <c r="I38" s="4">
        <f t="shared" si="5"/>
        <v>3.9746568800183013E-3</v>
      </c>
      <c r="J38" s="7"/>
      <c r="O38" s="7"/>
      <c r="P38" s="312">
        <f t="shared" si="4"/>
        <v>31091.781000000003</v>
      </c>
      <c r="Q38" s="33">
        <v>3.9746568800183013E-3</v>
      </c>
    </row>
    <row r="39" spans="1:23" x14ac:dyDescent="0.2">
      <c r="A39" s="4" t="s">
        <v>109</v>
      </c>
      <c r="B39" s="30"/>
      <c r="C39" s="64">
        <v>47689.447</v>
      </c>
      <c r="D39" s="64"/>
      <c r="E39" s="7">
        <f t="shared" si="1"/>
        <v>-11611.98843571732</v>
      </c>
      <c r="F39" s="7">
        <f t="shared" si="2"/>
        <v>-11612</v>
      </c>
      <c r="G39" s="7">
        <f t="shared" si="3"/>
        <v>3.6870432741125114E-3</v>
      </c>
      <c r="J39" s="7">
        <f>G39</f>
        <v>3.6870432741125114E-3</v>
      </c>
      <c r="O39" s="7">
        <f t="shared" ref="O39:O102" si="6">+D$11+D$12*F39+D$13*F39^2</f>
        <v>-7.6072686902823603E-3</v>
      </c>
      <c r="P39" s="312">
        <f t="shared" si="4"/>
        <v>32670.947</v>
      </c>
      <c r="Q39" s="1"/>
      <c r="W39" s="147" t="s">
        <v>340</v>
      </c>
    </row>
    <row r="40" spans="1:23" x14ac:dyDescent="0.2">
      <c r="A40" s="4" t="s">
        <v>109</v>
      </c>
      <c r="B40" s="30"/>
      <c r="C40" s="64">
        <v>47787.33</v>
      </c>
      <c r="D40" s="64"/>
      <c r="E40" s="7">
        <f t="shared" si="1"/>
        <v>-11304.981819123035</v>
      </c>
      <c r="F40" s="7">
        <f t="shared" si="2"/>
        <v>-11305</v>
      </c>
      <c r="G40" s="7">
        <f t="shared" si="3"/>
        <v>5.7966137683251873E-3</v>
      </c>
      <c r="J40" s="4">
        <f>G40</f>
        <v>5.7966137683251873E-3</v>
      </c>
      <c r="K40" s="7"/>
      <c r="O40" s="7">
        <f t="shared" si="6"/>
        <v>-7.5781792241128246E-3</v>
      </c>
      <c r="P40" s="312">
        <f t="shared" si="4"/>
        <v>32768.83</v>
      </c>
      <c r="Q40" s="1"/>
      <c r="W40" s="147" t="s">
        <v>352</v>
      </c>
    </row>
    <row r="41" spans="1:23" x14ac:dyDescent="0.2">
      <c r="A41" s="4" t="s">
        <v>90</v>
      </c>
      <c r="B41" s="30"/>
      <c r="C41" s="64">
        <v>47823.353000000003</v>
      </c>
      <c r="D41" s="64"/>
      <c r="E41" s="7">
        <f t="shared" si="1"/>
        <v>-11191.996935644025</v>
      </c>
      <c r="F41" s="7">
        <f t="shared" si="2"/>
        <v>-11192</v>
      </c>
      <c r="G41" s="7">
        <f t="shared" si="3"/>
        <v>9.770094184204936E-4</v>
      </c>
      <c r="I41" s="4">
        <f t="shared" ref="I41:I62" si="7">G41</f>
        <v>9.770094184204936E-4</v>
      </c>
      <c r="K41" s="7"/>
      <c r="O41" s="7">
        <f t="shared" si="6"/>
        <v>-7.5657848457536198E-3</v>
      </c>
      <c r="P41" s="312">
        <f t="shared" si="4"/>
        <v>32804.853000000003</v>
      </c>
      <c r="Q41" s="1"/>
      <c r="W41" s="147" t="s">
        <v>352</v>
      </c>
    </row>
    <row r="42" spans="1:23" x14ac:dyDescent="0.2">
      <c r="A42" s="4" t="s">
        <v>90</v>
      </c>
      <c r="B42" s="30" t="s">
        <v>112</v>
      </c>
      <c r="C42" s="64">
        <v>47857.317000000003</v>
      </c>
      <c r="D42" s="64"/>
      <c r="E42" s="7">
        <f t="shared" si="1"/>
        <v>-11085.470033873462</v>
      </c>
      <c r="F42" s="7">
        <f t="shared" si="2"/>
        <v>-11085.5</v>
      </c>
      <c r="G42" s="7">
        <f t="shared" si="3"/>
        <v>9.5541079717804678E-3</v>
      </c>
      <c r="I42" s="4">
        <f t="shared" si="7"/>
        <v>9.5541079717804678E-3</v>
      </c>
      <c r="K42" s="7"/>
      <c r="O42" s="7">
        <f t="shared" si="6"/>
        <v>-7.5532723858767288E-3</v>
      </c>
      <c r="P42" s="312">
        <f t="shared" si="4"/>
        <v>32838.817000000003</v>
      </c>
      <c r="Q42" s="1"/>
    </row>
    <row r="43" spans="1:23" x14ac:dyDescent="0.2">
      <c r="A43" s="35" t="s">
        <v>91</v>
      </c>
      <c r="B43" s="190" t="s">
        <v>112</v>
      </c>
      <c r="C43" s="191">
        <v>47922.345999999998</v>
      </c>
      <c r="D43" s="191"/>
      <c r="E43" s="192">
        <f t="shared" si="1"/>
        <v>-10881.50884275235</v>
      </c>
      <c r="F43" s="7">
        <f t="shared" si="2"/>
        <v>-10881.5</v>
      </c>
      <c r="G43" s="7">
        <f t="shared" si="3"/>
        <v>-2.8193370453664102E-3</v>
      </c>
      <c r="I43" s="4">
        <f t="shared" si="7"/>
        <v>-2.8193370453664102E-3</v>
      </c>
      <c r="K43" s="7"/>
      <c r="O43" s="7">
        <f t="shared" si="6"/>
        <v>-7.5270530787425833E-3</v>
      </c>
      <c r="P43" s="312">
        <f t="shared" si="4"/>
        <v>32903.845999999998</v>
      </c>
      <c r="Q43" s="1"/>
    </row>
    <row r="44" spans="1:23" x14ac:dyDescent="0.2">
      <c r="A44" s="35" t="s">
        <v>91</v>
      </c>
      <c r="B44" s="190"/>
      <c r="C44" s="191">
        <v>47970.341</v>
      </c>
      <c r="D44" s="191"/>
      <c r="E44" s="192">
        <f t="shared" si="1"/>
        <v>-10730.974198703401</v>
      </c>
      <c r="F44" s="7">
        <f t="shared" si="2"/>
        <v>-10731</v>
      </c>
      <c r="G44" s="7">
        <f t="shared" si="3"/>
        <v>8.2262341529713012E-3</v>
      </c>
      <c r="I44" s="4">
        <f t="shared" si="7"/>
        <v>8.2262341529713012E-3</v>
      </c>
      <c r="K44" s="7"/>
      <c r="O44" s="7">
        <f t="shared" si="6"/>
        <v>-7.505813265996023E-3</v>
      </c>
      <c r="P44" s="312">
        <f t="shared" si="4"/>
        <v>32951.841</v>
      </c>
      <c r="Q44" s="1"/>
    </row>
    <row r="45" spans="1:23" x14ac:dyDescent="0.2">
      <c r="A45" s="35" t="s">
        <v>93</v>
      </c>
      <c r="B45" s="190" t="s">
        <v>112</v>
      </c>
      <c r="C45" s="191">
        <v>48125.45</v>
      </c>
      <c r="D45" s="191"/>
      <c r="E45" s="192">
        <f t="shared" si="1"/>
        <v>-10244.480228419276</v>
      </c>
      <c r="F45" s="7">
        <f t="shared" si="2"/>
        <v>-10244.5</v>
      </c>
      <c r="G45" s="7">
        <f t="shared" si="3"/>
        <v>6.3037782601895742E-3</v>
      </c>
      <c r="I45" s="4">
        <f t="shared" si="7"/>
        <v>6.3037782601895742E-3</v>
      </c>
      <c r="K45" s="7"/>
      <c r="O45" s="7">
        <f t="shared" si="6"/>
        <v>-7.4261375191679553E-3</v>
      </c>
      <c r="P45" s="312">
        <f t="shared" si="4"/>
        <v>33106.949999999997</v>
      </c>
      <c r="Q45" s="1"/>
    </row>
    <row r="46" spans="1:23" x14ac:dyDescent="0.2">
      <c r="A46" s="35" t="s">
        <v>93</v>
      </c>
      <c r="B46" s="190"/>
      <c r="C46" s="191">
        <v>48146.339</v>
      </c>
      <c r="D46" s="191"/>
      <c r="E46" s="192">
        <f t="shared" si="1"/>
        <v>-10178.962608260119</v>
      </c>
      <c r="F46" s="7">
        <f t="shared" si="2"/>
        <v>-10179</v>
      </c>
      <c r="G46" s="7">
        <f t="shared" si="3"/>
        <v>1.1921618221094832E-2</v>
      </c>
      <c r="I46" s="4">
        <f t="shared" si="7"/>
        <v>1.1921618221094832E-2</v>
      </c>
      <c r="K46" s="7"/>
      <c r="O46" s="7">
        <f t="shared" si="6"/>
        <v>-7.4141250342983148E-3</v>
      </c>
      <c r="P46" s="312">
        <f t="shared" si="4"/>
        <v>33127.839</v>
      </c>
      <c r="Q46" s="1"/>
    </row>
    <row r="47" spans="1:23" x14ac:dyDescent="0.2">
      <c r="A47" s="35" t="s">
        <v>93</v>
      </c>
      <c r="B47" s="190"/>
      <c r="C47" s="191">
        <v>48167.383999999998</v>
      </c>
      <c r="D47" s="191"/>
      <c r="E47" s="192">
        <f t="shared" si="1"/>
        <v>-10112.955699540258</v>
      </c>
      <c r="F47" s="7">
        <f t="shared" si="2"/>
        <v>-10113</v>
      </c>
      <c r="G47" s="7">
        <f t="shared" si="3"/>
        <v>1.4124327186436858E-2</v>
      </c>
      <c r="I47" s="4">
        <f t="shared" si="7"/>
        <v>1.4124327186436858E-2</v>
      </c>
      <c r="K47" s="7"/>
      <c r="O47" s="7">
        <f t="shared" si="6"/>
        <v>-7.4017123166963761E-3</v>
      </c>
      <c r="P47" s="312">
        <f t="shared" si="4"/>
        <v>33148.883999999998</v>
      </c>
      <c r="Q47" s="1"/>
      <c r="W47" s="147"/>
    </row>
    <row r="48" spans="1:23" x14ac:dyDescent="0.2">
      <c r="A48" s="35" t="s">
        <v>93</v>
      </c>
      <c r="B48" s="190"/>
      <c r="C48" s="191">
        <v>48174.400000000001</v>
      </c>
      <c r="D48" s="191"/>
      <c r="E48" s="192">
        <f t="shared" si="1"/>
        <v>-10090.950260168493</v>
      </c>
      <c r="F48" s="7">
        <f t="shared" si="2"/>
        <v>-10091</v>
      </c>
      <c r="G48" s="7">
        <f t="shared" si="3"/>
        <v>1.5858563507208601E-2</v>
      </c>
      <c r="I48" s="7">
        <f t="shared" si="7"/>
        <v>1.5858563507208601E-2</v>
      </c>
      <c r="O48" s="7">
        <f t="shared" si="6"/>
        <v>-7.3975059202715035E-3</v>
      </c>
      <c r="P48" s="312">
        <f t="shared" si="4"/>
        <v>33155.9</v>
      </c>
      <c r="Q48" s="1"/>
      <c r="W48" s="147"/>
    </row>
    <row r="49" spans="1:23" x14ac:dyDescent="0.2">
      <c r="A49" s="35" t="s">
        <v>93</v>
      </c>
      <c r="B49" s="190" t="s">
        <v>112</v>
      </c>
      <c r="C49" s="191">
        <v>48187.298999999999</v>
      </c>
      <c r="D49" s="191"/>
      <c r="E49" s="192">
        <f t="shared" si="1"/>
        <v>-10050.492996420458</v>
      </c>
      <c r="F49" s="7">
        <f t="shared" si="2"/>
        <v>-10050.5</v>
      </c>
      <c r="G49" s="7">
        <f t="shared" si="3"/>
        <v>2.23295309842797E-3</v>
      </c>
      <c r="I49" s="4">
        <f t="shared" si="7"/>
        <v>2.23295309842797E-3</v>
      </c>
      <c r="K49" s="7"/>
      <c r="O49" s="7">
        <f t="shared" si="6"/>
        <v>-7.3896723421041123E-3</v>
      </c>
      <c r="P49" s="312">
        <f t="shared" si="4"/>
        <v>33168.798999999999</v>
      </c>
      <c r="Q49" s="1"/>
      <c r="W49" s="147"/>
    </row>
    <row r="50" spans="1:23" x14ac:dyDescent="0.2">
      <c r="A50" s="35" t="s">
        <v>94</v>
      </c>
      <c r="B50" s="190" t="s">
        <v>112</v>
      </c>
      <c r="C50" s="191">
        <v>48447.478000000003</v>
      </c>
      <c r="D50" s="191">
        <v>5.0000000000000001E-3</v>
      </c>
      <c r="E50" s="192">
        <f t="shared" si="1"/>
        <v>-9234.4506346325688</v>
      </c>
      <c r="F50" s="7">
        <f t="shared" si="2"/>
        <v>-9234.5</v>
      </c>
      <c r="G50" s="7">
        <f t="shared" si="3"/>
        <v>1.5739173031761311E-2</v>
      </c>
      <c r="I50" s="4">
        <f t="shared" si="7"/>
        <v>1.5739173031761311E-2</v>
      </c>
      <c r="K50" s="7"/>
      <c r="O50" s="7">
        <f t="shared" si="6"/>
        <v>-7.2069945396486005E-3</v>
      </c>
      <c r="P50" s="312">
        <f t="shared" si="4"/>
        <v>33428.978000000003</v>
      </c>
      <c r="Q50" s="1"/>
    </row>
    <row r="51" spans="1:23" x14ac:dyDescent="0.2">
      <c r="A51" s="35" t="s">
        <v>94</v>
      </c>
      <c r="B51" s="190"/>
      <c r="C51" s="191">
        <v>48467.402999999998</v>
      </c>
      <c r="D51" s="191">
        <v>5.0000000000000001E-3</v>
      </c>
      <c r="E51" s="192">
        <f t="shared" si="1"/>
        <v>-9171.9565668614578</v>
      </c>
      <c r="F51" s="7">
        <f t="shared" si="2"/>
        <v>-9172</v>
      </c>
      <c r="G51" s="7">
        <f t="shared" si="3"/>
        <v>1.3847798938513733E-2</v>
      </c>
      <c r="I51" s="4">
        <f t="shared" si="7"/>
        <v>1.3847798938513733E-2</v>
      </c>
      <c r="K51" s="7"/>
      <c r="O51" s="7">
        <f t="shared" si="6"/>
        <v>-7.1910507822470684E-3</v>
      </c>
      <c r="P51" s="312">
        <f t="shared" si="4"/>
        <v>33448.902999999998</v>
      </c>
      <c r="Q51" s="1"/>
    </row>
    <row r="52" spans="1:23" x14ac:dyDescent="0.2">
      <c r="A52" s="35" t="s">
        <v>94</v>
      </c>
      <c r="B52" s="190" t="s">
        <v>112</v>
      </c>
      <c r="C52" s="191">
        <v>48486.362000000001</v>
      </c>
      <c r="D52" s="191">
        <v>5.0000000000000001E-3</v>
      </c>
      <c r="E52" s="192">
        <f t="shared" si="1"/>
        <v>-9112.4923244086131</v>
      </c>
      <c r="F52" s="7">
        <f t="shared" si="2"/>
        <v>-9112.5</v>
      </c>
      <c r="G52" s="7">
        <f t="shared" si="3"/>
        <v>2.44721081253374E-3</v>
      </c>
      <c r="I52" s="4">
        <f t="shared" si="7"/>
        <v>2.44721081253374E-3</v>
      </c>
      <c r="K52" s="7"/>
      <c r="O52" s="7">
        <f t="shared" si="6"/>
        <v>-7.1756142711594893E-3</v>
      </c>
      <c r="P52" s="312">
        <f t="shared" si="4"/>
        <v>33467.862000000001</v>
      </c>
      <c r="Q52" s="1"/>
      <c r="V52" s="4">
        <v>1</v>
      </c>
    </row>
    <row r="53" spans="1:23" x14ac:dyDescent="0.2">
      <c r="A53" s="35" t="s">
        <v>94</v>
      </c>
      <c r="B53" s="190"/>
      <c r="C53" s="191">
        <v>48489.39</v>
      </c>
      <c r="D53" s="191">
        <v>6.0000000000000001E-3</v>
      </c>
      <c r="E53" s="192">
        <f t="shared" si="1"/>
        <v>-9102.9951079864877</v>
      </c>
      <c r="F53" s="7">
        <f t="shared" si="2"/>
        <v>-9103</v>
      </c>
      <c r="G53" s="7">
        <f t="shared" ref="G53:G77" si="8">C53-(C$7+F53*C$8)</f>
        <v>1.5597219462506473E-3</v>
      </c>
      <c r="I53" s="4">
        <f t="shared" si="7"/>
        <v>1.5597219462506473E-3</v>
      </c>
      <c r="K53" s="7"/>
      <c r="O53" s="7">
        <f t="shared" si="6"/>
        <v>-7.1731263154115087E-3</v>
      </c>
      <c r="P53" s="312">
        <f t="shared" si="4"/>
        <v>33470.89</v>
      </c>
      <c r="Q53" s="1"/>
    </row>
    <row r="54" spans="1:23" x14ac:dyDescent="0.2">
      <c r="A54" s="35" t="s">
        <v>94</v>
      </c>
      <c r="B54" s="190"/>
      <c r="C54" s="191">
        <v>48490.351999999999</v>
      </c>
      <c r="D54" s="191">
        <v>5.0000000000000001E-3</v>
      </c>
      <c r="E54" s="192">
        <f t="shared" si="1"/>
        <v>-9099.9778285287302</v>
      </c>
      <c r="F54" s="7">
        <f t="shared" si="2"/>
        <v>-9100</v>
      </c>
      <c r="G54" s="7">
        <f t="shared" si="8"/>
        <v>7.0689359927200712E-3</v>
      </c>
      <c r="I54" s="4">
        <f t="shared" si="7"/>
        <v>7.0689359927200712E-3</v>
      </c>
      <c r="K54" s="7"/>
      <c r="O54" s="7">
        <f t="shared" si="6"/>
        <v>-7.1723393120679147E-3</v>
      </c>
      <c r="P54" s="312">
        <f t="shared" si="4"/>
        <v>33471.851999999999</v>
      </c>
      <c r="Q54" s="1"/>
      <c r="V54" s="4">
        <v>1</v>
      </c>
    </row>
    <row r="55" spans="1:23" x14ac:dyDescent="0.2">
      <c r="A55" s="35" t="s">
        <v>94</v>
      </c>
      <c r="B55" s="190" t="s">
        <v>112</v>
      </c>
      <c r="C55" s="191">
        <v>48492.432999999997</v>
      </c>
      <c r="D55" s="191">
        <v>7.0000000000000001E-3</v>
      </c>
      <c r="E55" s="192">
        <f t="shared" si="1"/>
        <v>-9093.4508445873707</v>
      </c>
      <c r="F55" s="7">
        <f t="shared" si="2"/>
        <v>-9093.5</v>
      </c>
      <c r="G55" s="7">
        <f t="shared" si="8"/>
        <v>1.5672233086661436E-2</v>
      </c>
      <c r="I55" s="4">
        <f t="shared" si="7"/>
        <v>1.5672233086661436E-2</v>
      </c>
      <c r="K55" s="7"/>
      <c r="O55" s="7">
        <f t="shared" si="6"/>
        <v>-7.1706319429732891E-3</v>
      </c>
      <c r="P55" s="312">
        <f t="shared" si="4"/>
        <v>33473.932999999997</v>
      </c>
      <c r="Q55" s="1"/>
      <c r="V55" s="4">
        <v>1</v>
      </c>
    </row>
    <row r="56" spans="1:23" x14ac:dyDescent="0.2">
      <c r="A56" s="35" t="s">
        <v>94</v>
      </c>
      <c r="B56" s="190"/>
      <c r="C56" s="191">
        <v>48495.447999999997</v>
      </c>
      <c r="D56" s="191">
        <v>5.0000000000000001E-3</v>
      </c>
      <c r="E56" s="192">
        <f t="shared" si="1"/>
        <v>-9083.9944022119671</v>
      </c>
      <c r="F56" s="7">
        <f t="shared" si="2"/>
        <v>-9084</v>
      </c>
      <c r="G56" s="7">
        <f t="shared" si="8"/>
        <v>1.7847442286438309E-3</v>
      </c>
      <c r="I56" s="4">
        <f t="shared" si="7"/>
        <v>1.7847442286438309E-3</v>
      </c>
      <c r="K56" s="7"/>
      <c r="O56" s="7">
        <f t="shared" si="6"/>
        <v>-7.168131153844827E-3</v>
      </c>
      <c r="P56" s="312">
        <f t="shared" si="4"/>
        <v>33476.947999999997</v>
      </c>
      <c r="Q56" s="1"/>
    </row>
    <row r="57" spans="1:23" x14ac:dyDescent="0.2">
      <c r="A57" s="35" t="s">
        <v>94</v>
      </c>
      <c r="B57" s="190"/>
      <c r="C57" s="191">
        <v>48496.413999999997</v>
      </c>
      <c r="D57" s="191">
        <v>6.0000000000000001E-3</v>
      </c>
      <c r="E57" s="192">
        <f t="shared" si="1"/>
        <v>-9080.9645768936771</v>
      </c>
      <c r="F57" s="7">
        <f t="shared" si="2"/>
        <v>-9081</v>
      </c>
      <c r="G57" s="7">
        <f t="shared" si="8"/>
        <v>1.1293958268652204E-2</v>
      </c>
      <c r="I57" s="4">
        <f t="shared" si="7"/>
        <v>1.1293958268652204E-2</v>
      </c>
      <c r="K57" s="7"/>
      <c r="O57" s="7">
        <f t="shared" si="6"/>
        <v>-7.1673400978547628E-3</v>
      </c>
      <c r="P57" s="312">
        <f t="shared" si="4"/>
        <v>33477.913999999997</v>
      </c>
      <c r="Q57" s="1"/>
    </row>
    <row r="58" spans="1:23" x14ac:dyDescent="0.2">
      <c r="A58" s="35" t="s">
        <v>94</v>
      </c>
      <c r="B58" s="190"/>
      <c r="C58" s="191">
        <v>48497.362999999998</v>
      </c>
      <c r="D58" s="191">
        <v>5.0000000000000001E-3</v>
      </c>
      <c r="E58" s="192">
        <f t="shared" si="1"/>
        <v>-9077.988071482645</v>
      </c>
      <c r="F58" s="7">
        <f t="shared" si="2"/>
        <v>-9078</v>
      </c>
      <c r="G58" s="7">
        <f t="shared" si="8"/>
        <v>3.8031723161111586E-3</v>
      </c>
      <c r="I58" s="4">
        <f t="shared" si="7"/>
        <v>3.8031723161111586E-3</v>
      </c>
      <c r="K58" s="7"/>
      <c r="O58" s="7">
        <f t="shared" si="6"/>
        <v>-7.1665484019731527E-3</v>
      </c>
      <c r="P58" s="312">
        <f t="shared" si="4"/>
        <v>33478.862999999998</v>
      </c>
      <c r="Q58" s="1"/>
    </row>
    <row r="59" spans="1:23" x14ac:dyDescent="0.2">
      <c r="A59" s="35" t="s">
        <v>94</v>
      </c>
      <c r="B59" s="190" t="s">
        <v>112</v>
      </c>
      <c r="C59" s="191">
        <v>48499.436000000002</v>
      </c>
      <c r="D59" s="191">
        <v>6.0000000000000001E-3</v>
      </c>
      <c r="E59" s="192">
        <f t="shared" si="1"/>
        <v>-9071.4861792623287</v>
      </c>
      <c r="F59" s="7">
        <f t="shared" si="2"/>
        <v>-9071.5</v>
      </c>
      <c r="G59" s="7">
        <f t="shared" si="8"/>
        <v>4.4064694156986661E-3</v>
      </c>
      <c r="I59" s="4">
        <f t="shared" si="7"/>
        <v>4.4064694156986661E-3</v>
      </c>
      <c r="K59" s="7"/>
      <c r="O59" s="7">
        <f t="shared" si="6"/>
        <v>-7.1648308657128274E-3</v>
      </c>
      <c r="P59" s="312">
        <f t="shared" si="4"/>
        <v>33480.936000000002</v>
      </c>
      <c r="Q59" s="1"/>
    </row>
    <row r="60" spans="1:23" x14ac:dyDescent="0.2">
      <c r="A60" s="35" t="s">
        <v>94</v>
      </c>
      <c r="B60" s="190" t="s">
        <v>112</v>
      </c>
      <c r="C60" s="191">
        <v>48500.396000000001</v>
      </c>
      <c r="D60" s="191">
        <v>6.0000000000000001E-3</v>
      </c>
      <c r="E60" s="192">
        <f t="shared" si="1"/>
        <v>-9068.4751727348394</v>
      </c>
      <c r="F60" s="7">
        <f t="shared" si="2"/>
        <v>-9068.5</v>
      </c>
      <c r="G60" s="7">
        <f t="shared" si="8"/>
        <v>7.9156834544846788E-3</v>
      </c>
      <c r="I60" s="4">
        <f t="shared" si="7"/>
        <v>7.9156834544846788E-3</v>
      </c>
      <c r="K60" s="7"/>
      <c r="O60" s="7">
        <f t="shared" si="6"/>
        <v>-7.1640371435079814E-3</v>
      </c>
      <c r="P60" s="312">
        <f t="shared" si="4"/>
        <v>33481.896000000001</v>
      </c>
      <c r="Q60" s="1"/>
    </row>
    <row r="61" spans="1:23" x14ac:dyDescent="0.2">
      <c r="A61" s="35" t="s">
        <v>95</v>
      </c>
      <c r="B61" s="190"/>
      <c r="C61" s="191">
        <v>48503.43</v>
      </c>
      <c r="D61" s="191">
        <v>6.0000000000000001E-3</v>
      </c>
      <c r="E61" s="192">
        <f t="shared" si="1"/>
        <v>-9058.9591375219134</v>
      </c>
      <c r="F61" s="7">
        <f t="shared" si="2"/>
        <v>-9059</v>
      </c>
      <c r="G61" s="7">
        <f t="shared" si="8"/>
        <v>1.3028194596699905E-2</v>
      </c>
      <c r="I61" s="4">
        <f t="shared" si="7"/>
        <v>1.3028194596699905E-2</v>
      </c>
      <c r="K61" s="7"/>
      <c r="O61" s="7">
        <f t="shared" si="6"/>
        <v>-7.1615194683525701E-3</v>
      </c>
      <c r="P61" s="312">
        <f t="shared" si="4"/>
        <v>33484.93</v>
      </c>
      <c r="Q61" s="1"/>
      <c r="V61" s="4">
        <v>1</v>
      </c>
    </row>
    <row r="62" spans="1:23" x14ac:dyDescent="0.2">
      <c r="A62" s="193" t="s">
        <v>122</v>
      </c>
      <c r="B62" s="194"/>
      <c r="C62" s="195">
        <v>48504.373899999999</v>
      </c>
      <c r="D62" s="195"/>
      <c r="E62" s="192">
        <f t="shared" si="1"/>
        <v>-9055.9986280830635</v>
      </c>
      <c r="F62" s="7">
        <f t="shared" si="2"/>
        <v>-9056</v>
      </c>
      <c r="G62" s="46">
        <f t="shared" si="8"/>
        <v>4.374086347525008E-4</v>
      </c>
      <c r="I62" s="4">
        <f t="shared" si="7"/>
        <v>4.374086347525008E-4</v>
      </c>
      <c r="J62" s="7"/>
      <c r="O62" s="7">
        <f t="shared" si="6"/>
        <v>-7.1607230799329447E-3</v>
      </c>
      <c r="P62" s="312">
        <f t="shared" si="4"/>
        <v>33485.873899999999</v>
      </c>
      <c r="Q62" s="33">
        <v>4.374086347525008E-4</v>
      </c>
    </row>
    <row r="63" spans="1:23" x14ac:dyDescent="0.2">
      <c r="A63" s="35" t="s">
        <v>109</v>
      </c>
      <c r="B63" s="190"/>
      <c r="C63" s="191">
        <v>48504.378799999999</v>
      </c>
      <c r="D63" s="191"/>
      <c r="E63" s="192">
        <f t="shared" si="1"/>
        <v>-9055.9832594039126</v>
      </c>
      <c r="F63" s="7">
        <f t="shared" si="2"/>
        <v>-9056</v>
      </c>
      <c r="G63" s="7">
        <f t="shared" si="8"/>
        <v>5.3374086346593685E-3</v>
      </c>
      <c r="J63" s="7">
        <f>G63</f>
        <v>5.3374086346593685E-3</v>
      </c>
      <c r="O63" s="7">
        <f t="shared" si="6"/>
        <v>-7.1607230799329447E-3</v>
      </c>
      <c r="P63" s="312">
        <f t="shared" si="4"/>
        <v>33485.878799999999</v>
      </c>
      <c r="Q63" s="1"/>
    </row>
    <row r="64" spans="1:23" x14ac:dyDescent="0.2">
      <c r="A64" s="35" t="s">
        <v>109</v>
      </c>
      <c r="B64" s="190"/>
      <c r="C64" s="191">
        <v>48504.383900000001</v>
      </c>
      <c r="D64" s="191"/>
      <c r="E64" s="192">
        <f t="shared" si="1"/>
        <v>-9055.9672634317285</v>
      </c>
      <c r="F64" s="7">
        <f t="shared" si="2"/>
        <v>-9056</v>
      </c>
      <c r="G64" s="7">
        <f t="shared" si="8"/>
        <v>1.0437408636789769E-2</v>
      </c>
      <c r="J64" s="4">
        <f>G64</f>
        <v>1.0437408636789769E-2</v>
      </c>
      <c r="K64" s="7"/>
      <c r="O64" s="7">
        <f t="shared" si="6"/>
        <v>-7.1607230799329447E-3</v>
      </c>
      <c r="P64" s="312">
        <f t="shared" si="4"/>
        <v>33485.883900000001</v>
      </c>
      <c r="Q64" s="1"/>
    </row>
    <row r="65" spans="1:42" x14ac:dyDescent="0.2">
      <c r="A65" s="35" t="s">
        <v>95</v>
      </c>
      <c r="B65" s="190"/>
      <c r="C65" s="191">
        <v>48517.455000000002</v>
      </c>
      <c r="D65" s="191">
        <v>5.0000000000000001E-3</v>
      </c>
      <c r="E65" s="192">
        <f t="shared" si="1"/>
        <v>-9014.9702140343288</v>
      </c>
      <c r="F65" s="7">
        <f t="shared" si="2"/>
        <v>-9015</v>
      </c>
      <c r="G65" s="7">
        <f t="shared" si="8"/>
        <v>9.496667240455281E-3</v>
      </c>
      <c r="I65" s="4">
        <f>G65</f>
        <v>9.496667240455281E-3</v>
      </c>
      <c r="K65" s="7"/>
      <c r="O65" s="7">
        <f t="shared" si="6"/>
        <v>-7.1497749735118443E-3</v>
      </c>
      <c r="P65" s="312">
        <f t="shared" si="4"/>
        <v>33498.955000000002</v>
      </c>
      <c r="Q65" s="1"/>
    </row>
    <row r="66" spans="1:42" x14ac:dyDescent="0.2">
      <c r="A66" s="35" t="s">
        <v>95</v>
      </c>
      <c r="B66" s="190" t="s">
        <v>112</v>
      </c>
      <c r="C66" s="191">
        <v>48524.311000000002</v>
      </c>
      <c r="D66" s="191">
        <v>6.0000000000000001E-3</v>
      </c>
      <c r="E66" s="192">
        <f t="shared" si="1"/>
        <v>-8993.4666090838236</v>
      </c>
      <c r="F66" s="7">
        <f t="shared" si="2"/>
        <v>-8993.5</v>
      </c>
      <c r="G66" s="7">
        <f t="shared" si="8"/>
        <v>1.0646034555975348E-2</v>
      </c>
      <c r="I66" s="4">
        <f>G66</f>
        <v>1.0646034555975348E-2</v>
      </c>
      <c r="J66" s="7"/>
      <c r="O66" s="7">
        <f t="shared" si="6"/>
        <v>-7.1439861236339119E-3</v>
      </c>
      <c r="P66" s="312">
        <f t="shared" si="4"/>
        <v>33505.811000000002</v>
      </c>
      <c r="Q66" s="1"/>
      <c r="V66" s="4">
        <v>1</v>
      </c>
    </row>
    <row r="67" spans="1:42" x14ac:dyDescent="0.2">
      <c r="A67" s="35" t="s">
        <v>62</v>
      </c>
      <c r="B67" s="194"/>
      <c r="C67" s="191">
        <v>48544.870999999999</v>
      </c>
      <c r="D67" s="191"/>
      <c r="E67" s="192">
        <f t="shared" si="1"/>
        <v>-8928.980885953375</v>
      </c>
      <c r="F67" s="7">
        <f t="shared" si="2"/>
        <v>-8929</v>
      </c>
      <c r="G67" s="7">
        <f t="shared" si="8"/>
        <v>6.0941364936297759E-3</v>
      </c>
      <c r="J67" s="7">
        <f>G67</f>
        <v>6.0941364936297759E-3</v>
      </c>
      <c r="O67" s="7">
        <f t="shared" si="6"/>
        <v>-7.1264223807548741E-3</v>
      </c>
      <c r="P67" s="312">
        <f t="shared" si="4"/>
        <v>33526.370999999999</v>
      </c>
      <c r="Q67" s="1"/>
    </row>
    <row r="68" spans="1:42" x14ac:dyDescent="0.2">
      <c r="A68" s="196" t="s">
        <v>259</v>
      </c>
      <c r="B68" s="197" t="s">
        <v>111</v>
      </c>
      <c r="C68" s="196">
        <v>48544.871030000002</v>
      </c>
      <c r="D68" s="196">
        <v>8.0000000000000007E-5</v>
      </c>
      <c r="E68" s="192">
        <f t="shared" si="1"/>
        <v>-8928.9807918594124</v>
      </c>
      <c r="F68" s="7">
        <f t="shared" si="2"/>
        <v>-8929</v>
      </c>
      <c r="G68" s="46">
        <f t="shared" si="8"/>
        <v>6.124136496509891E-3</v>
      </c>
      <c r="J68" s="4">
        <f>G68</f>
        <v>6.124136496509891E-3</v>
      </c>
      <c r="K68" s="7"/>
      <c r="N68" s="4">
        <f ca="1">+C$11+C$12*F68</f>
        <v>-2.0396888374104978E-2</v>
      </c>
      <c r="O68" s="7">
        <f t="shared" si="6"/>
        <v>-7.1264223807548741E-3</v>
      </c>
      <c r="P68" s="312">
        <f t="shared" si="4"/>
        <v>33526.371030000002</v>
      </c>
      <c r="Q68" s="1"/>
      <c r="AN68" s="4">
        <v>6404.5</v>
      </c>
      <c r="AO68" s="4">
        <v>4.5719836198259145E-3</v>
      </c>
      <c r="AP68" s="4">
        <v>1</v>
      </c>
    </row>
    <row r="69" spans="1:42" x14ac:dyDescent="0.2">
      <c r="A69" s="35" t="s">
        <v>95</v>
      </c>
      <c r="B69" s="190" t="s">
        <v>112</v>
      </c>
      <c r="C69" s="191">
        <v>48573.421000000002</v>
      </c>
      <c r="D69" s="191">
        <v>6.0000000000000001E-3</v>
      </c>
      <c r="E69" s="192">
        <f t="shared" si="1"/>
        <v>-8839.4348064118039</v>
      </c>
      <c r="F69" s="7">
        <f t="shared" si="2"/>
        <v>-8839.5</v>
      </c>
      <c r="G69" s="7">
        <f t="shared" si="8"/>
        <v>2.0785688800970092E-2</v>
      </c>
      <c r="I69" s="4">
        <f>G69</f>
        <v>2.0785688800970092E-2</v>
      </c>
      <c r="K69" s="7"/>
      <c r="O69" s="7">
        <f t="shared" si="6"/>
        <v>-7.1015610064193574E-3</v>
      </c>
      <c r="P69" s="312">
        <f t="shared" si="4"/>
        <v>33554.921000000002</v>
      </c>
      <c r="Q69" s="1"/>
      <c r="V69" s="4">
        <v>1</v>
      </c>
    </row>
    <row r="70" spans="1:42" x14ac:dyDescent="0.2">
      <c r="A70" s="35" t="s">
        <v>96</v>
      </c>
      <c r="B70" s="190"/>
      <c r="C70" s="191">
        <v>48628.413</v>
      </c>
      <c r="D70" s="191">
        <v>6.0000000000000001E-3</v>
      </c>
      <c r="E70" s="192">
        <f t="shared" si="1"/>
        <v>-8666.9543158286378</v>
      </c>
      <c r="F70" s="7">
        <f t="shared" si="2"/>
        <v>-8667</v>
      </c>
      <c r="G70" s="7">
        <f t="shared" si="8"/>
        <v>1.4565496327122673E-2</v>
      </c>
      <c r="I70" s="4">
        <f>G70</f>
        <v>1.4565496327122673E-2</v>
      </c>
      <c r="K70" s="7"/>
      <c r="O70" s="7">
        <f t="shared" si="6"/>
        <v>-7.0520371713933966E-3</v>
      </c>
      <c r="P70" s="312">
        <f t="shared" si="4"/>
        <v>33609.913</v>
      </c>
      <c r="Q70" s="1"/>
    </row>
    <row r="71" spans="1:42" x14ac:dyDescent="0.2">
      <c r="A71" s="35" t="s">
        <v>97</v>
      </c>
      <c r="B71" s="190"/>
      <c r="C71" s="191">
        <v>48892.404000000002</v>
      </c>
      <c r="D71" s="191">
        <v>4.0000000000000001E-3</v>
      </c>
      <c r="E71" s="192">
        <f t="shared" si="1"/>
        <v>-7838.9557489545041</v>
      </c>
      <c r="F71" s="7">
        <f t="shared" si="2"/>
        <v>-7839</v>
      </c>
      <c r="G71" s="7">
        <f t="shared" si="8"/>
        <v>1.4108572431723587E-2</v>
      </c>
      <c r="I71" s="4">
        <f>G71</f>
        <v>1.4108572431723587E-2</v>
      </c>
      <c r="J71" s="7"/>
      <c r="O71" s="7">
        <f t="shared" si="6"/>
        <v>-6.7848730345752787E-3</v>
      </c>
      <c r="P71" s="312">
        <f t="shared" si="4"/>
        <v>33873.904000000002</v>
      </c>
      <c r="Q71" s="1"/>
    </row>
    <row r="72" spans="1:42" x14ac:dyDescent="0.2">
      <c r="A72" s="35" t="s">
        <v>109</v>
      </c>
      <c r="B72" s="190"/>
      <c r="C72" s="191">
        <v>48909.294199999997</v>
      </c>
      <c r="D72" s="191"/>
      <c r="E72" s="192">
        <f t="shared" si="1"/>
        <v>-7785.9802255684308</v>
      </c>
      <c r="F72" s="7">
        <f t="shared" si="2"/>
        <v>-7786</v>
      </c>
      <c r="G72" s="7">
        <f t="shared" si="8"/>
        <v>6.3046871946426108E-3</v>
      </c>
      <c r="J72" s="4">
        <f>G72</f>
        <v>6.3046871946426108E-3</v>
      </c>
      <c r="K72" s="7"/>
      <c r="O72" s="7">
        <f t="shared" si="6"/>
        <v>-6.7661120342990015E-3</v>
      </c>
      <c r="P72" s="312">
        <f t="shared" si="4"/>
        <v>33890.794199999997</v>
      </c>
      <c r="Q72" s="1"/>
    </row>
    <row r="73" spans="1:42" x14ac:dyDescent="0.2">
      <c r="A73" s="193" t="s">
        <v>123</v>
      </c>
      <c r="B73" s="194"/>
      <c r="C73" s="195">
        <v>48909.295899999997</v>
      </c>
      <c r="D73" s="195"/>
      <c r="E73" s="35">
        <f t="shared" si="1"/>
        <v>-7785.9748935777034</v>
      </c>
      <c r="F73" s="4">
        <f t="shared" si="2"/>
        <v>-7786</v>
      </c>
      <c r="G73" s="23">
        <f t="shared" si="8"/>
        <v>8.0046871953527443E-3</v>
      </c>
      <c r="I73" s="4">
        <f>G73</f>
        <v>8.0046871953527443E-3</v>
      </c>
      <c r="K73" s="7"/>
      <c r="O73" s="7">
        <f t="shared" si="6"/>
        <v>-6.7661120342990015E-3</v>
      </c>
      <c r="P73" s="312">
        <f t="shared" si="4"/>
        <v>33890.795899999997</v>
      </c>
      <c r="Q73" s="1"/>
    </row>
    <row r="74" spans="1:42" x14ac:dyDescent="0.2">
      <c r="A74" s="35" t="s">
        <v>98</v>
      </c>
      <c r="B74" s="190"/>
      <c r="C74" s="191">
        <v>49024.4</v>
      </c>
      <c r="D74" s="191">
        <v>5.0000000000000001E-3</v>
      </c>
      <c r="E74" s="35">
        <f t="shared" si="1"/>
        <v>-7424.9548972848761</v>
      </c>
      <c r="F74" s="4">
        <f t="shared" si="2"/>
        <v>-7425</v>
      </c>
      <c r="G74" s="4">
        <f t="shared" si="8"/>
        <v>1.4380110478668939E-2</v>
      </c>
      <c r="I74" s="4">
        <f>G74</f>
        <v>1.4380110478668939E-2</v>
      </c>
      <c r="J74" s="7"/>
      <c r="O74" s="7">
        <f t="shared" si="6"/>
        <v>-6.6330118242185271E-3</v>
      </c>
      <c r="P74" s="312">
        <f t="shared" si="4"/>
        <v>34005.9</v>
      </c>
      <c r="Q74" s="1"/>
    </row>
    <row r="75" spans="1:42" x14ac:dyDescent="0.2">
      <c r="A75" s="35" t="s">
        <v>83</v>
      </c>
      <c r="B75" s="194"/>
      <c r="C75" s="191">
        <v>49592.544699999999</v>
      </c>
      <c r="D75" s="191">
        <v>5.9999999999999995E-4</v>
      </c>
      <c r="E75" s="35">
        <f t="shared" si="1"/>
        <v>-5642.9888553473511</v>
      </c>
      <c r="F75" s="4">
        <f t="shared" si="2"/>
        <v>-5643</v>
      </c>
      <c r="G75" s="4">
        <f t="shared" si="8"/>
        <v>3.5532525216694921E-3</v>
      </c>
      <c r="J75" s="7">
        <f>G75</f>
        <v>3.5532525216694921E-3</v>
      </c>
      <c r="O75" s="7">
        <f t="shared" si="6"/>
        <v>-5.840233371546065E-3</v>
      </c>
      <c r="P75" s="312">
        <f t="shared" si="4"/>
        <v>34574.044699999999</v>
      </c>
      <c r="Q75" s="1"/>
    </row>
    <row r="76" spans="1:42" x14ac:dyDescent="0.2">
      <c r="A76" s="35" t="s">
        <v>109</v>
      </c>
      <c r="B76" s="190"/>
      <c r="C76" s="191">
        <v>49592.5452</v>
      </c>
      <c r="D76" s="191"/>
      <c r="E76" s="35">
        <f t="shared" si="1"/>
        <v>-5642.9872871147782</v>
      </c>
      <c r="F76" s="4">
        <f t="shared" si="2"/>
        <v>-5643</v>
      </c>
      <c r="G76" s="4">
        <f t="shared" si="8"/>
        <v>4.0532525235903449E-3</v>
      </c>
      <c r="J76" s="4">
        <f>G76</f>
        <v>4.0532525235903449E-3</v>
      </c>
      <c r="K76" s="7"/>
      <c r="O76" s="4">
        <f t="shared" si="6"/>
        <v>-5.840233371546065E-3</v>
      </c>
      <c r="P76" s="312">
        <f t="shared" si="4"/>
        <v>34574.0452</v>
      </c>
      <c r="Q76" s="1"/>
    </row>
    <row r="77" spans="1:42" x14ac:dyDescent="0.2">
      <c r="A77" s="193" t="s">
        <v>124</v>
      </c>
      <c r="B77" s="194"/>
      <c r="C77" s="195">
        <v>49592.545700000002</v>
      </c>
      <c r="D77" s="195"/>
      <c r="E77" s="35">
        <f t="shared" si="1"/>
        <v>-5642.9857188822061</v>
      </c>
      <c r="F77" s="4">
        <f t="shared" si="2"/>
        <v>-5643</v>
      </c>
      <c r="G77" s="23">
        <f t="shared" si="8"/>
        <v>4.5532525255111977E-3</v>
      </c>
      <c r="I77" s="4">
        <f>G77</f>
        <v>4.5532525255111977E-3</v>
      </c>
      <c r="K77" s="7"/>
      <c r="O77" s="4">
        <f t="shared" si="6"/>
        <v>-5.840233371546065E-3</v>
      </c>
      <c r="P77" s="312">
        <f t="shared" si="4"/>
        <v>34574.045700000002</v>
      </c>
      <c r="Q77" s="1"/>
    </row>
    <row r="78" spans="1:42" x14ac:dyDescent="0.2">
      <c r="A78" s="47" t="s">
        <v>138</v>
      </c>
      <c r="B78" s="194"/>
      <c r="C78" s="47">
        <v>49678.718000000001</v>
      </c>
      <c r="D78" s="47" t="s">
        <v>139</v>
      </c>
      <c r="E78" s="35">
        <f t="shared" si="1"/>
        <v>-5372.709304518663</v>
      </c>
      <c r="F78" s="4">
        <f t="shared" si="2"/>
        <v>-5372.5</v>
      </c>
      <c r="G78" s="23"/>
      <c r="K78" s="7"/>
      <c r="O78" s="4">
        <f t="shared" si="6"/>
        <v>-5.700155839801966E-3</v>
      </c>
      <c r="P78" s="312">
        <f t="shared" si="4"/>
        <v>34660.218000000001</v>
      </c>
      <c r="Q78" s="33">
        <v>-6.6732614519423805E-2</v>
      </c>
    </row>
    <row r="79" spans="1:42" x14ac:dyDescent="0.2">
      <c r="A79" s="47" t="s">
        <v>138</v>
      </c>
      <c r="B79" s="194"/>
      <c r="C79" s="47">
        <v>49783.402000000002</v>
      </c>
      <c r="D79" s="47" t="s">
        <v>139</v>
      </c>
      <c r="E79" s="35">
        <f t="shared" si="1"/>
        <v>-5044.3715885561787</v>
      </c>
      <c r="F79" s="4">
        <f t="shared" si="2"/>
        <v>-5044.5</v>
      </c>
      <c r="G79" s="23"/>
      <c r="J79" s="7"/>
      <c r="O79" s="4">
        <f t="shared" si="6"/>
        <v>-5.5233234657189375E-3</v>
      </c>
      <c r="P79" s="312">
        <f t="shared" si="4"/>
        <v>34764.902000000002</v>
      </c>
      <c r="Q79" s="33">
        <v>4.0941454273706768E-2</v>
      </c>
    </row>
    <row r="80" spans="1:42" x14ac:dyDescent="0.2">
      <c r="A80" s="35" t="s">
        <v>99</v>
      </c>
      <c r="B80" s="190"/>
      <c r="C80" s="191">
        <v>50283.447</v>
      </c>
      <c r="D80" s="191">
        <v>2E-3</v>
      </c>
      <c r="E80" s="35">
        <f t="shared" si="1"/>
        <v>-3475.9978812230802</v>
      </c>
      <c r="F80" s="4">
        <f t="shared" si="2"/>
        <v>-3476</v>
      </c>
      <c r="G80" s="4">
        <f t="shared" ref="G80:G90" si="9">C80-(C$7+F80*C$8)</f>
        <v>6.7553020198829472E-4</v>
      </c>
      <c r="J80" s="4">
        <f>G80</f>
        <v>6.7553020198829472E-4</v>
      </c>
      <c r="K80" s="7"/>
      <c r="O80" s="4">
        <f t="shared" si="6"/>
        <v>-4.5719611213144483E-3</v>
      </c>
      <c r="P80" s="312">
        <f t="shared" si="4"/>
        <v>35264.947</v>
      </c>
      <c r="Q80" s="1"/>
    </row>
    <row r="81" spans="1:42" x14ac:dyDescent="0.2">
      <c r="A81" s="35" t="s">
        <v>99</v>
      </c>
      <c r="B81" s="190"/>
      <c r="C81" s="191">
        <v>50285.38</v>
      </c>
      <c r="D81" s="191">
        <v>5.0000000000000001E-3</v>
      </c>
      <c r="E81" s="35">
        <f t="shared" si="1"/>
        <v>-3469.9350941213779</v>
      </c>
      <c r="F81" s="4">
        <f t="shared" si="2"/>
        <v>-3470</v>
      </c>
      <c r="G81" s="4">
        <f t="shared" si="9"/>
        <v>2.0693958285846747E-2</v>
      </c>
      <c r="I81" s="4">
        <f t="shared" ref="I81:I89" si="10">G81</f>
        <v>2.0693958285846747E-2</v>
      </c>
      <c r="K81" s="7"/>
      <c r="O81" s="4">
        <f t="shared" si="6"/>
        <v>-4.567986028243618E-3</v>
      </c>
      <c r="P81" s="312">
        <f t="shared" si="4"/>
        <v>35266.879999999997</v>
      </c>
      <c r="Q81" s="1"/>
    </row>
    <row r="82" spans="1:42" x14ac:dyDescent="0.2">
      <c r="A82" s="35" t="s">
        <v>100</v>
      </c>
      <c r="B82" s="190"/>
      <c r="C82" s="191">
        <v>50299.392</v>
      </c>
      <c r="D82" s="191">
        <v>5.0000000000000001E-3</v>
      </c>
      <c r="E82" s="35">
        <f t="shared" si="1"/>
        <v>-3425.9869446805169</v>
      </c>
      <c r="F82" s="4">
        <f t="shared" si="2"/>
        <v>-3426</v>
      </c>
      <c r="G82" s="4">
        <f t="shared" si="9"/>
        <v>4.162430930591654E-3</v>
      </c>
      <c r="I82" s="4">
        <f t="shared" si="10"/>
        <v>4.162430930591654E-3</v>
      </c>
      <c r="K82" s="7"/>
      <c r="O82" s="4">
        <f t="shared" si="6"/>
        <v>-4.5387571367572739E-3</v>
      </c>
      <c r="P82" s="312">
        <f t="shared" si="4"/>
        <v>35280.892</v>
      </c>
      <c r="Q82" s="1"/>
      <c r="V82" s="4">
        <v>1</v>
      </c>
    </row>
    <row r="83" spans="1:42" x14ac:dyDescent="0.2">
      <c r="A83" s="35" t="s">
        <v>100</v>
      </c>
      <c r="B83" s="190"/>
      <c r="C83" s="191">
        <v>50313.411</v>
      </c>
      <c r="D83" s="191">
        <v>5.0000000000000001E-3</v>
      </c>
      <c r="E83" s="198">
        <f t="shared" si="1"/>
        <v>-3382.0168399837335</v>
      </c>
      <c r="F83" s="13">
        <f t="shared" si="2"/>
        <v>-3382</v>
      </c>
      <c r="G83" s="13">
        <f t="shared" si="9"/>
        <v>-5.3690964268753305E-3</v>
      </c>
      <c r="H83" s="13"/>
      <c r="I83" s="13">
        <f t="shared" si="10"/>
        <v>-5.3690964268753305E-3</v>
      </c>
      <c r="J83" s="13"/>
      <c r="K83" s="7"/>
      <c r="L83" s="13"/>
      <c r="M83" s="13"/>
      <c r="N83" s="13"/>
      <c r="O83" s="13">
        <f t="shared" si="6"/>
        <v>-4.5093905974891426E-3</v>
      </c>
      <c r="P83" s="313">
        <f t="shared" si="4"/>
        <v>35294.911</v>
      </c>
      <c r="Q83" s="1"/>
      <c r="V83" s="4">
        <v>1</v>
      </c>
    </row>
    <row r="84" spans="1:42" x14ac:dyDescent="0.2">
      <c r="A84" s="35" t="s">
        <v>100</v>
      </c>
      <c r="B84" s="190"/>
      <c r="C84" s="191">
        <v>50357.415999999997</v>
      </c>
      <c r="D84" s="199">
        <v>5.0000000000000001E-3</v>
      </c>
      <c r="E84" s="35">
        <f t="shared" si="1"/>
        <v>-3243.9966918146902</v>
      </c>
      <c r="F84" s="4">
        <f t="shared" si="2"/>
        <v>-3244</v>
      </c>
      <c r="G84" s="4">
        <f t="shared" si="9"/>
        <v>1.0547495912760496E-3</v>
      </c>
      <c r="I84" s="4">
        <f t="shared" si="10"/>
        <v>1.0547495912760496E-3</v>
      </c>
      <c r="K84" s="7"/>
      <c r="O84" s="4">
        <f t="shared" si="6"/>
        <v>-4.4163935895966963E-3</v>
      </c>
      <c r="P84" s="312">
        <f t="shared" si="4"/>
        <v>35338.915999999997</v>
      </c>
      <c r="Q84" s="173"/>
      <c r="V84" s="4">
        <v>1</v>
      </c>
    </row>
    <row r="85" spans="1:42" x14ac:dyDescent="0.2">
      <c r="A85" s="35" t="s">
        <v>100</v>
      </c>
      <c r="B85" s="190"/>
      <c r="C85" s="191">
        <v>50380.368999999999</v>
      </c>
      <c r="D85" s="199">
        <v>5.0000000000000001E-3</v>
      </c>
      <c r="E85" s="35">
        <f t="shared" ref="E85:E148" si="11">(C85-C$7)/C$8</f>
        <v>-3172.0054076214301</v>
      </c>
      <c r="F85" s="4">
        <f t="shared" ref="F85:F148" si="12">ROUND(2*E85,0)/2</f>
        <v>-3172</v>
      </c>
      <c r="G85" s="4">
        <f t="shared" si="9"/>
        <v>-1.7241133537027054E-3</v>
      </c>
      <c r="I85" s="4">
        <f t="shared" si="10"/>
        <v>-1.7241133537027054E-3</v>
      </c>
      <c r="K85" s="7"/>
      <c r="O85" s="4">
        <f t="shared" si="6"/>
        <v>-4.3673359026659029E-3</v>
      </c>
      <c r="P85" s="312">
        <f t="shared" ref="P85:P148" si="13">C85-15018.5</f>
        <v>35361.868999999999</v>
      </c>
      <c r="Q85" s="173"/>
    </row>
    <row r="86" spans="1:42" x14ac:dyDescent="0.2">
      <c r="A86" s="35" t="s">
        <v>101</v>
      </c>
      <c r="B86" s="190" t="s">
        <v>112</v>
      </c>
      <c r="C86" s="191">
        <v>50423.256999999998</v>
      </c>
      <c r="D86" s="199">
        <v>4.0000000000000001E-3</v>
      </c>
      <c r="E86" s="35">
        <f t="shared" si="11"/>
        <v>-3037.4886910057244</v>
      </c>
      <c r="F86" s="4">
        <f t="shared" si="12"/>
        <v>-3037.5</v>
      </c>
      <c r="G86" s="4">
        <f t="shared" si="9"/>
        <v>3.6056496101082303E-3</v>
      </c>
      <c r="I86" s="4">
        <f t="shared" si="10"/>
        <v>3.6056496101082303E-3</v>
      </c>
      <c r="K86" s="7"/>
      <c r="O86" s="4">
        <f t="shared" si="6"/>
        <v>-4.2747060565068553E-3</v>
      </c>
      <c r="P86" s="312">
        <f t="shared" si="13"/>
        <v>35404.756999999998</v>
      </c>
      <c r="Q86" s="173"/>
    </row>
    <row r="87" spans="1:42" x14ac:dyDescent="0.2">
      <c r="A87" s="35" t="s">
        <v>102</v>
      </c>
      <c r="B87" s="190"/>
      <c r="C87" s="191">
        <v>50673.387000000002</v>
      </c>
      <c r="D87" s="199">
        <v>4.0000000000000001E-3</v>
      </c>
      <c r="E87" s="35">
        <f t="shared" si="11"/>
        <v>-2252.9646673373813</v>
      </c>
      <c r="F87" s="4">
        <f t="shared" si="12"/>
        <v>-2253</v>
      </c>
      <c r="G87" s="4">
        <f t="shared" si="9"/>
        <v>1.1265122077020351E-2</v>
      </c>
      <c r="I87" s="4">
        <f t="shared" si="10"/>
        <v>1.1265122077020351E-2</v>
      </c>
      <c r="K87" s="7"/>
      <c r="O87" s="4">
        <f t="shared" si="6"/>
        <v>-3.7087930492453076E-3</v>
      </c>
      <c r="P87" s="312">
        <f t="shared" si="13"/>
        <v>35654.887000000002</v>
      </c>
      <c r="Q87" s="173"/>
    </row>
    <row r="88" spans="1:42" x14ac:dyDescent="0.2">
      <c r="A88" s="35" t="s">
        <v>102</v>
      </c>
      <c r="B88" s="190" t="s">
        <v>112</v>
      </c>
      <c r="C88" s="191">
        <v>50684.379000000001</v>
      </c>
      <c r="D88" s="199">
        <v>5.0000000000000001E-3</v>
      </c>
      <c r="E88" s="35">
        <f t="shared" si="11"/>
        <v>-2218.4886425976019</v>
      </c>
      <c r="F88" s="4">
        <f t="shared" si="12"/>
        <v>-2218.5</v>
      </c>
      <c r="G88" s="4">
        <f t="shared" si="9"/>
        <v>3.621083582402207E-3</v>
      </c>
      <c r="I88" s="4">
        <f t="shared" si="10"/>
        <v>3.621083582402207E-3</v>
      </c>
      <c r="K88" s="7"/>
      <c r="O88" s="4">
        <f t="shared" si="6"/>
        <v>-3.6829013917886815E-3</v>
      </c>
      <c r="P88" s="312">
        <f t="shared" si="13"/>
        <v>35665.879000000001</v>
      </c>
      <c r="Q88" s="173"/>
      <c r="V88" s="4">
        <v>1</v>
      </c>
    </row>
    <row r="89" spans="1:42" ht="13.5" thickBot="1" x14ac:dyDescent="0.25">
      <c r="A89" s="35" t="s">
        <v>102</v>
      </c>
      <c r="B89" s="190"/>
      <c r="C89" s="191">
        <v>50688.368000000002</v>
      </c>
      <c r="D89" s="191">
        <v>5.0000000000000001E-3</v>
      </c>
      <c r="E89" s="35">
        <f t="shared" si="11"/>
        <v>-2205.9772831828413</v>
      </c>
      <c r="F89" s="137">
        <f t="shared" si="12"/>
        <v>-2206</v>
      </c>
      <c r="G89" s="137">
        <f t="shared" si="9"/>
        <v>7.2428087660227902E-3</v>
      </c>
      <c r="H89" s="137"/>
      <c r="I89" s="137">
        <f t="shared" si="10"/>
        <v>7.2428087660227902E-3</v>
      </c>
      <c r="J89" s="137"/>
      <c r="K89" s="7"/>
      <c r="L89" s="137"/>
      <c r="M89" s="137"/>
      <c r="N89" s="137"/>
      <c r="O89" s="137">
        <f t="shared" si="6"/>
        <v>-3.6734994711291884E-3</v>
      </c>
      <c r="P89" s="314">
        <f t="shared" si="13"/>
        <v>35669.868000000002</v>
      </c>
      <c r="Q89" s="138"/>
      <c r="R89" s="137"/>
      <c r="S89" s="137"/>
    </row>
    <row r="90" spans="1:42" x14ac:dyDescent="0.2">
      <c r="A90" s="35" t="s">
        <v>363</v>
      </c>
      <c r="B90" s="190" t="s">
        <v>111</v>
      </c>
      <c r="C90" s="191">
        <v>51282.976999999999</v>
      </c>
      <c r="D90" s="191" t="s">
        <v>291</v>
      </c>
      <c r="E90" s="35">
        <f t="shared" si="11"/>
        <v>-341.0068870312457</v>
      </c>
      <c r="F90" s="7">
        <f t="shared" si="12"/>
        <v>-341</v>
      </c>
      <c r="G90" s="46">
        <f t="shared" si="9"/>
        <v>-2.19579397526104E-3</v>
      </c>
      <c r="H90" s="299"/>
      <c r="I90" s="7"/>
      <c r="J90" s="299"/>
      <c r="K90" s="7">
        <f>G90</f>
        <v>-2.19579397526104E-3</v>
      </c>
      <c r="L90" s="299"/>
      <c r="M90" s="7"/>
      <c r="N90" s="7">
        <f ca="1">+C$11+C$12*F90</f>
        <v>-6.1733376886984681E-3</v>
      </c>
      <c r="O90" s="7">
        <f t="shared" si="6"/>
        <v>-2.1462548948590864E-3</v>
      </c>
      <c r="P90" s="311">
        <f t="shared" si="13"/>
        <v>36264.476999999999</v>
      </c>
      <c r="Q90" s="2"/>
      <c r="R90" s="7">
        <f>+(O90-G90)^2</f>
        <v>2.4541204870712311E-9</v>
      </c>
      <c r="S90" s="7"/>
      <c r="T90" s="4">
        <f>S90*R90</f>
        <v>0</v>
      </c>
    </row>
    <row r="91" spans="1:42" x14ac:dyDescent="0.2">
      <c r="A91" s="35" t="s">
        <v>82</v>
      </c>
      <c r="B91" s="194"/>
      <c r="C91" s="191">
        <v>51391.5409</v>
      </c>
      <c r="D91" s="191">
        <v>2.0000000000000001E-4</v>
      </c>
      <c r="E91" s="35">
        <f t="shared" si="11"/>
        <v>-0.49999999999458433</v>
      </c>
      <c r="F91" s="4">
        <f t="shared" si="12"/>
        <v>-0.5</v>
      </c>
      <c r="K91" s="7"/>
      <c r="O91" s="4">
        <f t="shared" si="6"/>
        <v>-1.8407234326082234E-3</v>
      </c>
      <c r="P91" s="312">
        <f t="shared" si="13"/>
        <v>36373.0409</v>
      </c>
      <c r="Q91" s="1"/>
      <c r="V91" s="4">
        <v>1</v>
      </c>
    </row>
    <row r="92" spans="1:42" x14ac:dyDescent="0.2">
      <c r="A92" s="200" t="s">
        <v>77</v>
      </c>
      <c r="B92" s="194"/>
      <c r="C92" s="65">
        <v>51622.852099999996</v>
      </c>
      <c r="D92" s="191">
        <v>1E-4</v>
      </c>
      <c r="E92" s="35">
        <f t="shared" si="11"/>
        <v>724.99951362710613</v>
      </c>
      <c r="F92" s="4">
        <f t="shared" si="12"/>
        <v>725</v>
      </c>
      <c r="G92" s="4">
        <f t="shared" ref="G92:G98" si="14">C92-(C$7+F92*C$8)</f>
        <v>-1.5507039643125609E-4</v>
      </c>
      <c r="K92" s="7">
        <f t="shared" ref="K92:K98" si="15">G92</f>
        <v>-1.5507039643125609E-4</v>
      </c>
      <c r="O92" s="4">
        <f t="shared" si="6"/>
        <v>-1.1622371494683496E-3</v>
      </c>
      <c r="P92" s="312">
        <f t="shared" si="13"/>
        <v>36604.352099999996</v>
      </c>
      <c r="Q92" s="1"/>
      <c r="R92" s="4">
        <f t="shared" ref="R92:R98" si="16">+(O92-G92)^2</f>
        <v>1.0143848684232818E-6</v>
      </c>
      <c r="S92" s="4">
        <v>1</v>
      </c>
      <c r="T92" s="4">
        <f t="shared" ref="T92:T112" si="17">S92*R92</f>
        <v>1.0143848684232818E-6</v>
      </c>
      <c r="AN92" s="4">
        <v>6986</v>
      </c>
      <c r="AO92" s="4">
        <v>5.9046391179435886E-3</v>
      </c>
      <c r="AP92" s="4">
        <v>1</v>
      </c>
    </row>
    <row r="93" spans="1:42" x14ac:dyDescent="0.2">
      <c r="A93" s="200" t="s">
        <v>77</v>
      </c>
      <c r="B93" s="194" t="s">
        <v>112</v>
      </c>
      <c r="C93" s="65">
        <v>51634.809083596338</v>
      </c>
      <c r="D93" s="191">
        <v>1.2E-4</v>
      </c>
      <c r="E93" s="35">
        <f t="shared" si="11"/>
        <v>762.50217577054264</v>
      </c>
      <c r="F93" s="4">
        <f t="shared" si="12"/>
        <v>762.5</v>
      </c>
      <c r="G93" s="4">
        <f t="shared" si="14"/>
        <v>6.9370149140013382E-4</v>
      </c>
      <c r="K93" s="7">
        <f t="shared" si="15"/>
        <v>6.9370149140013382E-4</v>
      </c>
      <c r="O93" s="4">
        <f t="shared" si="6"/>
        <v>-1.1261500565957147E-3</v>
      </c>
      <c r="P93" s="312">
        <f t="shared" si="13"/>
        <v>36616.309083596338</v>
      </c>
      <c r="Q93" s="1"/>
      <c r="R93" s="4">
        <f t="shared" si="16"/>
        <v>3.3118596567428862E-6</v>
      </c>
      <c r="S93" s="4">
        <v>1</v>
      </c>
      <c r="T93" s="4">
        <f t="shared" si="17"/>
        <v>3.3118596567428862E-6</v>
      </c>
      <c r="AN93" s="4">
        <v>8843.5</v>
      </c>
      <c r="AO93" s="4">
        <v>9.9630012773559429E-3</v>
      </c>
      <c r="AP93" s="4">
        <v>1</v>
      </c>
    </row>
    <row r="94" spans="1:42" x14ac:dyDescent="0.2">
      <c r="A94" s="35" t="s">
        <v>109</v>
      </c>
      <c r="B94" s="190"/>
      <c r="C94" s="191">
        <v>51799.483200000002</v>
      </c>
      <c r="D94" s="191"/>
      <c r="E94" s="35">
        <f t="shared" si="11"/>
        <v>1278.9968001459868</v>
      </c>
      <c r="F94" s="4">
        <f t="shared" si="12"/>
        <v>1279</v>
      </c>
      <c r="G94" s="4">
        <f t="shared" si="14"/>
        <v>-1.0202102930634283E-3</v>
      </c>
      <c r="K94" s="7">
        <f t="shared" si="15"/>
        <v>-1.0202102930634283E-3</v>
      </c>
      <c r="O94" s="4">
        <f t="shared" si="6"/>
        <v>-6.1893831924599355E-4</v>
      </c>
      <c r="P94" s="312">
        <f t="shared" si="13"/>
        <v>36780.983200000002</v>
      </c>
      <c r="Q94" s="1"/>
      <c r="R94" s="4">
        <f t="shared" si="16"/>
        <v>1.6101919697134E-7</v>
      </c>
      <c r="S94" s="4">
        <v>1</v>
      </c>
      <c r="T94" s="4">
        <f t="shared" si="17"/>
        <v>1.6101919697134E-7</v>
      </c>
    </row>
    <row r="95" spans="1:42" x14ac:dyDescent="0.2">
      <c r="A95" s="196" t="s">
        <v>260</v>
      </c>
      <c r="B95" s="197" t="s">
        <v>111</v>
      </c>
      <c r="C95" s="196">
        <v>51799.483899999999</v>
      </c>
      <c r="D95" s="196">
        <v>1.6000000000000001E-4</v>
      </c>
      <c r="E95" s="35">
        <f t="shared" si="11"/>
        <v>1278.9989956715699</v>
      </c>
      <c r="F95" s="4">
        <f t="shared" si="12"/>
        <v>1279</v>
      </c>
      <c r="G95" s="23">
        <f t="shared" si="14"/>
        <v>-3.2021029619500041E-4</v>
      </c>
      <c r="K95" s="7">
        <f t="shared" si="15"/>
        <v>-3.2021029619500041E-4</v>
      </c>
      <c r="N95" s="4">
        <f ca="1">+C$11+C$12*F95</f>
        <v>-3.490273865880752E-3</v>
      </c>
      <c r="O95" s="4">
        <f t="shared" si="6"/>
        <v>-6.1893831924599355E-4</v>
      </c>
      <c r="P95" s="312">
        <f t="shared" si="13"/>
        <v>36780.983899999999</v>
      </c>
      <c r="Q95" s="1"/>
      <c r="R95" s="4">
        <f t="shared" si="16"/>
        <v>8.9238431755954694E-8</v>
      </c>
      <c r="S95" s="4">
        <v>1</v>
      </c>
      <c r="T95" s="4">
        <f t="shared" si="17"/>
        <v>8.9238431755954694E-8</v>
      </c>
      <c r="W95" s="3"/>
    </row>
    <row r="96" spans="1:42" x14ac:dyDescent="0.2">
      <c r="A96" s="196" t="s">
        <v>260</v>
      </c>
      <c r="B96" s="197" t="s">
        <v>111</v>
      </c>
      <c r="C96" s="196">
        <v>51845.395400000001</v>
      </c>
      <c r="D96" s="196">
        <v>1.1E-4</v>
      </c>
      <c r="E96" s="35">
        <f t="shared" si="11"/>
        <v>1422.9988146163187</v>
      </c>
      <c r="F96" s="4">
        <f t="shared" si="12"/>
        <v>1423</v>
      </c>
      <c r="G96" s="23">
        <f t="shared" si="14"/>
        <v>-3.7793618685100228E-4</v>
      </c>
      <c r="K96" s="7">
        <f t="shared" si="15"/>
        <v>-3.7793618685100228E-4</v>
      </c>
      <c r="N96" s="4">
        <f ca="1">+C$11+C$12*F96</f>
        <v>-3.2517793038525106E-3</v>
      </c>
      <c r="O96" s="4">
        <f t="shared" si="6"/>
        <v>-4.741466963389502E-4</v>
      </c>
      <c r="P96" s="312">
        <f t="shared" si="13"/>
        <v>36826.895400000001</v>
      </c>
      <c r="Q96" s="1"/>
      <c r="R96" s="4">
        <f t="shared" si="16"/>
        <v>9.2564621359305176E-9</v>
      </c>
      <c r="S96" s="4">
        <v>1</v>
      </c>
      <c r="T96" s="4">
        <f t="shared" si="17"/>
        <v>9.2564621359305176E-9</v>
      </c>
      <c r="AN96" s="4">
        <v>8724.5</v>
      </c>
      <c r="AO96" s="4">
        <v>8.6841775337234139E-3</v>
      </c>
      <c r="AP96" s="4">
        <v>1</v>
      </c>
    </row>
    <row r="97" spans="1:42" x14ac:dyDescent="0.2">
      <c r="A97" s="35" t="s">
        <v>109</v>
      </c>
      <c r="B97" s="190"/>
      <c r="C97" s="191">
        <v>51854.323799999998</v>
      </c>
      <c r="D97" s="191"/>
      <c r="E97" s="35">
        <f t="shared" si="11"/>
        <v>1451.0024299080389</v>
      </c>
      <c r="F97" s="4">
        <f t="shared" si="12"/>
        <v>1451</v>
      </c>
      <c r="G97" s="4">
        <f t="shared" si="14"/>
        <v>7.7472821431001648E-4</v>
      </c>
      <c r="K97" s="7">
        <f t="shared" si="15"/>
        <v>7.7472821431001648E-4</v>
      </c>
      <c r="O97" s="4">
        <f t="shared" si="6"/>
        <v>-4.4582156312407699E-4</v>
      </c>
      <c r="P97" s="312">
        <f t="shared" si="13"/>
        <v>36835.823799999998</v>
      </c>
      <c r="Q97" s="1"/>
      <c r="R97" s="4">
        <f t="shared" si="16"/>
        <v>1.4897417591944151E-6</v>
      </c>
      <c r="S97" s="4">
        <v>1</v>
      </c>
      <c r="T97" s="4">
        <f t="shared" si="17"/>
        <v>1.4897417591944151E-6</v>
      </c>
    </row>
    <row r="98" spans="1:42" x14ac:dyDescent="0.2">
      <c r="A98" s="196" t="s">
        <v>260</v>
      </c>
      <c r="B98" s="197" t="s">
        <v>111</v>
      </c>
      <c r="C98" s="196">
        <v>51854.324000000001</v>
      </c>
      <c r="D98" s="196">
        <v>1.2E-4</v>
      </c>
      <c r="E98" s="35">
        <f t="shared" si="11"/>
        <v>1451.0030572010724</v>
      </c>
      <c r="F98" s="4">
        <f t="shared" si="12"/>
        <v>1451</v>
      </c>
      <c r="G98" s="23">
        <f t="shared" si="14"/>
        <v>9.7472821653354913E-4</v>
      </c>
      <c r="K98" s="7">
        <f t="shared" si="15"/>
        <v>9.7472821653354913E-4</v>
      </c>
      <c r="N98" s="4">
        <f ca="1">+C$11+C$12*F98</f>
        <v>-3.2054053612359081E-3</v>
      </c>
      <c r="O98" s="4">
        <f t="shared" si="6"/>
        <v>-4.4582156312407699E-4</v>
      </c>
      <c r="P98" s="312">
        <f t="shared" si="13"/>
        <v>36835.824000000001</v>
      </c>
      <c r="Q98" s="1"/>
      <c r="R98" s="4">
        <f t="shared" si="16"/>
        <v>2.0179616764853303E-6</v>
      </c>
      <c r="S98" s="4">
        <v>1</v>
      </c>
      <c r="T98" s="4">
        <f t="shared" si="17"/>
        <v>2.0179616764853303E-6</v>
      </c>
      <c r="AN98" s="4">
        <v>9167</v>
      </c>
      <c r="AO98" s="4">
        <v>9.7532490035519004E-3</v>
      </c>
      <c r="AP98" s="4">
        <v>1</v>
      </c>
    </row>
    <row r="99" spans="1:42" x14ac:dyDescent="0.2">
      <c r="A99" s="81" t="s">
        <v>109</v>
      </c>
      <c r="B99" s="201"/>
      <c r="C99" s="202">
        <v>51854.395299999996</v>
      </c>
      <c r="D99" s="202"/>
      <c r="E99" s="35">
        <f t="shared" si="11"/>
        <v>1451.2266871650288</v>
      </c>
      <c r="F99" s="4">
        <f t="shared" si="12"/>
        <v>1451</v>
      </c>
      <c r="K99" s="7"/>
      <c r="O99" s="4">
        <f t="shared" si="6"/>
        <v>-4.4582156312407699E-4</v>
      </c>
      <c r="P99" s="312">
        <f t="shared" si="13"/>
        <v>36835.895299999996</v>
      </c>
      <c r="Q99" s="33">
        <v>7.2274728212505579E-2</v>
      </c>
      <c r="T99" s="4">
        <f t="shared" si="17"/>
        <v>0</v>
      </c>
      <c r="W99" s="147"/>
    </row>
    <row r="100" spans="1:42" x14ac:dyDescent="0.2">
      <c r="A100" s="81" t="s">
        <v>109</v>
      </c>
      <c r="B100" s="201"/>
      <c r="C100" s="202">
        <v>51858.307999999997</v>
      </c>
      <c r="D100" s="202"/>
      <c r="E100" s="35">
        <f t="shared" si="11"/>
        <v>1463.4987342901543</v>
      </c>
      <c r="F100" s="4">
        <f t="shared" si="12"/>
        <v>1463.5</v>
      </c>
      <c r="G100" s="4">
        <f t="shared" ref="G100:G110" si="18">C100-(C$7+F100*C$8)</f>
        <v>-4.0354660450248048E-4</v>
      </c>
      <c r="K100" s="7">
        <f t="shared" ref="K100:K110" si="19">G100</f>
        <v>-4.0354660450248048E-4</v>
      </c>
      <c r="O100" s="4">
        <f t="shared" si="6"/>
        <v>-4.3315841741766212E-4</v>
      </c>
      <c r="P100" s="312">
        <f t="shared" si="13"/>
        <v>36839.807999999997</v>
      </c>
      <c r="Q100" s="1"/>
      <c r="R100" s="4">
        <f t="shared" ref="R100:R110" si="20">+(O100-G100)^2</f>
        <v>8.7685946412371857E-10</v>
      </c>
      <c r="S100" s="4">
        <v>1</v>
      </c>
      <c r="T100" s="4">
        <f t="shared" si="17"/>
        <v>8.7685946412371857E-10</v>
      </c>
    </row>
    <row r="101" spans="1:42" x14ac:dyDescent="0.2">
      <c r="A101" s="203" t="s">
        <v>260</v>
      </c>
      <c r="B101" s="204" t="s">
        <v>112</v>
      </c>
      <c r="C101" s="203">
        <v>51858.308100000002</v>
      </c>
      <c r="D101" s="203">
        <v>1E-4</v>
      </c>
      <c r="E101" s="35">
        <f t="shared" si="11"/>
        <v>1463.4990479366825</v>
      </c>
      <c r="F101" s="4">
        <f t="shared" si="12"/>
        <v>1463.5</v>
      </c>
      <c r="G101" s="23">
        <f t="shared" si="18"/>
        <v>-3.0354659975273535E-4</v>
      </c>
      <c r="K101" s="7">
        <f t="shared" si="19"/>
        <v>-3.0354659975273535E-4</v>
      </c>
      <c r="N101" s="4">
        <f ca="1">+C$11+C$12*F101</f>
        <v>-3.1847027082820677E-3</v>
      </c>
      <c r="O101" s="4">
        <f t="shared" si="6"/>
        <v>-4.3315841741766212E-4</v>
      </c>
      <c r="P101" s="312">
        <f t="shared" si="13"/>
        <v>36839.808100000002</v>
      </c>
      <c r="Q101" s="1"/>
      <c r="R101" s="4">
        <f t="shared" si="20"/>
        <v>1.6799223278406226E-8</v>
      </c>
      <c r="S101" s="4">
        <v>1</v>
      </c>
      <c r="T101" s="4">
        <f t="shared" si="17"/>
        <v>1.6799223278406226E-8</v>
      </c>
      <c r="AN101" s="4">
        <v>6986</v>
      </c>
      <c r="AO101" s="4">
        <v>5.9046391179435886E-3</v>
      </c>
      <c r="AP101" s="4">
        <v>1</v>
      </c>
    </row>
    <row r="102" spans="1:42" x14ac:dyDescent="0.2">
      <c r="A102" s="203" t="s">
        <v>260</v>
      </c>
      <c r="B102" s="204" t="s">
        <v>111</v>
      </c>
      <c r="C102" s="203">
        <v>51884.611299999997</v>
      </c>
      <c r="D102" s="203">
        <v>1.2E-4</v>
      </c>
      <c r="E102" s="35">
        <f t="shared" si="11"/>
        <v>1545.9981176178433</v>
      </c>
      <c r="F102" s="4">
        <f t="shared" si="12"/>
        <v>1546</v>
      </c>
      <c r="G102" s="23">
        <f t="shared" si="18"/>
        <v>-6.00160397880245E-4</v>
      </c>
      <c r="K102" s="7">
        <f t="shared" si="19"/>
        <v>-6.00160397880245E-4</v>
      </c>
      <c r="N102" s="4">
        <f ca="1">+C$11+C$12*F102</f>
        <v>-3.048065198786721E-3</v>
      </c>
      <c r="O102" s="4">
        <f t="shared" si="6"/>
        <v>-3.4930303631065492E-4</v>
      </c>
      <c r="P102" s="312">
        <f t="shared" si="13"/>
        <v>36866.111299999997</v>
      </c>
      <c r="Q102" s="1"/>
      <c r="R102" s="4">
        <f t="shared" si="20"/>
        <v>6.2929415853656047E-8</v>
      </c>
      <c r="S102" s="4">
        <v>1</v>
      </c>
      <c r="T102" s="4">
        <f t="shared" si="17"/>
        <v>6.2929415853656047E-8</v>
      </c>
      <c r="AN102" s="4">
        <v>9750</v>
      </c>
      <c r="AO102" s="4">
        <v>1.2430511524144094E-2</v>
      </c>
      <c r="AP102" s="4">
        <v>1</v>
      </c>
    </row>
    <row r="103" spans="1:42" x14ac:dyDescent="0.2">
      <c r="A103" s="52" t="s">
        <v>114</v>
      </c>
      <c r="B103" s="205" t="s">
        <v>112</v>
      </c>
      <c r="C103" s="52">
        <v>51900.394800000002</v>
      </c>
      <c r="D103" s="52">
        <v>2.0000000000000001E-4</v>
      </c>
      <c r="E103" s="35">
        <f t="shared" si="11"/>
        <v>1595.5025150414749</v>
      </c>
      <c r="F103" s="4">
        <f t="shared" si="12"/>
        <v>1595.5</v>
      </c>
      <c r="G103" s="23">
        <f t="shared" si="18"/>
        <v>8.0187133426079527E-4</v>
      </c>
      <c r="K103" s="7">
        <f t="shared" si="19"/>
        <v>8.0187133426079527E-4</v>
      </c>
      <c r="O103" s="4">
        <f t="shared" ref="O103:O166" si="21">+D$11+D$12*F103+D$13*F103^2</f>
        <v>-2.9875752701468512E-4</v>
      </c>
      <c r="P103" s="312">
        <f t="shared" si="13"/>
        <v>36881.894800000002</v>
      </c>
      <c r="Q103" s="1"/>
      <c r="R103" s="4">
        <f t="shared" si="20"/>
        <v>1.2113838902725606E-6</v>
      </c>
      <c r="S103" s="4">
        <v>1</v>
      </c>
      <c r="T103" s="4">
        <f t="shared" si="17"/>
        <v>1.2113838902725606E-6</v>
      </c>
      <c r="V103" s="4">
        <v>1</v>
      </c>
    </row>
    <row r="104" spans="1:42" x14ac:dyDescent="0.2">
      <c r="A104" s="206" t="s">
        <v>79</v>
      </c>
      <c r="B104" s="205" t="s">
        <v>112</v>
      </c>
      <c r="C104" s="169">
        <v>51935.784679999997</v>
      </c>
      <c r="D104" s="207">
        <v>6.9999999999999994E-5</v>
      </c>
      <c r="E104" s="35">
        <f t="shared" si="11"/>
        <v>1706.5016397155864</v>
      </c>
      <c r="F104" s="4">
        <f t="shared" si="12"/>
        <v>1706.5</v>
      </c>
      <c r="G104" s="4">
        <f t="shared" si="18"/>
        <v>5.2279094961704686E-4</v>
      </c>
      <c r="K104" s="7">
        <f t="shared" si="19"/>
        <v>5.2279094961704686E-4</v>
      </c>
      <c r="O104" s="4">
        <f t="shared" si="21"/>
        <v>-1.8477971896452169E-4</v>
      </c>
      <c r="P104" s="312">
        <f t="shared" si="13"/>
        <v>36917.284679999997</v>
      </c>
      <c r="Q104" s="1"/>
      <c r="R104" s="4">
        <f t="shared" si="20"/>
        <v>5.0065625103696806E-7</v>
      </c>
      <c r="S104" s="4">
        <v>1</v>
      </c>
      <c r="T104" s="4">
        <f t="shared" si="17"/>
        <v>5.0065625103696806E-7</v>
      </c>
    </row>
    <row r="105" spans="1:42" x14ac:dyDescent="0.2">
      <c r="A105" s="206" t="s">
        <v>79</v>
      </c>
      <c r="B105" s="205" t="s">
        <v>112</v>
      </c>
      <c r="C105" s="169">
        <v>51957.783066969365</v>
      </c>
      <c r="D105" s="207">
        <v>1.3999999999999999E-4</v>
      </c>
      <c r="E105" s="35">
        <f t="shared" si="11"/>
        <v>1775.4988134229443</v>
      </c>
      <c r="F105" s="4">
        <f t="shared" si="12"/>
        <v>1775.5</v>
      </c>
      <c r="G105" s="4">
        <f t="shared" si="18"/>
        <v>-3.7831667577847838E-4</v>
      </c>
      <c r="K105" s="7">
        <f t="shared" si="19"/>
        <v>-3.7831667577847838E-4</v>
      </c>
      <c r="O105" s="4">
        <f t="shared" si="21"/>
        <v>-1.1348712392768281E-4</v>
      </c>
      <c r="P105" s="312">
        <f t="shared" si="13"/>
        <v>36939.283066969365</v>
      </c>
      <c r="Q105" s="1"/>
      <c r="R105" s="4">
        <f t="shared" si="20"/>
        <v>7.0134691533493236E-8</v>
      </c>
      <c r="S105" s="4">
        <v>1</v>
      </c>
      <c r="T105" s="4">
        <f t="shared" si="17"/>
        <v>7.0134691533493236E-8</v>
      </c>
      <c r="AN105" s="4">
        <v>11206</v>
      </c>
      <c r="AO105" s="4">
        <v>1.3869060807337519E-2</v>
      </c>
      <c r="AP105" s="4">
        <v>1</v>
      </c>
    </row>
    <row r="106" spans="1:42" x14ac:dyDescent="0.2">
      <c r="A106" s="52" t="s">
        <v>115</v>
      </c>
      <c r="B106" s="205" t="s">
        <v>112</v>
      </c>
      <c r="C106" s="52">
        <v>51968.305399999997</v>
      </c>
      <c r="D106" s="52">
        <v>1E-4</v>
      </c>
      <c r="E106" s="35">
        <f t="shared" si="11"/>
        <v>1808.5017440892777</v>
      </c>
      <c r="F106" s="4">
        <f t="shared" si="12"/>
        <v>1808.5</v>
      </c>
      <c r="G106" s="23">
        <f t="shared" si="18"/>
        <v>5.5606844398425892E-4</v>
      </c>
      <c r="K106" s="7">
        <f t="shared" si="19"/>
        <v>5.5606844398425892E-4</v>
      </c>
      <c r="O106" s="4">
        <f t="shared" si="21"/>
        <v>-7.9271005712408906E-5</v>
      </c>
      <c r="P106" s="312">
        <f t="shared" si="13"/>
        <v>36949.805399999997</v>
      </c>
      <c r="Q106" s="1"/>
      <c r="R106" s="4">
        <f t="shared" si="20"/>
        <v>4.0365621634086479E-7</v>
      </c>
      <c r="S106" s="4">
        <v>1</v>
      </c>
      <c r="T106" s="4">
        <f t="shared" si="17"/>
        <v>4.0365621634086479E-7</v>
      </c>
      <c r="AN106" s="4">
        <v>7154</v>
      </c>
      <c r="AO106" s="4">
        <v>6.2206255825003609E-3</v>
      </c>
      <c r="AP106" s="4">
        <v>0.2</v>
      </c>
    </row>
    <row r="107" spans="1:42" x14ac:dyDescent="0.2">
      <c r="A107" s="52" t="s">
        <v>114</v>
      </c>
      <c r="B107" s="50"/>
      <c r="C107" s="52">
        <v>52143.502200000003</v>
      </c>
      <c r="D107" s="52">
        <v>2.0000000000000001E-4</v>
      </c>
      <c r="E107" s="35">
        <f t="shared" si="11"/>
        <v>2358.0003986681745</v>
      </c>
      <c r="F107" s="4">
        <f t="shared" si="12"/>
        <v>2358</v>
      </c>
      <c r="G107" s="23">
        <f t="shared" si="18"/>
        <v>1.2710747978417203E-4</v>
      </c>
      <c r="K107" s="7">
        <f t="shared" si="19"/>
        <v>1.2710747978417203E-4</v>
      </c>
      <c r="O107" s="4">
        <f t="shared" si="21"/>
        <v>5.0185803218288872E-4</v>
      </c>
      <c r="P107" s="312">
        <f t="shared" si="13"/>
        <v>37125.002200000003</v>
      </c>
      <c r="Q107" s="1"/>
      <c r="R107" s="4">
        <f t="shared" si="20"/>
        <v>1.4043797652314332E-7</v>
      </c>
      <c r="S107" s="4">
        <v>1</v>
      </c>
      <c r="T107" s="4">
        <f t="shared" si="17"/>
        <v>1.4043797652314332E-7</v>
      </c>
    </row>
    <row r="108" spans="1:42" x14ac:dyDescent="0.2">
      <c r="A108" s="81" t="s">
        <v>110</v>
      </c>
      <c r="B108" s="201" t="s">
        <v>111</v>
      </c>
      <c r="C108" s="202">
        <v>52185.268700000001</v>
      </c>
      <c r="D108" s="202">
        <v>2.0000000000000001E-4</v>
      </c>
      <c r="E108" s="35">
        <f t="shared" si="11"/>
        <v>2488.9995696374372</v>
      </c>
      <c r="F108" s="4">
        <f t="shared" si="12"/>
        <v>2489</v>
      </c>
      <c r="G108" s="4">
        <f t="shared" si="18"/>
        <v>-1.3721260620513931E-4</v>
      </c>
      <c r="K108" s="7">
        <f t="shared" si="19"/>
        <v>-1.3721260620513931E-4</v>
      </c>
      <c r="O108" s="4">
        <f t="shared" si="21"/>
        <v>6.4356742943346497E-4</v>
      </c>
      <c r="P108" s="312">
        <f t="shared" si="13"/>
        <v>37166.768700000001</v>
      </c>
      <c r="Q108" s="1"/>
      <c r="R108" s="4">
        <f t="shared" si="20"/>
        <v>6.0961746405182019E-7</v>
      </c>
      <c r="S108" s="4">
        <v>1</v>
      </c>
      <c r="T108" s="4">
        <f t="shared" si="17"/>
        <v>6.0961746405182019E-7</v>
      </c>
      <c r="V108" s="4">
        <v>1</v>
      </c>
    </row>
    <row r="109" spans="1:42" x14ac:dyDescent="0.2">
      <c r="A109" s="81" t="s">
        <v>110</v>
      </c>
      <c r="B109" s="201" t="s">
        <v>112</v>
      </c>
      <c r="C109" s="202">
        <v>52185.428500000002</v>
      </c>
      <c r="D109" s="202">
        <v>1E-4</v>
      </c>
      <c r="E109" s="35">
        <f t="shared" si="11"/>
        <v>2489.500776765663</v>
      </c>
      <c r="F109" s="4">
        <f t="shared" si="12"/>
        <v>2489.5</v>
      </c>
      <c r="G109" s="4">
        <f t="shared" si="18"/>
        <v>2.4765639682300389E-4</v>
      </c>
      <c r="K109" s="7">
        <f t="shared" si="19"/>
        <v>2.4765639682300389E-4</v>
      </c>
      <c r="O109" s="4">
        <f t="shared" si="21"/>
        <v>6.441106423771153E-4</v>
      </c>
      <c r="P109" s="312">
        <f t="shared" si="13"/>
        <v>37166.928500000002</v>
      </c>
      <c r="Q109" s="1"/>
      <c r="R109" s="4">
        <f t="shared" si="20"/>
        <v>1.5717596881787966E-7</v>
      </c>
      <c r="S109" s="4">
        <v>1</v>
      </c>
      <c r="T109" s="4">
        <f t="shared" si="17"/>
        <v>1.5717596881787966E-7</v>
      </c>
      <c r="AN109" s="4">
        <v>7154</v>
      </c>
      <c r="AO109" s="4">
        <v>6.2206255825003609E-3</v>
      </c>
      <c r="AP109" s="4">
        <v>0.2</v>
      </c>
    </row>
    <row r="110" spans="1:42" x14ac:dyDescent="0.2">
      <c r="A110" s="81" t="s">
        <v>113</v>
      </c>
      <c r="B110" s="201"/>
      <c r="C110" s="202">
        <v>52502.506999999998</v>
      </c>
      <c r="D110" s="202">
        <v>2.9999999999999997E-4</v>
      </c>
      <c r="E110" s="35">
        <f t="shared" si="11"/>
        <v>3484.006436377525</v>
      </c>
      <c r="F110" s="4">
        <f t="shared" si="12"/>
        <v>3484</v>
      </c>
      <c r="G110" s="23">
        <f t="shared" si="18"/>
        <v>2.0521119295153767E-3</v>
      </c>
      <c r="K110" s="7">
        <f t="shared" si="19"/>
        <v>2.0521119295153767E-3</v>
      </c>
      <c r="O110" s="4">
        <f t="shared" si="21"/>
        <v>1.7597384252602739E-3</v>
      </c>
      <c r="P110" s="312">
        <f t="shared" si="13"/>
        <v>37484.006999999998</v>
      </c>
      <c r="Q110" s="1"/>
      <c r="R110" s="4">
        <f t="shared" si="20"/>
        <v>8.5482265990408619E-8</v>
      </c>
      <c r="S110" s="4">
        <v>1</v>
      </c>
      <c r="T110" s="4">
        <f t="shared" si="17"/>
        <v>8.5482265990408619E-8</v>
      </c>
    </row>
    <row r="111" spans="1:42" x14ac:dyDescent="0.2">
      <c r="A111" s="81" t="s">
        <v>108</v>
      </c>
      <c r="B111" s="201"/>
      <c r="C111" s="202">
        <v>52633.777600000001</v>
      </c>
      <c r="D111" s="202">
        <v>5.0000000000000001E-4</v>
      </c>
      <c r="E111" s="35">
        <f t="shared" si="11"/>
        <v>3895.7320962398303</v>
      </c>
      <c r="F111" s="4">
        <f t="shared" si="12"/>
        <v>3895.5</v>
      </c>
      <c r="G111" s="31"/>
      <c r="K111" s="7"/>
      <c r="O111" s="4">
        <f t="shared" si="21"/>
        <v>2.2419260227591505E-3</v>
      </c>
      <c r="P111" s="312">
        <f t="shared" si="13"/>
        <v>37615.277600000001</v>
      </c>
      <c r="Q111" s="33">
        <v>7.3999304950120859E-2</v>
      </c>
      <c r="T111" s="4">
        <f t="shared" si="17"/>
        <v>0</v>
      </c>
    </row>
    <row r="112" spans="1:42" x14ac:dyDescent="0.2">
      <c r="A112" s="49" t="s">
        <v>125</v>
      </c>
      <c r="B112" s="50" t="s">
        <v>111</v>
      </c>
      <c r="C112" s="51">
        <v>52723.296300000002</v>
      </c>
      <c r="D112" s="51">
        <v>1E-4</v>
      </c>
      <c r="E112" s="35">
        <f t="shared" si="11"/>
        <v>4176.5043775237964</v>
      </c>
      <c r="F112" s="4">
        <f t="shared" si="12"/>
        <v>4176.5</v>
      </c>
      <c r="G112" s="23">
        <f>C112-(C$7+F112*C$8)</f>
        <v>1.3956870607216842E-3</v>
      </c>
      <c r="K112" s="7">
        <f>G112</f>
        <v>1.3956870607216842E-3</v>
      </c>
      <c r="O112" s="4">
        <f t="shared" si="21"/>
        <v>2.5781139618222854E-3</v>
      </c>
      <c r="P112" s="312">
        <f t="shared" si="13"/>
        <v>37704.796300000002</v>
      </c>
      <c r="Q112" s="1"/>
      <c r="R112" s="4">
        <f>+(O112-G112)^2</f>
        <v>1.3981333764463709E-6</v>
      </c>
      <c r="S112" s="4">
        <v>1</v>
      </c>
      <c r="T112" s="4">
        <f t="shared" si="17"/>
        <v>1.3981333764463709E-6</v>
      </c>
      <c r="AN112" s="4">
        <v>7154</v>
      </c>
      <c r="AO112" s="4">
        <v>6.2206255825003609E-3</v>
      </c>
      <c r="AP112" s="4">
        <v>0.2</v>
      </c>
    </row>
    <row r="113" spans="1:42" x14ac:dyDescent="0.2">
      <c r="A113" s="81" t="s">
        <v>368</v>
      </c>
      <c r="B113" s="201" t="s">
        <v>111</v>
      </c>
      <c r="C113" s="202">
        <v>52723.296300000002</v>
      </c>
      <c r="D113" s="202"/>
      <c r="E113" s="35">
        <f t="shared" si="11"/>
        <v>4176.5043775237964</v>
      </c>
      <c r="F113" s="4">
        <f t="shared" si="12"/>
        <v>4176.5</v>
      </c>
      <c r="G113" s="4">
        <f>C113-(C$7+F113*C$8)</f>
        <v>1.3956870607216842E-3</v>
      </c>
      <c r="K113" s="7">
        <f>G113</f>
        <v>1.3956870607216842E-3</v>
      </c>
      <c r="O113" s="4">
        <f t="shared" si="21"/>
        <v>2.5781139618222854E-3</v>
      </c>
      <c r="P113" s="312">
        <f t="shared" si="13"/>
        <v>37704.796300000002</v>
      </c>
      <c r="Q113" s="1"/>
    </row>
    <row r="114" spans="1:42" x14ac:dyDescent="0.2">
      <c r="A114" s="81" t="s">
        <v>256</v>
      </c>
      <c r="B114" s="201" t="s">
        <v>111</v>
      </c>
      <c r="C114" s="202">
        <v>52723.296300000002</v>
      </c>
      <c r="D114" s="202"/>
      <c r="E114" s="35">
        <f t="shared" si="11"/>
        <v>4176.5043775237964</v>
      </c>
      <c r="F114" s="148">
        <f t="shared" si="12"/>
        <v>4176.5</v>
      </c>
      <c r="G114" s="148">
        <f>C114-(C$7+F114*C$8)</f>
        <v>1.3956870607216842E-3</v>
      </c>
      <c r="H114" s="148"/>
      <c r="I114" s="148"/>
      <c r="J114" s="148"/>
      <c r="K114" s="7">
        <f>G114</f>
        <v>1.3956870607216842E-3</v>
      </c>
      <c r="L114" s="148"/>
      <c r="M114" s="148"/>
      <c r="N114" s="148">
        <f ca="1">+C$11+C$12*F114</f>
        <v>1.308601088819453E-3</v>
      </c>
      <c r="O114" s="148">
        <f t="shared" si="21"/>
        <v>2.5781139618222854E-3</v>
      </c>
      <c r="P114" s="315">
        <f t="shared" si="13"/>
        <v>37704.796300000002</v>
      </c>
      <c r="Q114" s="149"/>
      <c r="R114" s="148">
        <f>+(O114-G114)^2</f>
        <v>1.3981333764463709E-6</v>
      </c>
      <c r="S114" s="4">
        <v>1</v>
      </c>
      <c r="T114" s="4">
        <f t="shared" ref="T114:T133" si="22">S114*R114</f>
        <v>1.3981333764463709E-6</v>
      </c>
    </row>
    <row r="115" spans="1:42" x14ac:dyDescent="0.2">
      <c r="A115" s="81" t="s">
        <v>117</v>
      </c>
      <c r="B115" s="201" t="s">
        <v>262</v>
      </c>
      <c r="C115" s="202">
        <v>52935.319900000002</v>
      </c>
      <c r="D115" s="202">
        <v>1E-4</v>
      </c>
      <c r="E115" s="35">
        <f t="shared" si="11"/>
        <v>4841.5090062554336</v>
      </c>
      <c r="F115" s="4">
        <f t="shared" si="12"/>
        <v>4841.5</v>
      </c>
      <c r="G115" s="23">
        <f>C115-(C$7+F115*C$8)</f>
        <v>2.8714667787426151E-3</v>
      </c>
      <c r="K115" s="7">
        <f>G115</f>
        <v>2.8714667787426151E-3</v>
      </c>
      <c r="O115" s="4">
        <f t="shared" si="21"/>
        <v>3.396082725085083E-3</v>
      </c>
      <c r="P115" s="312">
        <f t="shared" si="13"/>
        <v>37916.819900000002</v>
      </c>
      <c r="Q115" s="1"/>
      <c r="R115" s="4">
        <f>+(O115-G115)^2</f>
        <v>2.7522189115680319E-7</v>
      </c>
      <c r="S115" s="4">
        <v>1</v>
      </c>
      <c r="T115" s="4">
        <f t="shared" si="22"/>
        <v>2.7522189115680319E-7</v>
      </c>
      <c r="AN115" s="4">
        <v>7160.5</v>
      </c>
      <c r="AO115" s="4">
        <v>6.8039226680411957E-3</v>
      </c>
      <c r="AP115" s="4">
        <v>1</v>
      </c>
    </row>
    <row r="116" spans="1:42" x14ac:dyDescent="0.2">
      <c r="A116" s="52" t="s">
        <v>140</v>
      </c>
      <c r="B116" s="205" t="s">
        <v>111</v>
      </c>
      <c r="C116" s="52">
        <v>53195.532899999998</v>
      </c>
      <c r="D116" s="52" t="s">
        <v>141</v>
      </c>
      <c r="E116" s="35">
        <f t="shared" si="11"/>
        <v>5657.6580078578154</v>
      </c>
      <c r="F116" s="4">
        <f t="shared" si="12"/>
        <v>5657.5</v>
      </c>
      <c r="G116" s="23"/>
      <c r="K116" s="7"/>
      <c r="O116" s="4">
        <f t="shared" si="21"/>
        <v>4.4427472141928982E-3</v>
      </c>
      <c r="P116" s="312">
        <f t="shared" si="13"/>
        <v>38177.032899999998</v>
      </c>
      <c r="Q116" s="33">
        <v>5.0377686704450753E-2</v>
      </c>
      <c r="T116" s="4">
        <f t="shared" si="22"/>
        <v>0</v>
      </c>
      <c r="V116" s="4">
        <v>1</v>
      </c>
    </row>
    <row r="117" spans="1:42" x14ac:dyDescent="0.2">
      <c r="A117" s="52" t="s">
        <v>140</v>
      </c>
      <c r="B117" s="205" t="s">
        <v>111</v>
      </c>
      <c r="C117" s="52">
        <v>53243.462050000002</v>
      </c>
      <c r="D117" s="52" t="s">
        <v>142</v>
      </c>
      <c r="E117" s="35">
        <f t="shared" si="11"/>
        <v>5807.9861156777715</v>
      </c>
      <c r="F117" s="4">
        <f t="shared" si="12"/>
        <v>5808</v>
      </c>
      <c r="G117" s="23"/>
      <c r="K117" s="7"/>
      <c r="O117" s="4">
        <f t="shared" si="21"/>
        <v>4.6409610857088912E-3</v>
      </c>
      <c r="P117" s="312">
        <f t="shared" si="13"/>
        <v>38224.962050000002</v>
      </c>
      <c r="Q117" s="33">
        <v>-4.4267420962569304E-3</v>
      </c>
      <c r="T117" s="4">
        <f t="shared" si="22"/>
        <v>0</v>
      </c>
      <c r="V117" s="4">
        <v>1</v>
      </c>
    </row>
    <row r="118" spans="1:42" x14ac:dyDescent="0.2">
      <c r="A118" s="52" t="s">
        <v>140</v>
      </c>
      <c r="B118" s="205" t="s">
        <v>111</v>
      </c>
      <c r="C118" s="52">
        <v>53257.539510000002</v>
      </c>
      <c r="D118" s="52" t="s">
        <v>141</v>
      </c>
      <c r="E118" s="35">
        <f t="shared" si="11"/>
        <v>5852.1395781262199</v>
      </c>
      <c r="F118" s="4">
        <f t="shared" si="12"/>
        <v>5852</v>
      </c>
      <c r="G118" s="23"/>
      <c r="K118" s="7"/>
      <c r="O118" s="4">
        <f t="shared" si="21"/>
        <v>4.6992148890002191E-3</v>
      </c>
      <c r="P118" s="312">
        <f t="shared" si="13"/>
        <v>38239.039510000002</v>
      </c>
      <c r="Q118" s="33">
        <v>4.4501730546471663E-2</v>
      </c>
      <c r="T118" s="4">
        <f t="shared" si="22"/>
        <v>0</v>
      </c>
      <c r="V118" s="4">
        <v>1</v>
      </c>
    </row>
    <row r="119" spans="1:42" x14ac:dyDescent="0.2">
      <c r="A119" s="49" t="s">
        <v>127</v>
      </c>
      <c r="B119" s="50" t="s">
        <v>111</v>
      </c>
      <c r="C119" s="51">
        <v>53322.222199999997</v>
      </c>
      <c r="D119" s="52">
        <v>1E-4</v>
      </c>
      <c r="E119" s="35">
        <f t="shared" si="11"/>
        <v>6055.0145800071878</v>
      </c>
      <c r="F119" s="4">
        <f t="shared" si="12"/>
        <v>6055</v>
      </c>
      <c r="G119" s="23">
        <f t="shared" ref="G119:G139" si="23">C119-(C$7+F119*C$8)</f>
        <v>4.6485475104418583E-3</v>
      </c>
      <c r="K119" s="7">
        <f t="shared" ref="K119:K139" si="24">G119</f>
        <v>4.6485475104418583E-3</v>
      </c>
      <c r="O119" s="4">
        <f t="shared" si="21"/>
        <v>4.9697592431900053E-3</v>
      </c>
      <c r="P119" s="312">
        <f t="shared" si="13"/>
        <v>38303.722199999997</v>
      </c>
      <c r="Q119" s="1"/>
      <c r="R119" s="4">
        <f t="shared" ref="R119:R133" si="25">+(O119-G119)^2</f>
        <v>1.0317697725506697E-7</v>
      </c>
      <c r="S119" s="4">
        <v>1</v>
      </c>
      <c r="T119" s="4">
        <f t="shared" si="22"/>
        <v>1.0317697725506697E-7</v>
      </c>
      <c r="AN119" s="4">
        <v>7335.5</v>
      </c>
      <c r="AO119" s="4">
        <v>6.2580752273788676E-3</v>
      </c>
      <c r="AP119" s="4">
        <v>0.2</v>
      </c>
    </row>
    <row r="120" spans="1:42" x14ac:dyDescent="0.2">
      <c r="A120" s="53" t="s">
        <v>127</v>
      </c>
      <c r="B120" s="50" t="s">
        <v>111</v>
      </c>
      <c r="C120" s="51">
        <v>53322.222199999997</v>
      </c>
      <c r="D120" s="51">
        <v>1E-4</v>
      </c>
      <c r="E120" s="35">
        <f t="shared" si="11"/>
        <v>6055.0145800071878</v>
      </c>
      <c r="F120" s="4">
        <f t="shared" si="12"/>
        <v>6055</v>
      </c>
      <c r="G120" s="23">
        <f t="shared" si="23"/>
        <v>4.6485475104418583E-3</v>
      </c>
      <c r="K120" s="7">
        <f t="shared" si="24"/>
        <v>4.6485475104418583E-3</v>
      </c>
      <c r="O120" s="4">
        <f t="shared" si="21"/>
        <v>4.9697592431900053E-3</v>
      </c>
      <c r="P120" s="312">
        <f t="shared" si="13"/>
        <v>38303.722199999997</v>
      </c>
      <c r="Q120" s="1"/>
      <c r="R120" s="4">
        <f t="shared" si="25"/>
        <v>1.0317697725506697E-7</v>
      </c>
      <c r="S120" s="4">
        <v>1</v>
      </c>
      <c r="T120" s="4">
        <f t="shared" si="22"/>
        <v>1.0317697725506697E-7</v>
      </c>
      <c r="AN120" s="4">
        <v>7335.5</v>
      </c>
      <c r="AO120" s="4">
        <v>6.958075231523253E-3</v>
      </c>
      <c r="AP120" s="4">
        <v>0.2</v>
      </c>
    </row>
    <row r="121" spans="1:42" x14ac:dyDescent="0.2">
      <c r="A121" s="49" t="s">
        <v>126</v>
      </c>
      <c r="B121" s="50" t="s">
        <v>111</v>
      </c>
      <c r="C121" s="51">
        <v>53363.670100000003</v>
      </c>
      <c r="D121" s="51">
        <v>2.0000000000000001E-4</v>
      </c>
      <c r="E121" s="35">
        <f t="shared" si="11"/>
        <v>6185.014473185166</v>
      </c>
      <c r="F121" s="4">
        <f t="shared" si="12"/>
        <v>6185</v>
      </c>
      <c r="G121" s="23">
        <f t="shared" si="23"/>
        <v>4.6144894149620086E-3</v>
      </c>
      <c r="K121" s="7">
        <f t="shared" si="24"/>
        <v>4.6144894149620086E-3</v>
      </c>
      <c r="O121" s="4">
        <f t="shared" si="21"/>
        <v>5.1445531875080643E-3</v>
      </c>
      <c r="P121" s="312">
        <f t="shared" si="13"/>
        <v>38345.170100000003</v>
      </c>
      <c r="Q121" s="1"/>
      <c r="R121" s="4">
        <f t="shared" si="25"/>
        <v>2.8096760296575662E-7</v>
      </c>
      <c r="S121" s="4">
        <v>1</v>
      </c>
      <c r="T121" s="4">
        <f t="shared" si="22"/>
        <v>2.8096760296575662E-7</v>
      </c>
    </row>
    <row r="122" spans="1:42" x14ac:dyDescent="0.2">
      <c r="A122" s="49" t="s">
        <v>127</v>
      </c>
      <c r="B122" s="50" t="s">
        <v>111</v>
      </c>
      <c r="C122" s="51">
        <v>53378.017919999998</v>
      </c>
      <c r="D122" s="52">
        <v>8.0000000000000007E-5</v>
      </c>
      <c r="E122" s="35">
        <f t="shared" si="11"/>
        <v>6230.0159103469032</v>
      </c>
      <c r="F122" s="4">
        <f t="shared" si="12"/>
        <v>6230</v>
      </c>
      <c r="G122" s="23">
        <f t="shared" si="23"/>
        <v>5.0727000707411207E-3</v>
      </c>
      <c r="K122" s="7">
        <f t="shared" si="24"/>
        <v>5.0727000707411207E-3</v>
      </c>
      <c r="O122" s="4">
        <f t="shared" si="21"/>
        <v>5.2053387361702206E-3</v>
      </c>
      <c r="P122" s="312">
        <f t="shared" si="13"/>
        <v>38359.517919999998</v>
      </c>
      <c r="Q122" s="1"/>
      <c r="R122" s="4">
        <f t="shared" si="25"/>
        <v>1.7593015566812692E-8</v>
      </c>
      <c r="S122" s="4">
        <v>1</v>
      </c>
      <c r="T122" s="4">
        <f t="shared" si="22"/>
        <v>1.7593015566812692E-8</v>
      </c>
      <c r="AN122" s="4">
        <v>6404.5</v>
      </c>
      <c r="AO122" s="4">
        <v>4.591983619320672E-3</v>
      </c>
      <c r="AP122" s="4">
        <v>1</v>
      </c>
    </row>
    <row r="123" spans="1:42" x14ac:dyDescent="0.2">
      <c r="A123" s="53" t="s">
        <v>127</v>
      </c>
      <c r="B123" s="50" t="s">
        <v>111</v>
      </c>
      <c r="C123" s="51">
        <v>53378.017919999998</v>
      </c>
      <c r="D123" s="51">
        <v>8.0000000000000007E-5</v>
      </c>
      <c r="E123" s="35">
        <f t="shared" si="11"/>
        <v>6230.0159103469032</v>
      </c>
      <c r="F123" s="4">
        <f t="shared" si="12"/>
        <v>6230</v>
      </c>
      <c r="G123" s="23">
        <f t="shared" si="23"/>
        <v>5.0727000707411207E-3</v>
      </c>
      <c r="K123" s="7">
        <f t="shared" si="24"/>
        <v>5.0727000707411207E-3</v>
      </c>
      <c r="O123" s="4">
        <f t="shared" si="21"/>
        <v>5.2053387361702206E-3</v>
      </c>
      <c r="P123" s="312">
        <f t="shared" si="13"/>
        <v>38359.517919999998</v>
      </c>
      <c r="Q123" s="1"/>
      <c r="R123" s="4">
        <f t="shared" si="25"/>
        <v>1.7593015566812692E-8</v>
      </c>
      <c r="S123" s="4">
        <v>1</v>
      </c>
      <c r="T123" s="4">
        <f t="shared" si="22"/>
        <v>1.7593015566812692E-8</v>
      </c>
      <c r="AN123" s="4">
        <v>6454</v>
      </c>
      <c r="AO123" s="4">
        <v>5.7740153497434221E-3</v>
      </c>
      <c r="AP123" s="4">
        <v>1</v>
      </c>
    </row>
    <row r="124" spans="1:42" x14ac:dyDescent="0.2">
      <c r="A124" s="49" t="s">
        <v>127</v>
      </c>
      <c r="B124" s="50" t="s">
        <v>112</v>
      </c>
      <c r="C124" s="51">
        <v>53378.176930000001</v>
      </c>
      <c r="D124" s="52">
        <v>8.0000000000000007E-5</v>
      </c>
      <c r="E124" s="35">
        <f t="shared" si="11"/>
        <v>6230.5146396676801</v>
      </c>
      <c r="F124" s="4">
        <f t="shared" si="12"/>
        <v>6230.5</v>
      </c>
      <c r="G124" s="23">
        <f t="shared" si="23"/>
        <v>4.6675690828124061E-3</v>
      </c>
      <c r="K124" s="7">
        <f t="shared" si="24"/>
        <v>4.6675690828124061E-3</v>
      </c>
      <c r="O124" s="4">
        <f t="shared" si="21"/>
        <v>5.2060149399071713E-3</v>
      </c>
      <c r="P124" s="312">
        <f t="shared" si="13"/>
        <v>38359.676930000001</v>
      </c>
      <c r="Q124" s="1"/>
      <c r="R124" s="4">
        <f t="shared" si="25"/>
        <v>2.899239410225163E-7</v>
      </c>
      <c r="S124" s="4">
        <v>1</v>
      </c>
      <c r="T124" s="4">
        <f t="shared" si="22"/>
        <v>2.899239410225163E-7</v>
      </c>
      <c r="AN124" s="4">
        <v>6454</v>
      </c>
      <c r="AO124" s="4">
        <v>5.8040153453475796E-3</v>
      </c>
      <c r="AP124" s="4">
        <v>1</v>
      </c>
    </row>
    <row r="125" spans="1:42" x14ac:dyDescent="0.2">
      <c r="A125" s="53" t="s">
        <v>127</v>
      </c>
      <c r="B125" s="50" t="s">
        <v>112</v>
      </c>
      <c r="C125" s="51">
        <v>53378.176930000001</v>
      </c>
      <c r="D125" s="51">
        <v>8.0000000000000007E-5</v>
      </c>
      <c r="E125" s="35">
        <f t="shared" si="11"/>
        <v>6230.5146396676801</v>
      </c>
      <c r="F125" s="4">
        <f t="shared" si="12"/>
        <v>6230.5</v>
      </c>
      <c r="G125" s="23">
        <f t="shared" si="23"/>
        <v>4.6675690828124061E-3</v>
      </c>
      <c r="K125" s="7">
        <f t="shared" si="24"/>
        <v>4.6675690828124061E-3</v>
      </c>
      <c r="O125" s="4">
        <f t="shared" si="21"/>
        <v>5.2060149399071713E-3</v>
      </c>
      <c r="P125" s="312">
        <f t="shared" si="13"/>
        <v>38359.676930000001</v>
      </c>
      <c r="Q125" s="1"/>
      <c r="R125" s="4">
        <f t="shared" si="25"/>
        <v>2.899239410225163E-7</v>
      </c>
      <c r="S125" s="4">
        <v>1</v>
      </c>
      <c r="T125" s="4">
        <f t="shared" si="22"/>
        <v>2.899239410225163E-7</v>
      </c>
      <c r="AN125" s="4">
        <v>6454.5</v>
      </c>
      <c r="AO125" s="4">
        <v>4.6788843610556796E-3</v>
      </c>
      <c r="AP125" s="4">
        <v>1</v>
      </c>
    </row>
    <row r="126" spans="1:42" x14ac:dyDescent="0.2">
      <c r="A126" s="49" t="s">
        <v>127</v>
      </c>
      <c r="B126" s="50" t="s">
        <v>111</v>
      </c>
      <c r="C126" s="51">
        <v>53378.336810000001</v>
      </c>
      <c r="D126" s="52">
        <v>8.0000000000000007E-5</v>
      </c>
      <c r="E126" s="35">
        <f t="shared" si="11"/>
        <v>6231.01609771311</v>
      </c>
      <c r="F126" s="4">
        <f t="shared" si="12"/>
        <v>6231</v>
      </c>
      <c r="G126" s="23">
        <f t="shared" si="23"/>
        <v>5.1324380910955369E-3</v>
      </c>
      <c r="K126" s="7">
        <f t="shared" si="24"/>
        <v>5.1324380910955369E-3</v>
      </c>
      <c r="O126" s="4">
        <f t="shared" si="21"/>
        <v>5.2066911614188898E-3</v>
      </c>
      <c r="P126" s="312">
        <f t="shared" si="13"/>
        <v>38359.836810000001</v>
      </c>
      <c r="Q126" s="1"/>
      <c r="R126" s="4">
        <f t="shared" si="25"/>
        <v>5.5135184524447854E-9</v>
      </c>
      <c r="S126" s="4">
        <v>1</v>
      </c>
      <c r="T126" s="4">
        <f t="shared" si="22"/>
        <v>5.5135184524447854E-9</v>
      </c>
      <c r="AN126" s="4">
        <v>6454.5</v>
      </c>
      <c r="AO126" s="4">
        <v>4.9588843612582423E-3</v>
      </c>
      <c r="AP126" s="4">
        <v>1</v>
      </c>
    </row>
    <row r="127" spans="1:42" x14ac:dyDescent="0.2">
      <c r="A127" s="53" t="s">
        <v>127</v>
      </c>
      <c r="B127" s="50" t="s">
        <v>111</v>
      </c>
      <c r="C127" s="51">
        <v>53378.336810000001</v>
      </c>
      <c r="D127" s="51">
        <v>8.0000000000000007E-5</v>
      </c>
      <c r="E127" s="35">
        <f t="shared" si="11"/>
        <v>6231.01609771311</v>
      </c>
      <c r="F127" s="4">
        <f t="shared" si="12"/>
        <v>6231</v>
      </c>
      <c r="G127" s="23">
        <f t="shared" si="23"/>
        <v>5.1324380910955369E-3</v>
      </c>
      <c r="K127" s="7">
        <f t="shared" si="24"/>
        <v>5.1324380910955369E-3</v>
      </c>
      <c r="O127" s="4">
        <f t="shared" si="21"/>
        <v>5.2066911614188898E-3</v>
      </c>
      <c r="P127" s="312">
        <f t="shared" si="13"/>
        <v>38359.836810000001</v>
      </c>
      <c r="Q127" s="1"/>
      <c r="R127" s="4">
        <f t="shared" si="25"/>
        <v>5.5135184524447854E-9</v>
      </c>
      <c r="S127" s="4">
        <v>1</v>
      </c>
      <c r="T127" s="4">
        <f t="shared" si="22"/>
        <v>5.5135184524447854E-9</v>
      </c>
      <c r="AN127" s="4">
        <v>6586</v>
      </c>
      <c r="AO127" s="4">
        <v>4.779433278599754E-3</v>
      </c>
      <c r="AP127" s="4">
        <v>1</v>
      </c>
    </row>
    <row r="128" spans="1:42" x14ac:dyDescent="0.2">
      <c r="A128" s="49" t="s">
        <v>127</v>
      </c>
      <c r="B128" s="50" t="s">
        <v>111</v>
      </c>
      <c r="C128" s="51">
        <v>53380.2497</v>
      </c>
      <c r="D128" s="52">
        <v>2.0000000000000001E-4</v>
      </c>
      <c r="E128" s="35">
        <f t="shared" si="11"/>
        <v>6237.0158105009987</v>
      </c>
      <c r="F128" s="4">
        <f t="shared" si="12"/>
        <v>6237</v>
      </c>
      <c r="G128" s="23">
        <f t="shared" si="23"/>
        <v>5.040866177296266E-3</v>
      </c>
      <c r="K128" s="7">
        <f t="shared" si="24"/>
        <v>5.040866177296266E-3</v>
      </c>
      <c r="O128" s="4">
        <f t="shared" si="21"/>
        <v>5.2148072059911834E-3</v>
      </c>
      <c r="P128" s="312">
        <f t="shared" si="13"/>
        <v>38361.7497</v>
      </c>
      <c r="Q128" s="1"/>
      <c r="R128" s="4">
        <f t="shared" si="25"/>
        <v>3.0255481463446103E-8</v>
      </c>
      <c r="S128" s="4">
        <v>1</v>
      </c>
      <c r="T128" s="4">
        <f t="shared" si="22"/>
        <v>3.0255481463446103E-8</v>
      </c>
    </row>
    <row r="129" spans="1:42" x14ac:dyDescent="0.2">
      <c r="A129" s="53" t="s">
        <v>127</v>
      </c>
      <c r="B129" s="50" t="s">
        <v>111</v>
      </c>
      <c r="C129" s="51">
        <v>53380.2497</v>
      </c>
      <c r="D129" s="51">
        <v>2.0000000000000001E-4</v>
      </c>
      <c r="E129" s="35">
        <f t="shared" si="11"/>
        <v>6237.0158105009987</v>
      </c>
      <c r="F129" s="4">
        <f t="shared" si="12"/>
        <v>6237</v>
      </c>
      <c r="G129" s="23">
        <f t="shared" si="23"/>
        <v>5.040866177296266E-3</v>
      </c>
      <c r="K129" s="7">
        <f t="shared" si="24"/>
        <v>5.040866177296266E-3</v>
      </c>
      <c r="O129" s="4">
        <f t="shared" si="21"/>
        <v>5.2148072059911834E-3</v>
      </c>
      <c r="P129" s="312">
        <f t="shared" si="13"/>
        <v>38361.7497</v>
      </c>
      <c r="Q129" s="1"/>
      <c r="R129" s="4">
        <f t="shared" si="25"/>
        <v>3.0255481463446103E-8</v>
      </c>
      <c r="S129" s="4">
        <v>1</v>
      </c>
      <c r="T129" s="4">
        <f t="shared" si="22"/>
        <v>3.0255481463446103E-8</v>
      </c>
      <c r="V129" s="4">
        <v>1</v>
      </c>
    </row>
    <row r="130" spans="1:42" x14ac:dyDescent="0.2">
      <c r="A130" s="49" t="s">
        <v>127</v>
      </c>
      <c r="B130" s="50" t="s">
        <v>111</v>
      </c>
      <c r="C130" s="51">
        <v>53385.988700000002</v>
      </c>
      <c r="D130" s="52">
        <v>5.0000000000000001E-4</v>
      </c>
      <c r="E130" s="35">
        <f t="shared" si="11"/>
        <v>6255.0159838981672</v>
      </c>
      <c r="F130" s="4">
        <f t="shared" si="12"/>
        <v>6255</v>
      </c>
      <c r="G130" s="23">
        <f t="shared" si="23"/>
        <v>5.0961504384758882E-3</v>
      </c>
      <c r="K130" s="7">
        <f t="shared" si="24"/>
        <v>5.0961504384758882E-3</v>
      </c>
      <c r="O130" s="4">
        <f t="shared" si="21"/>
        <v>5.2391706971052091E-3</v>
      </c>
      <c r="P130" s="312">
        <f t="shared" si="13"/>
        <v>38367.488700000002</v>
      </c>
      <c r="Q130" s="1"/>
      <c r="R130" s="4">
        <f t="shared" si="25"/>
        <v>2.0454794378397828E-8</v>
      </c>
      <c r="S130" s="4">
        <v>1</v>
      </c>
      <c r="T130" s="4">
        <f t="shared" si="22"/>
        <v>2.0454794378397828E-8</v>
      </c>
    </row>
    <row r="131" spans="1:42" x14ac:dyDescent="0.2">
      <c r="A131" s="53" t="s">
        <v>127</v>
      </c>
      <c r="B131" s="50" t="s">
        <v>111</v>
      </c>
      <c r="C131" s="51">
        <v>53385.988700000002</v>
      </c>
      <c r="D131" s="51">
        <v>5.0000000000000001E-4</v>
      </c>
      <c r="E131" s="35">
        <f t="shared" si="11"/>
        <v>6255.0159838981672</v>
      </c>
      <c r="F131" s="4">
        <f t="shared" si="12"/>
        <v>6255</v>
      </c>
      <c r="G131" s="23">
        <f t="shared" si="23"/>
        <v>5.0961504384758882E-3</v>
      </c>
      <c r="K131" s="7">
        <f t="shared" si="24"/>
        <v>5.0961504384758882E-3</v>
      </c>
      <c r="O131" s="4">
        <f t="shared" si="21"/>
        <v>5.2391706971052091E-3</v>
      </c>
      <c r="P131" s="312">
        <f t="shared" si="13"/>
        <v>38367.488700000002</v>
      </c>
      <c r="Q131" s="1"/>
      <c r="R131" s="4">
        <f t="shared" si="25"/>
        <v>2.0454794378397828E-8</v>
      </c>
      <c r="S131" s="4">
        <v>1</v>
      </c>
      <c r="T131" s="4">
        <f t="shared" si="22"/>
        <v>2.0454794378397828E-8</v>
      </c>
    </row>
    <row r="132" spans="1:42" x14ac:dyDescent="0.2">
      <c r="A132" s="49" t="s">
        <v>127</v>
      </c>
      <c r="B132" s="50" t="s">
        <v>111</v>
      </c>
      <c r="C132" s="51">
        <v>53407.987760000004</v>
      </c>
      <c r="D132" s="52">
        <v>6.9999999999999994E-5</v>
      </c>
      <c r="E132" s="35">
        <f t="shared" si="11"/>
        <v>6324.0152685426419</v>
      </c>
      <c r="F132" s="4">
        <f t="shared" si="12"/>
        <v>6324</v>
      </c>
      <c r="G132" s="23">
        <f t="shared" si="23"/>
        <v>4.8680734471417964E-3</v>
      </c>
      <c r="K132" s="7">
        <f t="shared" si="24"/>
        <v>4.8680734471417964E-3</v>
      </c>
      <c r="O132" s="4">
        <f t="shared" si="21"/>
        <v>5.3327774835400825E-3</v>
      </c>
      <c r="P132" s="312">
        <f t="shared" si="13"/>
        <v>38389.487760000004</v>
      </c>
      <c r="Q132" s="1"/>
      <c r="R132" s="4">
        <f t="shared" si="25"/>
        <v>2.1594984144485962E-7</v>
      </c>
      <c r="S132" s="4">
        <v>1</v>
      </c>
      <c r="T132" s="4">
        <f t="shared" si="22"/>
        <v>2.1594984144485962E-7</v>
      </c>
      <c r="AN132" s="4">
        <v>6237</v>
      </c>
      <c r="AO132" s="4">
        <v>5.040866177296266E-3</v>
      </c>
      <c r="AP132" s="4">
        <v>1</v>
      </c>
    </row>
    <row r="133" spans="1:42" x14ac:dyDescent="0.2">
      <c r="A133" s="53" t="s">
        <v>127</v>
      </c>
      <c r="B133" s="50" t="s">
        <v>111</v>
      </c>
      <c r="C133" s="51">
        <v>53407.987760000004</v>
      </c>
      <c r="D133" s="51">
        <v>6.9999999999999994E-5</v>
      </c>
      <c r="E133" s="35">
        <f t="shared" si="11"/>
        <v>6324.0152685426419</v>
      </c>
      <c r="F133" s="4">
        <f t="shared" si="12"/>
        <v>6324</v>
      </c>
      <c r="G133" s="23">
        <f t="shared" si="23"/>
        <v>4.8680734471417964E-3</v>
      </c>
      <c r="K133" s="7">
        <f t="shared" si="24"/>
        <v>4.8680734471417964E-3</v>
      </c>
      <c r="O133" s="4">
        <f t="shared" si="21"/>
        <v>5.3327774835400825E-3</v>
      </c>
      <c r="P133" s="312">
        <f t="shared" si="13"/>
        <v>38389.487760000004</v>
      </c>
      <c r="Q133" s="1"/>
      <c r="R133" s="4">
        <f t="shared" si="25"/>
        <v>2.1594984144485962E-7</v>
      </c>
      <c r="S133" s="4">
        <v>1</v>
      </c>
      <c r="T133" s="4">
        <f t="shared" si="22"/>
        <v>2.1594984144485962E-7</v>
      </c>
      <c r="AN133" s="4">
        <v>6237</v>
      </c>
      <c r="AO133" s="4">
        <v>5.040866177296266E-3</v>
      </c>
      <c r="AP133" s="4">
        <v>1</v>
      </c>
    </row>
    <row r="134" spans="1:42" x14ac:dyDescent="0.2">
      <c r="A134" s="81" t="s">
        <v>368</v>
      </c>
      <c r="B134" s="201" t="s">
        <v>112</v>
      </c>
      <c r="C134" s="202">
        <v>53433.653299999998</v>
      </c>
      <c r="D134" s="202"/>
      <c r="E134" s="35">
        <f t="shared" si="11"/>
        <v>6404.5143398672171</v>
      </c>
      <c r="F134" s="4">
        <f t="shared" si="12"/>
        <v>6404.5</v>
      </c>
      <c r="G134" s="4">
        <f t="shared" si="23"/>
        <v>4.5719836198259145E-3</v>
      </c>
      <c r="K134" s="7">
        <f t="shared" si="24"/>
        <v>4.5719836198259145E-3</v>
      </c>
      <c r="O134" s="4">
        <f t="shared" si="21"/>
        <v>5.4424132307586597E-3</v>
      </c>
      <c r="P134" s="312">
        <f t="shared" si="13"/>
        <v>38415.153299999998</v>
      </c>
      <c r="Q134" s="1"/>
    </row>
    <row r="135" spans="1:42" x14ac:dyDescent="0.2">
      <c r="A135" s="52" t="s">
        <v>140</v>
      </c>
      <c r="B135" s="205" t="s">
        <v>112</v>
      </c>
      <c r="C135" s="52">
        <v>53433.653319999998</v>
      </c>
      <c r="D135" s="52">
        <v>1E-4</v>
      </c>
      <c r="E135" s="35">
        <f t="shared" si="11"/>
        <v>6404.5144025965183</v>
      </c>
      <c r="F135" s="4">
        <f t="shared" si="12"/>
        <v>6404.5</v>
      </c>
      <c r="G135" s="23">
        <f t="shared" si="23"/>
        <v>4.591983619320672E-3</v>
      </c>
      <c r="K135" s="7">
        <f t="shared" si="24"/>
        <v>4.591983619320672E-3</v>
      </c>
      <c r="O135" s="4">
        <f t="shared" si="21"/>
        <v>5.4424132307586597E-3</v>
      </c>
      <c r="P135" s="312">
        <f t="shared" si="13"/>
        <v>38415.153319999998</v>
      </c>
      <c r="Q135" s="1"/>
      <c r="R135" s="4">
        <f>+(O135-G135)^2</f>
        <v>7.2323052401056673E-7</v>
      </c>
      <c r="S135" s="4">
        <v>1</v>
      </c>
      <c r="T135" s="4">
        <f>S135*R135</f>
        <v>7.2323052401056673E-7</v>
      </c>
      <c r="AN135" s="4">
        <v>7335.5</v>
      </c>
      <c r="AO135" s="4">
        <v>6.958075231523253E-3</v>
      </c>
      <c r="AP135" s="4">
        <v>0.2</v>
      </c>
    </row>
    <row r="136" spans="1:42" x14ac:dyDescent="0.2">
      <c r="A136" s="81" t="s">
        <v>368</v>
      </c>
      <c r="B136" s="201" t="s">
        <v>111</v>
      </c>
      <c r="C136" s="202">
        <v>53449.436600000001</v>
      </c>
      <c r="D136" s="202"/>
      <c r="E136" s="35">
        <f t="shared" si="11"/>
        <v>6454.0181099978154</v>
      </c>
      <c r="F136" s="4">
        <f t="shared" si="12"/>
        <v>6454</v>
      </c>
      <c r="G136" s="4">
        <f t="shared" si="23"/>
        <v>5.7740153497434221E-3</v>
      </c>
      <c r="K136" s="7">
        <f t="shared" si="24"/>
        <v>5.7740153497434221E-3</v>
      </c>
      <c r="O136" s="4">
        <f t="shared" si="21"/>
        <v>5.5100577620157279E-3</v>
      </c>
      <c r="P136" s="312">
        <f t="shared" si="13"/>
        <v>38430.936600000001</v>
      </c>
      <c r="Q136" s="1"/>
    </row>
    <row r="137" spans="1:42" x14ac:dyDescent="0.2">
      <c r="A137" s="52" t="s">
        <v>140</v>
      </c>
      <c r="B137" s="205" t="s">
        <v>111</v>
      </c>
      <c r="C137" s="52">
        <v>53449.436629999997</v>
      </c>
      <c r="D137" s="52">
        <v>2.0000000000000001E-4</v>
      </c>
      <c r="E137" s="35">
        <f t="shared" si="11"/>
        <v>6454.0182040917562</v>
      </c>
      <c r="F137" s="4">
        <f t="shared" si="12"/>
        <v>6454</v>
      </c>
      <c r="G137" s="23">
        <f t="shared" si="23"/>
        <v>5.8040153453475796E-3</v>
      </c>
      <c r="K137" s="7">
        <f t="shared" si="24"/>
        <v>5.8040153453475796E-3</v>
      </c>
      <c r="O137" s="4">
        <f t="shared" si="21"/>
        <v>5.5100577620157279E-3</v>
      </c>
      <c r="P137" s="312">
        <f t="shared" si="13"/>
        <v>38430.936629999997</v>
      </c>
      <c r="Q137" s="1"/>
      <c r="R137" s="4">
        <f>+(O137-G137)^2</f>
        <v>8.6411060798302504E-8</v>
      </c>
      <c r="S137" s="4">
        <v>1</v>
      </c>
      <c r="T137" s="4">
        <f>S137*R137</f>
        <v>8.6411060798302504E-8</v>
      </c>
      <c r="V137" s="4">
        <v>1</v>
      </c>
    </row>
    <row r="138" spans="1:42" x14ac:dyDescent="0.2">
      <c r="A138" s="52" t="s">
        <v>140</v>
      </c>
      <c r="B138" s="205" t="s">
        <v>112</v>
      </c>
      <c r="C138" s="52">
        <v>53449.594920000003</v>
      </c>
      <c r="D138" s="52">
        <v>4.0000000000000002E-4</v>
      </c>
      <c r="E138" s="35">
        <f t="shared" si="11"/>
        <v>6454.5146751576485</v>
      </c>
      <c r="F138" s="4">
        <f t="shared" si="12"/>
        <v>6454.5</v>
      </c>
      <c r="G138" s="23">
        <f t="shared" si="23"/>
        <v>4.6788843610556796E-3</v>
      </c>
      <c r="K138" s="7">
        <f t="shared" si="24"/>
        <v>4.6788843610556796E-3</v>
      </c>
      <c r="O138" s="4">
        <f t="shared" si="21"/>
        <v>5.510741928847495E-3</v>
      </c>
      <c r="P138" s="312">
        <f t="shared" si="13"/>
        <v>38431.094920000003</v>
      </c>
      <c r="Q138" s="1"/>
      <c r="R138" s="4">
        <f>+(O138-G138)^2</f>
        <v>6.9198701309251475E-7</v>
      </c>
      <c r="S138" s="4">
        <v>1</v>
      </c>
      <c r="T138" s="4">
        <f>S138*R138</f>
        <v>6.9198701309251475E-7</v>
      </c>
    </row>
    <row r="139" spans="1:42" x14ac:dyDescent="0.2">
      <c r="A139" s="81" t="s">
        <v>368</v>
      </c>
      <c r="B139" s="201" t="s">
        <v>112</v>
      </c>
      <c r="C139" s="202">
        <v>53449.595200000003</v>
      </c>
      <c r="D139" s="202"/>
      <c r="E139" s="35">
        <f t="shared" si="11"/>
        <v>6454.5155533678862</v>
      </c>
      <c r="F139" s="4">
        <f t="shared" si="12"/>
        <v>6454.5</v>
      </c>
      <c r="G139" s="4">
        <f t="shared" si="23"/>
        <v>4.9588843612582423E-3</v>
      </c>
      <c r="K139" s="7">
        <f t="shared" si="24"/>
        <v>4.9588843612582423E-3</v>
      </c>
      <c r="O139" s="4">
        <f t="shared" si="21"/>
        <v>5.510741928847495E-3</v>
      </c>
      <c r="P139" s="312">
        <f t="shared" si="13"/>
        <v>38431.095200000003</v>
      </c>
      <c r="Q139" s="1"/>
    </row>
    <row r="140" spans="1:42" x14ac:dyDescent="0.2">
      <c r="A140" s="52" t="s">
        <v>137</v>
      </c>
      <c r="B140" s="205" t="s">
        <v>111</v>
      </c>
      <c r="C140" s="52">
        <v>53474.629399999998</v>
      </c>
      <c r="D140" s="52">
        <v>5.0000000000000001E-4</v>
      </c>
      <c r="E140" s="35">
        <f t="shared" si="11"/>
        <v>6533.0344487955172</v>
      </c>
      <c r="F140" s="4">
        <f t="shared" si="12"/>
        <v>6533</v>
      </c>
      <c r="G140" s="23"/>
      <c r="K140" s="7"/>
      <c r="O140" s="4">
        <f t="shared" si="21"/>
        <v>5.6183765818476963E-3</v>
      </c>
      <c r="P140" s="312">
        <f t="shared" si="13"/>
        <v>38456.129399999998</v>
      </c>
      <c r="Q140" s="33">
        <v>1.0983318497892469E-2</v>
      </c>
      <c r="T140" s="4">
        <f>S140*R140</f>
        <v>0</v>
      </c>
    </row>
    <row r="141" spans="1:42" x14ac:dyDescent="0.2">
      <c r="A141" s="81" t="s">
        <v>368</v>
      </c>
      <c r="B141" s="201" t="s">
        <v>112</v>
      </c>
      <c r="C141" s="202">
        <v>53491.521200000003</v>
      </c>
      <c r="D141" s="202"/>
      <c r="E141" s="35">
        <f t="shared" si="11"/>
        <v>6586.0149905258359</v>
      </c>
      <c r="F141" s="4">
        <f t="shared" si="12"/>
        <v>6586</v>
      </c>
      <c r="G141" s="4">
        <f t="shared" ref="G141:G154" si="26">C141-(C$7+F141*C$8)</f>
        <v>4.779433278599754E-3</v>
      </c>
      <c r="K141" s="7">
        <f t="shared" ref="K141:K154" si="27">G141</f>
        <v>4.779433278599754E-3</v>
      </c>
      <c r="O141" s="4">
        <f t="shared" si="21"/>
        <v>5.6912948743510512E-3</v>
      </c>
      <c r="P141" s="312">
        <f t="shared" si="13"/>
        <v>38473.021200000003</v>
      </c>
      <c r="Q141" s="1"/>
    </row>
    <row r="142" spans="1:42" x14ac:dyDescent="0.2">
      <c r="A142" s="49" t="s">
        <v>125</v>
      </c>
      <c r="B142" s="50" t="s">
        <v>112</v>
      </c>
      <c r="C142" s="51">
        <v>53491.5213</v>
      </c>
      <c r="D142" s="51">
        <v>1E-4</v>
      </c>
      <c r="E142" s="35">
        <f t="shared" si="11"/>
        <v>6586.0153041723406</v>
      </c>
      <c r="F142" s="4">
        <f t="shared" si="12"/>
        <v>6586</v>
      </c>
      <c r="G142" s="23">
        <f t="shared" si="26"/>
        <v>4.8794332760735415E-3</v>
      </c>
      <c r="K142" s="7">
        <f t="shared" si="27"/>
        <v>4.8794332760735415E-3</v>
      </c>
      <c r="O142" s="4">
        <f t="shared" si="21"/>
        <v>5.6912948743510512E-3</v>
      </c>
      <c r="P142" s="312">
        <f t="shared" si="13"/>
        <v>38473.0213</v>
      </c>
      <c r="Q142" s="1"/>
      <c r="R142" s="4">
        <f>+(O142-G142)^2</f>
        <v>6.5911925475771251E-7</v>
      </c>
      <c r="S142" s="4">
        <v>1</v>
      </c>
      <c r="T142" s="4">
        <f>S142*R142</f>
        <v>6.5911925475771251E-7</v>
      </c>
      <c r="AN142" s="4">
        <v>7335.5</v>
      </c>
      <c r="AO142" s="4">
        <v>6.958075231523253E-3</v>
      </c>
      <c r="AP142" s="4">
        <v>0.2</v>
      </c>
    </row>
    <row r="143" spans="1:42" x14ac:dyDescent="0.2">
      <c r="A143" s="81" t="s">
        <v>368</v>
      </c>
      <c r="B143" s="201" t="s">
        <v>111</v>
      </c>
      <c r="C143" s="202">
        <v>53607.576399999998</v>
      </c>
      <c r="D143" s="202"/>
      <c r="E143" s="35">
        <f t="shared" si="11"/>
        <v>6950.0180788064454</v>
      </c>
      <c r="F143" s="4">
        <f t="shared" si="12"/>
        <v>6950</v>
      </c>
      <c r="G143" s="4">
        <f t="shared" si="26"/>
        <v>5.7640705927042291E-3</v>
      </c>
      <c r="K143" s="7">
        <f t="shared" si="27"/>
        <v>5.7640705927042291E-3</v>
      </c>
      <c r="O143" s="4">
        <f t="shared" si="21"/>
        <v>6.1974881961201524E-3</v>
      </c>
      <c r="P143" s="312">
        <f t="shared" si="13"/>
        <v>38589.076399999998</v>
      </c>
      <c r="Q143" s="1"/>
    </row>
    <row r="144" spans="1:42" x14ac:dyDescent="0.2">
      <c r="A144" s="52" t="s">
        <v>140</v>
      </c>
      <c r="B144" s="205" t="s">
        <v>111</v>
      </c>
      <c r="C144" s="52">
        <v>53607.576580000001</v>
      </c>
      <c r="D144" s="52">
        <v>1E-4</v>
      </c>
      <c r="E144" s="35">
        <f t="shared" si="11"/>
        <v>6950.0186433701774</v>
      </c>
      <c r="F144" s="4">
        <f t="shared" si="12"/>
        <v>6950</v>
      </c>
      <c r="G144" s="23">
        <f t="shared" si="26"/>
        <v>5.9440705954330042E-3</v>
      </c>
      <c r="K144" s="7">
        <f t="shared" si="27"/>
        <v>5.9440705954330042E-3</v>
      </c>
      <c r="O144" s="4">
        <f t="shared" si="21"/>
        <v>6.1974881961201524E-3</v>
      </c>
      <c r="P144" s="312">
        <f t="shared" si="13"/>
        <v>38589.076580000001</v>
      </c>
      <c r="Q144" s="1"/>
      <c r="R144" s="4">
        <f>+(O144-G144)^2</f>
        <v>6.4220480338030874E-8</v>
      </c>
      <c r="S144" s="4">
        <v>1</v>
      </c>
      <c r="T144" s="4">
        <f>S144*R144</f>
        <v>6.4220480338030874E-8</v>
      </c>
      <c r="AN144" s="4">
        <v>7388</v>
      </c>
      <c r="AO144" s="4">
        <v>5.4093210055725649E-3</v>
      </c>
      <c r="AP144" s="4">
        <v>1</v>
      </c>
    </row>
    <row r="145" spans="1:42" x14ac:dyDescent="0.2">
      <c r="A145" s="81" t="s">
        <v>368</v>
      </c>
      <c r="B145" s="201" t="s">
        <v>111</v>
      </c>
      <c r="C145" s="202">
        <v>53614.591200000003</v>
      </c>
      <c r="D145" s="202"/>
      <c r="E145" s="35">
        <f t="shared" si="11"/>
        <v>6972.0197544200546</v>
      </c>
      <c r="F145" s="4">
        <f t="shared" si="12"/>
        <v>6972</v>
      </c>
      <c r="G145" s="4">
        <f t="shared" si="26"/>
        <v>6.2983069219626486E-3</v>
      </c>
      <c r="K145" s="7">
        <f t="shared" si="27"/>
        <v>6.2983069219626486E-3</v>
      </c>
      <c r="O145" s="4">
        <f t="shared" si="21"/>
        <v>6.2283841845976462E-3</v>
      </c>
      <c r="P145" s="312">
        <f t="shared" si="13"/>
        <v>38596.091200000003</v>
      </c>
      <c r="Q145" s="1"/>
    </row>
    <row r="146" spans="1:42" x14ac:dyDescent="0.2">
      <c r="A146" s="52" t="s">
        <v>140</v>
      </c>
      <c r="B146" s="205" t="s">
        <v>111</v>
      </c>
      <c r="C146" s="52">
        <v>53614.591469999999</v>
      </c>
      <c r="D146" s="52">
        <v>2.0000000000000001E-4</v>
      </c>
      <c r="E146" s="35">
        <f t="shared" si="11"/>
        <v>6972.0206012656308</v>
      </c>
      <c r="F146" s="4">
        <f t="shared" si="12"/>
        <v>6972</v>
      </c>
      <c r="G146" s="23">
        <f t="shared" si="26"/>
        <v>6.5683069187798537E-3</v>
      </c>
      <c r="K146" s="7">
        <f t="shared" si="27"/>
        <v>6.5683069187798537E-3</v>
      </c>
      <c r="O146" s="4">
        <f t="shared" si="21"/>
        <v>6.2283841845976462E-3</v>
      </c>
      <c r="P146" s="312">
        <f t="shared" si="13"/>
        <v>38596.091469999999</v>
      </c>
      <c r="Q146" s="1"/>
      <c r="R146" s="4">
        <f t="shared" ref="R146:R154" si="28">+(O146-G146)^2</f>
        <v>1.1554746521390772E-7</v>
      </c>
      <c r="S146" s="4">
        <v>1</v>
      </c>
      <c r="T146" s="4">
        <f t="shared" ref="T146:T177" si="29">S146*R146</f>
        <v>1.1554746521390772E-7</v>
      </c>
    </row>
    <row r="147" spans="1:42" x14ac:dyDescent="0.2">
      <c r="A147" s="49" t="s">
        <v>127</v>
      </c>
      <c r="B147" s="50" t="s">
        <v>111</v>
      </c>
      <c r="C147" s="51">
        <v>53619.054429999997</v>
      </c>
      <c r="D147" s="52">
        <v>6.0000000000000002E-5</v>
      </c>
      <c r="E147" s="35">
        <f t="shared" si="11"/>
        <v>6986.0185196947214</v>
      </c>
      <c r="F147" s="4">
        <f t="shared" si="12"/>
        <v>6986</v>
      </c>
      <c r="G147" s="23">
        <f t="shared" si="26"/>
        <v>5.9046391179435886E-3</v>
      </c>
      <c r="K147" s="7">
        <f t="shared" si="27"/>
        <v>5.9046391179435886E-3</v>
      </c>
      <c r="O147" s="4">
        <f t="shared" si="21"/>
        <v>6.2480631851375649E-3</v>
      </c>
      <c r="P147" s="312">
        <f t="shared" si="13"/>
        <v>38600.554429999997</v>
      </c>
      <c r="Q147" s="1"/>
      <c r="R147" s="4">
        <f t="shared" si="28"/>
        <v>1.1794008992805271E-7</v>
      </c>
      <c r="S147" s="4">
        <v>1</v>
      </c>
      <c r="T147" s="4">
        <f t="shared" si="29"/>
        <v>1.1794008992805271E-7</v>
      </c>
      <c r="AN147" s="4">
        <v>6230.5</v>
      </c>
      <c r="AO147" s="4">
        <v>4.6675690828124061E-3</v>
      </c>
      <c r="AP147" s="4">
        <v>1</v>
      </c>
    </row>
    <row r="148" spans="1:42" x14ac:dyDescent="0.2">
      <c r="A148" s="53" t="s">
        <v>127</v>
      </c>
      <c r="B148" s="50" t="s">
        <v>111</v>
      </c>
      <c r="C148" s="51">
        <v>53619.054429999997</v>
      </c>
      <c r="D148" s="51">
        <v>6.0000000000000002E-5</v>
      </c>
      <c r="E148" s="35">
        <f t="shared" si="11"/>
        <v>6986.0185196947214</v>
      </c>
      <c r="F148" s="4">
        <f t="shared" si="12"/>
        <v>6986</v>
      </c>
      <c r="G148" s="23">
        <f t="shared" si="26"/>
        <v>5.9046391179435886E-3</v>
      </c>
      <c r="K148" s="7">
        <f t="shared" si="27"/>
        <v>5.9046391179435886E-3</v>
      </c>
      <c r="O148" s="4">
        <f t="shared" si="21"/>
        <v>6.2480631851375649E-3</v>
      </c>
      <c r="P148" s="312">
        <f t="shared" si="13"/>
        <v>38600.554429999997</v>
      </c>
      <c r="Q148" s="1"/>
      <c r="R148" s="4">
        <f t="shared" si="28"/>
        <v>1.1794008992805271E-7</v>
      </c>
      <c r="S148" s="4">
        <v>1</v>
      </c>
      <c r="T148" s="4">
        <f t="shared" si="29"/>
        <v>1.1794008992805271E-7</v>
      </c>
      <c r="AN148" s="4">
        <v>6230.5</v>
      </c>
      <c r="AO148" s="4">
        <v>4.6675690828124061E-3</v>
      </c>
      <c r="AP148" s="4">
        <v>1</v>
      </c>
    </row>
    <row r="149" spans="1:42" x14ac:dyDescent="0.2">
      <c r="A149" s="203" t="s">
        <v>261</v>
      </c>
      <c r="B149" s="204" t="s">
        <v>111</v>
      </c>
      <c r="C149" s="203">
        <v>53663.052949999998</v>
      </c>
      <c r="D149" s="203">
        <v>9.0000000000000006E-5</v>
      </c>
      <c r="E149" s="35">
        <f t="shared" ref="E149:E209" si="30">(C149-C$7)/C$8</f>
        <v>7124.0183435697154</v>
      </c>
      <c r="F149" s="4">
        <f t="shared" ref="F149:F209" si="31">ROUND(2*E149,0)/2</f>
        <v>7124</v>
      </c>
      <c r="G149" s="23">
        <f t="shared" si="26"/>
        <v>5.8484851397224702E-3</v>
      </c>
      <c r="K149" s="7">
        <f t="shared" si="27"/>
        <v>5.8484851397224702E-3</v>
      </c>
      <c r="N149" s="4">
        <f t="shared" ref="N149:N154" ca="1" si="32">+C$11+C$12*F149</f>
        <v>6.1902866553350203E-3</v>
      </c>
      <c r="O149" s="4">
        <f t="shared" si="21"/>
        <v>6.4427875916954281E-3</v>
      </c>
      <c r="P149" s="312">
        <f t="shared" ref="P149:P209" si="33">C149-15018.5</f>
        <v>38644.552949999998</v>
      </c>
      <c r="Q149" s="1"/>
      <c r="R149" s="4">
        <f t="shared" si="28"/>
        <v>3.5319540442106989E-7</v>
      </c>
      <c r="S149" s="4">
        <v>1</v>
      </c>
      <c r="T149" s="4">
        <f t="shared" si="29"/>
        <v>3.5319540442106989E-7</v>
      </c>
      <c r="AN149" s="4">
        <v>6950</v>
      </c>
      <c r="AO149" s="4">
        <v>5.7640705927042291E-3</v>
      </c>
      <c r="AP149" s="4">
        <v>1</v>
      </c>
    </row>
    <row r="150" spans="1:42" x14ac:dyDescent="0.2">
      <c r="A150" s="203" t="s">
        <v>261</v>
      </c>
      <c r="B150" s="204" t="s">
        <v>111</v>
      </c>
      <c r="C150" s="203">
        <v>53664.009689999999</v>
      </c>
      <c r="D150" s="203">
        <v>1.9000000000000001E-4</v>
      </c>
      <c r="E150" s="35">
        <f t="shared" si="30"/>
        <v>7127.0191252208788</v>
      </c>
      <c r="F150" s="4">
        <f t="shared" si="31"/>
        <v>7127</v>
      </c>
      <c r="G150" s="23">
        <f t="shared" si="26"/>
        <v>6.0976991808274761E-3</v>
      </c>
      <c r="K150" s="7">
        <f t="shared" si="27"/>
        <v>6.0976991808274761E-3</v>
      </c>
      <c r="N150" s="4">
        <f t="shared" ca="1" si="32"/>
        <v>6.1952552920439413E-3</v>
      </c>
      <c r="O150" s="4">
        <f t="shared" si="21"/>
        <v>6.4470357684197933E-3</v>
      </c>
      <c r="P150" s="312">
        <f t="shared" si="33"/>
        <v>38645.509689999999</v>
      </c>
      <c r="Q150" s="1"/>
      <c r="R150" s="4">
        <f t="shared" si="28"/>
        <v>1.2203605143064475E-7</v>
      </c>
      <c r="S150" s="4">
        <v>1</v>
      </c>
      <c r="T150" s="4">
        <f t="shared" si="29"/>
        <v>1.2203605143064475E-7</v>
      </c>
    </row>
    <row r="151" spans="1:42" x14ac:dyDescent="0.2">
      <c r="A151" s="203" t="s">
        <v>261</v>
      </c>
      <c r="B151" s="204" t="s">
        <v>112</v>
      </c>
      <c r="C151" s="203">
        <v>53664.168700000002</v>
      </c>
      <c r="D151" s="203">
        <v>1.4999999999999999E-4</v>
      </c>
      <c r="E151" s="35">
        <f t="shared" si="30"/>
        <v>7127.5178545416557</v>
      </c>
      <c r="F151" s="4">
        <f t="shared" si="31"/>
        <v>7127.5</v>
      </c>
      <c r="G151" s="23">
        <f t="shared" si="26"/>
        <v>5.6925681928987615E-3</v>
      </c>
      <c r="K151" s="7">
        <f t="shared" si="27"/>
        <v>5.6925681928987615E-3</v>
      </c>
      <c r="N151" s="4">
        <f t="shared" ca="1" si="32"/>
        <v>6.1960833981620951E-3</v>
      </c>
      <c r="O151" s="4">
        <f t="shared" si="21"/>
        <v>6.4477438600855329E-3</v>
      </c>
      <c r="P151" s="312">
        <f t="shared" si="33"/>
        <v>38645.668700000002</v>
      </c>
      <c r="Q151" s="1"/>
      <c r="R151" s="4">
        <f t="shared" si="28"/>
        <v>5.7029028831098528E-7</v>
      </c>
      <c r="S151" s="4">
        <v>1</v>
      </c>
      <c r="T151" s="4">
        <f t="shared" si="29"/>
        <v>5.7029028831098528E-7</v>
      </c>
      <c r="AN151" s="4">
        <v>12791</v>
      </c>
      <c r="AO151" s="4">
        <v>1.550381397100864E-2</v>
      </c>
      <c r="AP151" s="4">
        <v>1</v>
      </c>
    </row>
    <row r="152" spans="1:42" x14ac:dyDescent="0.2">
      <c r="A152" s="203" t="s">
        <v>261</v>
      </c>
      <c r="B152" s="204" t="s">
        <v>111</v>
      </c>
      <c r="C152" s="203">
        <v>53665.922769999997</v>
      </c>
      <c r="D152" s="203">
        <v>1E-4</v>
      </c>
      <c r="E152" s="35">
        <f t="shared" si="30"/>
        <v>7133.0194339371392</v>
      </c>
      <c r="F152" s="4">
        <f t="shared" si="31"/>
        <v>7133</v>
      </c>
      <c r="G152" s="23">
        <f t="shared" si="26"/>
        <v>6.1961272658663802E-3</v>
      </c>
      <c r="K152" s="7">
        <f t="shared" si="27"/>
        <v>6.1961272658663802E-3</v>
      </c>
      <c r="N152" s="4">
        <f t="shared" ca="1" si="32"/>
        <v>6.205192565461785E-3</v>
      </c>
      <c r="O152" s="4">
        <f t="shared" si="21"/>
        <v>6.4555340415431654E-3</v>
      </c>
      <c r="P152" s="312">
        <f t="shared" si="33"/>
        <v>38647.422769999997</v>
      </c>
      <c r="Q152" s="1"/>
      <c r="R152" s="4">
        <f t="shared" si="28"/>
        <v>6.7291875267025947E-8</v>
      </c>
      <c r="S152" s="4">
        <v>1</v>
      </c>
      <c r="T152" s="4">
        <f t="shared" si="29"/>
        <v>6.7291875267025947E-8</v>
      </c>
      <c r="AN152" s="4">
        <v>7439</v>
      </c>
      <c r="AO152" s="4">
        <v>4.9659597425488755E-3</v>
      </c>
      <c r="AP152" s="4">
        <v>1</v>
      </c>
    </row>
    <row r="153" spans="1:42" x14ac:dyDescent="0.2">
      <c r="A153" s="203" t="s">
        <v>261</v>
      </c>
      <c r="B153" s="204" t="s">
        <v>112</v>
      </c>
      <c r="C153" s="203">
        <v>53666.082629999997</v>
      </c>
      <c r="D153" s="203">
        <v>6.0000000000000002E-5</v>
      </c>
      <c r="E153" s="35">
        <f t="shared" si="30"/>
        <v>7133.5208292532689</v>
      </c>
      <c r="F153" s="4">
        <f t="shared" si="31"/>
        <v>7133.5</v>
      </c>
      <c r="G153" s="23">
        <f t="shared" si="26"/>
        <v>6.6409962746547535E-3</v>
      </c>
      <c r="K153" s="7">
        <f t="shared" si="27"/>
        <v>6.6409962746547535E-3</v>
      </c>
      <c r="N153" s="4">
        <f t="shared" ca="1" si="32"/>
        <v>6.2060206715799388E-3</v>
      </c>
      <c r="O153" s="4">
        <f t="shared" si="21"/>
        <v>6.4562423465060869E-3</v>
      </c>
      <c r="P153" s="312">
        <f t="shared" si="33"/>
        <v>38647.582629999997</v>
      </c>
      <c r="Q153" s="1"/>
      <c r="R153" s="4">
        <f t="shared" si="28"/>
        <v>3.4134013966362665E-8</v>
      </c>
      <c r="S153" s="4">
        <v>1</v>
      </c>
      <c r="T153" s="4">
        <f t="shared" si="29"/>
        <v>3.4134013966362665E-8</v>
      </c>
      <c r="AN153" s="4">
        <v>6231</v>
      </c>
      <c r="AO153" s="4">
        <v>5.1324380910955369E-3</v>
      </c>
      <c r="AP153" s="4">
        <v>1</v>
      </c>
    </row>
    <row r="154" spans="1:42" x14ac:dyDescent="0.2">
      <c r="A154" s="203" t="s">
        <v>261</v>
      </c>
      <c r="B154" s="204" t="s">
        <v>111</v>
      </c>
      <c r="C154" s="203">
        <v>53666.241130000002</v>
      </c>
      <c r="D154" s="203">
        <v>6.0000000000000002E-5</v>
      </c>
      <c r="E154" s="35">
        <f t="shared" si="30"/>
        <v>7134.0179589768341</v>
      </c>
      <c r="F154" s="4">
        <f t="shared" si="31"/>
        <v>7134</v>
      </c>
      <c r="G154" s="23">
        <f t="shared" si="26"/>
        <v>5.7258652886957861E-3</v>
      </c>
      <c r="K154" s="7">
        <f t="shared" si="27"/>
        <v>5.7258652886957861E-3</v>
      </c>
      <c r="N154" s="4">
        <f t="shared" ca="1" si="32"/>
        <v>6.2068487776980926E-3</v>
      </c>
      <c r="O154" s="4">
        <f t="shared" si="21"/>
        <v>6.4569506692437736E-3</v>
      </c>
      <c r="P154" s="312">
        <f t="shared" si="33"/>
        <v>38647.741130000002</v>
      </c>
      <c r="Q154" s="1"/>
      <c r="R154" s="4">
        <f t="shared" si="28"/>
        <v>5.3448583365099563E-7</v>
      </c>
      <c r="S154" s="4">
        <v>1</v>
      </c>
      <c r="T154" s="4">
        <f t="shared" si="29"/>
        <v>5.3448583365099563E-7</v>
      </c>
      <c r="W154" s="3"/>
      <c r="AN154" s="4">
        <v>6231</v>
      </c>
      <c r="AO154" s="4">
        <v>5.1324380910955369E-3</v>
      </c>
      <c r="AP154" s="4">
        <v>1</v>
      </c>
    </row>
    <row r="155" spans="1:42" x14ac:dyDescent="0.2">
      <c r="A155" s="52" t="s">
        <v>140</v>
      </c>
      <c r="B155" s="205" t="s">
        <v>111</v>
      </c>
      <c r="C155" s="52">
        <v>53671.389580000003</v>
      </c>
      <c r="D155" s="52">
        <v>2.5999999999999999E-3</v>
      </c>
      <c r="E155" s="35">
        <f t="shared" si="30"/>
        <v>7150.1658928898214</v>
      </c>
      <c r="F155" s="4">
        <f t="shared" si="31"/>
        <v>7150</v>
      </c>
      <c r="G155" s="23"/>
      <c r="K155" s="7"/>
      <c r="O155" s="4">
        <f t="shared" si="21"/>
        <v>6.4796263819257814E-3</v>
      </c>
      <c r="P155" s="312">
        <f t="shared" si="33"/>
        <v>38652.889580000003</v>
      </c>
      <c r="Q155" s="33">
        <v>5.2891673520207405E-2</v>
      </c>
      <c r="T155" s="4">
        <f t="shared" si="29"/>
        <v>0</v>
      </c>
    </row>
    <row r="156" spans="1:42" x14ac:dyDescent="0.2">
      <c r="A156" s="52" t="s">
        <v>140</v>
      </c>
      <c r="B156" s="205" t="s">
        <v>111</v>
      </c>
      <c r="C156" s="52">
        <v>53672.61823</v>
      </c>
      <c r="D156" s="52">
        <v>2.0999999999999999E-3</v>
      </c>
      <c r="E156" s="35">
        <f t="shared" si="30"/>
        <v>7154.0195107752334</v>
      </c>
      <c r="F156" s="4">
        <f t="shared" si="31"/>
        <v>7154</v>
      </c>
      <c r="G156" s="23">
        <f t="shared" ref="G156:G172" si="34">C156-(C$7+F156*C$8)</f>
        <v>6.2206255825003609E-3</v>
      </c>
      <c r="K156" s="7">
        <f t="shared" ref="K156:K172" si="35">G156</f>
        <v>6.2206255825003609E-3</v>
      </c>
      <c r="N156" s="4">
        <f t="shared" ref="N156:N187" ca="1" si="36">+C$11+C$12*F156</f>
        <v>6.2399730224242372E-3</v>
      </c>
      <c r="O156" s="4">
        <f t="shared" si="21"/>
        <v>6.4852981540587168E-3</v>
      </c>
      <c r="P156" s="312">
        <f t="shared" si="33"/>
        <v>38654.11823</v>
      </c>
      <c r="Q156" s="1"/>
      <c r="R156" s="4">
        <f t="shared" ref="R156:R172" si="37">+(O156-G156)^2</f>
        <v>7.0051570135312997E-8</v>
      </c>
      <c r="S156" s="4">
        <v>0.2</v>
      </c>
      <c r="T156" s="4">
        <f t="shared" si="29"/>
        <v>1.40103140270626E-8</v>
      </c>
    </row>
    <row r="157" spans="1:42" x14ac:dyDescent="0.2">
      <c r="A157" s="52" t="s">
        <v>140</v>
      </c>
      <c r="B157" s="205" t="s">
        <v>111</v>
      </c>
      <c r="C157" s="52">
        <v>53672.61823</v>
      </c>
      <c r="D157" s="52">
        <v>2.0999999999999999E-3</v>
      </c>
      <c r="E157" s="35">
        <f t="shared" si="30"/>
        <v>7154.0195107752334</v>
      </c>
      <c r="F157" s="4">
        <f t="shared" si="31"/>
        <v>7154</v>
      </c>
      <c r="G157" s="23">
        <f t="shared" si="34"/>
        <v>6.2206255825003609E-3</v>
      </c>
      <c r="K157" s="7">
        <f t="shared" si="35"/>
        <v>6.2206255825003609E-3</v>
      </c>
      <c r="N157" s="4">
        <f t="shared" ca="1" si="36"/>
        <v>6.2399730224242372E-3</v>
      </c>
      <c r="O157" s="4">
        <f t="shared" si="21"/>
        <v>6.4852981540587168E-3</v>
      </c>
      <c r="P157" s="312">
        <f t="shared" si="33"/>
        <v>38654.11823</v>
      </c>
      <c r="Q157" s="1"/>
      <c r="R157" s="4">
        <f t="shared" si="37"/>
        <v>7.0051570135312997E-8</v>
      </c>
      <c r="S157" s="4">
        <v>0.2</v>
      </c>
      <c r="T157" s="4">
        <f t="shared" si="29"/>
        <v>1.40103140270626E-8</v>
      </c>
    </row>
    <row r="158" spans="1:42" x14ac:dyDescent="0.2">
      <c r="A158" s="52" t="s">
        <v>140</v>
      </c>
      <c r="B158" s="205" t="s">
        <v>111</v>
      </c>
      <c r="C158" s="52">
        <v>53672.61823</v>
      </c>
      <c r="D158" s="52">
        <v>2.0999999999999999E-3</v>
      </c>
      <c r="E158" s="35">
        <f t="shared" si="30"/>
        <v>7154.0195107752334</v>
      </c>
      <c r="F158" s="4">
        <f t="shared" si="31"/>
        <v>7154</v>
      </c>
      <c r="G158" s="23">
        <f t="shared" si="34"/>
        <v>6.2206255825003609E-3</v>
      </c>
      <c r="K158" s="4">
        <f t="shared" si="35"/>
        <v>6.2206255825003609E-3</v>
      </c>
      <c r="N158" s="4">
        <f t="shared" ca="1" si="36"/>
        <v>6.2399730224242372E-3</v>
      </c>
      <c r="O158" s="4">
        <f t="shared" si="21"/>
        <v>6.4852981540587168E-3</v>
      </c>
      <c r="P158" s="312">
        <f t="shared" si="33"/>
        <v>38654.11823</v>
      </c>
      <c r="Q158" s="1"/>
      <c r="R158" s="4">
        <f t="shared" si="37"/>
        <v>7.0051570135312997E-8</v>
      </c>
      <c r="S158" s="4">
        <v>0.2</v>
      </c>
      <c r="T158" s="4">
        <f t="shared" si="29"/>
        <v>1.40103140270626E-8</v>
      </c>
    </row>
    <row r="159" spans="1:42" x14ac:dyDescent="0.2">
      <c r="A159" s="52" t="s">
        <v>140</v>
      </c>
      <c r="B159" s="205" t="s">
        <v>112</v>
      </c>
      <c r="C159" s="52">
        <v>53674.691209999997</v>
      </c>
      <c r="D159" s="52">
        <v>2.0000000000000001E-4</v>
      </c>
      <c r="E159" s="35">
        <f t="shared" si="30"/>
        <v>7160.5213402662248</v>
      </c>
      <c r="F159" s="4">
        <f t="shared" si="31"/>
        <v>7160.5</v>
      </c>
      <c r="G159" s="23">
        <f t="shared" si="34"/>
        <v>6.8039226680411957E-3</v>
      </c>
      <c r="K159" s="4">
        <f t="shared" si="35"/>
        <v>6.8039226680411957E-3</v>
      </c>
      <c r="N159" s="4">
        <f t="shared" ca="1" si="36"/>
        <v>6.2507384019602347E-3</v>
      </c>
      <c r="O159" s="4">
        <f t="shared" si="21"/>
        <v>6.4945172100301877E-3</v>
      </c>
      <c r="P159" s="312">
        <f t="shared" si="33"/>
        <v>38656.191209999997</v>
      </c>
      <c r="Q159" s="1"/>
      <c r="R159" s="4">
        <f t="shared" si="37"/>
        <v>9.5731737447001652E-8</v>
      </c>
      <c r="S159" s="4">
        <v>1</v>
      </c>
      <c r="T159" s="4">
        <f t="shared" si="29"/>
        <v>9.5731737447001652E-8</v>
      </c>
    </row>
    <row r="160" spans="1:42" x14ac:dyDescent="0.2">
      <c r="A160" s="52" t="s">
        <v>140</v>
      </c>
      <c r="B160" s="205" t="s">
        <v>112</v>
      </c>
      <c r="C160" s="52">
        <v>53730.485959999998</v>
      </c>
      <c r="D160" s="52">
        <v>3.5999999999999999E-3</v>
      </c>
      <c r="E160" s="35">
        <f t="shared" si="30"/>
        <v>7335.5196282347579</v>
      </c>
      <c r="F160" s="4">
        <f t="shared" si="31"/>
        <v>7335.5</v>
      </c>
      <c r="G160" s="23">
        <f t="shared" si="34"/>
        <v>6.2580752273788676E-3</v>
      </c>
      <c r="K160" s="4">
        <f t="shared" si="35"/>
        <v>6.2580752273788676E-3</v>
      </c>
      <c r="N160" s="4">
        <f t="shared" ca="1" si="36"/>
        <v>6.5405755433139996E-3</v>
      </c>
      <c r="O160" s="4">
        <f t="shared" si="21"/>
        <v>6.7438517050682316E-3</v>
      </c>
      <c r="P160" s="312">
        <f t="shared" si="33"/>
        <v>38711.985959999998</v>
      </c>
      <c r="Q160" s="1"/>
      <c r="R160" s="4">
        <f t="shared" si="37"/>
        <v>2.3597878627628517E-7</v>
      </c>
      <c r="S160" s="4">
        <v>0.2</v>
      </c>
      <c r="T160" s="4">
        <f t="shared" si="29"/>
        <v>4.7195757255257038E-8</v>
      </c>
    </row>
    <row r="161" spans="1:42" x14ac:dyDescent="0.2">
      <c r="A161" s="52" t="s">
        <v>140</v>
      </c>
      <c r="B161" s="205" t="s">
        <v>112</v>
      </c>
      <c r="C161" s="52">
        <v>53730.486660000002</v>
      </c>
      <c r="D161" s="52">
        <v>3.3E-3</v>
      </c>
      <c r="E161" s="35">
        <f t="shared" si="30"/>
        <v>7335.521823760364</v>
      </c>
      <c r="F161" s="4">
        <f t="shared" si="31"/>
        <v>7335.5</v>
      </c>
      <c r="G161" s="23">
        <f t="shared" si="34"/>
        <v>6.958075231523253E-3</v>
      </c>
      <c r="K161" s="4">
        <f t="shared" si="35"/>
        <v>6.958075231523253E-3</v>
      </c>
      <c r="N161" s="4">
        <f t="shared" ca="1" si="36"/>
        <v>6.5405755433139996E-3</v>
      </c>
      <c r="O161" s="4">
        <f t="shared" si="21"/>
        <v>6.7438517050682316E-3</v>
      </c>
      <c r="P161" s="312">
        <f t="shared" si="33"/>
        <v>38711.986660000002</v>
      </c>
      <c r="Q161" s="1"/>
      <c r="R161" s="4">
        <f t="shared" si="37"/>
        <v>4.5891719286825266E-8</v>
      </c>
      <c r="S161" s="4">
        <v>0.2</v>
      </c>
      <c r="T161" s="4">
        <f t="shared" si="29"/>
        <v>9.1783438573650532E-9</v>
      </c>
    </row>
    <row r="162" spans="1:42" x14ac:dyDescent="0.2">
      <c r="A162" s="52" t="s">
        <v>140</v>
      </c>
      <c r="B162" s="205" t="s">
        <v>112</v>
      </c>
      <c r="C162" s="52">
        <v>53730.486660000002</v>
      </c>
      <c r="D162" s="52">
        <v>3.3999999999999998E-3</v>
      </c>
      <c r="E162" s="35">
        <f t="shared" si="30"/>
        <v>7335.521823760364</v>
      </c>
      <c r="F162" s="4">
        <f t="shared" si="31"/>
        <v>7335.5</v>
      </c>
      <c r="G162" s="23">
        <f t="shared" si="34"/>
        <v>6.958075231523253E-3</v>
      </c>
      <c r="K162" s="4">
        <f t="shared" si="35"/>
        <v>6.958075231523253E-3</v>
      </c>
      <c r="N162" s="4">
        <f t="shared" ca="1" si="36"/>
        <v>6.5405755433139996E-3</v>
      </c>
      <c r="O162" s="4">
        <f t="shared" si="21"/>
        <v>6.7438517050682316E-3</v>
      </c>
      <c r="P162" s="312">
        <f t="shared" si="33"/>
        <v>38711.986660000002</v>
      </c>
      <c r="Q162" s="1"/>
      <c r="R162" s="4">
        <f t="shared" si="37"/>
        <v>4.5891719286825266E-8</v>
      </c>
      <c r="S162" s="4">
        <v>0.2</v>
      </c>
      <c r="T162" s="4">
        <f t="shared" si="29"/>
        <v>9.1783438573650532E-9</v>
      </c>
    </row>
    <row r="163" spans="1:42" x14ac:dyDescent="0.2">
      <c r="A163" s="52" t="s">
        <v>140</v>
      </c>
      <c r="B163" s="205" t="s">
        <v>112</v>
      </c>
      <c r="C163" s="52">
        <v>53730.486660000002</v>
      </c>
      <c r="D163" s="52">
        <v>3.5000000000000001E-3</v>
      </c>
      <c r="E163" s="35">
        <f t="shared" si="30"/>
        <v>7335.521823760364</v>
      </c>
      <c r="F163" s="4">
        <f t="shared" si="31"/>
        <v>7335.5</v>
      </c>
      <c r="G163" s="23">
        <f t="shared" si="34"/>
        <v>6.958075231523253E-3</v>
      </c>
      <c r="K163" s="4">
        <f t="shared" si="35"/>
        <v>6.958075231523253E-3</v>
      </c>
      <c r="N163" s="4">
        <f t="shared" ca="1" si="36"/>
        <v>6.5405755433139996E-3</v>
      </c>
      <c r="O163" s="4">
        <f t="shared" si="21"/>
        <v>6.7438517050682316E-3</v>
      </c>
      <c r="P163" s="312">
        <f t="shared" si="33"/>
        <v>38711.986660000002</v>
      </c>
      <c r="Q163" s="1"/>
      <c r="R163" s="4">
        <f t="shared" si="37"/>
        <v>4.5891719286825266E-8</v>
      </c>
      <c r="S163" s="4">
        <v>0.2</v>
      </c>
      <c r="T163" s="4">
        <f t="shared" si="29"/>
        <v>9.1783438573650532E-9</v>
      </c>
    </row>
    <row r="164" spans="1:42" x14ac:dyDescent="0.2">
      <c r="A164" s="208" t="s">
        <v>132</v>
      </c>
      <c r="B164" s="209" t="s">
        <v>111</v>
      </c>
      <c r="C164" s="210">
        <v>53747.223700000002</v>
      </c>
      <c r="D164" s="210">
        <v>2.9999999999999997E-4</v>
      </c>
      <c r="E164" s="35">
        <f t="shared" si="30"/>
        <v>7388.0169661467144</v>
      </c>
      <c r="F164" s="4">
        <f t="shared" si="31"/>
        <v>7388</v>
      </c>
      <c r="G164" s="23">
        <f t="shared" si="34"/>
        <v>5.4093210055725649E-3</v>
      </c>
      <c r="K164" s="4">
        <f t="shared" si="35"/>
        <v>5.4093210055725649E-3</v>
      </c>
      <c r="N164" s="4">
        <f t="shared" ca="1" si="36"/>
        <v>6.6275266857201299E-3</v>
      </c>
      <c r="O164" s="4">
        <f t="shared" si="21"/>
        <v>6.8190766482835998E-3</v>
      </c>
      <c r="P164" s="312">
        <f t="shared" si="33"/>
        <v>38728.723700000002</v>
      </c>
      <c r="Q164" s="1"/>
      <c r="R164" s="4">
        <f t="shared" si="37"/>
        <v>1.9874109721556031E-6</v>
      </c>
      <c r="S164" s="4">
        <v>1</v>
      </c>
      <c r="T164" s="4">
        <f t="shared" si="29"/>
        <v>1.9874109721556031E-6</v>
      </c>
    </row>
    <row r="165" spans="1:42" x14ac:dyDescent="0.2">
      <c r="A165" s="208" t="s">
        <v>132</v>
      </c>
      <c r="B165" s="209" t="s">
        <v>112</v>
      </c>
      <c r="C165" s="210">
        <v>53763.4836</v>
      </c>
      <c r="D165" s="210">
        <v>1E-4</v>
      </c>
      <c r="E165" s="35">
        <f t="shared" si="30"/>
        <v>7439.0155755595897</v>
      </c>
      <c r="F165" s="4">
        <f t="shared" si="31"/>
        <v>7439</v>
      </c>
      <c r="G165" s="23">
        <f t="shared" si="34"/>
        <v>4.9659597425488755E-3</v>
      </c>
      <c r="K165" s="4">
        <f t="shared" si="35"/>
        <v>4.9659597425488755E-3</v>
      </c>
      <c r="N165" s="4">
        <f t="shared" ca="1" si="36"/>
        <v>6.7119935097717989E-3</v>
      </c>
      <c r="O165" s="4">
        <f t="shared" si="21"/>
        <v>6.8923399556034244E-3</v>
      </c>
      <c r="P165" s="312">
        <f t="shared" si="33"/>
        <v>38744.9836</v>
      </c>
      <c r="Q165" s="1"/>
      <c r="R165" s="4">
        <f t="shared" si="37"/>
        <v>3.7109407252480893E-6</v>
      </c>
      <c r="S165" s="4">
        <v>1</v>
      </c>
      <c r="T165" s="4">
        <f t="shared" si="29"/>
        <v>3.7109407252480893E-6</v>
      </c>
      <c r="AN165" s="4">
        <v>7439.5</v>
      </c>
      <c r="AO165" s="4">
        <v>5.550828755076509E-3</v>
      </c>
      <c r="AP165" s="4">
        <v>1</v>
      </c>
    </row>
    <row r="166" spans="1:42" x14ac:dyDescent="0.2">
      <c r="A166" s="208" t="s">
        <v>132</v>
      </c>
      <c r="B166" s="209" t="s">
        <v>111</v>
      </c>
      <c r="C166" s="210">
        <v>53763.643600000003</v>
      </c>
      <c r="D166" s="210">
        <v>2.0000000000000001E-4</v>
      </c>
      <c r="E166" s="35">
        <f t="shared" si="30"/>
        <v>7439.5174099808492</v>
      </c>
      <c r="F166" s="4">
        <f t="shared" si="31"/>
        <v>7439.5</v>
      </c>
      <c r="G166" s="23">
        <f t="shared" si="34"/>
        <v>5.550828755076509E-3</v>
      </c>
      <c r="K166" s="4">
        <f t="shared" si="35"/>
        <v>5.550828755076509E-3</v>
      </c>
      <c r="N166" s="4">
        <f t="shared" ca="1" si="36"/>
        <v>6.7128216158899526E-3</v>
      </c>
      <c r="O166" s="4">
        <f t="shared" si="21"/>
        <v>6.893059138722654E-3</v>
      </c>
      <c r="P166" s="312">
        <f t="shared" si="33"/>
        <v>38745.143600000003</v>
      </c>
      <c r="Q166" s="1"/>
      <c r="R166" s="4">
        <f t="shared" si="37"/>
        <v>1.8015824027828778E-6</v>
      </c>
      <c r="S166" s="4">
        <v>1</v>
      </c>
      <c r="T166" s="4">
        <f t="shared" si="29"/>
        <v>1.8015824027828778E-6</v>
      </c>
    </row>
    <row r="167" spans="1:42" x14ac:dyDescent="0.2">
      <c r="A167" s="208" t="s">
        <v>132</v>
      </c>
      <c r="B167" s="209" t="s">
        <v>112</v>
      </c>
      <c r="C167" s="210">
        <v>53764.281300000002</v>
      </c>
      <c r="D167" s="210">
        <v>2.0000000000000001E-4</v>
      </c>
      <c r="E167" s="35">
        <f t="shared" si="30"/>
        <v>7441.5175337960363</v>
      </c>
      <c r="F167" s="4">
        <f t="shared" si="31"/>
        <v>7441.5</v>
      </c>
      <c r="G167" s="23">
        <f t="shared" si="34"/>
        <v>5.5903047832543962E-3</v>
      </c>
      <c r="K167" s="4">
        <f t="shared" si="35"/>
        <v>5.5903047832543962E-3</v>
      </c>
      <c r="N167" s="4">
        <f t="shared" ca="1" si="36"/>
        <v>6.7161340403625661E-3</v>
      </c>
      <c r="O167" s="4">
        <f t="shared" ref="O167:O209" si="38">+D$11+D$12*F167+D$13*F167^2</f>
        <v>6.8959360489472266E-3</v>
      </c>
      <c r="P167" s="312">
        <f t="shared" si="33"/>
        <v>38745.781300000002</v>
      </c>
      <c r="Q167" s="1"/>
      <c r="R167" s="4">
        <f t="shared" si="37"/>
        <v>1.7046730019546622E-6</v>
      </c>
      <c r="S167" s="4">
        <v>1</v>
      </c>
      <c r="T167" s="4">
        <f t="shared" si="29"/>
        <v>1.7046730019546622E-6</v>
      </c>
    </row>
    <row r="168" spans="1:42" x14ac:dyDescent="0.2">
      <c r="A168" s="208" t="s">
        <v>132</v>
      </c>
      <c r="B168" s="209" t="s">
        <v>111</v>
      </c>
      <c r="C168" s="210">
        <v>53764.440499999997</v>
      </c>
      <c r="D168" s="210">
        <v>2.0000000000000001E-4</v>
      </c>
      <c r="E168" s="35">
        <f t="shared" si="30"/>
        <v>7442.0168590451622</v>
      </c>
      <c r="F168" s="4">
        <f t="shared" si="31"/>
        <v>7442</v>
      </c>
      <c r="G168" s="23">
        <f t="shared" si="34"/>
        <v>5.375173786887899E-3</v>
      </c>
      <c r="K168" s="4">
        <f t="shared" si="35"/>
        <v>5.375173786887899E-3</v>
      </c>
      <c r="N168" s="4">
        <f t="shared" ca="1" si="36"/>
        <v>6.7169621464807198E-3</v>
      </c>
      <c r="O168" s="4">
        <f t="shared" si="38"/>
        <v>6.8966553209402828E-3</v>
      </c>
      <c r="P168" s="312">
        <f t="shared" si="33"/>
        <v>38745.940499999997</v>
      </c>
      <c r="Q168" s="1"/>
      <c r="R168" s="4">
        <f t="shared" si="37"/>
        <v>2.3149060584623951E-6</v>
      </c>
      <c r="S168" s="4">
        <v>1</v>
      </c>
      <c r="T168" s="4">
        <f t="shared" si="29"/>
        <v>2.3149060584623951E-6</v>
      </c>
    </row>
    <row r="169" spans="1:42" x14ac:dyDescent="0.2">
      <c r="A169" s="208" t="s">
        <v>132</v>
      </c>
      <c r="B169" s="209" t="s">
        <v>111</v>
      </c>
      <c r="C169" s="210">
        <v>53765.397499999999</v>
      </c>
      <c r="D169" s="210">
        <v>2.9999999999999997E-4</v>
      </c>
      <c r="E169" s="35">
        <f t="shared" si="30"/>
        <v>7445.0184561772621</v>
      </c>
      <c r="F169" s="4">
        <f t="shared" si="31"/>
        <v>7445</v>
      </c>
      <c r="G169" s="23">
        <f t="shared" si="34"/>
        <v>5.8843878287007101E-3</v>
      </c>
      <c r="K169" s="4">
        <f t="shared" si="35"/>
        <v>5.8843878287007101E-3</v>
      </c>
      <c r="N169" s="4">
        <f t="shared" ca="1" si="36"/>
        <v>6.7219307831896426E-3</v>
      </c>
      <c r="O169" s="4">
        <f t="shared" si="38"/>
        <v>6.9009713261686898E-3</v>
      </c>
      <c r="P169" s="312">
        <f t="shared" si="33"/>
        <v>38746.897499999999</v>
      </c>
      <c r="Q169" s="1"/>
      <c r="R169" s="4">
        <f t="shared" si="37"/>
        <v>1.03344200732423E-6</v>
      </c>
      <c r="S169" s="4">
        <v>1</v>
      </c>
      <c r="T169" s="4">
        <f t="shared" si="29"/>
        <v>1.03344200732423E-6</v>
      </c>
    </row>
    <row r="170" spans="1:42" x14ac:dyDescent="0.2">
      <c r="A170" s="208" t="s">
        <v>132</v>
      </c>
      <c r="B170" s="209" t="s">
        <v>112</v>
      </c>
      <c r="C170" s="210">
        <v>53765.557699999998</v>
      </c>
      <c r="D170" s="210">
        <v>8.0000000000000004E-4</v>
      </c>
      <c r="E170" s="35">
        <f t="shared" si="30"/>
        <v>7445.5209178915329</v>
      </c>
      <c r="F170" s="4">
        <f t="shared" si="31"/>
        <v>7445.5</v>
      </c>
      <c r="G170" s="23">
        <f t="shared" si="34"/>
        <v>6.6692568361759186E-3</v>
      </c>
      <c r="K170" s="4">
        <f t="shared" si="35"/>
        <v>6.6692568361759186E-3</v>
      </c>
      <c r="N170" s="4">
        <f t="shared" ca="1" si="36"/>
        <v>6.7227588893077946E-3</v>
      </c>
      <c r="O170" s="4">
        <f t="shared" si="38"/>
        <v>6.9016907225851031E-3</v>
      </c>
      <c r="P170" s="312">
        <f t="shared" si="33"/>
        <v>38747.057699999998</v>
      </c>
      <c r="Q170" s="1"/>
      <c r="R170" s="4">
        <f t="shared" si="37"/>
        <v>5.4025511551277699E-8</v>
      </c>
      <c r="S170" s="4">
        <v>1</v>
      </c>
      <c r="T170" s="4">
        <f t="shared" si="29"/>
        <v>5.4025511551277699E-8</v>
      </c>
      <c r="V170" s="4">
        <v>1</v>
      </c>
    </row>
    <row r="171" spans="1:42" x14ac:dyDescent="0.2">
      <c r="A171" s="203" t="s">
        <v>261</v>
      </c>
      <c r="B171" s="204" t="s">
        <v>112</v>
      </c>
      <c r="C171" s="203">
        <v>53777.992279999999</v>
      </c>
      <c r="D171" s="203">
        <v>1E-4</v>
      </c>
      <c r="E171" s="35">
        <f t="shared" si="30"/>
        <v>7484.5215445026006</v>
      </c>
      <c r="F171" s="4">
        <f t="shared" si="31"/>
        <v>7484.5</v>
      </c>
      <c r="G171" s="23">
        <f t="shared" si="34"/>
        <v>6.8690394109580666E-3</v>
      </c>
      <c r="K171" s="4">
        <f t="shared" si="35"/>
        <v>6.8690394109580666E-3</v>
      </c>
      <c r="N171" s="4">
        <f t="shared" ca="1" si="36"/>
        <v>6.7873511665237779E-3</v>
      </c>
      <c r="O171" s="4">
        <f t="shared" si="38"/>
        <v>6.9578584071169009E-3</v>
      </c>
      <c r="P171" s="312">
        <f t="shared" si="33"/>
        <v>38759.492279999999</v>
      </c>
      <c r="Q171" s="1"/>
      <c r="R171" s="4">
        <f t="shared" si="37"/>
        <v>7.8888140786630223E-9</v>
      </c>
      <c r="S171" s="4">
        <v>1</v>
      </c>
      <c r="T171" s="4">
        <f t="shared" si="29"/>
        <v>7.8888140786630223E-9</v>
      </c>
      <c r="AN171" s="4">
        <v>7441.5</v>
      </c>
      <c r="AO171" s="4">
        <v>5.5903047832543962E-3</v>
      </c>
      <c r="AP171" s="4">
        <v>1</v>
      </c>
    </row>
    <row r="172" spans="1:42" x14ac:dyDescent="0.2">
      <c r="A172" s="203" t="s">
        <v>261</v>
      </c>
      <c r="B172" s="204" t="s">
        <v>111</v>
      </c>
      <c r="C172" s="203">
        <v>53778.15077</v>
      </c>
      <c r="D172" s="203">
        <v>9.0000000000000006E-5</v>
      </c>
      <c r="E172" s="35">
        <f t="shared" si="30"/>
        <v>7485.0186428615043</v>
      </c>
      <c r="F172" s="4">
        <f t="shared" si="31"/>
        <v>7485</v>
      </c>
      <c r="G172" s="23">
        <f t="shared" si="34"/>
        <v>5.9439084143377841E-3</v>
      </c>
      <c r="K172" s="4">
        <f t="shared" si="35"/>
        <v>5.9439084143377841E-3</v>
      </c>
      <c r="N172" s="4">
        <f t="shared" ca="1" si="36"/>
        <v>6.7881792726419317E-3</v>
      </c>
      <c r="O172" s="4">
        <f t="shared" si="38"/>
        <v>6.9585792077397641E-3</v>
      </c>
      <c r="P172" s="312">
        <f t="shared" si="33"/>
        <v>38759.65077</v>
      </c>
      <c r="Q172" s="1"/>
      <c r="R172" s="4">
        <f t="shared" si="37"/>
        <v>1.0295568189830037E-6</v>
      </c>
      <c r="S172" s="4">
        <v>1</v>
      </c>
      <c r="T172" s="4">
        <f t="shared" si="29"/>
        <v>1.0295568189830037E-6</v>
      </c>
      <c r="AN172" s="4">
        <v>6950</v>
      </c>
      <c r="AO172" s="4">
        <v>5.9440705954330042E-3</v>
      </c>
      <c r="AP172" s="4">
        <v>1</v>
      </c>
    </row>
    <row r="173" spans="1:42" x14ac:dyDescent="0.2">
      <c r="A173" s="208" t="s">
        <v>132</v>
      </c>
      <c r="B173" s="209" t="s">
        <v>111</v>
      </c>
      <c r="C173" s="210">
        <v>53866.440900000001</v>
      </c>
      <c r="D173" s="210">
        <v>6.9999999999999999E-4</v>
      </c>
      <c r="E173" s="35">
        <f t="shared" si="30"/>
        <v>7761.9375571772625</v>
      </c>
      <c r="F173" s="4">
        <f t="shared" si="31"/>
        <v>7762</v>
      </c>
      <c r="G173" s="23"/>
      <c r="N173" s="4">
        <f t="shared" ca="1" si="36"/>
        <v>7.2469500620990345E-3</v>
      </c>
      <c r="O173" s="4">
        <f t="shared" si="38"/>
        <v>7.3606353563361298E-3</v>
      </c>
      <c r="P173" s="312">
        <f t="shared" si="33"/>
        <v>38847.940900000001</v>
      </c>
      <c r="Q173" s="33">
        <v>-1.9908661532099359E-2</v>
      </c>
      <c r="T173" s="4">
        <f t="shared" si="29"/>
        <v>0</v>
      </c>
      <c r="V173" s="4">
        <v>1</v>
      </c>
    </row>
    <row r="174" spans="1:42" x14ac:dyDescent="0.2">
      <c r="A174" s="208" t="s">
        <v>132</v>
      </c>
      <c r="B174" s="209" t="s">
        <v>111</v>
      </c>
      <c r="C174" s="210">
        <v>53895.481599999999</v>
      </c>
      <c r="D174" s="210">
        <v>1E-4</v>
      </c>
      <c r="E174" s="35">
        <f t="shared" si="30"/>
        <v>7853.022700159484</v>
      </c>
      <c r="F174" s="4">
        <f t="shared" si="31"/>
        <v>7853</v>
      </c>
      <c r="G174" s="23">
        <f t="shared" ref="G174:G180" si="39">C174-(C$7+F174*C$8)</f>
        <v>7.2374977971776389E-3</v>
      </c>
      <c r="K174" s="4">
        <f t="shared" ref="K174:K180" si="40">G174</f>
        <v>7.2374977971776389E-3</v>
      </c>
      <c r="N174" s="4">
        <f t="shared" ca="1" si="36"/>
        <v>7.3976653756029926E-3</v>
      </c>
      <c r="O174" s="4">
        <f t="shared" si="38"/>
        <v>7.493909266889069E-3</v>
      </c>
      <c r="P174" s="312">
        <f t="shared" si="33"/>
        <v>38876.981599999999</v>
      </c>
      <c r="Q174" s="1"/>
      <c r="R174" s="4">
        <f t="shared" ref="R174:R180" si="41">+(O174-G174)^2</f>
        <v>6.5746841799575655E-8</v>
      </c>
      <c r="S174" s="4">
        <v>1</v>
      </c>
      <c r="T174" s="4">
        <f t="shared" si="29"/>
        <v>6.5746841799575655E-8</v>
      </c>
      <c r="AN174" s="4">
        <v>7442</v>
      </c>
      <c r="AO174" s="4">
        <v>5.375173786887899E-3</v>
      </c>
      <c r="AP174" s="4">
        <v>1</v>
      </c>
    </row>
    <row r="175" spans="1:42" x14ac:dyDescent="0.2">
      <c r="A175" s="52" t="s">
        <v>140</v>
      </c>
      <c r="B175" s="205" t="s">
        <v>112</v>
      </c>
      <c r="C175" s="52">
        <v>53907.436240000003</v>
      </c>
      <c r="D175" s="52">
        <v>6.9999999999999999E-4</v>
      </c>
      <c r="E175" s="35">
        <f t="shared" si="30"/>
        <v>7890.5180116947231</v>
      </c>
      <c r="F175" s="4">
        <f t="shared" si="31"/>
        <v>7890.5</v>
      </c>
      <c r="G175" s="23">
        <f t="shared" si="39"/>
        <v>5.7426733474130742E-3</v>
      </c>
      <c r="K175" s="4">
        <f t="shared" si="40"/>
        <v>5.7426733474130742E-3</v>
      </c>
      <c r="N175" s="4">
        <f t="shared" ca="1" si="36"/>
        <v>7.4597733344645145E-3</v>
      </c>
      <c r="O175" s="4">
        <f t="shared" si="38"/>
        <v>7.5490011387243329E-3</v>
      </c>
      <c r="P175" s="312">
        <f t="shared" si="33"/>
        <v>38888.936240000003</v>
      </c>
      <c r="Q175" s="1"/>
      <c r="R175" s="4">
        <f t="shared" si="41"/>
        <v>3.26282008966341E-6</v>
      </c>
      <c r="S175" s="4">
        <v>1</v>
      </c>
      <c r="T175" s="4">
        <f t="shared" si="29"/>
        <v>3.26282008966341E-6</v>
      </c>
      <c r="V175" s="4">
        <v>1</v>
      </c>
    </row>
    <row r="176" spans="1:42" x14ac:dyDescent="0.2">
      <c r="A176" s="225" t="s">
        <v>132</v>
      </c>
      <c r="B176" s="297" t="s">
        <v>112</v>
      </c>
      <c r="C176" s="298">
        <v>53929.436699999998</v>
      </c>
      <c r="D176" s="298">
        <v>1E-4</v>
      </c>
      <c r="E176" s="35">
        <f t="shared" si="30"/>
        <v>7959.5216873903637</v>
      </c>
      <c r="F176" s="4">
        <f t="shared" si="31"/>
        <v>7959.5</v>
      </c>
      <c r="G176" s="23">
        <f t="shared" si="39"/>
        <v>6.914596349815838E-3</v>
      </c>
      <c r="K176" s="4">
        <f t="shared" si="40"/>
        <v>6.914596349815838E-3</v>
      </c>
      <c r="N176" s="4">
        <f t="shared" ca="1" si="36"/>
        <v>7.5740519787697129E-3</v>
      </c>
      <c r="O176" s="4">
        <f t="shared" si="38"/>
        <v>7.6506314186255116E-3</v>
      </c>
      <c r="P176" s="312">
        <f t="shared" si="33"/>
        <v>38910.936699999998</v>
      </c>
      <c r="Q176" s="1"/>
      <c r="R176" s="7">
        <f t="shared" si="41"/>
        <v>5.417476225176609E-7</v>
      </c>
      <c r="S176" s="4">
        <v>1</v>
      </c>
      <c r="T176" s="4">
        <f t="shared" si="29"/>
        <v>5.417476225176609E-7</v>
      </c>
      <c r="AN176" s="4">
        <v>7445</v>
      </c>
      <c r="AO176" s="4">
        <v>5.8843878287007101E-3</v>
      </c>
      <c r="AP176" s="4">
        <v>1</v>
      </c>
    </row>
    <row r="177" spans="1:42" x14ac:dyDescent="0.2">
      <c r="A177" s="211" t="s">
        <v>136</v>
      </c>
      <c r="B177" s="212" t="s">
        <v>111</v>
      </c>
      <c r="C177" s="213">
        <v>53957.970399999991</v>
      </c>
      <c r="D177" s="213">
        <v>6.9999999999999999E-4</v>
      </c>
      <c r="E177" s="35">
        <f t="shared" si="30"/>
        <v>8049.0166425502375</v>
      </c>
      <c r="F177" s="4">
        <f t="shared" si="31"/>
        <v>8049</v>
      </c>
      <c r="G177" s="23">
        <f t="shared" si="39"/>
        <v>5.3061486541992053E-3</v>
      </c>
      <c r="K177" s="4">
        <f t="shared" si="40"/>
        <v>5.3061486541992053E-3</v>
      </c>
      <c r="N177" s="4">
        <f t="shared" ca="1" si="36"/>
        <v>7.7222829739192096E-3</v>
      </c>
      <c r="O177" s="4">
        <f t="shared" si="38"/>
        <v>7.7829604987267494E-3</v>
      </c>
      <c r="P177" s="312">
        <f t="shared" si="33"/>
        <v>38939.470399999991</v>
      </c>
      <c r="Q177" s="1"/>
      <c r="R177" s="7">
        <f t="shared" si="41"/>
        <v>6.1345969131919349E-6</v>
      </c>
      <c r="S177" s="4">
        <v>1</v>
      </c>
      <c r="T177" s="4">
        <f t="shared" si="29"/>
        <v>6.1345969131919349E-6</v>
      </c>
      <c r="V177" s="4">
        <v>1</v>
      </c>
    </row>
    <row r="178" spans="1:42" x14ac:dyDescent="0.2">
      <c r="A178" s="196" t="s">
        <v>261</v>
      </c>
      <c r="B178" s="197" t="s">
        <v>112</v>
      </c>
      <c r="C178" s="196">
        <v>53989.058989999998</v>
      </c>
      <c r="D178" s="196">
        <v>1E-4</v>
      </c>
      <c r="E178" s="35">
        <f t="shared" si="30"/>
        <v>8146.5249211133059</v>
      </c>
      <c r="F178" s="4">
        <f t="shared" si="31"/>
        <v>8146.5</v>
      </c>
      <c r="G178" s="23">
        <f t="shared" si="39"/>
        <v>7.9456050807493739E-3</v>
      </c>
      <c r="K178" s="4">
        <f t="shared" si="40"/>
        <v>7.9456050807493739E-3</v>
      </c>
      <c r="N178" s="4">
        <f t="shared" ca="1" si="36"/>
        <v>7.8837636669591652E-3</v>
      </c>
      <c r="O178" s="4">
        <f t="shared" si="38"/>
        <v>7.9277660333040532E-3</v>
      </c>
      <c r="P178" s="312">
        <f t="shared" si="33"/>
        <v>38970.558989999998</v>
      </c>
      <c r="Q178" s="1"/>
      <c r="R178" s="7">
        <f t="shared" si="41"/>
        <v>3.182316137564008E-10</v>
      </c>
      <c r="S178" s="4">
        <v>1</v>
      </c>
      <c r="T178" s="4">
        <f t="shared" ref="T178:T209" si="42">S178*R178</f>
        <v>3.182316137564008E-10</v>
      </c>
      <c r="AN178" s="4">
        <v>7445.5</v>
      </c>
      <c r="AO178" s="4">
        <v>6.6692568361759186E-3</v>
      </c>
      <c r="AP178" s="4">
        <v>1</v>
      </c>
    </row>
    <row r="179" spans="1:42" x14ac:dyDescent="0.2">
      <c r="A179" s="196" t="s">
        <v>261</v>
      </c>
      <c r="B179" s="197" t="s">
        <v>111</v>
      </c>
      <c r="C179" s="196">
        <v>53992.087469999999</v>
      </c>
      <c r="D179" s="196">
        <v>6.9999999999999994E-5</v>
      </c>
      <c r="E179" s="35">
        <f t="shared" si="30"/>
        <v>8156.0236430387031</v>
      </c>
      <c r="F179" s="4">
        <f t="shared" si="31"/>
        <v>8156</v>
      </c>
      <c r="G179" s="23">
        <f t="shared" si="39"/>
        <v>7.5381162241683342E-3</v>
      </c>
      <c r="K179" s="4">
        <f t="shared" si="40"/>
        <v>7.5381162241683342E-3</v>
      </c>
      <c r="N179" s="4">
        <f t="shared" ca="1" si="36"/>
        <v>7.8994976832040837E-3</v>
      </c>
      <c r="O179" s="4">
        <f t="shared" si="38"/>
        <v>7.9419114266169495E-3</v>
      </c>
      <c r="P179" s="312">
        <f t="shared" si="33"/>
        <v>38973.587469999999</v>
      </c>
      <c r="Q179" s="1"/>
      <c r="R179" s="7">
        <f t="shared" si="41"/>
        <v>1.6305056552051827E-7</v>
      </c>
      <c r="S179" s="4">
        <v>1</v>
      </c>
      <c r="T179" s="4">
        <f t="shared" si="42"/>
        <v>1.6305056552051827E-7</v>
      </c>
      <c r="AN179" s="4">
        <v>6255</v>
      </c>
      <c r="AO179" s="4">
        <v>5.0961504384758882E-3</v>
      </c>
      <c r="AP179" s="4">
        <v>1</v>
      </c>
    </row>
    <row r="180" spans="1:42" x14ac:dyDescent="0.2">
      <c r="A180" s="196" t="s">
        <v>261</v>
      </c>
      <c r="B180" s="197" t="s">
        <v>112</v>
      </c>
      <c r="C180" s="196">
        <v>53992.24699</v>
      </c>
      <c r="D180" s="196">
        <v>1.1E-4</v>
      </c>
      <c r="E180" s="35">
        <f t="shared" si="30"/>
        <v>8156.5239719566916</v>
      </c>
      <c r="F180" s="4">
        <f t="shared" si="31"/>
        <v>8156.5</v>
      </c>
      <c r="G180" s="23">
        <f t="shared" si="39"/>
        <v>7.6429852342698723E-3</v>
      </c>
      <c r="K180" s="4">
        <f t="shared" si="40"/>
        <v>7.6429852342698723E-3</v>
      </c>
      <c r="N180" s="4">
        <f t="shared" ca="1" si="36"/>
        <v>7.9003257893222375E-3</v>
      </c>
      <c r="O180" s="4">
        <f t="shared" si="38"/>
        <v>7.9426560987494906E-3</v>
      </c>
      <c r="P180" s="312">
        <f t="shared" si="33"/>
        <v>38973.74699</v>
      </c>
      <c r="Q180" s="1"/>
      <c r="R180" s="7">
        <f t="shared" si="41"/>
        <v>8.9802627017961728E-8</v>
      </c>
      <c r="S180" s="4">
        <v>1</v>
      </c>
      <c r="T180" s="4">
        <f t="shared" si="42"/>
        <v>8.9802627017961728E-8</v>
      </c>
      <c r="AN180" s="4">
        <v>8724.5</v>
      </c>
      <c r="AO180" s="4">
        <v>8.8841775359469466E-3</v>
      </c>
      <c r="AP180" s="4">
        <v>1</v>
      </c>
    </row>
    <row r="181" spans="1:42" x14ac:dyDescent="0.2">
      <c r="A181" s="47" t="s">
        <v>140</v>
      </c>
      <c r="B181" s="194" t="s">
        <v>112</v>
      </c>
      <c r="C181" s="47">
        <v>54005.581019999998</v>
      </c>
      <c r="D181" s="47">
        <v>2.9999999999999997E-4</v>
      </c>
      <c r="E181" s="35">
        <f t="shared" si="30"/>
        <v>8198.3456921314519</v>
      </c>
      <c r="F181" s="4">
        <f t="shared" si="31"/>
        <v>8198.5</v>
      </c>
      <c r="G181" s="23"/>
      <c r="N181" s="4">
        <f t="shared" ca="1" si="36"/>
        <v>7.9698867032471418E-3</v>
      </c>
      <c r="O181" s="4">
        <f t="shared" si="38"/>
        <v>8.0052720137947682E-3</v>
      </c>
      <c r="P181" s="312">
        <f t="shared" si="33"/>
        <v>38987.081019999998</v>
      </c>
      <c r="Q181" s="33">
        <v>-4.9198018154129386E-2</v>
      </c>
      <c r="R181" s="7"/>
      <c r="T181" s="4">
        <f t="shared" si="42"/>
        <v>0</v>
      </c>
    </row>
    <row r="182" spans="1:42" x14ac:dyDescent="0.2">
      <c r="A182" s="196" t="s">
        <v>261</v>
      </c>
      <c r="B182" s="197" t="s">
        <v>112</v>
      </c>
      <c r="C182" s="196">
        <v>54026.999360000002</v>
      </c>
      <c r="D182" s="196">
        <v>2.3000000000000001E-4</v>
      </c>
      <c r="E182" s="35">
        <f t="shared" si="30"/>
        <v>8265.5235687440108</v>
      </c>
      <c r="F182" s="4">
        <f t="shared" si="31"/>
        <v>8265.5</v>
      </c>
      <c r="G182" s="23">
        <f t="shared" ref="G182:G203" si="43">C182-(C$7+F182*C$8)</f>
        <v>7.5144288275623694E-3</v>
      </c>
      <c r="K182" s="4">
        <f t="shared" ref="K182:K203" si="44">G182</f>
        <v>7.5144288275623694E-3</v>
      </c>
      <c r="N182" s="4">
        <f t="shared" ca="1" si="36"/>
        <v>8.080852923079725E-3</v>
      </c>
      <c r="O182" s="4">
        <f t="shared" si="38"/>
        <v>8.1054189250638446E-3</v>
      </c>
      <c r="P182" s="312">
        <f t="shared" si="33"/>
        <v>39008.499360000002</v>
      </c>
      <c r="Q182" s="1"/>
      <c r="R182" s="7">
        <f t="shared" ref="R182:R203" si="45">+(O182-G182)^2</f>
        <v>3.4926929534480317E-7</v>
      </c>
      <c r="S182" s="4">
        <v>1</v>
      </c>
      <c r="T182" s="4">
        <f t="shared" si="42"/>
        <v>3.4926929534480317E-7</v>
      </c>
    </row>
    <row r="183" spans="1:42" x14ac:dyDescent="0.2">
      <c r="A183" s="52" t="s">
        <v>140</v>
      </c>
      <c r="B183" s="205" t="s">
        <v>111</v>
      </c>
      <c r="C183" s="52">
        <v>54067.650350000004</v>
      </c>
      <c r="D183" s="52">
        <v>2.0000000000000001E-4</v>
      </c>
      <c r="E183" s="35">
        <f t="shared" si="30"/>
        <v>8393.0239814929901</v>
      </c>
      <c r="F183" s="4">
        <f t="shared" si="31"/>
        <v>8393</v>
      </c>
      <c r="G183" s="23">
        <f t="shared" si="43"/>
        <v>7.6460256896098144E-3</v>
      </c>
      <c r="K183" s="4">
        <f t="shared" si="44"/>
        <v>7.6460256896098144E-3</v>
      </c>
      <c r="N183" s="4">
        <f t="shared" ca="1" si="36"/>
        <v>8.2920199832088974E-3</v>
      </c>
      <c r="O183" s="4">
        <f t="shared" si="38"/>
        <v>8.2968785863963886E-3</v>
      </c>
      <c r="P183" s="312">
        <f t="shared" si="33"/>
        <v>39049.150350000004</v>
      </c>
      <c r="Q183" s="1"/>
      <c r="R183" s="4">
        <f t="shared" si="45"/>
        <v>4.2360949325547502E-7</v>
      </c>
      <c r="S183" s="4">
        <v>1</v>
      </c>
      <c r="T183" s="4">
        <f t="shared" si="42"/>
        <v>4.2360949325547502E-7</v>
      </c>
    </row>
    <row r="184" spans="1:42" x14ac:dyDescent="0.2">
      <c r="A184" s="214" t="s">
        <v>134</v>
      </c>
      <c r="B184" s="205" t="s">
        <v>112</v>
      </c>
      <c r="C184" s="52">
        <v>54080.246099999997</v>
      </c>
      <c r="D184" s="52">
        <v>4.0000000000000002E-4</v>
      </c>
      <c r="E184" s="35">
        <f t="shared" si="30"/>
        <v>8432.5301121894881</v>
      </c>
      <c r="F184" s="4">
        <f t="shared" si="31"/>
        <v>8432.5</v>
      </c>
      <c r="G184" s="23">
        <f t="shared" si="43"/>
        <v>9.6006772655528039E-3</v>
      </c>
      <c r="K184" s="4">
        <f t="shared" si="44"/>
        <v>9.6006772655528039E-3</v>
      </c>
      <c r="N184" s="4">
        <f t="shared" ca="1" si="36"/>
        <v>8.3574403665430327E-3</v>
      </c>
      <c r="O184" s="4">
        <f t="shared" si="38"/>
        <v>8.356428042776828E-3</v>
      </c>
      <c r="P184" s="312">
        <f t="shared" si="33"/>
        <v>39061.746099999997</v>
      </c>
      <c r="Q184" s="1"/>
      <c r="R184" s="4">
        <f t="shared" si="45"/>
        <v>1.5481561283786199E-6</v>
      </c>
      <c r="S184" s="4">
        <v>1</v>
      </c>
      <c r="T184" s="4">
        <f t="shared" si="42"/>
        <v>1.5481561283786199E-6</v>
      </c>
    </row>
    <row r="185" spans="1:42" x14ac:dyDescent="0.2">
      <c r="A185" s="214" t="s">
        <v>134</v>
      </c>
      <c r="B185" s="50" t="s">
        <v>111</v>
      </c>
      <c r="C185" s="52">
        <v>54080.403599999998</v>
      </c>
      <c r="D185" s="52">
        <v>2.9999999999999997E-4</v>
      </c>
      <c r="E185" s="35">
        <f t="shared" si="30"/>
        <v>8433.0241054479084</v>
      </c>
      <c r="F185" s="4">
        <f t="shared" si="31"/>
        <v>8433</v>
      </c>
      <c r="G185" s="23">
        <f t="shared" si="43"/>
        <v>7.6855462757521309E-3</v>
      </c>
      <c r="K185" s="4">
        <f t="shared" si="44"/>
        <v>7.6855462757521309E-3</v>
      </c>
      <c r="N185" s="4">
        <f t="shared" ca="1" si="36"/>
        <v>8.3582684726611865E-3</v>
      </c>
      <c r="O185" s="4">
        <f t="shared" si="38"/>
        <v>8.3571825443545297E-3</v>
      </c>
      <c r="P185" s="312">
        <f t="shared" si="33"/>
        <v>39061.903599999998</v>
      </c>
      <c r="Q185" s="1"/>
      <c r="R185" s="4">
        <f t="shared" si="45"/>
        <v>4.5109527730215352E-7</v>
      </c>
      <c r="S185" s="4">
        <v>1</v>
      </c>
      <c r="T185" s="4">
        <f t="shared" si="42"/>
        <v>4.5109527730215352E-7</v>
      </c>
    </row>
    <row r="186" spans="1:42" x14ac:dyDescent="0.2">
      <c r="A186" s="214" t="s">
        <v>134</v>
      </c>
      <c r="B186" s="205" t="s">
        <v>112</v>
      </c>
      <c r="C186" s="52">
        <v>54080.565000000002</v>
      </c>
      <c r="D186" s="52">
        <v>1.4E-3</v>
      </c>
      <c r="E186" s="35">
        <f t="shared" si="30"/>
        <v>8433.5303309203573</v>
      </c>
      <c r="F186" s="4">
        <f t="shared" si="31"/>
        <v>8433.5</v>
      </c>
      <c r="G186" s="23">
        <f t="shared" si="43"/>
        <v>9.67041528201662E-3</v>
      </c>
      <c r="K186" s="4">
        <f t="shared" si="44"/>
        <v>9.67041528201662E-3</v>
      </c>
      <c r="N186" s="4">
        <f t="shared" ca="1" si="36"/>
        <v>8.3590965787793403E-3</v>
      </c>
      <c r="O186" s="4">
        <f t="shared" si="38"/>
        <v>8.3579370637069973E-3</v>
      </c>
      <c r="P186" s="312">
        <f t="shared" si="33"/>
        <v>39062.065000000002</v>
      </c>
      <c r="Q186" s="1"/>
      <c r="R186" s="4">
        <f t="shared" si="45"/>
        <v>1.7225990735372016E-6</v>
      </c>
      <c r="S186" s="4">
        <v>0.6</v>
      </c>
      <c r="T186" s="4">
        <f t="shared" si="42"/>
        <v>1.0335594441223209E-6</v>
      </c>
      <c r="V186" s="4">
        <v>1</v>
      </c>
    </row>
    <row r="187" spans="1:42" x14ac:dyDescent="0.2">
      <c r="A187" s="215" t="s">
        <v>133</v>
      </c>
      <c r="B187" s="205" t="s">
        <v>111</v>
      </c>
      <c r="C187" s="52">
        <v>54097.302199999998</v>
      </c>
      <c r="D187" s="52">
        <v>6.9999999999999999E-4</v>
      </c>
      <c r="E187" s="35">
        <f t="shared" si="30"/>
        <v>8486.0259751411159</v>
      </c>
      <c r="F187" s="4">
        <f t="shared" si="31"/>
        <v>8486</v>
      </c>
      <c r="G187" s="23">
        <f t="shared" si="43"/>
        <v>8.2816610447480343E-3</v>
      </c>
      <c r="K187" s="4">
        <f t="shared" si="44"/>
        <v>8.2816610447480343E-3</v>
      </c>
      <c r="N187" s="4">
        <f t="shared" ca="1" si="36"/>
        <v>8.4460477211854706E-3</v>
      </c>
      <c r="O187" s="4">
        <f t="shared" si="38"/>
        <v>8.4372605122845085E-3</v>
      </c>
      <c r="P187" s="312">
        <f t="shared" si="33"/>
        <v>39078.802199999998</v>
      </c>
      <c r="Q187" s="1"/>
      <c r="R187" s="4">
        <f t="shared" si="45"/>
        <v>2.4211194297634268E-8</v>
      </c>
      <c r="S187" s="4">
        <v>1</v>
      </c>
      <c r="T187" s="4">
        <f t="shared" si="42"/>
        <v>2.4211194297634268E-8</v>
      </c>
      <c r="V187" s="4">
        <v>1</v>
      </c>
    </row>
    <row r="188" spans="1:42" x14ac:dyDescent="0.2">
      <c r="A188" s="216" t="s">
        <v>261</v>
      </c>
      <c r="B188" s="204" t="s">
        <v>112</v>
      </c>
      <c r="C188" s="203">
        <v>54129.983229999998</v>
      </c>
      <c r="D188" s="203">
        <v>8.0000000000000007E-5</v>
      </c>
      <c r="E188" s="35">
        <f t="shared" si="30"/>
        <v>8588.5288862402449</v>
      </c>
      <c r="F188" s="4">
        <f t="shared" si="31"/>
        <v>8588.5</v>
      </c>
      <c r="G188" s="23">
        <f t="shared" si="43"/>
        <v>9.2098075474496E-3</v>
      </c>
      <c r="K188" s="4">
        <f t="shared" si="44"/>
        <v>9.2098075474496E-3</v>
      </c>
      <c r="N188" s="4">
        <f t="shared" ref="N188:N209" ca="1" si="46">+C$11+C$12*F188</f>
        <v>8.6158094754069624E-3</v>
      </c>
      <c r="O188" s="4">
        <f t="shared" si="38"/>
        <v>8.5926948955289632E-3</v>
      </c>
      <c r="P188" s="312">
        <f t="shared" si="33"/>
        <v>39111.483229999998</v>
      </c>
      <c r="Q188" s="1"/>
      <c r="R188" s="4">
        <f t="shared" si="45"/>
        <v>3.8082802516052104E-7</v>
      </c>
      <c r="S188" s="4">
        <v>1</v>
      </c>
      <c r="T188" s="4">
        <f t="shared" si="42"/>
        <v>3.8082802516052104E-7</v>
      </c>
      <c r="AN188" s="4">
        <v>6586</v>
      </c>
      <c r="AO188" s="4">
        <v>4.8794332760735415E-3</v>
      </c>
      <c r="AP188" s="4">
        <v>1</v>
      </c>
    </row>
    <row r="189" spans="1:42" x14ac:dyDescent="0.2">
      <c r="A189" s="216" t="s">
        <v>261</v>
      </c>
      <c r="B189" s="204" t="s">
        <v>111</v>
      </c>
      <c r="C189" s="203">
        <v>54130.141799999998</v>
      </c>
      <c r="D189" s="203">
        <v>6.9999999999999994E-5</v>
      </c>
      <c r="E189" s="35">
        <f t="shared" si="30"/>
        <v>8589.0262355163522</v>
      </c>
      <c r="F189" s="4">
        <f t="shared" si="31"/>
        <v>8589</v>
      </c>
      <c r="G189" s="23">
        <f t="shared" si="43"/>
        <v>8.3646765488083474E-3</v>
      </c>
      <c r="K189" s="4">
        <f t="shared" si="44"/>
        <v>8.3646765488083474E-3</v>
      </c>
      <c r="N189" s="4">
        <f t="shared" ca="1" si="46"/>
        <v>8.6166375815251162E-3</v>
      </c>
      <c r="O189" s="4">
        <f t="shared" si="38"/>
        <v>8.5934549428334124E-3</v>
      </c>
      <c r="P189" s="312">
        <f t="shared" si="33"/>
        <v>39111.641799999998</v>
      </c>
      <c r="Q189" s="1"/>
      <c r="R189" s="4">
        <f t="shared" si="45"/>
        <v>5.2339553572687887E-8</v>
      </c>
      <c r="S189" s="4">
        <v>1</v>
      </c>
      <c r="T189" s="4">
        <f t="shared" si="42"/>
        <v>5.2339553572687887E-8</v>
      </c>
      <c r="AN189" s="4">
        <v>6255</v>
      </c>
      <c r="AO189" s="4">
        <v>5.0961504384758882E-3</v>
      </c>
      <c r="AP189" s="4">
        <v>1</v>
      </c>
    </row>
    <row r="190" spans="1:42" x14ac:dyDescent="0.2">
      <c r="A190" s="216" t="s">
        <v>261</v>
      </c>
      <c r="B190" s="204" t="s">
        <v>112</v>
      </c>
      <c r="C190" s="203">
        <v>54134.127890000003</v>
      </c>
      <c r="D190" s="203">
        <v>1.2999999999999999E-4</v>
      </c>
      <c r="E190" s="35">
        <f t="shared" si="30"/>
        <v>8601.5284678175904</v>
      </c>
      <c r="F190" s="4">
        <f t="shared" si="31"/>
        <v>8601.5</v>
      </c>
      <c r="G190" s="23">
        <f t="shared" si="43"/>
        <v>9.0764017368201166E-3</v>
      </c>
      <c r="K190" s="4">
        <f t="shared" si="44"/>
        <v>9.0764017368201166E-3</v>
      </c>
      <c r="N190" s="4">
        <f t="shared" ca="1" si="46"/>
        <v>8.6373402344789556E-3</v>
      </c>
      <c r="O190" s="4">
        <f t="shared" si="38"/>
        <v>8.6124619022433079E-3</v>
      </c>
      <c r="P190" s="312">
        <f t="shared" si="33"/>
        <v>39115.627890000003</v>
      </c>
      <c r="Q190" s="1"/>
      <c r="R190" s="4">
        <f t="shared" si="45"/>
        <v>2.1524017010715665E-7</v>
      </c>
      <c r="S190" s="4">
        <v>1</v>
      </c>
      <c r="T190" s="4">
        <f t="shared" si="42"/>
        <v>2.1524017010715665E-7</v>
      </c>
      <c r="AN190" s="4">
        <v>9769</v>
      </c>
      <c r="AO190" s="4">
        <v>1.220553379971534E-2</v>
      </c>
      <c r="AP190" s="4">
        <v>1</v>
      </c>
    </row>
    <row r="191" spans="1:42" x14ac:dyDescent="0.2">
      <c r="A191" s="217" t="s">
        <v>136</v>
      </c>
      <c r="B191" s="50" t="s">
        <v>112</v>
      </c>
      <c r="C191" s="51">
        <v>54137.634999999776</v>
      </c>
      <c r="D191" s="51">
        <v>2.0000000000000001E-4</v>
      </c>
      <c r="E191" s="35">
        <f t="shared" si="30"/>
        <v>8612.5283960487886</v>
      </c>
      <c r="F191" s="4">
        <f t="shared" si="31"/>
        <v>8612.5</v>
      </c>
      <c r="G191" s="23">
        <f t="shared" si="43"/>
        <v>9.0535196723067202E-3</v>
      </c>
      <c r="K191" s="4">
        <f t="shared" si="44"/>
        <v>9.0535196723067202E-3</v>
      </c>
      <c r="N191" s="4">
        <f t="shared" ca="1" si="46"/>
        <v>8.6555585690783355E-3</v>
      </c>
      <c r="O191" s="4">
        <f t="shared" si="38"/>
        <v>8.6291972160776297E-3</v>
      </c>
      <c r="P191" s="312">
        <f t="shared" si="33"/>
        <v>39119.134999999776</v>
      </c>
      <c r="Q191" s="1"/>
      <c r="R191" s="4">
        <f t="shared" si="45"/>
        <v>1.8004954686028843E-7</v>
      </c>
      <c r="S191" s="4">
        <v>1</v>
      </c>
      <c r="T191" s="4">
        <f t="shared" si="42"/>
        <v>1.8004954686028843E-7</v>
      </c>
    </row>
    <row r="192" spans="1:42" x14ac:dyDescent="0.2">
      <c r="A192" s="216" t="s">
        <v>261</v>
      </c>
      <c r="B192" s="204" t="s">
        <v>112</v>
      </c>
      <c r="C192" s="203">
        <v>54137.953730000001</v>
      </c>
      <c r="D192" s="203">
        <v>1E-4</v>
      </c>
      <c r="E192" s="35">
        <f t="shared" si="30"/>
        <v>8613.5280815812712</v>
      </c>
      <c r="F192" s="4">
        <f t="shared" si="31"/>
        <v>8613.5</v>
      </c>
      <c r="G192" s="23">
        <f t="shared" si="43"/>
        <v>8.9532579149818048E-3</v>
      </c>
      <c r="K192" s="4">
        <f t="shared" si="44"/>
        <v>8.9532579149818048E-3</v>
      </c>
      <c r="N192" s="4">
        <f t="shared" ca="1" si="46"/>
        <v>8.6572147813146431E-3</v>
      </c>
      <c r="O192" s="4">
        <f t="shared" si="38"/>
        <v>8.6307190348387536E-3</v>
      </c>
      <c r="P192" s="312">
        <f t="shared" si="33"/>
        <v>39119.453730000001</v>
      </c>
      <c r="Q192" s="1"/>
      <c r="R192" s="4">
        <f t="shared" si="45"/>
        <v>1.0403132920393351E-7</v>
      </c>
      <c r="S192" s="4">
        <v>1</v>
      </c>
      <c r="T192" s="4">
        <f t="shared" si="42"/>
        <v>1.0403132920393351E-7</v>
      </c>
      <c r="AN192" s="4">
        <v>7853</v>
      </c>
      <c r="AO192" s="4">
        <v>7.2374977971776389E-3</v>
      </c>
      <c r="AP192" s="4">
        <v>1</v>
      </c>
    </row>
    <row r="193" spans="1:42" x14ac:dyDescent="0.2">
      <c r="A193" s="217" t="s">
        <v>136</v>
      </c>
      <c r="B193" s="50" t="s">
        <v>112</v>
      </c>
      <c r="C193" s="51">
        <v>54138.591399999801</v>
      </c>
      <c r="D193" s="51">
        <v>2.0000000000000001E-4</v>
      </c>
      <c r="E193" s="35">
        <f t="shared" si="30"/>
        <v>8615.5281113018791</v>
      </c>
      <c r="F193" s="4">
        <f t="shared" si="31"/>
        <v>8615.5</v>
      </c>
      <c r="G193" s="23">
        <f t="shared" si="43"/>
        <v>8.9627337438287213E-3</v>
      </c>
      <c r="K193" s="4">
        <f t="shared" si="44"/>
        <v>8.9627337438287213E-3</v>
      </c>
      <c r="N193" s="4">
        <f t="shared" ca="1" si="46"/>
        <v>8.6605272057872565E-3</v>
      </c>
      <c r="O193" s="4">
        <f t="shared" si="38"/>
        <v>8.6337628856581784E-3</v>
      </c>
      <c r="P193" s="312">
        <f t="shared" si="33"/>
        <v>39120.091399999801</v>
      </c>
      <c r="Q193" s="1"/>
      <c r="R193" s="4">
        <f t="shared" si="45"/>
        <v>1.0822182552546347E-7</v>
      </c>
      <c r="S193" s="4">
        <v>1</v>
      </c>
      <c r="T193" s="4">
        <f t="shared" si="42"/>
        <v>1.0822182552546347E-7</v>
      </c>
    </row>
    <row r="194" spans="1:42" x14ac:dyDescent="0.2">
      <c r="A194" s="218" t="s">
        <v>140</v>
      </c>
      <c r="B194" s="205" t="s">
        <v>111</v>
      </c>
      <c r="C194" s="52">
        <v>54173.34362</v>
      </c>
      <c r="D194" s="52">
        <v>2.0000000000000001E-4</v>
      </c>
      <c r="E194" s="35">
        <f t="shared" si="30"/>
        <v>8724.5272376200446</v>
      </c>
      <c r="F194" s="4">
        <f t="shared" si="31"/>
        <v>8724.5</v>
      </c>
      <c r="G194" s="23">
        <f t="shared" si="43"/>
        <v>8.6841775337234139E-3</v>
      </c>
      <c r="K194" s="4">
        <f t="shared" si="44"/>
        <v>8.6841775337234139E-3</v>
      </c>
      <c r="N194" s="4">
        <f t="shared" ca="1" si="46"/>
        <v>8.8410543395447457E-3</v>
      </c>
      <c r="O194" s="4">
        <f t="shared" si="38"/>
        <v>8.8000828690854363E-3</v>
      </c>
      <c r="P194" s="312">
        <f t="shared" si="33"/>
        <v>39154.84362</v>
      </c>
      <c r="Q194" s="1"/>
      <c r="R194" s="4">
        <f t="shared" si="45"/>
        <v>1.343404676538287E-8</v>
      </c>
      <c r="S194" s="4">
        <v>1</v>
      </c>
      <c r="T194" s="4">
        <f t="shared" si="42"/>
        <v>1.343404676538287E-8</v>
      </c>
    </row>
    <row r="195" spans="1:42" x14ac:dyDescent="0.2">
      <c r="A195" s="218" t="s">
        <v>140</v>
      </c>
      <c r="B195" s="205" t="s">
        <v>111</v>
      </c>
      <c r="C195" s="52">
        <v>54173.343820000002</v>
      </c>
      <c r="D195" s="52">
        <v>2.0000000000000001E-4</v>
      </c>
      <c r="E195" s="35">
        <f t="shared" si="30"/>
        <v>8724.5278649130778</v>
      </c>
      <c r="F195" s="4">
        <f t="shared" si="31"/>
        <v>8724.5</v>
      </c>
      <c r="G195" s="23">
        <f t="shared" si="43"/>
        <v>8.8841775359469466E-3</v>
      </c>
      <c r="K195" s="4">
        <f t="shared" si="44"/>
        <v>8.8841775359469466E-3</v>
      </c>
      <c r="N195" s="4">
        <f t="shared" ca="1" si="46"/>
        <v>8.8410543395447457E-3</v>
      </c>
      <c r="O195" s="4">
        <f t="shared" si="38"/>
        <v>8.8000828690854363E-3</v>
      </c>
      <c r="P195" s="312">
        <f t="shared" si="33"/>
        <v>39154.843820000002</v>
      </c>
      <c r="Q195" s="1"/>
      <c r="R195" s="4">
        <f t="shared" si="45"/>
        <v>7.0719129945483975E-9</v>
      </c>
      <c r="S195" s="4">
        <v>1</v>
      </c>
      <c r="T195" s="4">
        <f t="shared" si="42"/>
        <v>7.0719129945483975E-9</v>
      </c>
    </row>
    <row r="196" spans="1:42" x14ac:dyDescent="0.2">
      <c r="A196" s="217" t="s">
        <v>135</v>
      </c>
      <c r="B196" s="50" t="s">
        <v>112</v>
      </c>
      <c r="C196" s="51">
        <v>54211.2857</v>
      </c>
      <c r="D196" s="51">
        <v>2.0000000000000001E-4</v>
      </c>
      <c r="E196" s="35">
        <f t="shared" si="30"/>
        <v>8843.5312486061175</v>
      </c>
      <c r="F196" s="4">
        <f t="shared" si="31"/>
        <v>8843.5</v>
      </c>
      <c r="G196" s="23">
        <f t="shared" si="43"/>
        <v>9.9630012773559429E-3</v>
      </c>
      <c r="K196" s="4">
        <f t="shared" si="44"/>
        <v>9.9630012773559429E-3</v>
      </c>
      <c r="N196" s="4">
        <f t="shared" ca="1" si="46"/>
        <v>9.0381435956653055E-3</v>
      </c>
      <c r="O196" s="4">
        <f t="shared" si="38"/>
        <v>8.9826260964479508E-3</v>
      </c>
      <c r="P196" s="312">
        <f t="shared" si="33"/>
        <v>39192.7857</v>
      </c>
      <c r="Q196" s="1"/>
      <c r="R196" s="4">
        <f t="shared" si="45"/>
        <v>9.6113549534037818E-7</v>
      </c>
      <c r="S196" s="4">
        <v>1</v>
      </c>
      <c r="T196" s="4">
        <f t="shared" si="42"/>
        <v>9.6113549534037818E-7</v>
      </c>
    </row>
    <row r="197" spans="1:42" x14ac:dyDescent="0.2">
      <c r="A197" s="218" t="s">
        <v>140</v>
      </c>
      <c r="B197" s="205" t="s">
        <v>111</v>
      </c>
      <c r="C197" s="52">
        <v>54314.427080000001</v>
      </c>
      <c r="D197" s="52">
        <v>1E-4</v>
      </c>
      <c r="E197" s="35">
        <f t="shared" si="30"/>
        <v>9167.0305907254333</v>
      </c>
      <c r="F197" s="4">
        <f t="shared" si="31"/>
        <v>9167</v>
      </c>
      <c r="G197" s="23">
        <f t="shared" si="43"/>
        <v>9.7532490035519004E-3</v>
      </c>
      <c r="K197" s="4">
        <f t="shared" si="44"/>
        <v>9.7532490035519004E-3</v>
      </c>
      <c r="N197" s="4">
        <f t="shared" ca="1" si="46"/>
        <v>9.5739282541106949E-3</v>
      </c>
      <c r="O197" s="4">
        <f t="shared" si="38"/>
        <v>9.4839564299106331E-3</v>
      </c>
      <c r="P197" s="312">
        <f t="shared" si="33"/>
        <v>39295.927080000001</v>
      </c>
      <c r="Q197" s="1"/>
      <c r="R197" s="4">
        <f t="shared" si="45"/>
        <v>7.2518490218337359E-8</v>
      </c>
      <c r="S197" s="4">
        <v>1</v>
      </c>
      <c r="T197" s="4">
        <f t="shared" si="42"/>
        <v>7.2518490218337359E-8</v>
      </c>
      <c r="W197" s="3"/>
      <c r="AN197" s="4">
        <v>7890.5</v>
      </c>
      <c r="AO197" s="4">
        <v>5.7426733474130742E-3</v>
      </c>
      <c r="AP197" s="4">
        <v>1</v>
      </c>
    </row>
    <row r="198" spans="1:42" x14ac:dyDescent="0.2">
      <c r="A198" s="219" t="s">
        <v>261</v>
      </c>
      <c r="B198" s="220" t="s">
        <v>112</v>
      </c>
      <c r="C198" s="221">
        <v>54421.076509999999</v>
      </c>
      <c r="D198" s="221">
        <v>1.3999999999999999E-4</v>
      </c>
      <c r="E198" s="35">
        <f t="shared" si="30"/>
        <v>9501.5328093538756</v>
      </c>
      <c r="F198" s="4">
        <f t="shared" si="31"/>
        <v>9501.5</v>
      </c>
      <c r="G198" s="23">
        <f t="shared" si="43"/>
        <v>1.0460614888870623E-2</v>
      </c>
      <c r="K198" s="4">
        <f t="shared" si="44"/>
        <v>1.0460614888870623E-2</v>
      </c>
      <c r="N198" s="4">
        <f t="shared" ca="1" si="46"/>
        <v>1.0127931247155466E-2</v>
      </c>
      <c r="O198" s="4">
        <f t="shared" si="38"/>
        <v>1.0010158031613422E-2</v>
      </c>
      <c r="P198" s="312">
        <f t="shared" si="33"/>
        <v>39402.576509999999</v>
      </c>
      <c r="Q198" s="1"/>
      <c r="R198" s="4">
        <f t="shared" si="45"/>
        <v>2.0291138025003445E-7</v>
      </c>
      <c r="S198" s="4">
        <v>1</v>
      </c>
      <c r="T198" s="4">
        <f t="shared" si="42"/>
        <v>2.0291138025003445E-7</v>
      </c>
      <c r="AN198" s="4">
        <v>11652.5</v>
      </c>
      <c r="AO198" s="4">
        <v>1.3157084329577629E-2</v>
      </c>
      <c r="AP198" s="4">
        <v>1</v>
      </c>
    </row>
    <row r="199" spans="1:42" x14ac:dyDescent="0.2">
      <c r="A199" s="219" t="s">
        <v>261</v>
      </c>
      <c r="B199" s="220" t="s">
        <v>111</v>
      </c>
      <c r="C199" s="221">
        <v>54421.235820000002</v>
      </c>
      <c r="D199" s="221">
        <v>1.2999999999999999E-4</v>
      </c>
      <c r="E199" s="35">
        <f t="shared" si="30"/>
        <v>9502.0324796141904</v>
      </c>
      <c r="F199" s="4">
        <f t="shared" si="31"/>
        <v>9502</v>
      </c>
      <c r="G199" s="23">
        <f t="shared" si="43"/>
        <v>1.0355483900639229E-2</v>
      </c>
      <c r="K199" s="4">
        <f t="shared" si="44"/>
        <v>1.0355483900639229E-2</v>
      </c>
      <c r="N199" s="4">
        <f t="shared" ca="1" si="46"/>
        <v>1.012875935327362E-2</v>
      </c>
      <c r="O199" s="4">
        <f t="shared" si="38"/>
        <v>1.0010950535639145E-2</v>
      </c>
      <c r="P199" s="312">
        <f t="shared" si="33"/>
        <v>39402.735820000002</v>
      </c>
      <c r="Q199" s="1"/>
      <c r="R199" s="4">
        <f t="shared" si="45"/>
        <v>1.1870323959828061E-7</v>
      </c>
      <c r="S199" s="4">
        <v>1</v>
      </c>
      <c r="T199" s="4">
        <f t="shared" si="42"/>
        <v>1.1870323959828061E-7</v>
      </c>
      <c r="AN199" s="4">
        <v>9769</v>
      </c>
      <c r="AO199" s="4">
        <v>1.3005533801333513E-2</v>
      </c>
      <c r="AP199" s="4">
        <v>1</v>
      </c>
    </row>
    <row r="200" spans="1:42" x14ac:dyDescent="0.2">
      <c r="A200" s="219" t="s">
        <v>261</v>
      </c>
      <c r="B200" s="220" t="s">
        <v>112</v>
      </c>
      <c r="C200" s="221">
        <v>54422.351990000003</v>
      </c>
      <c r="D200" s="221">
        <v>1.2999999999999999E-4</v>
      </c>
      <c r="E200" s="35">
        <f t="shared" si="30"/>
        <v>9505.5333079014763</v>
      </c>
      <c r="F200" s="4">
        <f t="shared" si="31"/>
        <v>9505.5</v>
      </c>
      <c r="G200" s="23">
        <f t="shared" si="43"/>
        <v>1.0619566950481385E-2</v>
      </c>
      <c r="K200" s="4">
        <f t="shared" si="44"/>
        <v>1.0619566950481385E-2</v>
      </c>
      <c r="N200" s="4">
        <f t="shared" ca="1" si="46"/>
        <v>1.0134556096100693E-2</v>
      </c>
      <c r="O200" s="4">
        <f t="shared" si="38"/>
        <v>1.0016498561512623E-2</v>
      </c>
      <c r="P200" s="312">
        <f t="shared" si="33"/>
        <v>39403.851990000003</v>
      </c>
      <c r="Q200" s="1"/>
      <c r="R200" s="4">
        <f t="shared" si="45"/>
        <v>3.6369148177337768E-7</v>
      </c>
      <c r="S200" s="4">
        <v>1</v>
      </c>
      <c r="T200" s="4">
        <f t="shared" si="42"/>
        <v>3.6369148177337768E-7</v>
      </c>
      <c r="AN200" s="4">
        <v>9816.5</v>
      </c>
      <c r="AO200" s="4">
        <v>1.1718089495843742E-2</v>
      </c>
      <c r="AP200" s="4">
        <v>1</v>
      </c>
    </row>
    <row r="201" spans="1:42" x14ac:dyDescent="0.2">
      <c r="A201" s="219" t="s">
        <v>261</v>
      </c>
      <c r="B201" s="220" t="s">
        <v>112</v>
      </c>
      <c r="C201" s="221">
        <v>54422.989580000001</v>
      </c>
      <c r="D201" s="221">
        <v>9.0000000000000006E-5</v>
      </c>
      <c r="E201" s="35">
        <f t="shared" si="30"/>
        <v>9507.5330867054963</v>
      </c>
      <c r="F201" s="4">
        <f t="shared" si="31"/>
        <v>9507.5</v>
      </c>
      <c r="G201" s="23">
        <f t="shared" si="43"/>
        <v>1.0549042977800127E-2</v>
      </c>
      <c r="K201" s="4">
        <f t="shared" si="44"/>
        <v>1.0549042977800127E-2</v>
      </c>
      <c r="N201" s="4">
        <f t="shared" ca="1" si="46"/>
        <v>1.0137868520573308E-2</v>
      </c>
      <c r="O201" s="4">
        <f t="shared" si="38"/>
        <v>1.0019669253056588E-2</v>
      </c>
      <c r="P201" s="312">
        <f t="shared" si="33"/>
        <v>39404.489580000001</v>
      </c>
      <c r="Q201" s="1"/>
      <c r="R201" s="4">
        <f t="shared" si="45"/>
        <v>2.8023654044884834E-7</v>
      </c>
      <c r="S201" s="4">
        <v>1</v>
      </c>
      <c r="T201" s="4">
        <f t="shared" si="42"/>
        <v>2.8023654044884834E-7</v>
      </c>
      <c r="AN201" s="4">
        <v>6972</v>
      </c>
      <c r="AO201" s="4">
        <v>6.2983069219626486E-3</v>
      </c>
      <c r="AP201" s="4">
        <v>1</v>
      </c>
    </row>
    <row r="202" spans="1:42" x14ac:dyDescent="0.2">
      <c r="A202" s="219" t="s">
        <v>261</v>
      </c>
      <c r="B202" s="220" t="s">
        <v>111</v>
      </c>
      <c r="C202" s="221">
        <v>54423.148509999999</v>
      </c>
      <c r="D202" s="221">
        <v>1.2E-4</v>
      </c>
      <c r="E202" s="35">
        <f t="shared" si="30"/>
        <v>9508.0315651090459</v>
      </c>
      <c r="F202" s="4">
        <f t="shared" si="31"/>
        <v>9508</v>
      </c>
      <c r="G202" s="23">
        <f t="shared" si="43"/>
        <v>1.0063911984616425E-2</v>
      </c>
      <c r="K202" s="4">
        <f t="shared" si="44"/>
        <v>1.0063911984616425E-2</v>
      </c>
      <c r="N202" s="4">
        <f t="shared" ca="1" si="46"/>
        <v>1.0138696626691462E-2</v>
      </c>
      <c r="O202" s="4">
        <f t="shared" si="38"/>
        <v>1.002046197037949E-2</v>
      </c>
      <c r="P202" s="312">
        <f t="shared" si="33"/>
        <v>39404.648509999999</v>
      </c>
      <c r="Q202" s="1"/>
      <c r="R202" s="4">
        <f t="shared" si="45"/>
        <v>1.8879037371898526E-9</v>
      </c>
      <c r="S202" s="4">
        <v>1</v>
      </c>
      <c r="T202" s="4">
        <f t="shared" si="42"/>
        <v>1.8879037371898526E-9</v>
      </c>
      <c r="AN202" s="4">
        <v>9769</v>
      </c>
      <c r="AO202" s="4">
        <v>1.2105533802241553E-2</v>
      </c>
      <c r="AP202" s="4">
        <v>1</v>
      </c>
    </row>
    <row r="203" spans="1:42" x14ac:dyDescent="0.2">
      <c r="A203" s="219" t="s">
        <v>261</v>
      </c>
      <c r="B203" s="220" t="s">
        <v>112</v>
      </c>
      <c r="C203" s="221">
        <v>54423.308570000001</v>
      </c>
      <c r="D203" s="221">
        <v>1.6000000000000001E-4</v>
      </c>
      <c r="E203" s="35">
        <f t="shared" si="30"/>
        <v>9508.5335877182079</v>
      </c>
      <c r="F203" s="4">
        <f t="shared" si="31"/>
        <v>9508.5</v>
      </c>
      <c r="G203" s="23">
        <f t="shared" si="43"/>
        <v>1.0708780995628331E-2</v>
      </c>
      <c r="K203" s="4">
        <f t="shared" si="44"/>
        <v>1.0708780995628331E-2</v>
      </c>
      <c r="N203" s="4">
        <f t="shared" ca="1" si="46"/>
        <v>1.0139524732809616E-2</v>
      </c>
      <c r="O203" s="4">
        <f t="shared" si="38"/>
        <v>1.0021254705477161E-2</v>
      </c>
      <c r="P203" s="312">
        <f t="shared" si="33"/>
        <v>39404.808570000001</v>
      </c>
      <c r="Q203" s="1"/>
      <c r="R203" s="4">
        <f t="shared" si="45"/>
        <v>4.7269239964903015E-7</v>
      </c>
      <c r="S203" s="4">
        <v>1</v>
      </c>
      <c r="T203" s="4">
        <f t="shared" si="42"/>
        <v>4.7269239964903015E-7</v>
      </c>
    </row>
    <row r="204" spans="1:42" x14ac:dyDescent="0.2">
      <c r="A204" s="218" t="s">
        <v>143</v>
      </c>
      <c r="B204" s="205" t="s">
        <v>111</v>
      </c>
      <c r="C204" s="52">
        <v>54499.573510000002</v>
      </c>
      <c r="D204" s="52">
        <v>1.4E-3</v>
      </c>
      <c r="E204" s="35">
        <f t="shared" si="30"/>
        <v>9747.7359128836197</v>
      </c>
      <c r="F204" s="4">
        <f t="shared" si="31"/>
        <v>9747.5</v>
      </c>
      <c r="G204" s="23"/>
      <c r="N204" s="4">
        <f t="shared" ca="1" si="46"/>
        <v>1.0535359457287043E-2</v>
      </c>
      <c r="O204" s="4">
        <f t="shared" si="38"/>
        <v>1.040221695505919E-2</v>
      </c>
      <c r="P204" s="312">
        <f t="shared" si="33"/>
        <v>39481.073510000002</v>
      </c>
      <c r="Q204" s="33">
        <v>7.5216166485915892E-2</v>
      </c>
      <c r="T204" s="4">
        <f t="shared" si="42"/>
        <v>0</v>
      </c>
    </row>
    <row r="205" spans="1:42" x14ac:dyDescent="0.2">
      <c r="A205" s="215" t="s">
        <v>252</v>
      </c>
      <c r="B205" s="222" t="s">
        <v>111</v>
      </c>
      <c r="C205" s="208">
        <v>54500.307800000002</v>
      </c>
      <c r="D205" s="208">
        <v>2.9999999999999997E-4</v>
      </c>
      <c r="E205" s="35">
        <f t="shared" si="30"/>
        <v>9750.038987865988</v>
      </c>
      <c r="F205" s="4">
        <f t="shared" si="31"/>
        <v>9750</v>
      </c>
      <c r="G205" s="23">
        <f>C205-(C$7+F205*C$8)</f>
        <v>1.2430511524144094E-2</v>
      </c>
      <c r="K205" s="4">
        <f>G205</f>
        <v>1.2430511524144094E-2</v>
      </c>
      <c r="N205" s="4">
        <f t="shared" ca="1" si="46"/>
        <v>1.0539499987877812E-2</v>
      </c>
      <c r="O205" s="4">
        <f t="shared" si="38"/>
        <v>1.0406223378857866E-2</v>
      </c>
      <c r="P205" s="312">
        <f t="shared" si="33"/>
        <v>39481.807800000002</v>
      </c>
      <c r="Q205" s="1"/>
      <c r="R205" s="4">
        <f>+(O205-G205)^2</f>
        <v>4.0977424951463582E-6</v>
      </c>
      <c r="S205" s="4">
        <v>1</v>
      </c>
      <c r="T205" s="4">
        <f t="shared" si="42"/>
        <v>4.0977424951463582E-6</v>
      </c>
    </row>
    <row r="206" spans="1:42" x14ac:dyDescent="0.2">
      <c r="A206" s="218" t="s">
        <v>143</v>
      </c>
      <c r="B206" s="205" t="s">
        <v>111</v>
      </c>
      <c r="C206" s="52">
        <v>54506.365250000003</v>
      </c>
      <c r="D206" s="52">
        <v>2.0000000000000001E-4</v>
      </c>
      <c r="E206" s="35">
        <f t="shared" si="30"/>
        <v>9769.0379685846929</v>
      </c>
      <c r="F206" s="4">
        <f t="shared" si="31"/>
        <v>9769</v>
      </c>
      <c r="G206" s="23">
        <f>C206-(C$7+F206*C$8)</f>
        <v>1.2105533802241553E-2</v>
      </c>
      <c r="K206" s="4">
        <f>G206</f>
        <v>1.2105533802241553E-2</v>
      </c>
      <c r="N206" s="4">
        <f t="shared" ca="1" si="46"/>
        <v>1.0570968020367649E-2</v>
      </c>
      <c r="O206" s="4">
        <f t="shared" si="38"/>
        <v>1.0436686721710994E-2</v>
      </c>
      <c r="P206" s="312">
        <f t="shared" si="33"/>
        <v>39487.865250000003</v>
      </c>
      <c r="Q206" s="1"/>
      <c r="R206" s="4">
        <f>+(O206-G206)^2</f>
        <v>2.7850505781953702E-6</v>
      </c>
      <c r="S206" s="4">
        <v>1</v>
      </c>
      <c r="T206" s="4">
        <f t="shared" si="42"/>
        <v>2.7850505781953702E-6</v>
      </c>
    </row>
    <row r="207" spans="1:42" x14ac:dyDescent="0.2">
      <c r="A207" s="218" t="s">
        <v>143</v>
      </c>
      <c r="B207" s="205" t="s">
        <v>111</v>
      </c>
      <c r="C207" s="52">
        <v>54506.36535</v>
      </c>
      <c r="D207" s="52">
        <v>2.0000000000000001E-4</v>
      </c>
      <c r="E207" s="35">
        <f t="shared" si="30"/>
        <v>9769.0382822311985</v>
      </c>
      <c r="F207" s="4">
        <f t="shared" si="31"/>
        <v>9769</v>
      </c>
      <c r="G207" s="23">
        <f>C207-(C$7+F207*C$8)</f>
        <v>1.220553379971534E-2</v>
      </c>
      <c r="K207" s="4">
        <f>G207</f>
        <v>1.220553379971534E-2</v>
      </c>
      <c r="N207" s="4">
        <f t="shared" ca="1" si="46"/>
        <v>1.0570968020367649E-2</v>
      </c>
      <c r="O207" s="4">
        <f t="shared" si="38"/>
        <v>1.0436686721710994E-2</v>
      </c>
      <c r="P207" s="312">
        <f t="shared" si="33"/>
        <v>39487.86535</v>
      </c>
      <c r="Q207" s="1"/>
      <c r="R207" s="4">
        <f>+(O207-G207)^2</f>
        <v>3.1288199853645147E-6</v>
      </c>
      <c r="S207" s="4">
        <v>1</v>
      </c>
      <c r="T207" s="4">
        <f t="shared" si="42"/>
        <v>3.1288199853645147E-6</v>
      </c>
    </row>
    <row r="208" spans="1:42" x14ac:dyDescent="0.2">
      <c r="A208" s="218" t="s">
        <v>143</v>
      </c>
      <c r="B208" s="205" t="s">
        <v>111</v>
      </c>
      <c r="C208" s="52">
        <v>54506.366150000002</v>
      </c>
      <c r="D208" s="52">
        <v>2.0000000000000001E-4</v>
      </c>
      <c r="E208" s="35">
        <f t="shared" si="30"/>
        <v>9769.0407914033112</v>
      </c>
      <c r="F208" s="4">
        <f t="shared" si="31"/>
        <v>9769</v>
      </c>
      <c r="G208" s="23">
        <f>C208-(C$7+F208*C$8)</f>
        <v>1.3005533801333513E-2</v>
      </c>
      <c r="K208" s="4">
        <f>G208</f>
        <v>1.3005533801333513E-2</v>
      </c>
      <c r="N208" s="4">
        <f t="shared" ca="1" si="46"/>
        <v>1.0570968020367649E-2</v>
      </c>
      <c r="O208" s="4">
        <f t="shared" si="38"/>
        <v>1.0436686721710994E-2</v>
      </c>
      <c r="P208" s="312">
        <f t="shared" si="33"/>
        <v>39487.866150000002</v>
      </c>
      <c r="Q208" s="1"/>
      <c r="R208" s="4">
        <f>+(O208-G208)^2</f>
        <v>6.5989753184851469E-6</v>
      </c>
      <c r="S208" s="4">
        <v>1</v>
      </c>
      <c r="T208" s="4">
        <f t="shared" si="42"/>
        <v>6.5989753184851469E-6</v>
      </c>
    </row>
    <row r="209" spans="1:42" x14ac:dyDescent="0.2">
      <c r="A209" s="218" t="s">
        <v>143</v>
      </c>
      <c r="B209" s="205" t="s">
        <v>111</v>
      </c>
      <c r="C209" s="52">
        <v>54512.643960000001</v>
      </c>
      <c r="D209" s="52">
        <v>4.0000000000000002E-4</v>
      </c>
      <c r="E209" s="35">
        <f t="shared" si="30"/>
        <v>9788.7309235786797</v>
      </c>
      <c r="F209" s="4">
        <f t="shared" si="31"/>
        <v>9788.5</v>
      </c>
      <c r="G209" s="23"/>
      <c r="N209" s="4">
        <f t="shared" ca="1" si="46"/>
        <v>1.0603264158975639E-2</v>
      </c>
      <c r="O209" s="4">
        <f t="shared" si="38"/>
        <v>1.0467978420291272E-2</v>
      </c>
      <c r="P209" s="312">
        <f t="shared" si="33"/>
        <v>39494.143960000001</v>
      </c>
      <c r="Q209" s="33">
        <v>7.3625425087811891E-2</v>
      </c>
      <c r="T209" s="4">
        <f t="shared" si="42"/>
        <v>0</v>
      </c>
    </row>
    <row r="210" spans="1:42" x14ac:dyDescent="0.2">
      <c r="A210" s="218" t="s">
        <v>143</v>
      </c>
      <c r="B210" s="205" t="s">
        <v>112</v>
      </c>
      <c r="C210" s="52">
        <v>54521.509299999998</v>
      </c>
      <c r="D210" s="52">
        <v>1E-4</v>
      </c>
      <c r="E210" s="35">
        <f t="shared" ref="E210:E241" si="47">(C210-C$7)/C$8</f>
        <v>9816.5367533791232</v>
      </c>
      <c r="F210" s="4">
        <f t="shared" ref="F210:F241" si="48">ROUND(2*E210,0)/2</f>
        <v>9816.5</v>
      </c>
      <c r="G210" s="23">
        <f t="shared" ref="G210:G241" si="49">C210-(C$7+F210*C$8)</f>
        <v>1.1718089495843742E-2</v>
      </c>
      <c r="K210" s="4">
        <f t="shared" ref="K210:K241" si="50">G210</f>
        <v>1.1718089495843742E-2</v>
      </c>
      <c r="N210" s="4">
        <f t="shared" ref="N210:N241" ca="1" si="51">+C$11+C$12*F210</f>
        <v>1.0649638101592244E-2</v>
      </c>
      <c r="O210" s="4">
        <f t="shared" ref="O210:O241" si="52">+D$11+D$12*F210+D$13*F210^2</f>
        <v>1.0512957370923027E-2</v>
      </c>
      <c r="P210" s="312">
        <f t="shared" ref="P210:P241" si="53">C210-15018.5</f>
        <v>39503.009299999998</v>
      </c>
      <c r="Q210" s="1"/>
      <c r="R210" s="4">
        <f t="shared" ref="R210:R241" si="54">+(O210-G210)^2</f>
        <v>1.4523434385159192E-6</v>
      </c>
      <c r="S210" s="4">
        <v>1</v>
      </c>
      <c r="T210" s="4">
        <f t="shared" ref="T210:T241" si="55">S210*R210</f>
        <v>1.4523434385159192E-6</v>
      </c>
      <c r="V210" s="4">
        <v>1</v>
      </c>
    </row>
    <row r="211" spans="1:42" x14ac:dyDescent="0.2">
      <c r="A211" s="219" t="s">
        <v>261</v>
      </c>
      <c r="B211" s="220" t="s">
        <v>111</v>
      </c>
      <c r="C211" s="221">
        <v>54776.095580000001</v>
      </c>
      <c r="D211" s="221">
        <v>9.0000000000000006E-5</v>
      </c>
      <c r="E211" s="35">
        <f t="shared" si="47"/>
        <v>10615.037743889474</v>
      </c>
      <c r="F211" s="4">
        <f t="shared" si="48"/>
        <v>10615</v>
      </c>
      <c r="G211" s="23">
        <f t="shared" si="49"/>
        <v>1.2033894170599524E-2</v>
      </c>
      <c r="K211" s="4">
        <f t="shared" si="50"/>
        <v>1.2033894170599524E-2</v>
      </c>
      <c r="N211" s="4">
        <f t="shared" ca="1" si="51"/>
        <v>1.1972123572283569E-2</v>
      </c>
      <c r="O211" s="4">
        <f t="shared" si="52"/>
        <v>1.1819121936458517E-2</v>
      </c>
      <c r="P211" s="312">
        <f t="shared" si="53"/>
        <v>39757.595580000001</v>
      </c>
      <c r="Q211" s="1"/>
      <c r="R211" s="4">
        <f t="shared" si="54"/>
        <v>4.6127112557919601E-8</v>
      </c>
      <c r="S211" s="4">
        <v>1</v>
      </c>
      <c r="T211" s="4">
        <f t="shared" si="55"/>
        <v>4.6127112557919601E-8</v>
      </c>
      <c r="AN211" s="4">
        <v>6972</v>
      </c>
      <c r="AO211" s="4">
        <v>6.5683069187798537E-3</v>
      </c>
      <c r="AP211" s="4">
        <v>1</v>
      </c>
    </row>
    <row r="212" spans="1:42" x14ac:dyDescent="0.2">
      <c r="A212" s="219" t="s">
        <v>261</v>
      </c>
      <c r="B212" s="220" t="s">
        <v>111</v>
      </c>
      <c r="C212" s="221">
        <v>54780.240619999997</v>
      </c>
      <c r="D212" s="221">
        <v>1E-4</v>
      </c>
      <c r="E212" s="35">
        <f t="shared" si="47"/>
        <v>10628.038517323541</v>
      </c>
      <c r="F212" s="4">
        <f t="shared" si="48"/>
        <v>10628</v>
      </c>
      <c r="G212" s="23">
        <f t="shared" si="49"/>
        <v>1.2280488357646391E-2</v>
      </c>
      <c r="K212" s="4">
        <f t="shared" si="50"/>
        <v>1.2280488357646391E-2</v>
      </c>
      <c r="N212" s="4">
        <f t="shared" ca="1" si="51"/>
        <v>1.199365433135556E-2</v>
      </c>
      <c r="O212" s="4">
        <f t="shared" si="52"/>
        <v>1.184076201238117E-2</v>
      </c>
      <c r="P212" s="312">
        <f t="shared" si="53"/>
        <v>39761.740619999997</v>
      </c>
      <c r="Q212" s="1"/>
      <c r="R212" s="4">
        <f t="shared" si="54"/>
        <v>1.9335925872030799E-7</v>
      </c>
      <c r="S212" s="4">
        <v>1</v>
      </c>
      <c r="T212" s="4">
        <f t="shared" si="55"/>
        <v>1.9335925872030799E-7</v>
      </c>
      <c r="AN212" s="4">
        <v>7959.5</v>
      </c>
      <c r="AO212" s="4">
        <v>6.914596349815838E-3</v>
      </c>
      <c r="AP212" s="4">
        <v>1</v>
      </c>
    </row>
    <row r="213" spans="1:42" x14ac:dyDescent="0.2">
      <c r="A213" s="219" t="s">
        <v>261</v>
      </c>
      <c r="B213" s="220" t="s">
        <v>111</v>
      </c>
      <c r="C213" s="221">
        <v>54781.1973</v>
      </c>
      <c r="D213" s="221">
        <v>4.0000000000000003E-5</v>
      </c>
      <c r="E213" s="35">
        <f t="shared" si="47"/>
        <v>10631.039110786802</v>
      </c>
      <c r="F213" s="4">
        <f t="shared" si="48"/>
        <v>10631</v>
      </c>
      <c r="G213" s="23">
        <f t="shared" si="49"/>
        <v>1.2469702400267124E-2</v>
      </c>
      <c r="K213" s="4">
        <f t="shared" si="50"/>
        <v>1.2469702400267124E-2</v>
      </c>
      <c r="N213" s="4">
        <f t="shared" ca="1" si="51"/>
        <v>1.1998622968064483E-2</v>
      </c>
      <c r="O213" s="4">
        <f t="shared" si="52"/>
        <v>1.184575758243309E-2</v>
      </c>
      <c r="P213" s="312">
        <f t="shared" si="53"/>
        <v>39762.6973</v>
      </c>
      <c r="Q213" s="1"/>
      <c r="R213" s="4">
        <f t="shared" si="54"/>
        <v>3.8930713570194639E-7</v>
      </c>
      <c r="S213" s="4">
        <v>1</v>
      </c>
      <c r="T213" s="4">
        <f t="shared" si="55"/>
        <v>3.8930713570194639E-7</v>
      </c>
      <c r="W213" s="3"/>
      <c r="AN213" s="4">
        <v>6230</v>
      </c>
      <c r="AO213" s="4">
        <v>5.0727000707411207E-3</v>
      </c>
      <c r="AP213" s="4">
        <v>1</v>
      </c>
    </row>
    <row r="214" spans="1:42" x14ac:dyDescent="0.2">
      <c r="A214" s="219" t="s">
        <v>261</v>
      </c>
      <c r="B214" s="220" t="s">
        <v>112</v>
      </c>
      <c r="C214" s="221">
        <v>54781.357129999997</v>
      </c>
      <c r="D214" s="221">
        <v>6.9999999999999994E-5</v>
      </c>
      <c r="E214" s="198">
        <f t="shared" si="47"/>
        <v>10631.540412008968</v>
      </c>
      <c r="F214" s="4">
        <f t="shared" si="48"/>
        <v>10631.5</v>
      </c>
      <c r="G214" s="23">
        <f t="shared" si="49"/>
        <v>1.2884571406175382E-2</v>
      </c>
      <c r="K214" s="4">
        <f t="shared" si="50"/>
        <v>1.2884571406175382E-2</v>
      </c>
      <c r="N214" s="4">
        <f t="shared" ca="1" si="51"/>
        <v>1.1999451074182637E-2</v>
      </c>
      <c r="O214" s="4">
        <f t="shared" si="52"/>
        <v>1.1846590239653421E-2</v>
      </c>
      <c r="P214" s="312">
        <f t="shared" si="53"/>
        <v>39762.857129999997</v>
      </c>
      <c r="Q214" s="1"/>
      <c r="R214" s="4">
        <f t="shared" si="54"/>
        <v>1.0774049020542919E-6</v>
      </c>
      <c r="S214" s="4">
        <v>1</v>
      </c>
      <c r="T214" s="4">
        <f t="shared" si="55"/>
        <v>1.0774049020542919E-6</v>
      </c>
      <c r="AN214" s="4">
        <v>6324</v>
      </c>
      <c r="AO214" s="4">
        <v>4.8680734471417964E-3</v>
      </c>
      <c r="AP214" s="4">
        <v>1</v>
      </c>
    </row>
    <row r="215" spans="1:42" x14ac:dyDescent="0.2">
      <c r="A215" s="223" t="s">
        <v>261</v>
      </c>
      <c r="B215" s="224" t="s">
        <v>111</v>
      </c>
      <c r="C215" s="223">
        <v>54789.16805</v>
      </c>
      <c r="D215" s="223">
        <v>6.0000000000000002E-5</v>
      </c>
      <c r="E215" s="192">
        <f t="shared" si="47"/>
        <v>10656.039090244101</v>
      </c>
      <c r="F215" s="7">
        <f t="shared" si="48"/>
        <v>10656</v>
      </c>
      <c r="G215" s="46">
        <f t="shared" si="49"/>
        <v>1.2463152765121777E-2</v>
      </c>
      <c r="K215" s="4">
        <f t="shared" si="50"/>
        <v>1.2463152765121777E-2</v>
      </c>
      <c r="N215" s="4">
        <f t="shared" ca="1" si="51"/>
        <v>1.2040028273972166E-2</v>
      </c>
      <c r="O215" s="4">
        <f t="shared" si="52"/>
        <v>1.1887412217537039E-2</v>
      </c>
      <c r="P215" s="312">
        <f t="shared" si="53"/>
        <v>39770.66805</v>
      </c>
      <c r="Q215" s="1"/>
      <c r="R215" s="4">
        <f t="shared" si="54"/>
        <v>3.3147717813317384E-7</v>
      </c>
      <c r="S215" s="4">
        <v>1</v>
      </c>
      <c r="T215" s="4">
        <f t="shared" si="55"/>
        <v>3.3147717813317384E-7</v>
      </c>
    </row>
    <row r="216" spans="1:42" x14ac:dyDescent="0.2">
      <c r="A216" s="223" t="s">
        <v>261</v>
      </c>
      <c r="B216" s="224" t="s">
        <v>112</v>
      </c>
      <c r="C216" s="223">
        <v>54789.327980000002</v>
      </c>
      <c r="D216" s="223">
        <v>1.2999999999999999E-4</v>
      </c>
      <c r="E216" s="192">
        <f t="shared" si="47"/>
        <v>10656.540705112797</v>
      </c>
      <c r="F216" s="7">
        <f t="shared" si="48"/>
        <v>10656.5</v>
      </c>
      <c r="G216" s="46">
        <f t="shared" si="49"/>
        <v>1.297802177577978E-2</v>
      </c>
      <c r="K216" s="4">
        <f t="shared" si="50"/>
        <v>1.297802177577978E-2</v>
      </c>
      <c r="N216" s="4">
        <f t="shared" ca="1" si="51"/>
        <v>1.2040856380090319E-2</v>
      </c>
      <c r="O216" s="4">
        <f t="shared" si="52"/>
        <v>1.188824576349563E-2</v>
      </c>
      <c r="P216" s="312">
        <f t="shared" si="53"/>
        <v>39770.827980000002</v>
      </c>
      <c r="Q216" s="1"/>
      <c r="R216" s="4">
        <f t="shared" si="54"/>
        <v>1.187611756949944E-6</v>
      </c>
      <c r="S216" s="4">
        <v>1</v>
      </c>
      <c r="T216" s="4">
        <f t="shared" si="55"/>
        <v>1.187611756949944E-6</v>
      </c>
      <c r="AN216" s="4">
        <v>10826</v>
      </c>
      <c r="AO216" s="4">
        <v>1.2668615258007776E-2</v>
      </c>
      <c r="AP216" s="4">
        <v>1</v>
      </c>
    </row>
    <row r="217" spans="1:42" x14ac:dyDescent="0.2">
      <c r="A217" s="223" t="s">
        <v>261</v>
      </c>
      <c r="B217" s="224" t="s">
        <v>112</v>
      </c>
      <c r="C217" s="223">
        <v>54789.965539999997</v>
      </c>
      <c r="D217" s="223">
        <v>5.0000000000000002E-5</v>
      </c>
      <c r="E217" s="192">
        <f t="shared" si="47"/>
        <v>10658.540389822852</v>
      </c>
      <c r="F217" s="7">
        <f t="shared" si="48"/>
        <v>10658.5</v>
      </c>
      <c r="G217" s="46">
        <f t="shared" si="49"/>
        <v>1.2877497800218407E-2</v>
      </c>
      <c r="K217" s="4">
        <f t="shared" si="50"/>
        <v>1.2877497800218407E-2</v>
      </c>
      <c r="N217" s="4">
        <f t="shared" ca="1" si="51"/>
        <v>1.2044168804562931E-2</v>
      </c>
      <c r="O217" s="4">
        <f t="shared" si="52"/>
        <v>1.189158012507765E-2</v>
      </c>
      <c r="P217" s="312">
        <f t="shared" si="53"/>
        <v>39771.465539999997</v>
      </c>
      <c r="Q217" s="1"/>
      <c r="R217" s="4">
        <f t="shared" si="54"/>
        <v>9.7203366215495504E-7</v>
      </c>
      <c r="S217" s="4">
        <v>1</v>
      </c>
      <c r="T217" s="4">
        <f t="shared" si="55"/>
        <v>9.7203366215495504E-7</v>
      </c>
      <c r="W217" s="3"/>
      <c r="AN217" s="4">
        <v>6230</v>
      </c>
      <c r="AO217" s="4">
        <v>5.0727000707411207E-3</v>
      </c>
      <c r="AP217" s="4">
        <v>1</v>
      </c>
    </row>
    <row r="218" spans="1:42" x14ac:dyDescent="0.2">
      <c r="A218" s="223" t="s">
        <v>261</v>
      </c>
      <c r="B218" s="224" t="s">
        <v>111</v>
      </c>
      <c r="C218" s="223">
        <v>54790.124400000001</v>
      </c>
      <c r="D218" s="223">
        <v>6.9999999999999994E-5</v>
      </c>
      <c r="E218" s="192">
        <f t="shared" si="47"/>
        <v>10659.038648673861</v>
      </c>
      <c r="F218" s="7">
        <f t="shared" si="48"/>
        <v>10659</v>
      </c>
      <c r="G218" s="46">
        <f t="shared" si="49"/>
        <v>1.2322366812441032E-2</v>
      </c>
      <c r="K218" s="4">
        <f t="shared" si="50"/>
        <v>1.2322366812441032E-2</v>
      </c>
      <c r="N218" s="4">
        <f t="shared" ca="1" si="51"/>
        <v>1.2044996910681085E-2</v>
      </c>
      <c r="O218" s="4">
        <f t="shared" si="52"/>
        <v>1.189241375991007E-2</v>
      </c>
      <c r="P218" s="312">
        <f t="shared" si="53"/>
        <v>39771.624400000001</v>
      </c>
      <c r="Q218" s="1"/>
      <c r="R218" s="4">
        <f t="shared" si="54"/>
        <v>1.848596273806926E-7</v>
      </c>
      <c r="S218" s="4">
        <v>1</v>
      </c>
      <c r="T218" s="4">
        <f t="shared" si="55"/>
        <v>1.848596273806926E-7</v>
      </c>
      <c r="AN218" s="4">
        <v>6324</v>
      </c>
      <c r="AO218" s="4">
        <v>4.8680734471417964E-3</v>
      </c>
      <c r="AP218" s="4">
        <v>1</v>
      </c>
    </row>
    <row r="219" spans="1:42" x14ac:dyDescent="0.2">
      <c r="A219" s="225" t="s">
        <v>253</v>
      </c>
      <c r="B219" s="226" t="s">
        <v>111</v>
      </c>
      <c r="C219" s="225">
        <v>54843.369400000003</v>
      </c>
      <c r="D219" s="225">
        <v>2.0000000000000001E-4</v>
      </c>
      <c r="E219" s="192">
        <f t="shared" si="47"/>
        <v>10826.039734670032</v>
      </c>
      <c r="F219" s="7">
        <f t="shared" si="48"/>
        <v>10826</v>
      </c>
      <c r="G219" s="46">
        <f t="shared" si="49"/>
        <v>1.2668615258007776E-2</v>
      </c>
      <c r="K219" s="4">
        <f t="shared" si="50"/>
        <v>1.2668615258007776E-2</v>
      </c>
      <c r="N219" s="4">
        <f t="shared" ca="1" si="51"/>
        <v>1.2321584354144394E-2</v>
      </c>
      <c r="O219" s="4">
        <f t="shared" si="52"/>
        <v>1.2171842203177324E-2</v>
      </c>
      <c r="P219" s="312">
        <f t="shared" si="53"/>
        <v>39824.869400000003</v>
      </c>
      <c r="Q219" s="1"/>
      <c r="R219" s="4">
        <f t="shared" si="54"/>
        <v>2.467834680055789E-7</v>
      </c>
      <c r="S219" s="4">
        <v>1</v>
      </c>
      <c r="T219" s="4">
        <f t="shared" si="55"/>
        <v>2.467834680055789E-7</v>
      </c>
    </row>
    <row r="220" spans="1:42" x14ac:dyDescent="0.2">
      <c r="A220" s="225" t="s">
        <v>252</v>
      </c>
      <c r="B220" s="226" t="s">
        <v>111</v>
      </c>
      <c r="C220" s="225">
        <v>54964.526100000003</v>
      </c>
      <c r="D220" s="225">
        <v>1E-4</v>
      </c>
      <c r="E220" s="192">
        <f t="shared" si="47"/>
        <v>11206.043499825655</v>
      </c>
      <c r="F220" s="7">
        <f t="shared" si="48"/>
        <v>11206</v>
      </c>
      <c r="G220" s="46">
        <f t="shared" si="49"/>
        <v>1.3869060807337519E-2</v>
      </c>
      <c r="K220" s="4">
        <f t="shared" si="50"/>
        <v>1.3869060807337519E-2</v>
      </c>
      <c r="N220" s="4">
        <f t="shared" ca="1" si="51"/>
        <v>1.2950945003941141E-2</v>
      </c>
      <c r="O220" s="4">
        <f t="shared" si="52"/>
        <v>1.2815056728819312E-2</v>
      </c>
      <c r="P220" s="312">
        <f t="shared" si="53"/>
        <v>39946.026100000003</v>
      </c>
      <c r="Q220" s="1"/>
      <c r="R220" s="4">
        <f t="shared" si="54"/>
        <v>1.1109245975330137E-6</v>
      </c>
      <c r="S220" s="4">
        <v>1</v>
      </c>
      <c r="T220" s="4">
        <f t="shared" si="55"/>
        <v>1.1109245975330137E-6</v>
      </c>
      <c r="AN220" s="4">
        <v>8049</v>
      </c>
      <c r="AO220" s="4">
        <v>5.3061486541992053E-3</v>
      </c>
      <c r="AP220" s="4">
        <v>1</v>
      </c>
    </row>
    <row r="221" spans="1:42" x14ac:dyDescent="0.2">
      <c r="A221" s="35" t="s">
        <v>363</v>
      </c>
      <c r="B221" s="190" t="s">
        <v>112</v>
      </c>
      <c r="C221" s="191">
        <v>55064.479599999999</v>
      </c>
      <c r="D221" s="343" t="s">
        <v>361</v>
      </c>
      <c r="E221" s="192">
        <f t="shared" si="47"/>
        <v>11519.544167477392</v>
      </c>
      <c r="F221" s="7">
        <f t="shared" si="48"/>
        <v>11519.5</v>
      </c>
      <c r="G221" s="46">
        <f t="shared" si="49"/>
        <v>1.4081928391533438E-2</v>
      </c>
      <c r="H221" s="148"/>
      <c r="J221" s="148"/>
      <c r="K221" s="148">
        <f t="shared" si="50"/>
        <v>1.4081928391533438E-2</v>
      </c>
      <c r="L221" s="148"/>
      <c r="N221" s="4">
        <f t="shared" ca="1" si="51"/>
        <v>1.3470167540023458E-2</v>
      </c>
      <c r="O221" s="4">
        <f t="shared" si="52"/>
        <v>1.3353437615869048E-2</v>
      </c>
      <c r="P221" s="312">
        <f t="shared" si="53"/>
        <v>40045.979599999999</v>
      </c>
      <c r="Q221" s="1"/>
      <c r="R221" s="4">
        <f t="shared" si="54"/>
        <v>5.3069881022810521E-7</v>
      </c>
      <c r="S221" s="4">
        <v>1</v>
      </c>
      <c r="T221" s="4">
        <f t="shared" si="55"/>
        <v>5.3069881022810521E-7</v>
      </c>
      <c r="V221" s="4">
        <v>1</v>
      </c>
    </row>
    <row r="222" spans="1:42" x14ac:dyDescent="0.2">
      <c r="A222" s="35" t="s">
        <v>363</v>
      </c>
      <c r="B222" s="190" t="s">
        <v>111</v>
      </c>
      <c r="C222" s="191">
        <v>55083.451300000001</v>
      </c>
      <c r="D222" s="343" t="s">
        <v>361</v>
      </c>
      <c r="E222" s="192">
        <f t="shared" si="47"/>
        <v>11579.048243037421</v>
      </c>
      <c r="F222" s="7">
        <f t="shared" si="48"/>
        <v>11579</v>
      </c>
      <c r="G222" s="46">
        <f t="shared" si="49"/>
        <v>1.5381340257590637E-2</v>
      </c>
      <c r="H222" s="148"/>
      <c r="J222" s="148"/>
      <c r="K222" s="148">
        <f t="shared" si="50"/>
        <v>1.5381340257590637E-2</v>
      </c>
      <c r="L222" s="148"/>
      <c r="N222" s="4">
        <f t="shared" ca="1" si="51"/>
        <v>1.3568712168083742E-2</v>
      </c>
      <c r="O222" s="4">
        <f t="shared" si="52"/>
        <v>1.345640732689064E-2</v>
      </c>
      <c r="P222" s="312">
        <f t="shared" si="53"/>
        <v>40064.951300000001</v>
      </c>
      <c r="Q222" s="1"/>
      <c r="R222" s="4">
        <f t="shared" si="54"/>
        <v>3.7053667876932791E-6</v>
      </c>
      <c r="S222" s="4">
        <v>1</v>
      </c>
      <c r="T222" s="4">
        <f t="shared" si="55"/>
        <v>3.7053667876932791E-6</v>
      </c>
      <c r="V222" s="4">
        <v>1</v>
      </c>
    </row>
    <row r="223" spans="1:42" x14ac:dyDescent="0.2">
      <c r="A223" s="35" t="s">
        <v>363</v>
      </c>
      <c r="B223" s="190" t="s">
        <v>111</v>
      </c>
      <c r="C223" s="191">
        <v>55095.565199999997</v>
      </c>
      <c r="D223" s="191" t="s">
        <v>229</v>
      </c>
      <c r="E223" s="192">
        <f t="shared" si="47"/>
        <v>11617.043068009689</v>
      </c>
      <c r="F223" s="7">
        <f t="shared" si="48"/>
        <v>11617</v>
      </c>
      <c r="G223" s="46">
        <f t="shared" si="49"/>
        <v>1.3731384809943847E-2</v>
      </c>
      <c r="H223" s="148"/>
      <c r="J223" s="148"/>
      <c r="K223" s="148">
        <f t="shared" si="50"/>
        <v>1.3731384809943847E-2</v>
      </c>
      <c r="L223" s="148"/>
      <c r="N223" s="4">
        <f t="shared" ca="1" si="51"/>
        <v>1.3631648233063415E-2</v>
      </c>
      <c r="O223" s="4">
        <f t="shared" si="52"/>
        <v>1.3522301206284384E-2</v>
      </c>
      <c r="P223" s="312">
        <f t="shared" si="53"/>
        <v>40077.065199999997</v>
      </c>
      <c r="Q223" s="1"/>
      <c r="R223" s="4">
        <f t="shared" si="54"/>
        <v>4.3715953319227501E-8</v>
      </c>
      <c r="S223" s="4">
        <v>1</v>
      </c>
      <c r="T223" s="4">
        <f t="shared" si="55"/>
        <v>4.3715953319227501E-8</v>
      </c>
    </row>
    <row r="224" spans="1:42" s="35" customFormat="1" x14ac:dyDescent="0.2">
      <c r="A224" s="35" t="s">
        <v>363</v>
      </c>
      <c r="B224" s="190" t="s">
        <v>112</v>
      </c>
      <c r="C224" s="191">
        <v>55103.378100000002</v>
      </c>
      <c r="D224" s="343" t="s">
        <v>361</v>
      </c>
      <c r="E224" s="192">
        <f t="shared" si="47"/>
        <v>11641.547956445789</v>
      </c>
      <c r="F224" s="192">
        <f t="shared" si="48"/>
        <v>11641.5</v>
      </c>
      <c r="G224" s="192">
        <f t="shared" si="49"/>
        <v>1.5289966177078895E-2</v>
      </c>
      <c r="K224" s="35">
        <f t="shared" si="50"/>
        <v>1.5289966177078895E-2</v>
      </c>
      <c r="N224" s="35">
        <f t="shared" ca="1" si="51"/>
        <v>1.3672225432852941E-2</v>
      </c>
      <c r="O224" s="35">
        <f t="shared" si="52"/>
        <v>1.3564839853217226E-2</v>
      </c>
      <c r="P224" s="316">
        <f t="shared" si="53"/>
        <v>40084.878100000002</v>
      </c>
      <c r="Q224" s="302"/>
      <c r="R224" s="35">
        <f t="shared" si="54"/>
        <v>2.9760608332804754E-6</v>
      </c>
      <c r="S224" s="35">
        <v>1</v>
      </c>
      <c r="T224" s="35">
        <f t="shared" si="55"/>
        <v>2.9760608332804754E-6</v>
      </c>
      <c r="V224" s="35">
        <v>1</v>
      </c>
    </row>
    <row r="225" spans="1:42" s="35" customFormat="1" x14ac:dyDescent="0.2">
      <c r="A225" s="225" t="s">
        <v>221</v>
      </c>
      <c r="B225" s="226" t="s">
        <v>112</v>
      </c>
      <c r="C225" s="225">
        <v>55106.883099999999</v>
      </c>
      <c r="D225" s="225">
        <v>2.0000000000000001E-4</v>
      </c>
      <c r="E225" s="192">
        <f t="shared" si="47"/>
        <v>11652.54126673626</v>
      </c>
      <c r="F225" s="192">
        <f t="shared" si="48"/>
        <v>11652.5</v>
      </c>
      <c r="G225" s="192">
        <f t="shared" si="49"/>
        <v>1.3157084329577629E-2</v>
      </c>
      <c r="K225" s="35">
        <f t="shared" si="50"/>
        <v>1.3157084329577629E-2</v>
      </c>
      <c r="N225" s="35">
        <f t="shared" ca="1" si="51"/>
        <v>1.3690443767452321E-2</v>
      </c>
      <c r="O225" s="35">
        <f t="shared" si="52"/>
        <v>1.3583952719646051E-2</v>
      </c>
      <c r="P225" s="316">
        <f t="shared" si="53"/>
        <v>40088.383099999999</v>
      </c>
      <c r="Q225" s="302"/>
      <c r="R225" s="35">
        <f t="shared" si="54"/>
        <v>1.8221662243960682E-7</v>
      </c>
      <c r="S225" s="35">
        <v>1</v>
      </c>
      <c r="T225" s="35">
        <f t="shared" si="55"/>
        <v>1.8221662243960682E-7</v>
      </c>
    </row>
    <row r="226" spans="1:42" s="35" customFormat="1" x14ac:dyDescent="0.2">
      <c r="A226" s="35" t="s">
        <v>363</v>
      </c>
      <c r="B226" s="190" t="s">
        <v>111</v>
      </c>
      <c r="C226" s="191">
        <v>55391.441899999998</v>
      </c>
      <c r="D226" s="343" t="s">
        <v>361</v>
      </c>
      <c r="E226" s="192">
        <f t="shared" si="47"/>
        <v>12545.050021168876</v>
      </c>
      <c r="F226" s="192">
        <f t="shared" si="48"/>
        <v>12545</v>
      </c>
      <c r="G226" s="192">
        <f t="shared" si="49"/>
        <v>1.594826237851521E-2</v>
      </c>
      <c r="K226" s="35">
        <f t="shared" si="50"/>
        <v>1.594826237851521E-2</v>
      </c>
      <c r="N226" s="35">
        <f t="shared" ca="1" si="51"/>
        <v>1.5168613188356526E-2</v>
      </c>
      <c r="O226" s="35">
        <f t="shared" si="52"/>
        <v>1.5163367408504038E-2</v>
      </c>
      <c r="P226" s="316">
        <f t="shared" si="53"/>
        <v>40372.941899999998</v>
      </c>
      <c r="Q226" s="302"/>
      <c r="R226" s="35">
        <f t="shared" si="54"/>
        <v>6.1606011394883801E-7</v>
      </c>
      <c r="S226" s="35">
        <v>1</v>
      </c>
      <c r="T226" s="35">
        <f t="shared" si="55"/>
        <v>6.1606011394883801E-7</v>
      </c>
    </row>
    <row r="227" spans="1:42" s="35" customFormat="1" x14ac:dyDescent="0.2">
      <c r="A227" s="53" t="s">
        <v>379</v>
      </c>
      <c r="B227" s="53"/>
      <c r="C227" s="52">
        <v>55391.441899999998</v>
      </c>
      <c r="D227" s="52">
        <v>2.9999999999999997E-4</v>
      </c>
      <c r="E227" s="192">
        <f t="shared" si="47"/>
        <v>12545.050021168876</v>
      </c>
      <c r="F227" s="192">
        <f t="shared" si="48"/>
        <v>12545</v>
      </c>
      <c r="G227" s="192">
        <f t="shared" si="49"/>
        <v>1.594826237851521E-2</v>
      </c>
      <c r="K227" s="35">
        <f t="shared" si="50"/>
        <v>1.594826237851521E-2</v>
      </c>
      <c r="N227" s="35">
        <f t="shared" ca="1" si="51"/>
        <v>1.5168613188356526E-2</v>
      </c>
      <c r="O227" s="35">
        <f t="shared" si="52"/>
        <v>1.5163367408504038E-2</v>
      </c>
      <c r="P227" s="316">
        <f t="shared" si="53"/>
        <v>40372.941899999998</v>
      </c>
      <c r="Q227" s="302"/>
      <c r="R227" s="35">
        <f t="shared" si="54"/>
        <v>6.1606011394883801E-7</v>
      </c>
      <c r="S227" s="35">
        <v>1</v>
      </c>
      <c r="T227" s="35">
        <f t="shared" si="55"/>
        <v>6.1606011394883801E-7</v>
      </c>
    </row>
    <row r="228" spans="1:42" s="35" customFormat="1" x14ac:dyDescent="0.2">
      <c r="A228" s="81" t="s">
        <v>363</v>
      </c>
      <c r="B228" s="201" t="s">
        <v>111</v>
      </c>
      <c r="C228" s="202">
        <v>55430.339</v>
      </c>
      <c r="D228" s="202" t="s">
        <v>194</v>
      </c>
      <c r="E228" s="192">
        <f t="shared" si="47"/>
        <v>12667.049419086081</v>
      </c>
      <c r="F228" s="192">
        <f t="shared" si="48"/>
        <v>12667</v>
      </c>
      <c r="G228" s="192">
        <f t="shared" si="49"/>
        <v>1.5756300163047854E-2</v>
      </c>
      <c r="K228" s="35">
        <f t="shared" si="50"/>
        <v>1.5756300163047854E-2</v>
      </c>
      <c r="N228" s="35">
        <f t="shared" ca="1" si="51"/>
        <v>1.5370671081186008E-2</v>
      </c>
      <c r="O228" s="35">
        <f t="shared" si="52"/>
        <v>1.5383664920453016E-2</v>
      </c>
      <c r="P228" s="316">
        <f t="shared" si="53"/>
        <v>40411.839</v>
      </c>
      <c r="Q228" s="302"/>
      <c r="R228" s="35">
        <f t="shared" si="54"/>
        <v>1.3885702402371374E-7</v>
      </c>
      <c r="S228" s="35">
        <v>1</v>
      </c>
      <c r="T228" s="35">
        <f t="shared" si="55"/>
        <v>1.3885702402371374E-7</v>
      </c>
    </row>
    <row r="229" spans="1:42" s="35" customFormat="1" x14ac:dyDescent="0.2">
      <c r="A229" s="81" t="s">
        <v>363</v>
      </c>
      <c r="B229" s="201" t="s">
        <v>112</v>
      </c>
      <c r="C229" s="202">
        <v>55430.498699999996</v>
      </c>
      <c r="D229" s="202" t="s">
        <v>194</v>
      </c>
      <c r="E229" s="192">
        <f t="shared" si="47"/>
        <v>12667.550312567781</v>
      </c>
      <c r="F229" s="192">
        <f t="shared" si="48"/>
        <v>12667.5</v>
      </c>
      <c r="G229" s="192">
        <f t="shared" si="49"/>
        <v>1.604116916860221E-2</v>
      </c>
      <c r="K229" s="35">
        <f t="shared" si="50"/>
        <v>1.604116916860221E-2</v>
      </c>
      <c r="N229" s="35">
        <f t="shared" ca="1" si="51"/>
        <v>1.5371499187304162E-2</v>
      </c>
      <c r="O229" s="35">
        <f t="shared" si="52"/>
        <v>1.5384569956517283E-2</v>
      </c>
      <c r="P229" s="316">
        <f t="shared" si="53"/>
        <v>40411.998699999996</v>
      </c>
      <c r="Q229" s="302"/>
      <c r="R229" s="35">
        <f t="shared" si="54"/>
        <v>4.3112252531054664E-7</v>
      </c>
      <c r="S229" s="35">
        <v>1</v>
      </c>
      <c r="T229" s="35">
        <f t="shared" si="55"/>
        <v>4.3112252531054664E-7</v>
      </c>
    </row>
    <row r="230" spans="1:42" s="35" customFormat="1" x14ac:dyDescent="0.2">
      <c r="A230" s="53" t="s">
        <v>364</v>
      </c>
      <c r="B230" s="205" t="s">
        <v>112</v>
      </c>
      <c r="C230" s="52">
        <v>55442.613700000002</v>
      </c>
      <c r="D230" s="202" t="s">
        <v>291</v>
      </c>
      <c r="E230" s="192">
        <f t="shared" si="47"/>
        <v>12705.54858765172</v>
      </c>
      <c r="F230" s="192">
        <f t="shared" si="48"/>
        <v>12705.5</v>
      </c>
      <c r="G230" s="192">
        <f t="shared" si="49"/>
        <v>1.5491213729546871E-2</v>
      </c>
      <c r="K230" s="35">
        <f t="shared" si="50"/>
        <v>1.5491213729546871E-2</v>
      </c>
      <c r="N230" s="35">
        <f t="shared" ca="1" si="51"/>
        <v>1.5434435252283836E-2</v>
      </c>
      <c r="O230" s="35">
        <f t="shared" si="52"/>
        <v>1.5453404706364568E-2</v>
      </c>
      <c r="P230" s="316">
        <f t="shared" si="53"/>
        <v>40424.113700000002</v>
      </c>
      <c r="Q230" s="302"/>
      <c r="R230" s="35">
        <f t="shared" si="54"/>
        <v>1.4295222339999301E-9</v>
      </c>
      <c r="S230" s="35">
        <v>1</v>
      </c>
      <c r="T230" s="35">
        <f t="shared" si="55"/>
        <v>1.4295222339999301E-9</v>
      </c>
    </row>
    <row r="231" spans="1:42" s="35" customFormat="1" x14ac:dyDescent="0.2">
      <c r="A231" s="53" t="s">
        <v>364</v>
      </c>
      <c r="B231" s="205" t="s">
        <v>112</v>
      </c>
      <c r="C231" s="52">
        <v>55442.614000000001</v>
      </c>
      <c r="D231" s="202" t="s">
        <v>291</v>
      </c>
      <c r="E231" s="192">
        <f t="shared" si="47"/>
        <v>12705.549528591258</v>
      </c>
      <c r="F231" s="192">
        <f t="shared" si="48"/>
        <v>12705.5</v>
      </c>
      <c r="G231" s="192">
        <f t="shared" si="49"/>
        <v>1.5791213729244191E-2</v>
      </c>
      <c r="K231" s="35">
        <f t="shared" si="50"/>
        <v>1.5791213729244191E-2</v>
      </c>
      <c r="N231" s="35">
        <f t="shared" ca="1" si="51"/>
        <v>1.5434435252283836E-2</v>
      </c>
      <c r="O231" s="35">
        <f t="shared" si="52"/>
        <v>1.5453404706364568E-2</v>
      </c>
      <c r="P231" s="316">
        <f t="shared" si="53"/>
        <v>40424.114000000001</v>
      </c>
      <c r="Q231" s="302"/>
      <c r="R231" s="35">
        <f t="shared" si="54"/>
        <v>1.1411493593888581E-7</v>
      </c>
      <c r="S231" s="35">
        <v>1</v>
      </c>
      <c r="T231" s="35">
        <f t="shared" si="55"/>
        <v>1.1411493593888581E-7</v>
      </c>
    </row>
    <row r="232" spans="1:42" s="35" customFormat="1" x14ac:dyDescent="0.2">
      <c r="A232" s="53" t="s">
        <v>364</v>
      </c>
      <c r="B232" s="205" t="s">
        <v>112</v>
      </c>
      <c r="C232" s="52">
        <v>55443.569799999997</v>
      </c>
      <c r="D232" s="202" t="s">
        <v>291</v>
      </c>
      <c r="E232" s="192">
        <f t="shared" si="47"/>
        <v>12708.54736196518</v>
      </c>
      <c r="F232" s="192">
        <f t="shared" si="48"/>
        <v>12708.5</v>
      </c>
      <c r="G232" s="192">
        <f t="shared" si="49"/>
        <v>1.5100427764991764E-2</v>
      </c>
      <c r="K232" s="35">
        <f t="shared" si="50"/>
        <v>1.5100427764991764E-2</v>
      </c>
      <c r="N232" s="35">
        <f t="shared" ca="1" si="51"/>
        <v>1.5439403888992759E-2</v>
      </c>
      <c r="O232" s="35">
        <f t="shared" si="52"/>
        <v>1.5458843401313174E-2</v>
      </c>
      <c r="P232" s="316">
        <f t="shared" si="53"/>
        <v>40425.069799999997</v>
      </c>
      <c r="Q232" s="302"/>
      <c r="R232" s="35">
        <f t="shared" si="54"/>
        <v>1.2846176835968093E-7</v>
      </c>
      <c r="S232" s="35">
        <v>1</v>
      </c>
      <c r="T232" s="35">
        <f t="shared" si="55"/>
        <v>1.2846176835968093E-7</v>
      </c>
    </row>
    <row r="233" spans="1:42" s="35" customFormat="1" x14ac:dyDescent="0.2">
      <c r="A233" s="53" t="s">
        <v>364</v>
      </c>
      <c r="B233" s="205" t="s">
        <v>112</v>
      </c>
      <c r="C233" s="52">
        <v>55443.570200000002</v>
      </c>
      <c r="D233" s="202" t="s">
        <v>291</v>
      </c>
      <c r="E233" s="192">
        <f t="shared" si="47"/>
        <v>12708.548616551248</v>
      </c>
      <c r="F233" s="192">
        <f t="shared" si="48"/>
        <v>12708.5</v>
      </c>
      <c r="G233" s="192">
        <f t="shared" si="49"/>
        <v>1.5500427769438829E-2</v>
      </c>
      <c r="K233" s="35">
        <f t="shared" si="50"/>
        <v>1.5500427769438829E-2</v>
      </c>
      <c r="N233" s="35">
        <f t="shared" ca="1" si="51"/>
        <v>1.5439403888992759E-2</v>
      </c>
      <c r="O233" s="35">
        <f t="shared" si="52"/>
        <v>1.5458843401313174E-2</v>
      </c>
      <c r="P233" s="316">
        <f t="shared" si="53"/>
        <v>40425.070200000002</v>
      </c>
      <c r="Q233" s="302"/>
      <c r="R233" s="35">
        <f t="shared" si="54"/>
        <v>1.7292596724100514E-9</v>
      </c>
      <c r="S233" s="35">
        <v>1</v>
      </c>
      <c r="T233" s="35">
        <f t="shared" si="55"/>
        <v>1.7292596724100514E-9</v>
      </c>
    </row>
    <row r="234" spans="1:42" s="35" customFormat="1" x14ac:dyDescent="0.2">
      <c r="A234" s="53" t="s">
        <v>249</v>
      </c>
      <c r="B234" s="205" t="s">
        <v>111</v>
      </c>
      <c r="C234" s="52">
        <v>55469.873699999996</v>
      </c>
      <c r="D234" s="52">
        <v>5.9999999999999995E-4</v>
      </c>
      <c r="E234" s="192">
        <f t="shared" si="47"/>
        <v>12791.048627171947</v>
      </c>
      <c r="F234" s="192">
        <f t="shared" si="48"/>
        <v>12791</v>
      </c>
      <c r="G234" s="192">
        <f t="shared" si="49"/>
        <v>1.550381397100864E-2</v>
      </c>
      <c r="K234" s="35">
        <f t="shared" si="50"/>
        <v>1.550381397100864E-2</v>
      </c>
      <c r="N234" s="35">
        <f t="shared" ca="1" si="51"/>
        <v>1.5576041398488106E-2</v>
      </c>
      <c r="O234" s="35">
        <f t="shared" si="52"/>
        <v>1.5608658269900044E-2</v>
      </c>
      <c r="P234" s="316">
        <f t="shared" si="53"/>
        <v>40451.373699999996</v>
      </c>
      <c r="Q234" s="302"/>
      <c r="R234" s="35">
        <f t="shared" si="54"/>
        <v>1.0992327010030152E-8</v>
      </c>
      <c r="S234" s="35">
        <v>1</v>
      </c>
      <c r="T234" s="35">
        <f t="shared" si="55"/>
        <v>1.0992327010030152E-8</v>
      </c>
    </row>
    <row r="235" spans="1:42" s="35" customFormat="1" x14ac:dyDescent="0.2">
      <c r="A235" s="53" t="s">
        <v>366</v>
      </c>
      <c r="B235" s="205" t="s">
        <v>111</v>
      </c>
      <c r="C235" s="52">
        <v>55833.34244</v>
      </c>
      <c r="D235" s="52">
        <v>2.9999999999999997E-4</v>
      </c>
      <c r="E235" s="192">
        <f t="shared" si="47"/>
        <v>13931.055657046256</v>
      </c>
      <c r="F235" s="192">
        <f t="shared" si="48"/>
        <v>13931</v>
      </c>
      <c r="G235" s="192">
        <f t="shared" si="49"/>
        <v>1.7745150638802443E-2</v>
      </c>
      <c r="K235" s="35">
        <f t="shared" si="50"/>
        <v>1.7745150638802443E-2</v>
      </c>
      <c r="N235" s="35">
        <f t="shared" ca="1" si="51"/>
        <v>1.7464123347878349E-2</v>
      </c>
      <c r="O235" s="35">
        <f t="shared" si="52"/>
        <v>1.772837096617055E-2</v>
      </c>
      <c r="P235" s="316">
        <f t="shared" si="53"/>
        <v>40814.84244</v>
      </c>
      <c r="Q235" s="302"/>
      <c r="R235" s="35">
        <f t="shared" si="54"/>
        <v>2.8155741363348705E-10</v>
      </c>
      <c r="S235" s="35">
        <v>1</v>
      </c>
      <c r="T235" s="35">
        <f t="shared" si="55"/>
        <v>2.8155741363348705E-10</v>
      </c>
    </row>
    <row r="236" spans="1:42" s="35" customFormat="1" x14ac:dyDescent="0.2">
      <c r="A236" s="53" t="s">
        <v>366</v>
      </c>
      <c r="B236" s="205" t="s">
        <v>111</v>
      </c>
      <c r="C236" s="52">
        <v>55833.34274</v>
      </c>
      <c r="D236" s="52">
        <v>2.0000000000000001E-4</v>
      </c>
      <c r="E236" s="192">
        <f t="shared" si="47"/>
        <v>13931.056597985795</v>
      </c>
      <c r="F236" s="192">
        <f t="shared" si="48"/>
        <v>13931</v>
      </c>
      <c r="G236" s="192">
        <f t="shared" si="49"/>
        <v>1.8045150638499763E-2</v>
      </c>
      <c r="K236" s="35">
        <f t="shared" si="50"/>
        <v>1.8045150638499763E-2</v>
      </c>
      <c r="N236" s="35">
        <f t="shared" ca="1" si="51"/>
        <v>1.7464123347878349E-2</v>
      </c>
      <c r="O236" s="35">
        <f t="shared" si="52"/>
        <v>1.772837096617055E-2</v>
      </c>
      <c r="P236" s="316">
        <f t="shared" si="53"/>
        <v>40814.84274</v>
      </c>
      <c r="Q236" s="302"/>
      <c r="R236" s="35">
        <f t="shared" si="54"/>
        <v>1.0034936080100343E-7</v>
      </c>
      <c r="S236" s="35">
        <v>1</v>
      </c>
      <c r="T236" s="35">
        <f t="shared" si="55"/>
        <v>1.0034936080100343E-7</v>
      </c>
    </row>
    <row r="237" spans="1:42" s="35" customFormat="1" x14ac:dyDescent="0.2">
      <c r="A237" s="53" t="s">
        <v>366</v>
      </c>
      <c r="B237" s="205" t="s">
        <v>111</v>
      </c>
      <c r="C237" s="52">
        <v>55875.428339999999</v>
      </c>
      <c r="D237" s="52">
        <v>1E-4</v>
      </c>
      <c r="E237" s="192">
        <f t="shared" si="47"/>
        <v>14063.056614978936</v>
      </c>
      <c r="F237" s="192">
        <f t="shared" si="48"/>
        <v>14063</v>
      </c>
      <c r="G237" s="192">
        <f t="shared" si="49"/>
        <v>1.8050568563921843E-2</v>
      </c>
      <c r="K237" s="35">
        <f t="shared" si="50"/>
        <v>1.8050568563921843E-2</v>
      </c>
      <c r="N237" s="35">
        <f t="shared" ca="1" si="51"/>
        <v>1.7682743363070904E-2</v>
      </c>
      <c r="O237" s="35">
        <f t="shared" si="52"/>
        <v>1.7979780291989121E-2</v>
      </c>
      <c r="P237" s="316">
        <f t="shared" si="53"/>
        <v>40856.928339999999</v>
      </c>
      <c r="Q237" s="302"/>
      <c r="R237" s="35">
        <f t="shared" si="54"/>
        <v>5.0109794432209375E-9</v>
      </c>
      <c r="S237" s="35">
        <v>1</v>
      </c>
      <c r="T237" s="35">
        <f t="shared" si="55"/>
        <v>5.0109794432209375E-9</v>
      </c>
      <c r="AN237" s="35">
        <v>8393</v>
      </c>
      <c r="AO237" s="35">
        <v>7.6460256896098144E-3</v>
      </c>
      <c r="AP237" s="35">
        <v>1</v>
      </c>
    </row>
    <row r="238" spans="1:42" s="35" customFormat="1" x14ac:dyDescent="0.2">
      <c r="A238" s="53" t="s">
        <v>366</v>
      </c>
      <c r="B238" s="205" t="s">
        <v>111</v>
      </c>
      <c r="C238" s="52">
        <v>55875.428339999999</v>
      </c>
      <c r="D238" s="52">
        <v>1E-4</v>
      </c>
      <c r="E238" s="192">
        <f t="shared" si="47"/>
        <v>14063.056614978936</v>
      </c>
      <c r="F238" s="192">
        <f t="shared" si="48"/>
        <v>14063</v>
      </c>
      <c r="G238" s="192">
        <f t="shared" si="49"/>
        <v>1.8050568563921843E-2</v>
      </c>
      <c r="K238" s="35">
        <f t="shared" si="50"/>
        <v>1.8050568563921843E-2</v>
      </c>
      <c r="N238" s="35">
        <f t="shared" ca="1" si="51"/>
        <v>1.7682743363070904E-2</v>
      </c>
      <c r="O238" s="35">
        <f t="shared" si="52"/>
        <v>1.7979780291989121E-2</v>
      </c>
      <c r="P238" s="316">
        <f t="shared" si="53"/>
        <v>40856.928339999999</v>
      </c>
      <c r="Q238" s="302"/>
      <c r="R238" s="35">
        <f t="shared" si="54"/>
        <v>5.0109794432209375E-9</v>
      </c>
      <c r="S238" s="35">
        <v>1</v>
      </c>
      <c r="T238" s="35">
        <f t="shared" si="55"/>
        <v>5.0109794432209375E-9</v>
      </c>
      <c r="AN238" s="35">
        <v>8432.5</v>
      </c>
      <c r="AO238" s="35">
        <v>9.6006772655528039E-3</v>
      </c>
      <c r="AP238" s="35">
        <v>1</v>
      </c>
    </row>
    <row r="239" spans="1:42" s="35" customFormat="1" x14ac:dyDescent="0.2">
      <c r="A239" s="208" t="s">
        <v>255</v>
      </c>
      <c r="B239" s="222" t="s">
        <v>112</v>
      </c>
      <c r="C239" s="208">
        <v>55895.675000000003</v>
      </c>
      <c r="D239" s="208">
        <v>5.0000000000000001E-4</v>
      </c>
      <c r="E239" s="192">
        <f t="shared" si="47"/>
        <v>14126.559558124693</v>
      </c>
      <c r="F239" s="192">
        <f t="shared" si="48"/>
        <v>14126.5</v>
      </c>
      <c r="G239" s="192">
        <f t="shared" si="49"/>
        <v>1.8988932497450151E-2</v>
      </c>
      <c r="K239" s="35">
        <f t="shared" si="50"/>
        <v>1.8988932497450151E-2</v>
      </c>
      <c r="N239" s="35">
        <f t="shared" ca="1" si="51"/>
        <v>1.7787912840076414E-2</v>
      </c>
      <c r="O239" s="35">
        <f t="shared" si="52"/>
        <v>1.810116473539471E-2</v>
      </c>
      <c r="P239" s="316">
        <f t="shared" si="53"/>
        <v>40877.175000000003</v>
      </c>
      <c r="Q239" s="302"/>
      <c r="R239" s="35">
        <f t="shared" si="54"/>
        <v>7.8813159934492556E-7</v>
      </c>
      <c r="S239" s="35">
        <v>1</v>
      </c>
      <c r="T239" s="35">
        <f t="shared" si="55"/>
        <v>7.8813159934492556E-7</v>
      </c>
    </row>
    <row r="240" spans="1:42" s="35" customFormat="1" x14ac:dyDescent="0.2">
      <c r="A240" s="53" t="s">
        <v>366</v>
      </c>
      <c r="B240" s="205" t="s">
        <v>111</v>
      </c>
      <c r="C240" s="52">
        <v>55959.281150000003</v>
      </c>
      <c r="D240" s="52">
        <v>1E-4</v>
      </c>
      <c r="E240" s="192">
        <f t="shared" si="47"/>
        <v>14326.058029831609</v>
      </c>
      <c r="F240" s="192">
        <f t="shared" si="48"/>
        <v>14326</v>
      </c>
      <c r="G240" s="192">
        <f t="shared" si="49"/>
        <v>1.8501666410884354E-2</v>
      </c>
      <c r="K240" s="35">
        <f t="shared" si="50"/>
        <v>1.8501666410884354E-2</v>
      </c>
      <c r="N240" s="35">
        <f t="shared" ca="1" si="51"/>
        <v>1.8118327181219706E-2</v>
      </c>
      <c r="O240" s="35">
        <f t="shared" si="52"/>
        <v>1.8484387390489278E-2</v>
      </c>
      <c r="P240" s="316">
        <f t="shared" si="53"/>
        <v>40940.781150000003</v>
      </c>
      <c r="Q240" s="302"/>
      <c r="R240" s="35">
        <f t="shared" si="54"/>
        <v>2.9856454581346982E-10</v>
      </c>
      <c r="S240" s="35">
        <v>1</v>
      </c>
      <c r="T240" s="35">
        <f t="shared" si="55"/>
        <v>2.9856454581346982E-10</v>
      </c>
      <c r="AN240" s="35">
        <v>8433</v>
      </c>
      <c r="AO240" s="35">
        <v>7.6855462757521309E-3</v>
      </c>
      <c r="AP240" s="35">
        <v>1</v>
      </c>
    </row>
    <row r="241" spans="1:42" s="35" customFormat="1" x14ac:dyDescent="0.2">
      <c r="A241" s="53" t="s">
        <v>366</v>
      </c>
      <c r="B241" s="205" t="s">
        <v>111</v>
      </c>
      <c r="C241" s="52">
        <v>55959.28125</v>
      </c>
      <c r="D241" s="52">
        <v>1E-4</v>
      </c>
      <c r="E241" s="192">
        <f t="shared" si="47"/>
        <v>14326.058343478115</v>
      </c>
      <c r="F241" s="192">
        <f t="shared" si="48"/>
        <v>14326</v>
      </c>
      <c r="G241" s="192">
        <f t="shared" si="49"/>
        <v>1.8601666408358142E-2</v>
      </c>
      <c r="K241" s="35">
        <f t="shared" si="50"/>
        <v>1.8601666408358142E-2</v>
      </c>
      <c r="N241" s="35">
        <f t="shared" ca="1" si="51"/>
        <v>1.8118327181219706E-2</v>
      </c>
      <c r="O241" s="35">
        <f t="shared" si="52"/>
        <v>1.8484387390489278E-2</v>
      </c>
      <c r="P241" s="316">
        <f t="shared" si="53"/>
        <v>40940.78125</v>
      </c>
      <c r="Q241" s="302"/>
      <c r="R241" s="35">
        <f t="shared" si="54"/>
        <v>1.3754368032285326E-8</v>
      </c>
      <c r="S241" s="35">
        <v>1</v>
      </c>
      <c r="T241" s="35">
        <f t="shared" si="55"/>
        <v>1.3754368032285326E-8</v>
      </c>
      <c r="AN241" s="35">
        <v>8433.5</v>
      </c>
      <c r="AO241" s="35">
        <v>9.67041528201662E-3</v>
      </c>
      <c r="AP241" s="35">
        <v>1</v>
      </c>
    </row>
    <row r="242" spans="1:42" s="35" customFormat="1" x14ac:dyDescent="0.2">
      <c r="A242" s="193" t="s">
        <v>366</v>
      </c>
      <c r="B242" s="194" t="s">
        <v>111</v>
      </c>
      <c r="C242" s="47">
        <v>55959.28125</v>
      </c>
      <c r="D242" s="47">
        <v>1E-4</v>
      </c>
      <c r="E242" s="192">
        <f t="shared" ref="E242:E289" si="56">(C242-C$7)/C$8</f>
        <v>14326.058343478115</v>
      </c>
      <c r="F242" s="35">
        <f t="shared" ref="F242:F289" si="57">ROUND(2*E242,0)/2</f>
        <v>14326</v>
      </c>
      <c r="G242" s="35">
        <f t="shared" ref="G242:G289" si="58">C242-(C$7+F242*C$8)</f>
        <v>1.8601666408358142E-2</v>
      </c>
      <c r="K242" s="35">
        <f t="shared" ref="K242:K289" si="59">G242</f>
        <v>1.8601666408358142E-2</v>
      </c>
      <c r="N242" s="35">
        <f t="shared" ref="N242:N289" ca="1" si="60">+C$11+C$12*F242</f>
        <v>1.8118327181219706E-2</v>
      </c>
      <c r="O242" s="35">
        <f t="shared" ref="O242:O289" si="61">+D$11+D$12*F242+D$13*F242^2</f>
        <v>1.8484387390489278E-2</v>
      </c>
      <c r="P242" s="316">
        <f t="shared" ref="P242:P289" si="62">C242-15018.5</f>
        <v>40940.78125</v>
      </c>
      <c r="Q242" s="302"/>
      <c r="R242" s="35">
        <f t="shared" ref="R242:R289" si="63">+(O242-G242)^2</f>
        <v>1.3754368032285326E-8</v>
      </c>
      <c r="S242" s="35">
        <v>1</v>
      </c>
      <c r="T242" s="35">
        <f t="shared" ref="T242:T289" si="64">S242*R242</f>
        <v>1.3754368032285326E-8</v>
      </c>
      <c r="AN242" s="35">
        <v>8486</v>
      </c>
      <c r="AO242" s="35">
        <v>8.2816610447480343E-3</v>
      </c>
      <c r="AP242" s="35">
        <v>1</v>
      </c>
    </row>
    <row r="243" spans="1:42" s="35" customFormat="1" x14ac:dyDescent="0.2">
      <c r="A243" s="193" t="s">
        <v>366</v>
      </c>
      <c r="B243" s="194" t="s">
        <v>111</v>
      </c>
      <c r="C243" s="47">
        <v>56009.336589999999</v>
      </c>
      <c r="D243" s="47">
        <v>2.0000000000000001E-4</v>
      </c>
      <c r="E243" s="192">
        <f t="shared" si="56"/>
        <v>14483.055172098773</v>
      </c>
      <c r="F243" s="35">
        <f t="shared" si="57"/>
        <v>14483</v>
      </c>
      <c r="G243" s="35">
        <f t="shared" si="58"/>
        <v>1.7590534705959726E-2</v>
      </c>
      <c r="K243" s="35">
        <f t="shared" si="59"/>
        <v>1.7590534705959726E-2</v>
      </c>
      <c r="N243" s="35">
        <f t="shared" ca="1" si="60"/>
        <v>1.8378352502319943E-2</v>
      </c>
      <c r="O243" s="35">
        <f t="shared" si="61"/>
        <v>1.8787960859089917E-2</v>
      </c>
      <c r="P243" s="316">
        <f t="shared" si="62"/>
        <v>40990.836589999999</v>
      </c>
      <c r="Q243" s="302"/>
      <c r="R243" s="35">
        <f t="shared" si="63"/>
        <v>1.4338293922001664E-6</v>
      </c>
      <c r="S243" s="35">
        <v>1</v>
      </c>
      <c r="T243" s="35">
        <f t="shared" si="64"/>
        <v>1.4338293922001664E-6</v>
      </c>
    </row>
    <row r="244" spans="1:42" s="35" customFormat="1" x14ac:dyDescent="0.2">
      <c r="A244" s="193" t="s">
        <v>366</v>
      </c>
      <c r="B244" s="194" t="s">
        <v>111</v>
      </c>
      <c r="C244" s="47">
        <v>56009.336990000003</v>
      </c>
      <c r="D244" s="47">
        <v>2.0000000000000001E-4</v>
      </c>
      <c r="E244" s="192">
        <f t="shared" si="56"/>
        <v>14483.05642668484</v>
      </c>
      <c r="F244" s="35">
        <f t="shared" si="57"/>
        <v>14483</v>
      </c>
      <c r="G244" s="35">
        <f t="shared" si="58"/>
        <v>1.7990534710406791E-2</v>
      </c>
      <c r="K244" s="35">
        <f t="shared" si="59"/>
        <v>1.7990534710406791E-2</v>
      </c>
      <c r="N244" s="35">
        <f t="shared" ca="1" si="60"/>
        <v>1.8378352502319943E-2</v>
      </c>
      <c r="O244" s="35">
        <f t="shared" si="61"/>
        <v>1.8787960859089917E-2</v>
      </c>
      <c r="P244" s="316">
        <f t="shared" si="62"/>
        <v>40990.836990000003</v>
      </c>
      <c r="Q244" s="302"/>
      <c r="R244" s="35">
        <f t="shared" si="63"/>
        <v>6.358884626036017E-7</v>
      </c>
      <c r="S244" s="35">
        <v>1</v>
      </c>
      <c r="T244" s="35">
        <f t="shared" si="64"/>
        <v>6.358884626036017E-7</v>
      </c>
    </row>
    <row r="245" spans="1:42" s="35" customFormat="1" x14ac:dyDescent="0.2">
      <c r="A245" s="193" t="s">
        <v>366</v>
      </c>
      <c r="B245" s="194" t="s">
        <v>111</v>
      </c>
      <c r="C245" s="47">
        <v>56009.337390000001</v>
      </c>
      <c r="D245" s="47">
        <v>2.0000000000000001E-4</v>
      </c>
      <c r="E245" s="192">
        <f t="shared" si="56"/>
        <v>14483.057681270884</v>
      </c>
      <c r="F245" s="35">
        <f t="shared" si="57"/>
        <v>14483</v>
      </c>
      <c r="G245" s="35">
        <f t="shared" si="58"/>
        <v>1.8390534707577899E-2</v>
      </c>
      <c r="K245" s="35">
        <f t="shared" si="59"/>
        <v>1.8390534707577899E-2</v>
      </c>
      <c r="N245" s="35">
        <f t="shared" ca="1" si="60"/>
        <v>1.8378352502319943E-2</v>
      </c>
      <c r="O245" s="35">
        <f t="shared" si="61"/>
        <v>1.8787960859089917E-2</v>
      </c>
      <c r="P245" s="316">
        <f t="shared" si="62"/>
        <v>40990.837390000001</v>
      </c>
      <c r="Q245" s="302"/>
      <c r="R245" s="35">
        <f t="shared" si="63"/>
        <v>1.5794754590565313E-7</v>
      </c>
      <c r="S245" s="35">
        <v>1</v>
      </c>
      <c r="T245" s="35">
        <f t="shared" si="64"/>
        <v>1.5794754590565313E-7</v>
      </c>
    </row>
    <row r="246" spans="1:42" s="35" customFormat="1" x14ac:dyDescent="0.2">
      <c r="A246" s="193" t="s">
        <v>366</v>
      </c>
      <c r="B246" s="194" t="s">
        <v>111</v>
      </c>
      <c r="C246" s="47">
        <v>56052.379330000003</v>
      </c>
      <c r="D246" s="47">
        <v>0</v>
      </c>
      <c r="E246" s="192">
        <f t="shared" si="56"/>
        <v>14618.057225329147</v>
      </c>
      <c r="F246" s="35">
        <f t="shared" si="57"/>
        <v>14618</v>
      </c>
      <c r="G246" s="35">
        <f t="shared" si="58"/>
        <v>1.8245166684209835E-2</v>
      </c>
      <c r="K246" s="35">
        <f t="shared" si="59"/>
        <v>1.8245166684209835E-2</v>
      </c>
      <c r="N246" s="35">
        <f t="shared" ca="1" si="60"/>
        <v>1.8601941154221417E-2</v>
      </c>
      <c r="O246" s="35">
        <f t="shared" si="61"/>
        <v>1.9050396732796189E-2</v>
      </c>
      <c r="P246" s="316">
        <f t="shared" si="62"/>
        <v>41033.879330000003</v>
      </c>
      <c r="Q246" s="302"/>
      <c r="R246" s="35">
        <f t="shared" si="63"/>
        <v>6.4839543114638239E-7</v>
      </c>
      <c r="S246" s="35">
        <v>1</v>
      </c>
      <c r="T246" s="35">
        <f t="shared" si="64"/>
        <v>6.4839543114638239E-7</v>
      </c>
      <c r="W246" s="193"/>
      <c r="AN246" s="35">
        <v>6055</v>
      </c>
      <c r="AO246" s="35">
        <v>4.6485475104418583E-3</v>
      </c>
      <c r="AP246" s="35">
        <v>1</v>
      </c>
    </row>
    <row r="247" spans="1:42" s="35" customFormat="1" x14ac:dyDescent="0.2">
      <c r="A247" s="47" t="s">
        <v>380</v>
      </c>
      <c r="B247" s="194"/>
      <c r="C247" s="47">
        <v>56052.379359999999</v>
      </c>
      <c r="D247" s="47" t="s">
        <v>382</v>
      </c>
      <c r="E247" s="192">
        <f t="shared" si="56"/>
        <v>14618.057319423086</v>
      </c>
      <c r="F247" s="35">
        <f t="shared" si="57"/>
        <v>14618</v>
      </c>
      <c r="G247" s="35">
        <f t="shared" si="58"/>
        <v>1.8275166679813992E-2</v>
      </c>
      <c r="K247" s="35">
        <f t="shared" si="59"/>
        <v>1.8275166679813992E-2</v>
      </c>
      <c r="N247" s="35">
        <f t="shared" ca="1" si="60"/>
        <v>1.8601941154221417E-2</v>
      </c>
      <c r="O247" s="35">
        <f t="shared" si="61"/>
        <v>1.9050396732796189E-2</v>
      </c>
      <c r="P247" s="316">
        <f t="shared" si="62"/>
        <v>41033.879359999999</v>
      </c>
      <c r="Q247" s="302"/>
      <c r="R247" s="35">
        <f t="shared" si="63"/>
        <v>6.0098163504677964E-7</v>
      </c>
      <c r="S247" s="35">
        <v>1</v>
      </c>
      <c r="T247" s="35">
        <f t="shared" si="64"/>
        <v>6.0098163504677964E-7</v>
      </c>
    </row>
    <row r="248" spans="1:42" s="35" customFormat="1" x14ac:dyDescent="0.2">
      <c r="A248" s="193" t="s">
        <v>367</v>
      </c>
      <c r="B248" s="194" t="s">
        <v>111</v>
      </c>
      <c r="C248" s="47">
        <v>56167.479299999999</v>
      </c>
      <c r="D248" s="47">
        <v>1.9E-3</v>
      </c>
      <c r="E248" s="192">
        <f t="shared" si="56"/>
        <v>14979.064268020948</v>
      </c>
      <c r="F248" s="35">
        <f t="shared" si="57"/>
        <v>14979</v>
      </c>
      <c r="G248" s="35">
        <f t="shared" si="58"/>
        <v>2.0490589959081262E-2</v>
      </c>
      <c r="K248" s="35">
        <f t="shared" si="59"/>
        <v>2.0490589959081262E-2</v>
      </c>
      <c r="N248" s="35">
        <f t="shared" ca="1" si="60"/>
        <v>1.919983377152833E-2</v>
      </c>
      <c r="O248" s="35">
        <f t="shared" si="61"/>
        <v>1.9758535055500029E-2</v>
      </c>
      <c r="P248" s="316">
        <f t="shared" si="62"/>
        <v>41148.979299999999</v>
      </c>
      <c r="Q248" s="302"/>
      <c r="R248" s="35">
        <f t="shared" si="63"/>
        <v>5.3590438185732909E-7</v>
      </c>
      <c r="S248" s="35">
        <v>0.2</v>
      </c>
      <c r="T248" s="35">
        <f t="shared" si="64"/>
        <v>1.0718087637146582E-7</v>
      </c>
    </row>
    <row r="249" spans="1:42" s="35" customFormat="1" x14ac:dyDescent="0.2">
      <c r="A249" s="53" t="s">
        <v>365</v>
      </c>
      <c r="B249" s="205" t="s">
        <v>111</v>
      </c>
      <c r="C249" s="52">
        <v>56202.8701</v>
      </c>
      <c r="D249" s="52">
        <v>2.0000000000000001E-4</v>
      </c>
      <c r="E249" s="192">
        <f t="shared" si="56"/>
        <v>15090.066278243001</v>
      </c>
      <c r="F249" s="35">
        <f t="shared" si="57"/>
        <v>15090</v>
      </c>
      <c r="G249" s="35">
        <f t="shared" si="58"/>
        <v>2.113150958030019E-2</v>
      </c>
      <c r="K249" s="35">
        <f t="shared" si="59"/>
        <v>2.113150958030019E-2</v>
      </c>
      <c r="N249" s="35">
        <f t="shared" ca="1" si="60"/>
        <v>1.9383673329758433E-2</v>
      </c>
      <c r="O249" s="35">
        <f t="shared" si="61"/>
        <v>1.9978135388714218E-2</v>
      </c>
      <c r="P249" s="316">
        <f t="shared" si="62"/>
        <v>41184.3701</v>
      </c>
      <c r="Q249" s="302"/>
      <c r="R249" s="35">
        <f t="shared" si="63"/>
        <v>1.3302720258165932E-6</v>
      </c>
      <c r="S249" s="35">
        <v>1</v>
      </c>
      <c r="T249" s="35">
        <f t="shared" si="64"/>
        <v>1.3302720258165932E-6</v>
      </c>
    </row>
    <row r="250" spans="1:42" s="35" customFormat="1" x14ac:dyDescent="0.2">
      <c r="A250" s="53" t="s">
        <v>366</v>
      </c>
      <c r="B250" s="205" t="s">
        <v>111</v>
      </c>
      <c r="C250" s="52">
        <v>56331.35628</v>
      </c>
      <c r="D250" s="52">
        <v>1E-4</v>
      </c>
      <c r="E250" s="192">
        <f t="shared" si="56"/>
        <v>15493.058701860211</v>
      </c>
      <c r="F250" s="35">
        <f t="shared" si="57"/>
        <v>15493</v>
      </c>
      <c r="G250" s="35">
        <f t="shared" si="58"/>
        <v>1.8715929472818971E-2</v>
      </c>
      <c r="K250" s="35">
        <f t="shared" si="59"/>
        <v>1.8715929472818971E-2</v>
      </c>
      <c r="N250" s="35">
        <f t="shared" ca="1" si="60"/>
        <v>2.0051126860990247E-2</v>
      </c>
      <c r="O250" s="35">
        <f t="shared" si="61"/>
        <v>2.0782786885808646E-2</v>
      </c>
      <c r="P250" s="316">
        <f t="shared" si="62"/>
        <v>41312.85628</v>
      </c>
      <c r="Q250" s="302"/>
      <c r="R250" s="35">
        <f t="shared" si="63"/>
        <v>4.2718995656303743E-6</v>
      </c>
      <c r="S250" s="35">
        <v>1</v>
      </c>
      <c r="T250" s="35">
        <f t="shared" si="64"/>
        <v>4.2718995656303743E-6</v>
      </c>
      <c r="AN250" s="35">
        <v>8612.5</v>
      </c>
      <c r="AO250" s="35">
        <v>9.0535196723067202E-3</v>
      </c>
      <c r="AP250" s="35">
        <v>1</v>
      </c>
    </row>
    <row r="251" spans="1:42" s="35" customFormat="1" x14ac:dyDescent="0.2">
      <c r="A251" s="52" t="s">
        <v>380</v>
      </c>
      <c r="B251" s="205"/>
      <c r="C251" s="52">
        <v>56331.356390000001</v>
      </c>
      <c r="D251" s="52">
        <v>1.1E-4</v>
      </c>
      <c r="E251" s="192">
        <f t="shared" si="56"/>
        <v>15493.059046871378</v>
      </c>
      <c r="F251" s="35">
        <f t="shared" si="57"/>
        <v>15493</v>
      </c>
      <c r="G251" s="35">
        <f t="shared" si="58"/>
        <v>1.8825929473678116E-2</v>
      </c>
      <c r="K251" s="35">
        <f t="shared" si="59"/>
        <v>1.8825929473678116E-2</v>
      </c>
      <c r="N251" s="35">
        <f t="shared" ca="1" si="60"/>
        <v>2.0051126860990247E-2</v>
      </c>
      <c r="O251" s="35">
        <f t="shared" si="61"/>
        <v>2.0782786885808646E-2</v>
      </c>
      <c r="P251" s="316">
        <f t="shared" si="62"/>
        <v>41312.856390000001</v>
      </c>
      <c r="Q251" s="302"/>
      <c r="R251" s="35">
        <f t="shared" si="63"/>
        <v>3.829290931410197E-6</v>
      </c>
      <c r="S251" s="35">
        <v>1</v>
      </c>
      <c r="T251" s="35">
        <f t="shared" si="64"/>
        <v>3.829290931410197E-6</v>
      </c>
    </row>
    <row r="252" spans="1:42" s="35" customFormat="1" x14ac:dyDescent="0.2">
      <c r="A252" s="52" t="s">
        <v>380</v>
      </c>
      <c r="B252" s="205"/>
      <c r="C252" s="52">
        <v>56390.340909999999</v>
      </c>
      <c r="D252" s="52" t="s">
        <v>381</v>
      </c>
      <c r="E252" s="192">
        <f t="shared" si="56"/>
        <v>15678.061937226568</v>
      </c>
      <c r="F252" s="35">
        <f t="shared" si="57"/>
        <v>15678</v>
      </c>
      <c r="G252" s="35">
        <f t="shared" si="58"/>
        <v>1.9747462174564134E-2</v>
      </c>
      <c r="K252" s="35">
        <f t="shared" si="59"/>
        <v>1.9747462174564134E-2</v>
      </c>
      <c r="N252" s="35">
        <f t="shared" ca="1" si="60"/>
        <v>2.0357526124707086E-2</v>
      </c>
      <c r="O252" s="35">
        <f t="shared" si="61"/>
        <v>2.1156034923932393E-2</v>
      </c>
      <c r="P252" s="316">
        <f t="shared" si="62"/>
        <v>41371.840909999999</v>
      </c>
      <c r="Q252" s="302"/>
      <c r="R252" s="35">
        <f t="shared" si="63"/>
        <v>1.9840771902628553E-6</v>
      </c>
      <c r="S252" s="35">
        <v>1</v>
      </c>
      <c r="T252" s="35">
        <f t="shared" si="64"/>
        <v>1.9840771902628553E-6</v>
      </c>
    </row>
    <row r="253" spans="1:42" s="35" customFormat="1" x14ac:dyDescent="0.2">
      <c r="A253" s="53" t="s">
        <v>366</v>
      </c>
      <c r="B253" s="205" t="s">
        <v>111</v>
      </c>
      <c r="C253" s="52">
        <v>56390.345220000003</v>
      </c>
      <c r="D253" s="52">
        <v>1E-4</v>
      </c>
      <c r="E253" s="192">
        <f t="shared" si="56"/>
        <v>15678.075455391303</v>
      </c>
      <c r="F253" s="35">
        <f t="shared" si="57"/>
        <v>15678</v>
      </c>
      <c r="G253" s="35">
        <f t="shared" si="58"/>
        <v>2.4057462178461719E-2</v>
      </c>
      <c r="K253" s="35">
        <f t="shared" si="59"/>
        <v>2.4057462178461719E-2</v>
      </c>
      <c r="N253" s="35">
        <f t="shared" ca="1" si="60"/>
        <v>2.0357526124707086E-2</v>
      </c>
      <c r="O253" s="35">
        <f t="shared" si="61"/>
        <v>2.1156034923932393E-2</v>
      </c>
      <c r="P253" s="316">
        <f t="shared" si="62"/>
        <v>41371.845220000003</v>
      </c>
      <c r="Q253" s="302"/>
      <c r="R253" s="35">
        <f t="shared" si="63"/>
        <v>8.4182801133255839E-6</v>
      </c>
      <c r="S253" s="35">
        <v>1</v>
      </c>
      <c r="T253" s="35">
        <f t="shared" si="64"/>
        <v>8.4182801133255839E-6</v>
      </c>
      <c r="AN253" s="35">
        <v>8615.5</v>
      </c>
      <c r="AO253" s="35">
        <v>8.9627337438287213E-3</v>
      </c>
      <c r="AP253" s="35">
        <v>1</v>
      </c>
    </row>
    <row r="254" spans="1:42" x14ac:dyDescent="0.2">
      <c r="A254" s="303" t="s">
        <v>932</v>
      </c>
      <c r="B254" s="304" t="s">
        <v>112</v>
      </c>
      <c r="C254" s="303">
        <v>56709.331100000003</v>
      </c>
      <c r="D254" s="303">
        <v>1E-4</v>
      </c>
      <c r="E254" s="192">
        <f t="shared" si="56"/>
        <v>16678.563545868186</v>
      </c>
      <c r="F254" s="4">
        <f t="shared" si="57"/>
        <v>16678.5</v>
      </c>
      <c r="G254" s="23">
        <f t="shared" si="58"/>
        <v>2.0260345801943913E-2</v>
      </c>
      <c r="K254" s="4">
        <f t="shared" si="59"/>
        <v>2.0260345801943913E-2</v>
      </c>
      <c r="N254" s="4">
        <f t="shared" ca="1" si="60"/>
        <v>2.2014566467132471E-2</v>
      </c>
      <c r="O254" s="4">
        <f t="shared" si="61"/>
        <v>2.3216765705542149E-2</v>
      </c>
      <c r="P254" s="312">
        <f t="shared" si="62"/>
        <v>41690.831100000003</v>
      </c>
      <c r="Q254" s="1"/>
      <c r="R254" s="4">
        <f t="shared" si="63"/>
        <v>8.7404186463918039E-6</v>
      </c>
      <c r="S254" s="4">
        <v>1</v>
      </c>
      <c r="T254" s="4">
        <f t="shared" si="64"/>
        <v>8.7404186463918039E-6</v>
      </c>
    </row>
    <row r="255" spans="1:42" x14ac:dyDescent="0.2">
      <c r="A255" s="52" t="s">
        <v>373</v>
      </c>
      <c r="B255" s="205" t="s">
        <v>112</v>
      </c>
      <c r="C255" s="52">
        <v>56737.387999999999</v>
      </c>
      <c r="D255" s="52">
        <v>1E-4</v>
      </c>
      <c r="E255" s="192">
        <f t="shared" si="56"/>
        <v>16766.563034452749</v>
      </c>
      <c r="F255" s="4">
        <f t="shared" si="57"/>
        <v>16766.5</v>
      </c>
      <c r="G255" s="23">
        <f t="shared" si="58"/>
        <v>2.009729108249303E-2</v>
      </c>
      <c r="K255" s="4">
        <f t="shared" si="59"/>
        <v>2.009729108249303E-2</v>
      </c>
      <c r="N255" s="4">
        <f t="shared" ca="1" si="60"/>
        <v>2.2160313143927506E-2</v>
      </c>
      <c r="O255" s="4">
        <f t="shared" si="61"/>
        <v>2.3401424605902728E-2</v>
      </c>
      <c r="P255" s="312">
        <f t="shared" si="62"/>
        <v>41718.887999999999</v>
      </c>
      <c r="Q255" s="1"/>
      <c r="R255" s="4">
        <f t="shared" si="63"/>
        <v>1.0917298340519787E-5</v>
      </c>
      <c r="S255" s="4">
        <v>1</v>
      </c>
      <c r="T255" s="4">
        <f t="shared" si="64"/>
        <v>1.0917298340519787E-5</v>
      </c>
    </row>
    <row r="256" spans="1:42" x14ac:dyDescent="0.2">
      <c r="A256" s="300" t="s">
        <v>932</v>
      </c>
      <c r="B256" s="301" t="s">
        <v>112</v>
      </c>
      <c r="C256" s="300">
        <v>57068.3367</v>
      </c>
      <c r="D256" s="300">
        <v>2.0000000000000001E-4</v>
      </c>
      <c r="E256" s="192">
        <f t="shared" si="56"/>
        <v>17804.572092749648</v>
      </c>
      <c r="F256" s="4">
        <f t="shared" si="57"/>
        <v>17804.5</v>
      </c>
      <c r="G256" s="23">
        <f t="shared" si="58"/>
        <v>2.2985350253293291E-2</v>
      </c>
      <c r="K256" s="4">
        <f t="shared" si="59"/>
        <v>2.2985350253293291E-2</v>
      </c>
      <c r="N256" s="4">
        <f t="shared" ca="1" si="60"/>
        <v>2.3879461445214415E-2</v>
      </c>
      <c r="O256" s="4">
        <f t="shared" si="61"/>
        <v>2.5621110136080268E-2</v>
      </c>
      <c r="P256" s="312">
        <f t="shared" si="62"/>
        <v>42049.8367</v>
      </c>
      <c r="Q256" s="1"/>
      <c r="R256" s="4">
        <f t="shared" si="63"/>
        <v>6.9472301597092181E-6</v>
      </c>
      <c r="S256" s="4">
        <v>1</v>
      </c>
      <c r="T256" s="4">
        <f t="shared" si="64"/>
        <v>6.9472301597092181E-6</v>
      </c>
    </row>
    <row r="257" spans="1:20" x14ac:dyDescent="0.2">
      <c r="A257" s="300" t="s">
        <v>932</v>
      </c>
      <c r="B257" s="301" t="s">
        <v>111</v>
      </c>
      <c r="C257" s="300">
        <v>57068.4954</v>
      </c>
      <c r="D257" s="300">
        <v>2.0000000000000001E-4</v>
      </c>
      <c r="E257" s="192">
        <f t="shared" si="56"/>
        <v>17805.069849766223</v>
      </c>
      <c r="F257" s="4">
        <f t="shared" si="57"/>
        <v>17805</v>
      </c>
      <c r="G257" s="23">
        <f t="shared" si="58"/>
        <v>2.2270219262281898E-2</v>
      </c>
      <c r="K257" s="4">
        <f t="shared" si="59"/>
        <v>2.2270219262281898E-2</v>
      </c>
      <c r="N257" s="4">
        <f t="shared" ca="1" si="60"/>
        <v>2.3880289551332569E-2</v>
      </c>
      <c r="O257" s="4">
        <f t="shared" si="61"/>
        <v>2.5622197807857072E-2</v>
      </c>
      <c r="P257" s="312">
        <f t="shared" si="62"/>
        <v>42049.9954</v>
      </c>
      <c r="Q257" s="1"/>
      <c r="R257" s="4">
        <f t="shared" si="63"/>
        <v>1.1235760169996257E-5</v>
      </c>
      <c r="S257" s="4">
        <v>1</v>
      </c>
      <c r="T257" s="4">
        <f t="shared" si="64"/>
        <v>1.1235760169996257E-5</v>
      </c>
    </row>
    <row r="258" spans="1:20" x14ac:dyDescent="0.2">
      <c r="A258" s="300" t="s">
        <v>932</v>
      </c>
      <c r="B258" s="301" t="s">
        <v>112</v>
      </c>
      <c r="C258" s="300">
        <v>57105.321600000003</v>
      </c>
      <c r="D258" s="300">
        <v>1E-4</v>
      </c>
      <c r="E258" s="192">
        <f t="shared" si="56"/>
        <v>17920.573942039908</v>
      </c>
      <c r="F258" s="4">
        <f t="shared" si="57"/>
        <v>17920.5</v>
      </c>
      <c r="G258" s="23">
        <f t="shared" si="58"/>
        <v>2.3574959959660191E-2</v>
      </c>
      <c r="K258" s="4">
        <f t="shared" si="59"/>
        <v>2.3574959959660191E-2</v>
      </c>
      <c r="N258" s="4">
        <f t="shared" ca="1" si="60"/>
        <v>2.4071582064626052E-2</v>
      </c>
      <c r="O258" s="4">
        <f t="shared" si="61"/>
        <v>2.587392628090656E-2</v>
      </c>
      <c r="P258" s="312">
        <f t="shared" si="62"/>
        <v>42086.821600000003</v>
      </c>
      <c r="Q258" s="1"/>
      <c r="R258" s="4">
        <f t="shared" si="63"/>
        <v>5.2852461462250644E-6</v>
      </c>
      <c r="S258" s="4">
        <v>1</v>
      </c>
      <c r="T258" s="4">
        <f t="shared" si="64"/>
        <v>5.2852461462250644E-6</v>
      </c>
    </row>
    <row r="259" spans="1:20" x14ac:dyDescent="0.2">
      <c r="A259" s="300" t="s">
        <v>932</v>
      </c>
      <c r="B259" s="301" t="s">
        <v>111</v>
      </c>
      <c r="C259" s="300">
        <v>57105.480900000002</v>
      </c>
      <c r="D259" s="300">
        <v>1E-4</v>
      </c>
      <c r="E259" s="192">
        <f t="shared" si="56"/>
        <v>17921.073580935561</v>
      </c>
      <c r="F259" s="4">
        <f t="shared" si="57"/>
        <v>17921</v>
      </c>
      <c r="G259" s="23">
        <f t="shared" si="58"/>
        <v>2.3459828960767481E-2</v>
      </c>
      <c r="K259" s="4">
        <f t="shared" si="59"/>
        <v>2.3459828960767481E-2</v>
      </c>
      <c r="N259" s="4">
        <f t="shared" ca="1" si="60"/>
        <v>2.4072410170744206E-2</v>
      </c>
      <c r="O259" s="4">
        <f t="shared" si="61"/>
        <v>2.5875018076428887E-2</v>
      </c>
      <c r="P259" s="312">
        <f t="shared" si="62"/>
        <v>42086.980900000002</v>
      </c>
      <c r="Q259" s="1"/>
      <c r="R259" s="4">
        <f t="shared" si="63"/>
        <v>5.8331384644093226E-6</v>
      </c>
      <c r="S259" s="4">
        <v>1</v>
      </c>
      <c r="T259" s="4">
        <f t="shared" si="64"/>
        <v>5.8331384644093226E-6</v>
      </c>
    </row>
    <row r="260" spans="1:20" x14ac:dyDescent="0.2">
      <c r="A260" s="305" t="s">
        <v>933</v>
      </c>
      <c r="B260" s="306" t="s">
        <v>111</v>
      </c>
      <c r="C260" s="307">
        <v>57122.379229999999</v>
      </c>
      <c r="D260" s="307">
        <v>2.0000000000000001E-4</v>
      </c>
      <c r="E260" s="192">
        <f t="shared" si="56"/>
        <v>17974.07460378317</v>
      </c>
      <c r="F260" s="4">
        <f t="shared" si="57"/>
        <v>17974</v>
      </c>
      <c r="G260" s="23">
        <f t="shared" si="58"/>
        <v>2.378594373294618E-2</v>
      </c>
      <c r="K260" s="4">
        <f t="shared" si="59"/>
        <v>2.378594373294618E-2</v>
      </c>
      <c r="N260" s="4">
        <f t="shared" ca="1" si="60"/>
        <v>2.416018941926849E-2</v>
      </c>
      <c r="O260" s="4">
        <f t="shared" si="61"/>
        <v>2.59908492024893E-2</v>
      </c>
      <c r="P260" s="312">
        <f t="shared" si="62"/>
        <v>42103.879229999999</v>
      </c>
      <c r="Q260" s="1"/>
      <c r="R260" s="4">
        <f t="shared" si="63"/>
        <v>4.8616081296211652E-6</v>
      </c>
      <c r="S260" s="4">
        <v>1</v>
      </c>
      <c r="T260" s="4">
        <f t="shared" si="64"/>
        <v>4.8616081296211652E-6</v>
      </c>
    </row>
    <row r="261" spans="1:20" x14ac:dyDescent="0.2">
      <c r="A261" s="305" t="s">
        <v>933</v>
      </c>
      <c r="B261" s="306" t="s">
        <v>111</v>
      </c>
      <c r="C261" s="307">
        <v>57122.379229999999</v>
      </c>
      <c r="D261" s="307">
        <v>2.0000000000000001E-4</v>
      </c>
      <c r="E261" s="192">
        <f t="shared" si="56"/>
        <v>17974.07460378317</v>
      </c>
      <c r="F261" s="4">
        <f t="shared" si="57"/>
        <v>17974</v>
      </c>
      <c r="G261" s="23">
        <f t="shared" si="58"/>
        <v>2.378594373294618E-2</v>
      </c>
      <c r="K261" s="4">
        <f t="shared" si="59"/>
        <v>2.378594373294618E-2</v>
      </c>
      <c r="N261" s="4">
        <f t="shared" ca="1" si="60"/>
        <v>2.416018941926849E-2</v>
      </c>
      <c r="O261" s="4">
        <f t="shared" si="61"/>
        <v>2.59908492024893E-2</v>
      </c>
      <c r="P261" s="312">
        <f t="shared" si="62"/>
        <v>42103.879229999999</v>
      </c>
      <c r="Q261" s="1"/>
      <c r="R261" s="4">
        <f t="shared" si="63"/>
        <v>4.8616081296211652E-6</v>
      </c>
      <c r="S261" s="4">
        <v>1</v>
      </c>
      <c r="T261" s="4">
        <f t="shared" si="64"/>
        <v>4.8616081296211652E-6</v>
      </c>
    </row>
    <row r="262" spans="1:20" x14ac:dyDescent="0.2">
      <c r="A262" s="305" t="s">
        <v>933</v>
      </c>
      <c r="B262" s="306" t="s">
        <v>111</v>
      </c>
      <c r="C262" s="307">
        <v>57122.379240000002</v>
      </c>
      <c r="D262" s="307">
        <v>2.0000000000000001E-4</v>
      </c>
      <c r="E262" s="192">
        <f t="shared" si="56"/>
        <v>17974.074635147834</v>
      </c>
      <c r="F262" s="4">
        <f t="shared" si="57"/>
        <v>17974</v>
      </c>
      <c r="G262" s="23">
        <f t="shared" si="58"/>
        <v>2.3795943736331537E-2</v>
      </c>
      <c r="K262" s="4">
        <f t="shared" si="59"/>
        <v>2.3795943736331537E-2</v>
      </c>
      <c r="N262" s="4">
        <f t="shared" ca="1" si="60"/>
        <v>2.416018941926849E-2</v>
      </c>
      <c r="O262" s="4">
        <f t="shared" si="61"/>
        <v>2.59908492024893E-2</v>
      </c>
      <c r="P262" s="312">
        <f t="shared" si="62"/>
        <v>42103.879240000002</v>
      </c>
      <c r="Q262" s="1"/>
      <c r="R262" s="4">
        <f t="shared" si="63"/>
        <v>4.8176100053692234E-6</v>
      </c>
      <c r="S262" s="4">
        <v>1</v>
      </c>
      <c r="T262" s="4">
        <f t="shared" si="64"/>
        <v>4.8176100053692234E-6</v>
      </c>
    </row>
    <row r="263" spans="1:20" x14ac:dyDescent="0.2">
      <c r="A263" s="305" t="s">
        <v>933</v>
      </c>
      <c r="B263" s="306" t="s">
        <v>112</v>
      </c>
      <c r="C263" s="307">
        <v>57125.408130000003</v>
      </c>
      <c r="D263" s="307">
        <v>1E-4</v>
      </c>
      <c r="E263" s="192">
        <f t="shared" si="56"/>
        <v>17983.574643023938</v>
      </c>
      <c r="F263" s="4">
        <f t="shared" si="57"/>
        <v>17983.5</v>
      </c>
      <c r="G263" s="23">
        <f t="shared" si="58"/>
        <v>2.3798454880306963E-2</v>
      </c>
      <c r="K263" s="4">
        <f t="shared" si="59"/>
        <v>2.3798454880306963E-2</v>
      </c>
      <c r="N263" s="4">
        <f t="shared" ca="1" si="60"/>
        <v>2.4175923435513409E-2</v>
      </c>
      <c r="O263" s="4">
        <f t="shared" si="61"/>
        <v>2.6011632492996074E-2</v>
      </c>
      <c r="P263" s="312">
        <f t="shared" si="62"/>
        <v>42106.908130000003</v>
      </c>
      <c r="Q263" s="1"/>
      <c r="R263" s="4">
        <f t="shared" si="63"/>
        <v>4.8981551453082745E-6</v>
      </c>
      <c r="S263" s="4">
        <v>1</v>
      </c>
      <c r="T263" s="4">
        <f t="shared" si="64"/>
        <v>4.8981551453082745E-6</v>
      </c>
    </row>
    <row r="264" spans="1:20" x14ac:dyDescent="0.2">
      <c r="A264" s="305" t="s">
        <v>933</v>
      </c>
      <c r="B264" s="306" t="s">
        <v>112</v>
      </c>
      <c r="C264" s="307">
        <v>57125.408199999998</v>
      </c>
      <c r="D264" s="307">
        <v>1E-4</v>
      </c>
      <c r="E264" s="192">
        <f t="shared" si="56"/>
        <v>17983.574862576479</v>
      </c>
      <c r="F264" s="4">
        <f t="shared" si="57"/>
        <v>17983.5</v>
      </c>
      <c r="G264" s="23">
        <f t="shared" si="58"/>
        <v>2.3868454874900635E-2</v>
      </c>
      <c r="K264" s="4">
        <f t="shared" si="59"/>
        <v>2.3868454874900635E-2</v>
      </c>
      <c r="N264" s="4">
        <f t="shared" ca="1" si="60"/>
        <v>2.4175923435513409E-2</v>
      </c>
      <c r="O264" s="4">
        <f t="shared" si="61"/>
        <v>2.6011632492996074E-2</v>
      </c>
      <c r="P264" s="312">
        <f t="shared" si="62"/>
        <v>42106.908199999998</v>
      </c>
      <c r="Q264" s="1"/>
      <c r="R264" s="4">
        <f t="shared" si="63"/>
        <v>4.5932103027052394E-6</v>
      </c>
      <c r="S264" s="4">
        <v>1</v>
      </c>
      <c r="T264" s="4">
        <f t="shared" si="64"/>
        <v>4.5932103027052394E-6</v>
      </c>
    </row>
    <row r="265" spans="1:20" x14ac:dyDescent="0.2">
      <c r="A265" s="305" t="s">
        <v>933</v>
      </c>
      <c r="B265" s="306" t="s">
        <v>111</v>
      </c>
      <c r="C265" s="307">
        <v>57125.566899999998</v>
      </c>
      <c r="D265" s="307">
        <v>1E-4</v>
      </c>
      <c r="E265" s="192">
        <f t="shared" si="56"/>
        <v>17984.072619593055</v>
      </c>
      <c r="F265" s="4">
        <f t="shared" si="57"/>
        <v>17984</v>
      </c>
      <c r="G265" s="23">
        <f t="shared" si="58"/>
        <v>2.3153323876613285E-2</v>
      </c>
      <c r="K265" s="4">
        <f t="shared" si="59"/>
        <v>2.3153323876613285E-2</v>
      </c>
      <c r="N265" s="4">
        <f t="shared" ca="1" si="60"/>
        <v>2.4176751541631562E-2</v>
      </c>
      <c r="O265" s="4">
        <f t="shared" si="61"/>
        <v>2.6012726528138821E-2</v>
      </c>
      <c r="P265" s="312">
        <f t="shared" si="62"/>
        <v>42107.066899999998</v>
      </c>
      <c r="Q265" s="1"/>
      <c r="R265" s="4">
        <f t="shared" si="63"/>
        <v>8.1761835235512628E-6</v>
      </c>
      <c r="S265" s="4">
        <v>1</v>
      </c>
      <c r="T265" s="4">
        <f t="shared" si="64"/>
        <v>8.1761835235512628E-6</v>
      </c>
    </row>
    <row r="266" spans="1:20" x14ac:dyDescent="0.2">
      <c r="A266" s="305" t="s">
        <v>933</v>
      </c>
      <c r="B266" s="306" t="s">
        <v>111</v>
      </c>
      <c r="C266" s="307">
        <v>57125.566939999997</v>
      </c>
      <c r="D266" s="307">
        <v>1E-4</v>
      </c>
      <c r="E266" s="192">
        <f t="shared" si="56"/>
        <v>17984.072745051657</v>
      </c>
      <c r="F266" s="4">
        <f t="shared" si="57"/>
        <v>17984</v>
      </c>
      <c r="G266" s="23">
        <f t="shared" si="58"/>
        <v>2.31933238756028E-2</v>
      </c>
      <c r="K266" s="4">
        <f t="shared" si="59"/>
        <v>2.31933238756028E-2</v>
      </c>
      <c r="N266" s="4">
        <f t="shared" ca="1" si="60"/>
        <v>2.4176751541631562E-2</v>
      </c>
      <c r="O266" s="4">
        <f t="shared" si="61"/>
        <v>2.6012726528138821E-2</v>
      </c>
      <c r="P266" s="312">
        <f t="shared" si="62"/>
        <v>42107.066939999997</v>
      </c>
      <c r="Q266" s="1"/>
      <c r="R266" s="4">
        <f t="shared" si="63"/>
        <v>7.9490313171271477E-6</v>
      </c>
      <c r="S266" s="4">
        <v>1</v>
      </c>
      <c r="T266" s="4">
        <f t="shared" si="64"/>
        <v>7.9490313171271477E-6</v>
      </c>
    </row>
    <row r="267" spans="1:20" x14ac:dyDescent="0.2">
      <c r="A267" s="139" t="s">
        <v>932</v>
      </c>
      <c r="B267" s="140" t="s">
        <v>111</v>
      </c>
      <c r="C267" s="139">
        <v>57244.491099999999</v>
      </c>
      <c r="D267" s="139">
        <v>1E-4</v>
      </c>
      <c r="E267" s="192">
        <f t="shared" si="56"/>
        <v>18357.074226339701</v>
      </c>
      <c r="F267" s="4">
        <f t="shared" si="57"/>
        <v>18357</v>
      </c>
      <c r="G267" s="23">
        <f t="shared" si="58"/>
        <v>2.3665603330300655E-2</v>
      </c>
      <c r="K267" s="4">
        <f t="shared" si="59"/>
        <v>2.3665603330300655E-2</v>
      </c>
      <c r="N267" s="4">
        <f t="shared" ca="1" si="60"/>
        <v>2.4794518705774159E-2</v>
      </c>
      <c r="O267" s="4">
        <f t="shared" si="61"/>
        <v>2.6833829345232388E-2</v>
      </c>
      <c r="P267" s="312">
        <f t="shared" si="62"/>
        <v>42225.991099999999</v>
      </c>
      <c r="Q267" s="1"/>
      <c r="R267" s="4">
        <f t="shared" si="63"/>
        <v>1.0037656081690207E-5</v>
      </c>
      <c r="S267" s="4">
        <v>1</v>
      </c>
      <c r="T267" s="4">
        <f t="shared" si="64"/>
        <v>1.0037656081690207E-5</v>
      </c>
    </row>
    <row r="268" spans="1:20" x14ac:dyDescent="0.2">
      <c r="A268" s="139" t="s">
        <v>932</v>
      </c>
      <c r="B268" s="140" t="s">
        <v>112</v>
      </c>
      <c r="C268" s="139">
        <v>57248.476900000001</v>
      </c>
      <c r="D268" s="139">
        <v>2.0000000000000001E-4</v>
      </c>
      <c r="E268" s="192">
        <f t="shared" si="56"/>
        <v>18369.575549066038</v>
      </c>
      <c r="F268" s="4">
        <f t="shared" si="57"/>
        <v>18369.5</v>
      </c>
      <c r="G268" s="23">
        <f t="shared" si="58"/>
        <v>2.4087328514724504E-2</v>
      </c>
      <c r="K268" s="4">
        <f t="shared" si="59"/>
        <v>2.4087328514724504E-2</v>
      </c>
      <c r="N268" s="4">
        <f t="shared" ca="1" si="60"/>
        <v>2.4815221358728001E-2</v>
      </c>
      <c r="O268" s="4">
        <f t="shared" si="61"/>
        <v>2.6861517499970892E-2</v>
      </c>
      <c r="P268" s="312">
        <f t="shared" si="62"/>
        <v>42229.976900000001</v>
      </c>
      <c r="Q268" s="1"/>
      <c r="R268" s="4">
        <f t="shared" si="63"/>
        <v>7.6961245258623852E-6</v>
      </c>
      <c r="S268" s="4">
        <v>1</v>
      </c>
      <c r="T268" s="4">
        <f t="shared" si="64"/>
        <v>7.6961245258623852E-6</v>
      </c>
    </row>
    <row r="269" spans="1:20" x14ac:dyDescent="0.2">
      <c r="A269" s="139" t="s">
        <v>932</v>
      </c>
      <c r="B269" s="140" t="s">
        <v>112</v>
      </c>
      <c r="C269" s="139">
        <v>57249.433299999997</v>
      </c>
      <c r="D269" s="139">
        <v>2.0000000000000001E-4</v>
      </c>
      <c r="E269" s="192">
        <f t="shared" si="56"/>
        <v>18372.575264319039</v>
      </c>
      <c r="F269" s="4">
        <f t="shared" si="57"/>
        <v>18372.5</v>
      </c>
      <c r="G269" s="23">
        <f t="shared" si="58"/>
        <v>2.3996542557142675E-2</v>
      </c>
      <c r="K269" s="4">
        <f t="shared" si="59"/>
        <v>2.3996542557142675E-2</v>
      </c>
      <c r="N269" s="4">
        <f t="shared" ca="1" si="60"/>
        <v>2.4820189995436923E-2</v>
      </c>
      <c r="O269" s="4">
        <f t="shared" si="61"/>
        <v>2.6868164310161299E-2</v>
      </c>
      <c r="P269" s="312">
        <f t="shared" si="62"/>
        <v>42230.933299999997</v>
      </c>
      <c r="Q269" s="1"/>
      <c r="R269" s="4">
        <f t="shared" si="63"/>
        <v>8.246211492409757E-6</v>
      </c>
      <c r="S269" s="4">
        <v>1</v>
      </c>
      <c r="T269" s="4">
        <f t="shared" si="64"/>
        <v>8.246211492409757E-6</v>
      </c>
    </row>
    <row r="270" spans="1:20" x14ac:dyDescent="0.2">
      <c r="A270" s="139" t="s">
        <v>932</v>
      </c>
      <c r="B270" s="140" t="s">
        <v>112</v>
      </c>
      <c r="C270" s="139">
        <v>57250.39</v>
      </c>
      <c r="D270" s="139">
        <v>2.0000000000000001E-4</v>
      </c>
      <c r="E270" s="192">
        <f t="shared" si="56"/>
        <v>18375.575920511597</v>
      </c>
      <c r="F270" s="4">
        <f t="shared" si="57"/>
        <v>18375.5</v>
      </c>
      <c r="G270" s="23">
        <f t="shared" si="58"/>
        <v>2.4205756606534123E-2</v>
      </c>
      <c r="K270" s="4">
        <f t="shared" si="59"/>
        <v>2.4205756606534123E-2</v>
      </c>
      <c r="N270" s="4">
        <f t="shared" ca="1" si="60"/>
        <v>2.4825158632145843E-2</v>
      </c>
      <c r="O270" s="4">
        <f t="shared" si="61"/>
        <v>2.6874811760243252E-2</v>
      </c>
      <c r="P270" s="312">
        <f t="shared" si="62"/>
        <v>42231.89</v>
      </c>
      <c r="Q270" s="1"/>
      <c r="R270" s="4">
        <f t="shared" si="63"/>
        <v>7.1238554135412613E-6</v>
      </c>
      <c r="S270" s="4">
        <v>1</v>
      </c>
      <c r="T270" s="4">
        <f t="shared" si="64"/>
        <v>7.1238554135412613E-6</v>
      </c>
    </row>
    <row r="271" spans="1:20" x14ac:dyDescent="0.2">
      <c r="A271" s="139" t="s">
        <v>932</v>
      </c>
      <c r="B271" s="140" t="s">
        <v>111</v>
      </c>
      <c r="C271" s="139">
        <v>57250.548999999999</v>
      </c>
      <c r="D271" s="139">
        <v>1E-4</v>
      </c>
      <c r="E271" s="192">
        <f t="shared" si="56"/>
        <v>18376.074618467715</v>
      </c>
      <c r="F271" s="4">
        <f t="shared" si="57"/>
        <v>18376</v>
      </c>
      <c r="G271" s="23">
        <f t="shared" si="58"/>
        <v>2.3790625607944094E-2</v>
      </c>
      <c r="K271" s="4">
        <f t="shared" si="59"/>
        <v>2.3790625607944094E-2</v>
      </c>
      <c r="N271" s="4">
        <f t="shared" ca="1" si="60"/>
        <v>2.4825986738263996E-2</v>
      </c>
      <c r="O271" s="4">
        <f t="shared" si="61"/>
        <v>2.6875919730801924E-2</v>
      </c>
      <c r="P271" s="312">
        <f t="shared" si="62"/>
        <v>42232.048999999999</v>
      </c>
      <c r="Q271" s="1"/>
      <c r="R271" s="4">
        <f t="shared" si="63"/>
        <v>9.5190398245410697E-6</v>
      </c>
      <c r="S271" s="4">
        <v>1</v>
      </c>
      <c r="T271" s="4">
        <f t="shared" si="64"/>
        <v>9.5190398245410697E-6</v>
      </c>
    </row>
    <row r="272" spans="1:20" x14ac:dyDescent="0.2">
      <c r="A272" s="305" t="s">
        <v>933</v>
      </c>
      <c r="B272" s="306" t="s">
        <v>111</v>
      </c>
      <c r="C272" s="307">
        <v>57332.488129999998</v>
      </c>
      <c r="D272" s="307">
        <v>1E-4</v>
      </c>
      <c r="E272" s="192">
        <f t="shared" si="56"/>
        <v>18633.073842725025</v>
      </c>
      <c r="F272" s="4">
        <f t="shared" si="57"/>
        <v>18633</v>
      </c>
      <c r="G272" s="23">
        <f t="shared" si="58"/>
        <v>2.3543295363197103E-2</v>
      </c>
      <c r="K272" s="4">
        <f t="shared" si="59"/>
        <v>2.3543295363197103E-2</v>
      </c>
      <c r="N272" s="4">
        <f t="shared" ca="1" si="60"/>
        <v>2.5251633282994956E-2</v>
      </c>
      <c r="O272" s="4">
        <f t="shared" si="61"/>
        <v>2.7447769177007912E-2</v>
      </c>
      <c r="P272" s="312">
        <f t="shared" si="62"/>
        <v>42313.988129999998</v>
      </c>
      <c r="Q272" s="1"/>
      <c r="R272" s="4">
        <f t="shared" si="63"/>
        <v>1.5244915762734324E-5</v>
      </c>
      <c r="S272" s="4">
        <v>1</v>
      </c>
      <c r="T272" s="4">
        <f t="shared" si="64"/>
        <v>1.5244915762734324E-5</v>
      </c>
    </row>
    <row r="273" spans="1:20" x14ac:dyDescent="0.2">
      <c r="A273" s="305" t="s">
        <v>933</v>
      </c>
      <c r="B273" s="306" t="s">
        <v>111</v>
      </c>
      <c r="C273" s="307">
        <v>57332.488129999998</v>
      </c>
      <c r="D273" s="307">
        <v>1E-4</v>
      </c>
      <c r="E273" s="192">
        <f t="shared" si="56"/>
        <v>18633.073842725025</v>
      </c>
      <c r="F273" s="4">
        <f t="shared" si="57"/>
        <v>18633</v>
      </c>
      <c r="G273" s="23">
        <f t="shared" si="58"/>
        <v>2.3543295363197103E-2</v>
      </c>
      <c r="K273" s="4">
        <f t="shared" si="59"/>
        <v>2.3543295363197103E-2</v>
      </c>
      <c r="N273" s="4">
        <f t="shared" ca="1" si="60"/>
        <v>2.5251633282994956E-2</v>
      </c>
      <c r="O273" s="4">
        <f t="shared" si="61"/>
        <v>2.7447769177007912E-2</v>
      </c>
      <c r="P273" s="312">
        <f t="shared" si="62"/>
        <v>42313.988129999998</v>
      </c>
      <c r="Q273" s="1"/>
      <c r="R273" s="4">
        <f t="shared" si="63"/>
        <v>1.5244915762734324E-5</v>
      </c>
      <c r="S273" s="4">
        <v>1</v>
      </c>
      <c r="T273" s="4">
        <f t="shared" si="64"/>
        <v>1.5244915762734324E-5</v>
      </c>
    </row>
    <row r="274" spans="1:20" x14ac:dyDescent="0.2">
      <c r="A274" s="305" t="s">
        <v>933</v>
      </c>
      <c r="B274" s="306" t="s">
        <v>111</v>
      </c>
      <c r="C274" s="307">
        <v>57332.488230000003</v>
      </c>
      <c r="D274" s="307">
        <v>1E-4</v>
      </c>
      <c r="E274" s="192">
        <f t="shared" si="56"/>
        <v>18633.074156371553</v>
      </c>
      <c r="F274" s="4">
        <f t="shared" si="57"/>
        <v>18633</v>
      </c>
      <c r="G274" s="23">
        <f t="shared" si="58"/>
        <v>2.3643295367946848E-2</v>
      </c>
      <c r="K274" s="4">
        <f t="shared" si="59"/>
        <v>2.3643295367946848E-2</v>
      </c>
      <c r="N274" s="4">
        <f t="shared" ca="1" si="60"/>
        <v>2.5251633282994956E-2</v>
      </c>
      <c r="O274" s="4">
        <f t="shared" si="61"/>
        <v>2.7447769177007912E-2</v>
      </c>
      <c r="P274" s="312">
        <f t="shared" si="62"/>
        <v>42313.988230000003</v>
      </c>
      <c r="Q274" s="1"/>
      <c r="R274" s="4">
        <f t="shared" si="63"/>
        <v>1.44740209638316E-5</v>
      </c>
      <c r="S274" s="4">
        <v>1</v>
      </c>
      <c r="T274" s="4">
        <f t="shared" si="64"/>
        <v>1.44740209638316E-5</v>
      </c>
    </row>
    <row r="275" spans="1:20" x14ac:dyDescent="0.2">
      <c r="A275" s="305" t="s">
        <v>933</v>
      </c>
      <c r="B275" s="306" t="s">
        <v>111</v>
      </c>
      <c r="C275" s="307">
        <v>57332.488230000003</v>
      </c>
      <c r="D275" s="307">
        <v>1E-4</v>
      </c>
      <c r="E275" s="192">
        <f t="shared" si="56"/>
        <v>18633.074156371553</v>
      </c>
      <c r="F275" s="4">
        <f t="shared" si="57"/>
        <v>18633</v>
      </c>
      <c r="G275" s="23">
        <f t="shared" si="58"/>
        <v>2.3643295367946848E-2</v>
      </c>
      <c r="K275" s="4">
        <f t="shared" si="59"/>
        <v>2.3643295367946848E-2</v>
      </c>
      <c r="N275" s="4">
        <f t="shared" ca="1" si="60"/>
        <v>2.5251633282994956E-2</v>
      </c>
      <c r="O275" s="4">
        <f t="shared" si="61"/>
        <v>2.7447769177007912E-2</v>
      </c>
      <c r="P275" s="312">
        <f t="shared" si="62"/>
        <v>42313.988230000003</v>
      </c>
      <c r="Q275" s="1"/>
      <c r="R275" s="4">
        <f t="shared" si="63"/>
        <v>1.44740209638316E-5</v>
      </c>
      <c r="S275" s="4">
        <v>1</v>
      </c>
      <c r="T275" s="4">
        <f t="shared" si="64"/>
        <v>1.44740209638316E-5</v>
      </c>
    </row>
    <row r="276" spans="1:20" x14ac:dyDescent="0.2">
      <c r="A276" s="305" t="s">
        <v>933</v>
      </c>
      <c r="B276" s="306" t="s">
        <v>111</v>
      </c>
      <c r="C276" s="307">
        <v>57351.299330000002</v>
      </c>
      <c r="D276" s="307">
        <v>1E-4</v>
      </c>
      <c r="E276" s="192">
        <f t="shared" si="56"/>
        <v>18692.074515631244</v>
      </c>
      <c r="F276" s="4">
        <f t="shared" si="57"/>
        <v>18692</v>
      </c>
      <c r="G276" s="23">
        <f t="shared" si="58"/>
        <v>2.3757838229357731E-2</v>
      </c>
      <c r="K276" s="4">
        <f t="shared" si="59"/>
        <v>2.3757838229357731E-2</v>
      </c>
      <c r="N276" s="4">
        <f t="shared" ca="1" si="60"/>
        <v>2.5349349804937082E-2</v>
      </c>
      <c r="O276" s="4">
        <f t="shared" si="61"/>
        <v>2.7579712574617086E-2</v>
      </c>
      <c r="P276" s="312">
        <f t="shared" si="62"/>
        <v>42332.799330000002</v>
      </c>
      <c r="Q276" s="1"/>
      <c r="R276" s="4">
        <f t="shared" si="63"/>
        <v>1.4606723510951626E-5</v>
      </c>
      <c r="S276" s="4">
        <v>1</v>
      </c>
      <c r="T276" s="4">
        <f t="shared" si="64"/>
        <v>1.4606723510951626E-5</v>
      </c>
    </row>
    <row r="277" spans="1:20" x14ac:dyDescent="0.2">
      <c r="A277" s="305" t="s">
        <v>933</v>
      </c>
      <c r="B277" s="306" t="s">
        <v>111</v>
      </c>
      <c r="C277" s="307">
        <v>57351.299760000002</v>
      </c>
      <c r="D277" s="307">
        <v>1E-4</v>
      </c>
      <c r="E277" s="192">
        <f t="shared" si="56"/>
        <v>18692.075864311253</v>
      </c>
      <c r="F277" s="4">
        <f t="shared" si="57"/>
        <v>18692</v>
      </c>
      <c r="G277" s="23">
        <f t="shared" si="58"/>
        <v>2.4187838229408953E-2</v>
      </c>
      <c r="K277" s="4">
        <f t="shared" si="59"/>
        <v>2.4187838229408953E-2</v>
      </c>
      <c r="N277" s="4">
        <f t="shared" ca="1" si="60"/>
        <v>2.5349349804937082E-2</v>
      </c>
      <c r="O277" s="4">
        <f t="shared" si="61"/>
        <v>2.7579712574617086E-2</v>
      </c>
      <c r="P277" s="312">
        <f t="shared" si="62"/>
        <v>42332.799760000002</v>
      </c>
      <c r="Q277" s="1"/>
      <c r="R277" s="4">
        <f t="shared" si="63"/>
        <v>1.1504811573681097E-5</v>
      </c>
      <c r="S277" s="4">
        <v>1</v>
      </c>
      <c r="T277" s="4">
        <f t="shared" si="64"/>
        <v>1.1504811573681097E-5</v>
      </c>
    </row>
    <row r="278" spans="1:20" x14ac:dyDescent="0.2">
      <c r="A278" s="305" t="s">
        <v>933</v>
      </c>
      <c r="B278" s="306" t="s">
        <v>112</v>
      </c>
      <c r="C278" s="307">
        <v>57351.46009</v>
      </c>
      <c r="D278" s="307">
        <v>1E-4</v>
      </c>
      <c r="E278" s="192">
        <f t="shared" si="56"/>
        <v>18692.578733765989</v>
      </c>
      <c r="F278" s="4">
        <f t="shared" si="57"/>
        <v>18692.5</v>
      </c>
      <c r="G278" s="23">
        <f t="shared" si="58"/>
        <v>2.5102707237238064E-2</v>
      </c>
      <c r="K278" s="4">
        <f t="shared" si="59"/>
        <v>2.5102707237238064E-2</v>
      </c>
      <c r="N278" s="4">
        <f t="shared" ca="1" si="60"/>
        <v>2.5350177911055236E-2</v>
      </c>
      <c r="O278" s="4">
        <f t="shared" si="61"/>
        <v>2.7580831796602132E-2</v>
      </c>
      <c r="P278" s="312">
        <f t="shared" si="62"/>
        <v>42332.96009</v>
      </c>
      <c r="Q278" s="1"/>
      <c r="R278" s="4">
        <f t="shared" si="63"/>
        <v>6.141101331723352E-6</v>
      </c>
      <c r="S278" s="4">
        <v>1</v>
      </c>
      <c r="T278" s="4">
        <f t="shared" si="64"/>
        <v>6.141101331723352E-6</v>
      </c>
    </row>
    <row r="279" spans="1:20" x14ac:dyDescent="0.2">
      <c r="A279" s="305" t="s">
        <v>933</v>
      </c>
      <c r="B279" s="306" t="s">
        <v>112</v>
      </c>
      <c r="C279" s="307">
        <v>57351.460149999999</v>
      </c>
      <c r="D279" s="307">
        <v>1E-4</v>
      </c>
      <c r="E279" s="192">
        <f t="shared" si="56"/>
        <v>18692.578921953893</v>
      </c>
      <c r="F279" s="4">
        <f t="shared" si="57"/>
        <v>18692.5</v>
      </c>
      <c r="G279" s="23">
        <f t="shared" si="58"/>
        <v>2.5162707235722337E-2</v>
      </c>
      <c r="K279" s="4">
        <f t="shared" si="59"/>
        <v>2.5162707235722337E-2</v>
      </c>
      <c r="N279" s="4">
        <f t="shared" ca="1" si="60"/>
        <v>2.5350177911055236E-2</v>
      </c>
      <c r="O279" s="4">
        <f t="shared" si="61"/>
        <v>2.7580831796602132E-2</v>
      </c>
      <c r="P279" s="312">
        <f t="shared" si="62"/>
        <v>42332.960149999999</v>
      </c>
      <c r="Q279" s="1"/>
      <c r="R279" s="4">
        <f t="shared" si="63"/>
        <v>5.8473263919300994E-6</v>
      </c>
      <c r="S279" s="4">
        <v>1</v>
      </c>
      <c r="T279" s="4">
        <f t="shared" si="64"/>
        <v>5.8473263919300994E-6</v>
      </c>
    </row>
    <row r="280" spans="1:20" x14ac:dyDescent="0.2">
      <c r="A280" s="305" t="s">
        <v>933</v>
      </c>
      <c r="B280" s="306" t="s">
        <v>111</v>
      </c>
      <c r="C280" s="307">
        <v>57351.618430000002</v>
      </c>
      <c r="D280" s="307">
        <v>1E-4</v>
      </c>
      <c r="E280" s="192">
        <f t="shared" si="56"/>
        <v>18693.075361655123</v>
      </c>
      <c r="F280" s="4">
        <f t="shared" si="57"/>
        <v>18693</v>
      </c>
      <c r="G280" s="23">
        <f t="shared" si="58"/>
        <v>2.4027576248045079E-2</v>
      </c>
      <c r="K280" s="4">
        <f t="shared" si="59"/>
        <v>2.4027576248045079E-2</v>
      </c>
      <c r="N280" s="4">
        <f t="shared" ca="1" si="60"/>
        <v>2.535100601717339E-2</v>
      </c>
      <c r="O280" s="4">
        <f t="shared" si="61"/>
        <v>2.7581951036361949E-2</v>
      </c>
      <c r="P280" s="312">
        <f t="shared" si="62"/>
        <v>42333.118430000002</v>
      </c>
      <c r="Q280" s="1"/>
      <c r="R280" s="4">
        <f t="shared" si="63"/>
        <v>1.2633580135822588E-5</v>
      </c>
      <c r="S280" s="4">
        <v>1</v>
      </c>
      <c r="T280" s="4">
        <f t="shared" si="64"/>
        <v>1.2633580135822588E-5</v>
      </c>
    </row>
    <row r="281" spans="1:20" x14ac:dyDescent="0.2">
      <c r="A281" s="305" t="s">
        <v>933</v>
      </c>
      <c r="B281" s="306" t="s">
        <v>111</v>
      </c>
      <c r="C281" s="307">
        <v>57351.61853</v>
      </c>
      <c r="D281" s="307">
        <v>1E-4</v>
      </c>
      <c r="E281" s="192">
        <f t="shared" si="56"/>
        <v>18693.075675301629</v>
      </c>
      <c r="F281" s="4">
        <f t="shared" si="57"/>
        <v>18693</v>
      </c>
      <c r="G281" s="23">
        <f t="shared" si="58"/>
        <v>2.4127576245518867E-2</v>
      </c>
      <c r="K281" s="4">
        <f t="shared" si="59"/>
        <v>2.4127576245518867E-2</v>
      </c>
      <c r="N281" s="4">
        <f t="shared" ca="1" si="60"/>
        <v>2.535100601717339E-2</v>
      </c>
      <c r="O281" s="4">
        <f t="shared" si="61"/>
        <v>2.7581951036361949E-2</v>
      </c>
      <c r="P281" s="312">
        <f t="shared" si="62"/>
        <v>42333.11853</v>
      </c>
      <c r="Q281" s="1"/>
      <c r="R281" s="4">
        <f t="shared" si="63"/>
        <v>1.1932705195612183E-5</v>
      </c>
      <c r="S281" s="4">
        <v>1</v>
      </c>
      <c r="T281" s="4">
        <f t="shared" si="64"/>
        <v>1.1932705195612183E-5</v>
      </c>
    </row>
    <row r="282" spans="1:20" x14ac:dyDescent="0.2">
      <c r="A282" s="308" t="s">
        <v>936</v>
      </c>
      <c r="B282" s="309" t="s">
        <v>111</v>
      </c>
      <c r="C282" s="310">
        <v>57853.459329999983</v>
      </c>
      <c r="D282" s="310">
        <v>1E-4</v>
      </c>
      <c r="E282" s="192">
        <f t="shared" si="56"/>
        <v>20267.081846720172</v>
      </c>
      <c r="F282" s="4">
        <f t="shared" si="57"/>
        <v>20267</v>
      </c>
      <c r="G282" s="23">
        <f t="shared" si="58"/>
        <v>2.6095211236679461E-2</v>
      </c>
      <c r="K282" s="4">
        <f t="shared" si="59"/>
        <v>2.6095211236679461E-2</v>
      </c>
      <c r="N282" s="4">
        <f t="shared" ca="1" si="60"/>
        <v>2.7957884077120972E-2</v>
      </c>
      <c r="O282" s="4">
        <f t="shared" si="61"/>
        <v>3.1193418886162987E-2</v>
      </c>
      <c r="P282" s="312">
        <f t="shared" si="62"/>
        <v>42834.959329999983</v>
      </c>
      <c r="Q282" s="1"/>
      <c r="R282" s="4">
        <f t="shared" si="63"/>
        <v>2.5991721237252344E-5</v>
      </c>
      <c r="S282" s="4">
        <v>1</v>
      </c>
      <c r="T282" s="4">
        <f t="shared" si="64"/>
        <v>2.5991721237252344E-5</v>
      </c>
    </row>
    <row r="283" spans="1:20" x14ac:dyDescent="0.2">
      <c r="A283" s="308" t="s">
        <v>934</v>
      </c>
      <c r="B283" s="309" t="s">
        <v>112</v>
      </c>
      <c r="C283" s="310">
        <v>59098.339790000115</v>
      </c>
      <c r="D283" s="310">
        <v>1.8500000000000001E-3</v>
      </c>
      <c r="E283" s="192">
        <f t="shared" si="56"/>
        <v>24171.606004019908</v>
      </c>
      <c r="F283" s="4">
        <f t="shared" si="57"/>
        <v>24171.5</v>
      </c>
      <c r="G283" s="23">
        <f t="shared" si="58"/>
        <v>3.3797289441281464E-2</v>
      </c>
      <c r="K283" s="4">
        <f t="shared" si="59"/>
        <v>3.3797289441281464E-2</v>
      </c>
      <c r="N283" s="4">
        <f t="shared" ca="1" si="60"/>
        <v>3.4424564753782562E-2</v>
      </c>
      <c r="O283" s="4">
        <f t="shared" si="61"/>
        <v>4.0912540727727736E-2</v>
      </c>
      <c r="P283" s="312">
        <f t="shared" si="62"/>
        <v>44079.839790000115</v>
      </c>
      <c r="Q283" s="1"/>
      <c r="R283" s="4">
        <f t="shared" si="63"/>
        <v>5.0626800869275336E-5</v>
      </c>
      <c r="S283" s="4">
        <v>1</v>
      </c>
      <c r="T283" s="4">
        <f t="shared" si="64"/>
        <v>5.0626800869275336E-5</v>
      </c>
    </row>
    <row r="284" spans="1:20" x14ac:dyDescent="0.2">
      <c r="A284" s="308" t="s">
        <v>934</v>
      </c>
      <c r="B284" s="309" t="s">
        <v>112</v>
      </c>
      <c r="C284" s="310">
        <v>59098.348271000199</v>
      </c>
      <c r="D284" s="310">
        <v>1.4940000000000001E-3</v>
      </c>
      <c r="E284" s="192">
        <f t="shared" si="56"/>
        <v>24171.632604380964</v>
      </c>
      <c r="F284" s="4">
        <f t="shared" si="57"/>
        <v>24171.5</v>
      </c>
      <c r="G284" s="23">
        <f t="shared" si="58"/>
        <v>4.2278289525711443E-2</v>
      </c>
      <c r="K284" s="4">
        <f t="shared" si="59"/>
        <v>4.2278289525711443E-2</v>
      </c>
      <c r="N284" s="4">
        <f t="shared" ca="1" si="60"/>
        <v>3.4424564753782562E-2</v>
      </c>
      <c r="O284" s="4">
        <f t="shared" si="61"/>
        <v>4.0912540727727736E-2</v>
      </c>
      <c r="P284" s="312">
        <f t="shared" si="62"/>
        <v>44079.848271000199</v>
      </c>
      <c r="Q284" s="1"/>
      <c r="R284" s="4">
        <f t="shared" si="63"/>
        <v>1.8652697791939402E-6</v>
      </c>
      <c r="S284" s="4">
        <v>1</v>
      </c>
      <c r="T284" s="4">
        <f t="shared" si="64"/>
        <v>1.8652697791939402E-6</v>
      </c>
    </row>
    <row r="285" spans="1:20" s="340" customFormat="1" ht="12" customHeight="1" x14ac:dyDescent="0.2">
      <c r="A285" s="308" t="s">
        <v>934</v>
      </c>
      <c r="B285" s="309" t="s">
        <v>111</v>
      </c>
      <c r="C285" s="310">
        <v>59098.49753500009</v>
      </c>
      <c r="D285" s="310">
        <v>4.6680000000000003E-3</v>
      </c>
      <c r="E285" s="46">
        <f t="shared" si="56"/>
        <v>24172.100765712203</v>
      </c>
      <c r="F285" s="340">
        <f t="shared" si="57"/>
        <v>24172</v>
      </c>
      <c r="G285" s="23">
        <f t="shared" si="58"/>
        <v>3.2127158418006729E-2</v>
      </c>
      <c r="K285" s="340">
        <f t="shared" si="59"/>
        <v>3.2127158418006729E-2</v>
      </c>
      <c r="N285" s="340">
        <f t="shared" ca="1" si="60"/>
        <v>3.4425392859900712E-2</v>
      </c>
      <c r="O285" s="340">
        <f t="shared" si="61"/>
        <v>4.0913854743364723E-2</v>
      </c>
      <c r="P285" s="341">
        <f t="shared" si="62"/>
        <v>44079.99753500009</v>
      </c>
      <c r="Q285" s="342"/>
      <c r="R285" s="340">
        <f t="shared" si="63"/>
        <v>7.7206032314059678E-5</v>
      </c>
      <c r="S285" s="340">
        <v>1</v>
      </c>
      <c r="T285" s="340">
        <f t="shared" si="64"/>
        <v>7.7206032314059678E-5</v>
      </c>
    </row>
    <row r="286" spans="1:20" s="340" customFormat="1" ht="12" customHeight="1" x14ac:dyDescent="0.2">
      <c r="A286" s="308" t="s">
        <v>934</v>
      </c>
      <c r="B286" s="309" t="s">
        <v>111</v>
      </c>
      <c r="C286" s="310">
        <v>59098.500626999885</v>
      </c>
      <c r="D286" s="310">
        <v>1.9959999999999999E-3</v>
      </c>
      <c r="E286" s="46">
        <f t="shared" si="56"/>
        <v>24172.110463661753</v>
      </c>
      <c r="F286" s="340">
        <f t="shared" si="57"/>
        <v>24172</v>
      </c>
      <c r="G286" s="23">
        <f t="shared" si="58"/>
        <v>3.5219158213294577E-2</v>
      </c>
      <c r="K286" s="340">
        <f t="shared" si="59"/>
        <v>3.5219158213294577E-2</v>
      </c>
      <c r="N286" s="340">
        <f t="shared" ca="1" si="60"/>
        <v>3.4425392859900712E-2</v>
      </c>
      <c r="O286" s="340">
        <f t="shared" si="61"/>
        <v>4.0913854743364723E-2</v>
      </c>
      <c r="P286" s="341">
        <f t="shared" si="62"/>
        <v>44080.000626999885</v>
      </c>
      <c r="Q286" s="342"/>
      <c r="R286" s="340">
        <f t="shared" si="63"/>
        <v>3.2429568569592968E-5</v>
      </c>
      <c r="S286" s="340">
        <v>1</v>
      </c>
      <c r="T286" s="340">
        <f t="shared" si="64"/>
        <v>3.2429568569592968E-5</v>
      </c>
    </row>
    <row r="287" spans="1:20" s="340" customFormat="1" ht="12" customHeight="1" x14ac:dyDescent="0.2">
      <c r="A287" s="308" t="s">
        <v>934</v>
      </c>
      <c r="B287" s="309" t="s">
        <v>111</v>
      </c>
      <c r="C287" s="310">
        <v>59098.501757000107</v>
      </c>
      <c r="D287" s="310">
        <v>3.2789999999999998E-3</v>
      </c>
      <c r="E287" s="46">
        <f t="shared" si="56"/>
        <v>24172.114007868047</v>
      </c>
      <c r="F287" s="340">
        <f t="shared" si="57"/>
        <v>24172</v>
      </c>
      <c r="G287" s="23">
        <f t="shared" si="58"/>
        <v>3.6349158435768913E-2</v>
      </c>
      <c r="K287" s="340">
        <f t="shared" si="59"/>
        <v>3.6349158435768913E-2</v>
      </c>
      <c r="N287" s="340">
        <f t="shared" ca="1" si="60"/>
        <v>3.4425392859900712E-2</v>
      </c>
      <c r="O287" s="340">
        <f t="shared" si="61"/>
        <v>4.0913854743364723E-2</v>
      </c>
      <c r="P287" s="341">
        <f t="shared" si="62"/>
        <v>44080.001757000107</v>
      </c>
      <c r="Q287" s="342"/>
      <c r="R287" s="340">
        <f t="shared" si="63"/>
        <v>2.083645238057882E-5</v>
      </c>
      <c r="S287" s="340">
        <v>1</v>
      </c>
      <c r="T287" s="340">
        <f t="shared" si="64"/>
        <v>2.083645238057882E-5</v>
      </c>
    </row>
    <row r="288" spans="1:20" s="340" customFormat="1" ht="12" customHeight="1" x14ac:dyDescent="0.2">
      <c r="A288" s="308" t="s">
        <v>934</v>
      </c>
      <c r="B288" s="309" t="s">
        <v>935</v>
      </c>
      <c r="C288" s="310">
        <v>59141.380975000095</v>
      </c>
      <c r="D288" s="310">
        <v>4.8899999999999996E-4</v>
      </c>
      <c r="E288" s="46">
        <f t="shared" si="56"/>
        <v>24306.603180046921</v>
      </c>
      <c r="F288" s="340">
        <f t="shared" si="57"/>
        <v>24306.5</v>
      </c>
      <c r="G288" s="23">
        <f t="shared" si="58"/>
        <v>3.289692138787359E-2</v>
      </c>
      <c r="K288" s="340">
        <f t="shared" si="59"/>
        <v>3.289692138787359E-2</v>
      </c>
      <c r="N288" s="340">
        <f t="shared" ca="1" si="60"/>
        <v>3.4648153405684036E-2</v>
      </c>
      <c r="O288" s="340">
        <f t="shared" si="61"/>
        <v>4.126797044031251E-2</v>
      </c>
      <c r="P288" s="341">
        <f t="shared" si="62"/>
        <v>44122.880975000095</v>
      </c>
      <c r="Q288" s="342"/>
      <c r="R288" s="340">
        <f t="shared" si="63"/>
        <v>7.0074462238338541E-5</v>
      </c>
      <c r="S288" s="340">
        <v>1</v>
      </c>
      <c r="T288" s="340">
        <f t="shared" si="64"/>
        <v>7.0074462238338541E-5</v>
      </c>
    </row>
    <row r="289" spans="1:20" s="340" customFormat="1" ht="12" customHeight="1" x14ac:dyDescent="0.2">
      <c r="A289" s="308" t="s">
        <v>934</v>
      </c>
      <c r="B289" s="309" t="s">
        <v>935</v>
      </c>
      <c r="C289" s="310">
        <v>59141.381781000178</v>
      </c>
      <c r="D289" s="310">
        <v>4.5899999999999999E-4</v>
      </c>
      <c r="E289" s="46">
        <f t="shared" si="56"/>
        <v>24306.605708038082</v>
      </c>
      <c r="F289" s="340">
        <f t="shared" si="57"/>
        <v>24306.5</v>
      </c>
      <c r="G289" s="23">
        <f t="shared" si="58"/>
        <v>3.3702921471558511E-2</v>
      </c>
      <c r="K289" s="340">
        <f t="shared" si="59"/>
        <v>3.3702921471558511E-2</v>
      </c>
      <c r="N289" s="340">
        <f t="shared" ca="1" si="60"/>
        <v>3.4648153405684036E-2</v>
      </c>
      <c r="O289" s="340">
        <f t="shared" si="61"/>
        <v>4.126797044031251E-2</v>
      </c>
      <c r="P289" s="341">
        <f t="shared" si="62"/>
        <v>44122.881781000178</v>
      </c>
      <c r="Q289" s="342"/>
      <c r="R289" s="340">
        <f t="shared" si="63"/>
        <v>5.7229965899645935E-5</v>
      </c>
      <c r="S289" s="340">
        <v>1</v>
      </c>
      <c r="T289" s="340">
        <f t="shared" si="64"/>
        <v>5.7229965899645935E-5</v>
      </c>
    </row>
    <row r="290" spans="1:20" s="340" customFormat="1" ht="12" customHeight="1" x14ac:dyDescent="0.2">
      <c r="A290" s="335" t="s">
        <v>952</v>
      </c>
      <c r="B290" s="336" t="s">
        <v>112</v>
      </c>
      <c r="C290" s="344">
        <v>59439.810700000002</v>
      </c>
      <c r="D290" s="335">
        <v>5.9999999999999995E-4</v>
      </c>
      <c r="E290" s="46">
        <f t="shared" ref="E290:E293" si="65">(C290-C$7)/C$8</f>
        <v>25242.617607101492</v>
      </c>
      <c r="F290" s="340">
        <f t="shared" ref="F290:F293" si="66">ROUND(2*E290,0)/2</f>
        <v>25242.5</v>
      </c>
      <c r="G290" s="23">
        <f t="shared" ref="G290:G293" si="67">C290-(C$7+F290*C$8)</f>
        <v>3.7496702978387475E-2</v>
      </c>
      <c r="K290" s="340">
        <f t="shared" ref="K290:K293" si="68">G290</f>
        <v>3.7496702978387475E-2</v>
      </c>
      <c r="N290" s="340">
        <f t="shared" ref="N290:N293" ca="1" si="69">+C$11+C$12*F290</f>
        <v>3.6198368058867607E-2</v>
      </c>
      <c r="O290" s="340">
        <f t="shared" ref="O290:O293" si="70">+D$11+D$12*F290+D$13*F290^2</f>
        <v>4.3767919954300502E-2</v>
      </c>
      <c r="P290" s="341">
        <f t="shared" ref="P290:P293" si="71">C290-15018.5</f>
        <v>44421.310700000002</v>
      </c>
      <c r="Q290" s="342"/>
      <c r="R290" s="340">
        <f t="shared" ref="R290:R293" si="72">+(O290-G290)^2</f>
        <v>3.9328162358979729E-5</v>
      </c>
      <c r="S290" s="340">
        <v>1</v>
      </c>
      <c r="T290" s="340">
        <f t="shared" ref="T290:T293" si="73">S290*R290</f>
        <v>3.9328162358979729E-5</v>
      </c>
    </row>
    <row r="291" spans="1:20" s="340" customFormat="1" ht="12" customHeight="1" x14ac:dyDescent="0.2">
      <c r="A291" s="337" t="s">
        <v>953</v>
      </c>
      <c r="B291" s="336" t="s">
        <v>111</v>
      </c>
      <c r="C291" s="344">
        <v>59441.405299999999</v>
      </c>
      <c r="D291" s="335">
        <v>1.1999999999999999E-3</v>
      </c>
      <c r="E291" s="46">
        <f t="shared" si="65"/>
        <v>25247.619014402251</v>
      </c>
      <c r="F291" s="340">
        <f t="shared" si="66"/>
        <v>25247.5</v>
      </c>
      <c r="G291" s="23">
        <f t="shared" si="67"/>
        <v>3.7945393050904386E-2</v>
      </c>
      <c r="K291" s="340">
        <f t="shared" si="68"/>
        <v>3.7945393050904386E-2</v>
      </c>
      <c r="N291" s="340">
        <f t="shared" ca="1" si="69"/>
        <v>3.6206649120049145E-2</v>
      </c>
      <c r="O291" s="340">
        <f t="shared" si="70"/>
        <v>4.3781441646005601E-2</v>
      </c>
      <c r="P291" s="341">
        <f t="shared" si="71"/>
        <v>44422.905299999999</v>
      </c>
      <c r="Q291" s="342"/>
      <c r="R291" s="340">
        <f t="shared" si="72"/>
        <v>3.4059463204382864E-5</v>
      </c>
      <c r="S291" s="340">
        <v>1</v>
      </c>
      <c r="T291" s="340">
        <f t="shared" si="73"/>
        <v>3.4059463204382864E-5</v>
      </c>
    </row>
    <row r="292" spans="1:20" s="340" customFormat="1" ht="12" customHeight="1" x14ac:dyDescent="0.2">
      <c r="A292" s="337" t="s">
        <v>953</v>
      </c>
      <c r="B292" s="336" t="s">
        <v>111</v>
      </c>
      <c r="C292" s="344">
        <v>59441.563600000001</v>
      </c>
      <c r="D292" s="335">
        <v>2.0000000000000001E-4</v>
      </c>
      <c r="E292" s="46">
        <f t="shared" si="65"/>
        <v>25248.115516832786</v>
      </c>
      <c r="F292" s="340">
        <f t="shared" si="66"/>
        <v>25248</v>
      </c>
      <c r="G292" s="23">
        <f t="shared" si="67"/>
        <v>3.6830262062721886E-2</v>
      </c>
      <c r="K292" s="340">
        <f t="shared" si="68"/>
        <v>3.6830262062721886E-2</v>
      </c>
      <c r="N292" s="340">
        <f t="shared" ca="1" si="69"/>
        <v>3.6207477226167295E-2</v>
      </c>
      <c r="O292" s="340">
        <f t="shared" si="70"/>
        <v>4.3782793912937309E-2</v>
      </c>
      <c r="P292" s="341">
        <f t="shared" si="71"/>
        <v>44423.063600000001</v>
      </c>
      <c r="Q292" s="342"/>
      <c r="R292" s="340">
        <f t="shared" si="72"/>
        <v>4.8337699128259904E-5</v>
      </c>
      <c r="S292" s="340">
        <v>1</v>
      </c>
      <c r="T292" s="340">
        <f t="shared" si="73"/>
        <v>4.8337699128259904E-5</v>
      </c>
    </row>
    <row r="293" spans="1:20" s="340" customFormat="1" ht="12" customHeight="1" x14ac:dyDescent="0.2">
      <c r="A293" s="337" t="s">
        <v>954</v>
      </c>
      <c r="B293" s="336" t="s">
        <v>111</v>
      </c>
      <c r="C293" s="344">
        <v>59749.715799999998</v>
      </c>
      <c r="D293" s="335">
        <v>5.9999999999999995E-4</v>
      </c>
      <c r="E293" s="46">
        <f t="shared" si="65"/>
        <v>26214.624147729697</v>
      </c>
      <c r="F293" s="340">
        <f t="shared" si="66"/>
        <v>26214.5</v>
      </c>
      <c r="G293" s="23">
        <f t="shared" si="67"/>
        <v>3.9582053184858523E-2</v>
      </c>
      <c r="K293" s="340">
        <f t="shared" si="68"/>
        <v>3.9582053184858523E-2</v>
      </c>
      <c r="N293" s="340">
        <f t="shared" ca="1" si="69"/>
        <v>3.7808206352558237E-2</v>
      </c>
      <c r="O293" s="340">
        <f t="shared" si="70"/>
        <v>4.6429950678601187E-2</v>
      </c>
      <c r="P293" s="341">
        <f t="shared" si="71"/>
        <v>44731.215799999998</v>
      </c>
      <c r="Q293" s="342"/>
      <c r="R293" s="340">
        <f t="shared" si="72"/>
        <v>4.6893700084807054E-5</v>
      </c>
      <c r="S293" s="340">
        <v>1</v>
      </c>
      <c r="T293" s="340">
        <f t="shared" si="73"/>
        <v>4.6893700084807054E-5</v>
      </c>
    </row>
    <row r="294" spans="1:20" s="340" customFormat="1" ht="12" customHeight="1" x14ac:dyDescent="0.2">
      <c r="A294" s="338" t="s">
        <v>955</v>
      </c>
      <c r="B294" s="339" t="s">
        <v>112</v>
      </c>
      <c r="C294" s="344">
        <v>59836.755299999997</v>
      </c>
      <c r="D294" s="335">
        <v>5.9999999999999995E-4</v>
      </c>
      <c r="E294" s="46">
        <f t="shared" ref="E294:E295" si="74">(C294-C$7)/C$8</f>
        <v>26487.62050465641</v>
      </c>
      <c r="F294" s="340">
        <f t="shared" ref="F294:F295" si="75">ROUND(2*E294,0)/2</f>
        <v>26487.5</v>
      </c>
      <c r="G294" s="23">
        <f t="shared" ref="G294:G295" si="76">C294-(C$7+F294*C$8)</f>
        <v>3.842053117841715E-2</v>
      </c>
      <c r="K294" s="340">
        <f t="shared" ref="K294:K295" si="77">G294</f>
        <v>3.842053117841715E-2</v>
      </c>
      <c r="N294" s="340">
        <f t="shared" ref="N294:N295" ca="1" si="78">+C$11+C$12*F294</f>
        <v>3.8260352293070114E-2</v>
      </c>
      <c r="O294" s="340">
        <f t="shared" ref="O294:O295" si="79">+D$11+D$12*F294+D$13*F294^2</f>
        <v>4.7189702553931269E-2</v>
      </c>
      <c r="P294" s="341">
        <f t="shared" ref="P294:P295" si="80">C294-15018.5</f>
        <v>44818.255299999997</v>
      </c>
      <c r="Q294" s="342"/>
      <c r="R294" s="340">
        <f t="shared" ref="R294:R295" si="81">+(O294-G294)^2</f>
        <v>7.6898366613136192E-5</v>
      </c>
      <c r="S294" s="340">
        <v>1</v>
      </c>
      <c r="T294" s="340">
        <f t="shared" ref="T294:T295" si="82">S294*R294</f>
        <v>7.6898366613136192E-5</v>
      </c>
    </row>
    <row r="295" spans="1:20" s="340" customFormat="1" ht="12" customHeight="1" x14ac:dyDescent="0.2">
      <c r="A295" s="338" t="s">
        <v>956</v>
      </c>
      <c r="B295" s="339" t="s">
        <v>111</v>
      </c>
      <c r="C295" s="344">
        <v>59867.683100000002</v>
      </c>
      <c r="D295" s="335">
        <v>6.9999999999999999E-4</v>
      </c>
      <c r="E295" s="46">
        <f t="shared" si="74"/>
        <v>26584.62447099077</v>
      </c>
      <c r="F295" s="340">
        <f t="shared" si="75"/>
        <v>26584.5</v>
      </c>
      <c r="G295" s="23">
        <f t="shared" si="76"/>
        <v>3.968511859420687E-2</v>
      </c>
      <c r="K295" s="340">
        <f t="shared" si="77"/>
        <v>3.968511859420687E-2</v>
      </c>
      <c r="N295" s="340">
        <f t="shared" ca="1" si="78"/>
        <v>3.8421004879991914E-2</v>
      </c>
      <c r="O295" s="340">
        <f t="shared" si="79"/>
        <v>4.7460926895101924E-2</v>
      </c>
      <c r="P295" s="341">
        <f t="shared" si="80"/>
        <v>44849.183100000002</v>
      </c>
      <c r="Q295" s="342"/>
      <c r="R295" s="340">
        <f t="shared" si="81"/>
        <v>6.0463194732268431E-5</v>
      </c>
      <c r="S295" s="340">
        <v>1</v>
      </c>
      <c r="T295" s="340">
        <f t="shared" si="82"/>
        <v>6.0463194732268431E-5</v>
      </c>
    </row>
    <row r="296" spans="1:20" s="340" customFormat="1" ht="12" customHeight="1" x14ac:dyDescent="0.2">
      <c r="A296" s="23"/>
      <c r="B296" s="23"/>
      <c r="C296" s="126"/>
      <c r="D296" s="126"/>
      <c r="E296" s="23"/>
      <c r="P296" s="342"/>
      <c r="Q296" s="342"/>
    </row>
    <row r="297" spans="1:20" s="340" customFormat="1" ht="12" customHeight="1" x14ac:dyDescent="0.2">
      <c r="A297" s="23"/>
      <c r="B297" s="23"/>
      <c r="C297" s="126"/>
      <c r="D297" s="126"/>
      <c r="E297" s="23"/>
      <c r="P297" s="342"/>
      <c r="Q297" s="342"/>
    </row>
    <row r="298" spans="1:20" s="340" customFormat="1" ht="12" customHeight="1" x14ac:dyDescent="0.2">
      <c r="A298" s="23"/>
      <c r="B298" s="23"/>
      <c r="C298" s="126"/>
      <c r="D298" s="126"/>
      <c r="E298" s="23"/>
      <c r="P298" s="342"/>
      <c r="Q298" s="342"/>
    </row>
    <row r="299" spans="1:20" s="340" customFormat="1" ht="12" customHeight="1" x14ac:dyDescent="0.2">
      <c r="A299" s="23"/>
      <c r="B299" s="23"/>
      <c r="C299" s="126"/>
      <c r="D299" s="126"/>
      <c r="E299" s="23"/>
      <c r="P299" s="342"/>
      <c r="Q299" s="342"/>
    </row>
    <row r="300" spans="1:20" s="340" customFormat="1" ht="12" customHeight="1" x14ac:dyDescent="0.2">
      <c r="A300" s="23"/>
      <c r="B300" s="23"/>
      <c r="C300" s="126"/>
      <c r="D300" s="126"/>
      <c r="E300" s="23"/>
      <c r="P300" s="342"/>
      <c r="Q300" s="342"/>
    </row>
    <row r="301" spans="1:20" s="340" customFormat="1" ht="12" customHeight="1" x14ac:dyDescent="0.2">
      <c r="A301" s="23"/>
      <c r="B301" s="23"/>
      <c r="C301" s="126"/>
      <c r="D301" s="126"/>
      <c r="E301" s="23"/>
      <c r="P301" s="342"/>
      <c r="Q301" s="342"/>
    </row>
    <row r="302" spans="1:20" s="340" customFormat="1" ht="12" customHeight="1" x14ac:dyDescent="0.2">
      <c r="A302" s="23"/>
      <c r="B302" s="23"/>
      <c r="C302" s="126"/>
      <c r="D302" s="126"/>
      <c r="E302" s="23"/>
      <c r="P302" s="342"/>
      <c r="Q302" s="342"/>
    </row>
    <row r="303" spans="1:20" s="340" customFormat="1" ht="12" customHeight="1" x14ac:dyDescent="0.2">
      <c r="A303" s="23"/>
      <c r="B303" s="23"/>
      <c r="C303" s="126"/>
      <c r="D303" s="126"/>
      <c r="E303" s="23"/>
      <c r="P303" s="342"/>
      <c r="Q303" s="342"/>
    </row>
    <row r="304" spans="1:20" s="340" customFormat="1" ht="12" customHeight="1" x14ac:dyDescent="0.2">
      <c r="A304" s="23"/>
      <c r="B304" s="23"/>
      <c r="C304" s="126"/>
      <c r="D304" s="126"/>
      <c r="E304" s="23"/>
      <c r="P304" s="342"/>
      <c r="Q304" s="342"/>
    </row>
    <row r="305" spans="1:17" s="340" customFormat="1" ht="12" customHeight="1" x14ac:dyDescent="0.2">
      <c r="A305" s="23"/>
      <c r="B305" s="23"/>
      <c r="C305" s="126"/>
      <c r="D305" s="126"/>
      <c r="E305" s="23"/>
      <c r="P305" s="342"/>
      <c r="Q305" s="342"/>
    </row>
    <row r="306" spans="1:17" s="340" customFormat="1" ht="12" customHeight="1" x14ac:dyDescent="0.2">
      <c r="A306" s="23"/>
      <c r="B306" s="23"/>
      <c r="C306" s="126"/>
      <c r="D306" s="126"/>
      <c r="E306" s="23"/>
      <c r="P306" s="342"/>
      <c r="Q306" s="342"/>
    </row>
    <row r="307" spans="1:17" s="340" customFormat="1" ht="12" customHeight="1" x14ac:dyDescent="0.2">
      <c r="A307" s="23"/>
      <c r="B307" s="23"/>
      <c r="C307" s="126"/>
      <c r="D307" s="126"/>
      <c r="E307" s="23"/>
      <c r="P307" s="342"/>
      <c r="Q307" s="342"/>
    </row>
    <row r="308" spans="1:17" s="340" customFormat="1" ht="12" customHeight="1" x14ac:dyDescent="0.2">
      <c r="A308" s="23"/>
      <c r="B308" s="23"/>
      <c r="C308" s="126"/>
      <c r="D308" s="126"/>
      <c r="E308" s="23"/>
      <c r="P308" s="342"/>
      <c r="Q308" s="342"/>
    </row>
    <row r="309" spans="1:17" s="340" customFormat="1" ht="12" customHeight="1" x14ac:dyDescent="0.2">
      <c r="A309" s="23"/>
      <c r="B309" s="23"/>
      <c r="C309" s="126"/>
      <c r="D309" s="126"/>
      <c r="E309" s="23"/>
      <c r="P309" s="342"/>
      <c r="Q309" s="342"/>
    </row>
    <row r="310" spans="1:17" s="340" customFormat="1" ht="12" customHeight="1" x14ac:dyDescent="0.2">
      <c r="A310" s="23"/>
      <c r="B310" s="23"/>
      <c r="C310" s="126"/>
      <c r="D310" s="126"/>
      <c r="E310" s="23"/>
      <c r="P310" s="342"/>
      <c r="Q310" s="342"/>
    </row>
    <row r="311" spans="1:17" s="340" customFormat="1" ht="12" customHeight="1" x14ac:dyDescent="0.2">
      <c r="A311" s="23"/>
      <c r="B311" s="23"/>
      <c r="C311" s="126"/>
      <c r="D311" s="126"/>
      <c r="E311" s="23"/>
      <c r="P311" s="342"/>
      <c r="Q311" s="342"/>
    </row>
    <row r="312" spans="1:17" s="340" customFormat="1" ht="12" customHeight="1" x14ac:dyDescent="0.2">
      <c r="A312" s="23"/>
      <c r="B312" s="23"/>
      <c r="C312" s="126"/>
      <c r="D312" s="126"/>
      <c r="E312" s="23"/>
      <c r="P312" s="342"/>
      <c r="Q312" s="342"/>
    </row>
    <row r="313" spans="1:17" s="340" customFormat="1" ht="12" customHeight="1" x14ac:dyDescent="0.2">
      <c r="A313" s="23"/>
      <c r="B313" s="23"/>
      <c r="C313" s="126"/>
      <c r="D313" s="126"/>
      <c r="E313" s="23"/>
      <c r="P313" s="342"/>
      <c r="Q313" s="342"/>
    </row>
    <row r="314" spans="1:17" s="340" customFormat="1" ht="12" customHeight="1" x14ac:dyDescent="0.2">
      <c r="A314" s="23"/>
      <c r="B314" s="23"/>
      <c r="C314" s="126"/>
      <c r="D314" s="126"/>
      <c r="E314" s="23"/>
      <c r="P314" s="342"/>
      <c r="Q314" s="342"/>
    </row>
    <row r="315" spans="1:17" s="340" customFormat="1" ht="12" customHeight="1" x14ac:dyDescent="0.2">
      <c r="A315" s="23"/>
      <c r="B315" s="23"/>
      <c r="C315" s="126"/>
      <c r="D315" s="126"/>
      <c r="E315" s="23"/>
      <c r="P315" s="342"/>
      <c r="Q315" s="342"/>
    </row>
    <row r="316" spans="1:17" s="340" customFormat="1" ht="12" customHeight="1" x14ac:dyDescent="0.2">
      <c r="A316" s="23"/>
      <c r="B316" s="23"/>
      <c r="C316" s="126"/>
      <c r="D316" s="126"/>
      <c r="E316" s="23"/>
      <c r="P316" s="342"/>
      <c r="Q316" s="342"/>
    </row>
    <row r="317" spans="1:17" s="340" customFormat="1" ht="12" customHeight="1" x14ac:dyDescent="0.2">
      <c r="A317" s="23"/>
      <c r="B317" s="23"/>
      <c r="C317" s="126"/>
      <c r="D317" s="126"/>
      <c r="E317" s="23"/>
      <c r="P317" s="342"/>
      <c r="Q317" s="342"/>
    </row>
    <row r="318" spans="1:17" s="340" customFormat="1" ht="12" customHeight="1" x14ac:dyDescent="0.2">
      <c r="A318" s="23"/>
      <c r="B318" s="23"/>
      <c r="C318" s="126"/>
      <c r="D318" s="126"/>
      <c r="E318" s="23"/>
      <c r="P318" s="342"/>
      <c r="Q318" s="342"/>
    </row>
    <row r="319" spans="1:17" s="340" customFormat="1" ht="12" customHeight="1" x14ac:dyDescent="0.2">
      <c r="A319" s="23"/>
      <c r="B319" s="23"/>
      <c r="C319" s="126"/>
      <c r="D319" s="126"/>
      <c r="E319" s="23"/>
      <c r="P319" s="342"/>
      <c r="Q319" s="342"/>
    </row>
    <row r="320" spans="1:17" s="340" customFormat="1" ht="12" customHeight="1" x14ac:dyDescent="0.2">
      <c r="A320" s="23"/>
      <c r="B320" s="23"/>
      <c r="C320" s="126"/>
      <c r="D320" s="126"/>
      <c r="E320" s="23"/>
      <c r="P320" s="342"/>
      <c r="Q320" s="342"/>
    </row>
    <row r="321" spans="1:17" s="340" customFormat="1" ht="12" customHeight="1" x14ac:dyDescent="0.2">
      <c r="A321" s="23"/>
      <c r="B321" s="23"/>
      <c r="C321" s="126"/>
      <c r="D321" s="126"/>
      <c r="E321" s="23"/>
      <c r="P321" s="342"/>
      <c r="Q321" s="342"/>
    </row>
    <row r="322" spans="1:17" s="340" customFormat="1" ht="12" customHeight="1" x14ac:dyDescent="0.2">
      <c r="A322" s="23"/>
      <c r="B322" s="23"/>
      <c r="C322" s="126"/>
      <c r="D322" s="126"/>
      <c r="E322" s="23"/>
      <c r="P322" s="342"/>
      <c r="Q322" s="342"/>
    </row>
    <row r="323" spans="1:17" s="340" customFormat="1" ht="12" customHeight="1" x14ac:dyDescent="0.2">
      <c r="A323" s="23"/>
      <c r="B323" s="23"/>
      <c r="C323" s="126"/>
      <c r="D323" s="126"/>
      <c r="E323" s="23"/>
      <c r="P323" s="342"/>
      <c r="Q323" s="342"/>
    </row>
    <row r="324" spans="1:17" s="340" customFormat="1" ht="12" customHeight="1" x14ac:dyDescent="0.2">
      <c r="A324" s="23"/>
      <c r="B324" s="23"/>
      <c r="C324" s="126"/>
      <c r="D324" s="126"/>
      <c r="E324" s="23"/>
      <c r="P324" s="342"/>
      <c r="Q324" s="342"/>
    </row>
    <row r="325" spans="1:17" s="340" customFormat="1" ht="12" customHeight="1" x14ac:dyDescent="0.2">
      <c r="A325" s="23"/>
      <c r="B325" s="23"/>
      <c r="C325" s="126"/>
      <c r="D325" s="126"/>
      <c r="E325" s="23"/>
      <c r="P325" s="342"/>
      <c r="Q325" s="342"/>
    </row>
    <row r="326" spans="1:17" s="340" customFormat="1" ht="12" customHeight="1" x14ac:dyDescent="0.2">
      <c r="A326" s="23"/>
      <c r="B326" s="23"/>
      <c r="C326" s="126"/>
      <c r="D326" s="126"/>
      <c r="E326" s="23"/>
      <c r="P326" s="342"/>
      <c r="Q326" s="342"/>
    </row>
    <row r="327" spans="1:17" s="340" customFormat="1" ht="12" customHeight="1" x14ac:dyDescent="0.2">
      <c r="A327" s="23"/>
      <c r="B327" s="23"/>
      <c r="C327" s="126"/>
      <c r="D327" s="126"/>
      <c r="E327" s="23"/>
      <c r="P327" s="342"/>
      <c r="Q327" s="342"/>
    </row>
    <row r="328" spans="1:17" s="340" customFormat="1" ht="12" customHeight="1" x14ac:dyDescent="0.2">
      <c r="A328" s="23"/>
      <c r="B328" s="23"/>
      <c r="C328" s="126"/>
      <c r="D328" s="126"/>
      <c r="E328" s="23"/>
      <c r="P328" s="342"/>
      <c r="Q328" s="342"/>
    </row>
    <row r="329" spans="1:17" s="340" customFormat="1" ht="12" customHeight="1" x14ac:dyDescent="0.2">
      <c r="A329" s="23"/>
      <c r="B329" s="23"/>
      <c r="C329" s="126"/>
      <c r="D329" s="126"/>
      <c r="E329" s="23"/>
      <c r="P329" s="342"/>
      <c r="Q329" s="342"/>
    </row>
    <row r="330" spans="1:17" s="340" customFormat="1" ht="12" customHeight="1" x14ac:dyDescent="0.2">
      <c r="A330" s="23"/>
      <c r="B330" s="23"/>
      <c r="C330" s="126"/>
      <c r="D330" s="126"/>
      <c r="E330" s="23"/>
      <c r="P330" s="342"/>
      <c r="Q330" s="342"/>
    </row>
    <row r="331" spans="1:17" s="340" customFormat="1" ht="12" customHeight="1" x14ac:dyDescent="0.2">
      <c r="A331" s="23"/>
      <c r="B331" s="23"/>
      <c r="C331" s="126"/>
      <c r="D331" s="126"/>
      <c r="E331" s="23"/>
      <c r="P331" s="342"/>
      <c r="Q331" s="342"/>
    </row>
    <row r="332" spans="1:17" s="340" customFormat="1" ht="12" customHeight="1" x14ac:dyDescent="0.2">
      <c r="A332" s="23"/>
      <c r="B332" s="23"/>
      <c r="C332" s="126"/>
      <c r="D332" s="126"/>
      <c r="E332" s="23"/>
      <c r="P332" s="342"/>
      <c r="Q332" s="342"/>
    </row>
    <row r="333" spans="1:17" s="340" customFormat="1" ht="12" customHeight="1" x14ac:dyDescent="0.2">
      <c r="A333" s="23"/>
      <c r="B333" s="23"/>
      <c r="C333" s="126"/>
      <c r="D333" s="126"/>
      <c r="E333" s="23"/>
      <c r="P333" s="342"/>
      <c r="Q333" s="342"/>
    </row>
    <row r="334" spans="1:17" s="340" customFormat="1" ht="12" customHeight="1" x14ac:dyDescent="0.2">
      <c r="A334" s="23"/>
      <c r="B334" s="23"/>
      <c r="C334" s="126"/>
      <c r="D334" s="126"/>
      <c r="E334" s="23"/>
      <c r="P334" s="342"/>
      <c r="Q334" s="342"/>
    </row>
    <row r="335" spans="1:17" s="340" customFormat="1" ht="12" customHeight="1" x14ac:dyDescent="0.2">
      <c r="A335" s="23"/>
      <c r="B335" s="23"/>
      <c r="C335" s="126"/>
      <c r="D335" s="126"/>
      <c r="E335" s="23"/>
      <c r="P335" s="342"/>
      <c r="Q335" s="342"/>
    </row>
    <row r="336" spans="1:17" s="340" customFormat="1" ht="12" customHeight="1" x14ac:dyDescent="0.2">
      <c r="A336" s="23"/>
      <c r="B336" s="23"/>
      <c r="C336" s="126"/>
      <c r="D336" s="126"/>
      <c r="E336" s="23"/>
      <c r="P336" s="342"/>
      <c r="Q336" s="342"/>
    </row>
    <row r="337" spans="1:17" s="340" customFormat="1" ht="12" customHeight="1" x14ac:dyDescent="0.2">
      <c r="A337" s="23"/>
      <c r="B337" s="23"/>
      <c r="C337" s="126"/>
      <c r="D337" s="126"/>
      <c r="E337" s="23"/>
      <c r="P337" s="342"/>
      <c r="Q337" s="342"/>
    </row>
    <row r="338" spans="1:17" s="340" customFormat="1" ht="12" customHeight="1" x14ac:dyDescent="0.2">
      <c r="A338" s="23"/>
      <c r="B338" s="23"/>
      <c r="C338" s="126"/>
      <c r="D338" s="126"/>
      <c r="E338" s="23"/>
      <c r="P338" s="342"/>
      <c r="Q338" s="342"/>
    </row>
    <row r="339" spans="1:17" s="340" customFormat="1" ht="12" customHeight="1" x14ac:dyDescent="0.2">
      <c r="A339" s="23"/>
      <c r="B339" s="23"/>
      <c r="C339" s="126"/>
      <c r="D339" s="126"/>
      <c r="E339" s="23"/>
      <c r="P339" s="342"/>
      <c r="Q339" s="342"/>
    </row>
    <row r="340" spans="1:17" s="340" customFormat="1" ht="12" customHeight="1" x14ac:dyDescent="0.2">
      <c r="A340" s="23"/>
      <c r="B340" s="23"/>
      <c r="C340" s="126"/>
      <c r="D340" s="126"/>
      <c r="E340" s="23"/>
      <c r="P340" s="342"/>
      <c r="Q340" s="342"/>
    </row>
    <row r="341" spans="1:17" s="340" customFormat="1" ht="12" customHeight="1" x14ac:dyDescent="0.2">
      <c r="A341" s="23"/>
      <c r="B341" s="23"/>
      <c r="C341" s="126"/>
      <c r="D341" s="126"/>
      <c r="E341" s="23"/>
      <c r="P341" s="342"/>
      <c r="Q341" s="342"/>
    </row>
    <row r="342" spans="1:17" x14ac:dyDescent="0.2">
      <c r="A342" s="35"/>
      <c r="B342" s="35"/>
      <c r="C342" s="191"/>
      <c r="D342" s="191"/>
      <c r="E342" s="35"/>
      <c r="P342" s="1"/>
      <c r="Q342" s="1"/>
    </row>
    <row r="343" spans="1:17" x14ac:dyDescent="0.2">
      <c r="A343" s="35"/>
      <c r="B343" s="35"/>
      <c r="C343" s="191"/>
      <c r="D343" s="191"/>
      <c r="E343" s="35"/>
      <c r="P343" s="1"/>
      <c r="Q343" s="1"/>
    </row>
    <row r="344" spans="1:17" x14ac:dyDescent="0.2">
      <c r="A344" s="35"/>
      <c r="B344" s="35"/>
      <c r="C344" s="191"/>
      <c r="D344" s="191"/>
      <c r="E344" s="35"/>
      <c r="P344" s="1"/>
      <c r="Q344" s="1"/>
    </row>
    <row r="345" spans="1:17" x14ac:dyDescent="0.2">
      <c r="A345" s="35"/>
      <c r="B345" s="35"/>
      <c r="C345" s="191"/>
      <c r="D345" s="191"/>
      <c r="E345" s="35"/>
      <c r="P345" s="1"/>
      <c r="Q345" s="1"/>
    </row>
    <row r="346" spans="1:17" x14ac:dyDescent="0.2">
      <c r="A346" s="35"/>
      <c r="B346" s="35"/>
      <c r="C346" s="191"/>
      <c r="D346" s="191"/>
      <c r="E346" s="35"/>
      <c r="P346" s="1"/>
      <c r="Q346" s="1"/>
    </row>
    <row r="347" spans="1:17" x14ac:dyDescent="0.2">
      <c r="A347" s="35"/>
      <c r="B347" s="35"/>
      <c r="C347" s="191"/>
      <c r="D347" s="191"/>
      <c r="E347" s="35"/>
      <c r="P347" s="1"/>
      <c r="Q347" s="1"/>
    </row>
    <row r="348" spans="1:17" x14ac:dyDescent="0.2">
      <c r="A348" s="35"/>
      <c r="B348" s="35"/>
      <c r="C348" s="191"/>
      <c r="D348" s="191"/>
      <c r="E348" s="35"/>
      <c r="P348" s="1"/>
      <c r="Q348" s="1"/>
    </row>
    <row r="349" spans="1:17" x14ac:dyDescent="0.2">
      <c r="A349" s="35"/>
      <c r="B349" s="35"/>
      <c r="C349" s="191"/>
      <c r="D349" s="191"/>
      <c r="E349" s="35"/>
      <c r="P349" s="1"/>
      <c r="Q349" s="1"/>
    </row>
    <row r="350" spans="1:17" x14ac:dyDescent="0.2">
      <c r="A350" s="35"/>
      <c r="B350" s="35"/>
      <c r="C350" s="191"/>
      <c r="D350" s="191"/>
      <c r="E350" s="35"/>
      <c r="P350" s="1"/>
      <c r="Q350" s="1"/>
    </row>
    <row r="351" spans="1:17" x14ac:dyDescent="0.2">
      <c r="A351" s="35"/>
      <c r="B351" s="35"/>
      <c r="C351" s="191"/>
      <c r="D351" s="191"/>
      <c r="E351" s="35"/>
      <c r="P351" s="1"/>
      <c r="Q351" s="1"/>
    </row>
    <row r="352" spans="1:17" x14ac:dyDescent="0.2">
      <c r="A352" s="35"/>
      <c r="B352" s="35"/>
      <c r="C352" s="191"/>
      <c r="D352" s="191"/>
      <c r="E352" s="35"/>
      <c r="P352" s="1"/>
      <c r="Q352" s="1"/>
    </row>
    <row r="353" spans="1:17" x14ac:dyDescent="0.2">
      <c r="A353" s="35"/>
      <c r="B353" s="35"/>
      <c r="C353" s="191"/>
      <c r="D353" s="191"/>
      <c r="E353" s="35"/>
      <c r="P353" s="1"/>
      <c r="Q353" s="1"/>
    </row>
    <row r="354" spans="1:17" x14ac:dyDescent="0.2">
      <c r="A354" s="35"/>
      <c r="B354" s="35"/>
      <c r="C354" s="191"/>
      <c r="D354" s="191"/>
      <c r="E354" s="35"/>
      <c r="P354" s="1"/>
      <c r="Q354" s="1"/>
    </row>
    <row r="355" spans="1:17" x14ac:dyDescent="0.2">
      <c r="A355" s="35"/>
      <c r="B355" s="35"/>
      <c r="C355" s="191"/>
      <c r="D355" s="191"/>
      <c r="E355" s="35"/>
      <c r="P355" s="1"/>
      <c r="Q355" s="1"/>
    </row>
    <row r="356" spans="1:17" x14ac:dyDescent="0.2">
      <c r="A356" s="35"/>
      <c r="B356" s="35"/>
      <c r="C356" s="191"/>
      <c r="D356" s="191"/>
      <c r="E356" s="35"/>
      <c r="P356" s="1"/>
      <c r="Q356" s="1"/>
    </row>
    <row r="357" spans="1:17" x14ac:dyDescent="0.2">
      <c r="A357" s="35"/>
      <c r="B357" s="35"/>
      <c r="C357" s="191"/>
      <c r="D357" s="191"/>
      <c r="E357" s="35"/>
      <c r="P357" s="1"/>
      <c r="Q357" s="1"/>
    </row>
    <row r="358" spans="1:17" x14ac:dyDescent="0.2">
      <c r="A358" s="35"/>
      <c r="B358" s="35"/>
      <c r="C358" s="191"/>
      <c r="D358" s="191"/>
      <c r="E358" s="35"/>
      <c r="P358" s="1"/>
      <c r="Q358" s="1"/>
    </row>
    <row r="359" spans="1:17" x14ac:dyDescent="0.2">
      <c r="A359" s="35"/>
      <c r="B359" s="35"/>
      <c r="C359" s="191"/>
      <c r="D359" s="191"/>
      <c r="E359" s="35"/>
      <c r="P359" s="1"/>
      <c r="Q359" s="1"/>
    </row>
    <row r="360" spans="1:17" x14ac:dyDescent="0.2">
      <c r="A360" s="35"/>
      <c r="B360" s="35"/>
      <c r="C360" s="191"/>
      <c r="D360" s="191"/>
      <c r="E360" s="35"/>
      <c r="P360" s="1"/>
      <c r="Q360" s="1"/>
    </row>
    <row r="361" spans="1:17" x14ac:dyDescent="0.2">
      <c r="A361" s="35"/>
      <c r="B361" s="35"/>
      <c r="C361" s="191"/>
      <c r="D361" s="191"/>
      <c r="E361" s="35"/>
      <c r="P361" s="1"/>
      <c r="Q361" s="1"/>
    </row>
    <row r="362" spans="1:17" x14ac:dyDescent="0.2">
      <c r="A362" s="35"/>
      <c r="B362" s="35"/>
      <c r="C362" s="191"/>
      <c r="D362" s="191"/>
      <c r="E362" s="35"/>
      <c r="P362" s="1"/>
      <c r="Q362" s="1"/>
    </row>
    <row r="363" spans="1:17" x14ac:dyDescent="0.2">
      <c r="A363" s="35"/>
      <c r="B363" s="35"/>
      <c r="C363" s="191"/>
      <c r="D363" s="191"/>
      <c r="E363" s="35"/>
      <c r="P363" s="1"/>
      <c r="Q363" s="1"/>
    </row>
    <row r="364" spans="1:17" x14ac:dyDescent="0.2">
      <c r="A364" s="35"/>
      <c r="B364" s="35"/>
      <c r="C364" s="191"/>
      <c r="D364" s="191"/>
      <c r="E364" s="35"/>
      <c r="P364" s="1"/>
      <c r="Q364" s="1"/>
    </row>
    <row r="365" spans="1:17" x14ac:dyDescent="0.2">
      <c r="A365" s="35"/>
      <c r="B365" s="35"/>
      <c r="C365" s="191"/>
      <c r="D365" s="191"/>
      <c r="E365" s="35"/>
      <c r="P365" s="1"/>
      <c r="Q365" s="1"/>
    </row>
    <row r="366" spans="1:17" x14ac:dyDescent="0.2">
      <c r="A366" s="35"/>
      <c r="B366" s="35"/>
      <c r="C366" s="191"/>
      <c r="D366" s="191"/>
      <c r="E366" s="35"/>
      <c r="P366" s="1"/>
      <c r="Q366" s="1"/>
    </row>
    <row r="367" spans="1:17" x14ac:dyDescent="0.2">
      <c r="A367" s="35"/>
      <c r="B367" s="35"/>
      <c r="C367" s="191"/>
      <c r="D367" s="191"/>
      <c r="E367" s="35"/>
      <c r="P367" s="1"/>
      <c r="Q367" s="1"/>
    </row>
    <row r="368" spans="1:17" x14ac:dyDescent="0.2">
      <c r="A368" s="35"/>
      <c r="B368" s="35"/>
      <c r="C368" s="191"/>
      <c r="D368" s="191"/>
      <c r="E368" s="35"/>
      <c r="P368" s="1"/>
      <c r="Q368" s="1"/>
    </row>
    <row r="369" spans="1:17" x14ac:dyDescent="0.2">
      <c r="A369" s="35"/>
      <c r="B369" s="35"/>
      <c r="C369" s="191"/>
      <c r="D369" s="191"/>
      <c r="E369" s="35"/>
      <c r="P369" s="1"/>
      <c r="Q369" s="1"/>
    </row>
    <row r="370" spans="1:17" x14ac:dyDescent="0.2">
      <c r="A370" s="35"/>
      <c r="B370" s="35"/>
      <c r="C370" s="191"/>
      <c r="D370" s="191"/>
      <c r="E370" s="35"/>
      <c r="P370" s="1"/>
      <c r="Q370" s="1"/>
    </row>
    <row r="371" spans="1:17" x14ac:dyDescent="0.2">
      <c r="A371" s="35"/>
      <c r="B371" s="35"/>
      <c r="C371" s="191"/>
      <c r="D371" s="191"/>
      <c r="E371" s="35"/>
      <c r="P371" s="1"/>
      <c r="Q371" s="1"/>
    </row>
    <row r="372" spans="1:17" x14ac:dyDescent="0.2">
      <c r="A372" s="35"/>
      <c r="B372" s="35"/>
      <c r="C372" s="191"/>
      <c r="D372" s="191"/>
      <c r="E372" s="35"/>
      <c r="P372" s="1"/>
      <c r="Q372" s="1"/>
    </row>
    <row r="373" spans="1:17" x14ac:dyDescent="0.2">
      <c r="A373" s="35"/>
      <c r="B373" s="35"/>
      <c r="C373" s="191"/>
      <c r="D373" s="191"/>
      <c r="E373" s="35"/>
      <c r="P373" s="1"/>
      <c r="Q373" s="1"/>
    </row>
    <row r="374" spans="1:17" x14ac:dyDescent="0.2">
      <c r="A374" s="35"/>
      <c r="B374" s="35"/>
      <c r="C374" s="191"/>
      <c r="D374" s="191"/>
      <c r="E374" s="35"/>
      <c r="P374" s="1"/>
      <c r="Q374" s="1"/>
    </row>
    <row r="375" spans="1:17" x14ac:dyDescent="0.2">
      <c r="A375" s="35"/>
      <c r="B375" s="35"/>
      <c r="C375" s="191"/>
      <c r="D375" s="191"/>
      <c r="E375" s="35"/>
      <c r="P375" s="1"/>
      <c r="Q375" s="1"/>
    </row>
    <row r="376" spans="1:17" x14ac:dyDescent="0.2">
      <c r="C376" s="62"/>
      <c r="D376" s="62"/>
      <c r="P376" s="1"/>
      <c r="Q376" s="1"/>
    </row>
    <row r="377" spans="1:17" x14ac:dyDescent="0.2">
      <c r="C377" s="62"/>
      <c r="D377" s="62"/>
      <c r="P377" s="1"/>
      <c r="Q377" s="1"/>
    </row>
    <row r="378" spans="1:17" x14ac:dyDescent="0.2">
      <c r="C378" s="62"/>
      <c r="D378" s="62"/>
      <c r="P378" s="1"/>
      <c r="Q378" s="1"/>
    </row>
    <row r="379" spans="1:17" x14ac:dyDescent="0.2">
      <c r="C379" s="62"/>
      <c r="D379" s="62"/>
      <c r="P379" s="1"/>
      <c r="Q379" s="1"/>
    </row>
    <row r="380" spans="1:17" x14ac:dyDescent="0.2">
      <c r="C380" s="62"/>
      <c r="D380" s="62"/>
      <c r="P380" s="1"/>
      <c r="Q380" s="1"/>
    </row>
    <row r="381" spans="1:17" x14ac:dyDescent="0.2">
      <c r="C381" s="62"/>
      <c r="D381" s="62"/>
      <c r="P381" s="1"/>
      <c r="Q381" s="1"/>
    </row>
    <row r="382" spans="1:17" x14ac:dyDescent="0.2">
      <c r="C382" s="62"/>
      <c r="D382" s="62"/>
      <c r="P382" s="1"/>
      <c r="Q382" s="1"/>
    </row>
    <row r="383" spans="1:17" x14ac:dyDescent="0.2">
      <c r="C383" s="62"/>
      <c r="D383" s="62"/>
      <c r="P383" s="1"/>
      <c r="Q383" s="1"/>
    </row>
    <row r="384" spans="1:17" x14ac:dyDescent="0.2">
      <c r="C384" s="62"/>
      <c r="D384" s="62"/>
      <c r="P384" s="1"/>
      <c r="Q384" s="1"/>
    </row>
    <row r="385" spans="3:17" x14ac:dyDescent="0.2">
      <c r="C385" s="62"/>
      <c r="D385" s="62"/>
      <c r="P385" s="1"/>
      <c r="Q385" s="1"/>
    </row>
    <row r="386" spans="3:17" x14ac:dyDescent="0.2">
      <c r="C386" s="62"/>
      <c r="D386" s="62"/>
      <c r="P386" s="1"/>
      <c r="Q386" s="1"/>
    </row>
    <row r="387" spans="3:17" x14ac:dyDescent="0.2">
      <c r="C387" s="62"/>
      <c r="D387" s="62"/>
      <c r="P387" s="1"/>
      <c r="Q387" s="1"/>
    </row>
    <row r="388" spans="3:17" x14ac:dyDescent="0.2">
      <c r="C388" s="62"/>
      <c r="D388" s="62"/>
      <c r="P388" s="1"/>
      <c r="Q388" s="1"/>
    </row>
    <row r="389" spans="3:17" x14ac:dyDescent="0.2">
      <c r="C389" s="62"/>
      <c r="D389" s="62"/>
      <c r="P389" s="1"/>
      <c r="Q389" s="1"/>
    </row>
    <row r="390" spans="3:17" x14ac:dyDescent="0.2">
      <c r="C390" s="62"/>
      <c r="D390" s="62"/>
      <c r="P390" s="1"/>
      <c r="Q390" s="1"/>
    </row>
    <row r="391" spans="3:17" x14ac:dyDescent="0.2">
      <c r="C391" s="62"/>
      <c r="D391" s="62"/>
      <c r="P391" s="1"/>
      <c r="Q391" s="1"/>
    </row>
    <row r="392" spans="3:17" x14ac:dyDescent="0.2">
      <c r="C392" s="62"/>
      <c r="D392" s="62"/>
      <c r="P392" s="1"/>
      <c r="Q392" s="1"/>
    </row>
    <row r="393" spans="3:17" x14ac:dyDescent="0.2">
      <c r="C393" s="62"/>
      <c r="D393" s="62"/>
      <c r="P393" s="1"/>
      <c r="Q393" s="1"/>
    </row>
    <row r="394" spans="3:17" x14ac:dyDescent="0.2">
      <c r="C394" s="62"/>
      <c r="D394" s="62"/>
      <c r="P394" s="1"/>
      <c r="Q394" s="1"/>
    </row>
    <row r="395" spans="3:17" x14ac:dyDescent="0.2">
      <c r="C395" s="62"/>
      <c r="D395" s="62"/>
      <c r="P395" s="1"/>
      <c r="Q395" s="1"/>
    </row>
    <row r="396" spans="3:17" x14ac:dyDescent="0.2">
      <c r="C396" s="62"/>
      <c r="D396" s="62"/>
      <c r="P396" s="1"/>
      <c r="Q396" s="1"/>
    </row>
    <row r="397" spans="3:17" x14ac:dyDescent="0.2">
      <c r="C397" s="62"/>
      <c r="D397" s="62"/>
      <c r="P397" s="1"/>
      <c r="Q397" s="1"/>
    </row>
    <row r="398" spans="3:17" x14ac:dyDescent="0.2">
      <c r="C398" s="62"/>
      <c r="D398" s="62"/>
      <c r="P398" s="1"/>
      <c r="Q398" s="1"/>
    </row>
    <row r="399" spans="3:17" x14ac:dyDescent="0.2">
      <c r="C399" s="62"/>
      <c r="D399" s="62"/>
      <c r="P399" s="1"/>
      <c r="Q399" s="1"/>
    </row>
    <row r="400" spans="3:17" x14ac:dyDescent="0.2">
      <c r="C400" s="62"/>
      <c r="D400" s="62"/>
      <c r="P400" s="1"/>
      <c r="Q400" s="1"/>
    </row>
    <row r="401" spans="3:17" x14ac:dyDescent="0.2">
      <c r="C401" s="62"/>
      <c r="D401" s="62"/>
      <c r="P401" s="1"/>
      <c r="Q401" s="1"/>
    </row>
    <row r="402" spans="3:17" x14ac:dyDescent="0.2">
      <c r="C402" s="62"/>
      <c r="D402" s="62"/>
      <c r="P402" s="1"/>
      <c r="Q402" s="1"/>
    </row>
    <row r="403" spans="3:17" x14ac:dyDescent="0.2">
      <c r="C403" s="62"/>
      <c r="D403" s="62"/>
      <c r="P403" s="1"/>
      <c r="Q403" s="1"/>
    </row>
    <row r="404" spans="3:17" x14ac:dyDescent="0.2">
      <c r="C404" s="62"/>
      <c r="D404" s="62"/>
    </row>
    <row r="405" spans="3:17" x14ac:dyDescent="0.2">
      <c r="C405" s="62"/>
      <c r="D405" s="62"/>
    </row>
    <row r="406" spans="3:17" x14ac:dyDescent="0.2">
      <c r="C406" s="62"/>
      <c r="D406" s="62"/>
    </row>
    <row r="407" spans="3:17" x14ac:dyDescent="0.2">
      <c r="C407" s="62"/>
      <c r="D407" s="62"/>
    </row>
    <row r="408" spans="3:17" x14ac:dyDescent="0.2">
      <c r="C408" s="62"/>
      <c r="D408" s="62"/>
    </row>
    <row r="409" spans="3:17" x14ac:dyDescent="0.2">
      <c r="C409" s="62"/>
      <c r="D409" s="62"/>
    </row>
    <row r="410" spans="3:17" x14ac:dyDescent="0.2">
      <c r="C410" s="62"/>
      <c r="D410" s="62"/>
    </row>
    <row r="411" spans="3:17" x14ac:dyDescent="0.2">
      <c r="C411" s="62"/>
      <c r="D411" s="62"/>
    </row>
    <row r="412" spans="3:17" x14ac:dyDescent="0.2">
      <c r="C412" s="62"/>
      <c r="D412" s="62"/>
    </row>
    <row r="413" spans="3:17" x14ac:dyDescent="0.2">
      <c r="C413" s="62"/>
      <c r="D413" s="62"/>
    </row>
    <row r="414" spans="3:17" x14ac:dyDescent="0.2">
      <c r="C414" s="62"/>
      <c r="D414" s="62"/>
    </row>
    <row r="415" spans="3:17" x14ac:dyDescent="0.2">
      <c r="C415" s="62"/>
      <c r="D415" s="62"/>
    </row>
    <row r="416" spans="3:17" x14ac:dyDescent="0.2">
      <c r="C416" s="62"/>
      <c r="D416" s="62"/>
    </row>
    <row r="417" spans="3:4" x14ac:dyDescent="0.2">
      <c r="C417" s="62"/>
      <c r="D417" s="62"/>
    </row>
    <row r="418" spans="3:4" x14ac:dyDescent="0.2">
      <c r="C418" s="62"/>
      <c r="D418" s="62"/>
    </row>
    <row r="419" spans="3:4" x14ac:dyDescent="0.2">
      <c r="C419" s="62"/>
      <c r="D419" s="62"/>
    </row>
    <row r="420" spans="3:4" x14ac:dyDescent="0.2">
      <c r="C420" s="62"/>
      <c r="D420" s="62"/>
    </row>
    <row r="421" spans="3:4" x14ac:dyDescent="0.2">
      <c r="C421" s="62"/>
      <c r="D421" s="62"/>
    </row>
    <row r="422" spans="3:4" x14ac:dyDescent="0.2">
      <c r="C422" s="62"/>
      <c r="D422" s="62"/>
    </row>
    <row r="423" spans="3:4" x14ac:dyDescent="0.2">
      <c r="C423" s="62"/>
      <c r="D423" s="62"/>
    </row>
    <row r="424" spans="3:4" x14ac:dyDescent="0.2">
      <c r="C424" s="62"/>
      <c r="D424" s="62"/>
    </row>
    <row r="425" spans="3:4" x14ac:dyDescent="0.2">
      <c r="C425" s="62"/>
      <c r="D425" s="62"/>
    </row>
    <row r="426" spans="3:4" x14ac:dyDescent="0.2">
      <c r="C426" s="62"/>
      <c r="D426" s="62"/>
    </row>
    <row r="427" spans="3:4" x14ac:dyDescent="0.2">
      <c r="C427" s="62"/>
      <c r="D427" s="62"/>
    </row>
    <row r="428" spans="3:4" x14ac:dyDescent="0.2">
      <c r="C428" s="62"/>
      <c r="D428" s="62"/>
    </row>
    <row r="429" spans="3:4" x14ac:dyDescent="0.2">
      <c r="C429" s="62"/>
      <c r="D429" s="62"/>
    </row>
    <row r="430" spans="3:4" x14ac:dyDescent="0.2">
      <c r="C430" s="62"/>
      <c r="D430" s="62"/>
    </row>
    <row r="431" spans="3:4" x14ac:dyDescent="0.2">
      <c r="C431" s="62"/>
      <c r="D431" s="62"/>
    </row>
    <row r="432" spans="3:4" x14ac:dyDescent="0.2">
      <c r="C432" s="62"/>
      <c r="D432" s="62"/>
    </row>
    <row r="433" spans="3:4" x14ac:dyDescent="0.2">
      <c r="C433" s="62"/>
      <c r="D433" s="62"/>
    </row>
    <row r="434" spans="3:4" x14ac:dyDescent="0.2">
      <c r="C434" s="62"/>
      <c r="D434" s="62"/>
    </row>
    <row r="435" spans="3:4" x14ac:dyDescent="0.2">
      <c r="C435" s="62"/>
      <c r="D435" s="62"/>
    </row>
    <row r="436" spans="3:4" x14ac:dyDescent="0.2">
      <c r="C436" s="62"/>
      <c r="D436" s="62"/>
    </row>
    <row r="437" spans="3:4" x14ac:dyDescent="0.2">
      <c r="C437" s="62"/>
      <c r="D437" s="62"/>
    </row>
    <row r="438" spans="3:4" x14ac:dyDescent="0.2">
      <c r="C438" s="62"/>
      <c r="D438" s="62"/>
    </row>
    <row r="439" spans="3:4" x14ac:dyDescent="0.2">
      <c r="C439" s="62"/>
      <c r="D439" s="62"/>
    </row>
    <row r="440" spans="3:4" x14ac:dyDescent="0.2">
      <c r="C440" s="62"/>
      <c r="D440" s="62"/>
    </row>
    <row r="441" spans="3:4" x14ac:dyDescent="0.2">
      <c r="C441" s="62"/>
      <c r="D441" s="62"/>
    </row>
    <row r="442" spans="3:4" x14ac:dyDescent="0.2">
      <c r="C442" s="62"/>
      <c r="D442" s="62"/>
    </row>
    <row r="443" spans="3:4" x14ac:dyDescent="0.2">
      <c r="C443" s="62"/>
      <c r="D443" s="62"/>
    </row>
    <row r="444" spans="3:4" x14ac:dyDescent="0.2">
      <c r="C444" s="62"/>
      <c r="D444" s="62"/>
    </row>
    <row r="445" spans="3:4" x14ac:dyDescent="0.2">
      <c r="C445" s="62"/>
      <c r="D445" s="62"/>
    </row>
    <row r="446" spans="3:4" x14ac:dyDescent="0.2">
      <c r="C446" s="62"/>
      <c r="D446" s="62"/>
    </row>
    <row r="447" spans="3:4" x14ac:dyDescent="0.2">
      <c r="C447" s="62"/>
      <c r="D447" s="62"/>
    </row>
    <row r="448" spans="3:4" x14ac:dyDescent="0.2">
      <c r="C448" s="62"/>
      <c r="D448" s="62"/>
    </row>
    <row r="449" spans="3:4" x14ac:dyDescent="0.2">
      <c r="C449" s="62"/>
      <c r="D449" s="62"/>
    </row>
    <row r="450" spans="3:4" x14ac:dyDescent="0.2">
      <c r="C450" s="62"/>
      <c r="D450" s="62"/>
    </row>
    <row r="451" spans="3:4" x14ac:dyDescent="0.2">
      <c r="C451" s="62"/>
      <c r="D451" s="62"/>
    </row>
    <row r="452" spans="3:4" x14ac:dyDescent="0.2">
      <c r="C452" s="62"/>
      <c r="D452" s="62"/>
    </row>
    <row r="453" spans="3:4" x14ac:dyDescent="0.2">
      <c r="C453" s="62"/>
      <c r="D453" s="62"/>
    </row>
    <row r="454" spans="3:4" x14ac:dyDescent="0.2">
      <c r="C454" s="62"/>
      <c r="D454" s="62"/>
    </row>
    <row r="455" spans="3:4" x14ac:dyDescent="0.2">
      <c r="C455" s="62"/>
      <c r="D455" s="62"/>
    </row>
    <row r="456" spans="3:4" x14ac:dyDescent="0.2">
      <c r="C456" s="62"/>
      <c r="D456" s="62"/>
    </row>
    <row r="457" spans="3:4" x14ac:dyDescent="0.2">
      <c r="C457" s="62"/>
      <c r="D457" s="62"/>
    </row>
    <row r="458" spans="3:4" x14ac:dyDescent="0.2">
      <c r="C458" s="62"/>
      <c r="D458" s="62"/>
    </row>
    <row r="459" spans="3:4" x14ac:dyDescent="0.2">
      <c r="C459" s="62"/>
      <c r="D459" s="62"/>
    </row>
    <row r="460" spans="3:4" x14ac:dyDescent="0.2">
      <c r="C460" s="62"/>
      <c r="D460" s="62"/>
    </row>
    <row r="461" spans="3:4" x14ac:dyDescent="0.2">
      <c r="C461" s="62"/>
      <c r="D461" s="62"/>
    </row>
    <row r="462" spans="3:4" x14ac:dyDescent="0.2">
      <c r="C462" s="62"/>
      <c r="D462" s="62"/>
    </row>
    <row r="463" spans="3:4" x14ac:dyDescent="0.2">
      <c r="C463" s="62"/>
      <c r="D463" s="62"/>
    </row>
    <row r="464" spans="3:4" x14ac:dyDescent="0.2">
      <c r="C464" s="62"/>
      <c r="D464" s="62"/>
    </row>
    <row r="465" spans="3:4" x14ac:dyDescent="0.2">
      <c r="C465" s="62"/>
      <c r="D465" s="62"/>
    </row>
    <row r="466" spans="3:4" x14ac:dyDescent="0.2">
      <c r="C466" s="62"/>
      <c r="D466" s="62"/>
    </row>
    <row r="467" spans="3:4" x14ac:dyDescent="0.2">
      <c r="C467" s="62"/>
      <c r="D467" s="62"/>
    </row>
    <row r="468" spans="3:4" x14ac:dyDescent="0.2">
      <c r="C468" s="62"/>
      <c r="D468" s="62"/>
    </row>
    <row r="469" spans="3:4" x14ac:dyDescent="0.2">
      <c r="C469" s="62"/>
      <c r="D469" s="62"/>
    </row>
    <row r="470" spans="3:4" x14ac:dyDescent="0.2">
      <c r="C470" s="62"/>
      <c r="D470" s="62"/>
    </row>
    <row r="471" spans="3:4" x14ac:dyDescent="0.2">
      <c r="C471" s="62"/>
      <c r="D471" s="62"/>
    </row>
    <row r="472" spans="3:4" x14ac:dyDescent="0.2">
      <c r="C472" s="62"/>
      <c r="D472" s="62"/>
    </row>
    <row r="473" spans="3:4" x14ac:dyDescent="0.2">
      <c r="C473" s="62"/>
      <c r="D473" s="62"/>
    </row>
    <row r="474" spans="3:4" x14ac:dyDescent="0.2">
      <c r="C474" s="62"/>
      <c r="D474" s="62"/>
    </row>
    <row r="475" spans="3:4" x14ac:dyDescent="0.2">
      <c r="C475" s="62"/>
      <c r="D475" s="62"/>
    </row>
    <row r="476" spans="3:4" x14ac:dyDescent="0.2">
      <c r="C476" s="62"/>
      <c r="D476" s="62"/>
    </row>
    <row r="477" spans="3:4" x14ac:dyDescent="0.2">
      <c r="C477" s="62"/>
      <c r="D477" s="62"/>
    </row>
    <row r="478" spans="3:4" x14ac:dyDescent="0.2">
      <c r="C478" s="62"/>
      <c r="D478" s="62"/>
    </row>
    <row r="479" spans="3:4" x14ac:dyDescent="0.2">
      <c r="C479" s="62"/>
      <c r="D479" s="62"/>
    </row>
    <row r="480" spans="3:4" x14ac:dyDescent="0.2">
      <c r="C480" s="62"/>
      <c r="D480" s="62"/>
    </row>
    <row r="481" spans="3:4" x14ac:dyDescent="0.2">
      <c r="C481" s="62"/>
      <c r="D481" s="62"/>
    </row>
    <row r="482" spans="3:4" x14ac:dyDescent="0.2">
      <c r="C482" s="62"/>
      <c r="D482" s="62"/>
    </row>
    <row r="483" spans="3:4" x14ac:dyDescent="0.2">
      <c r="C483" s="62"/>
      <c r="D483" s="62"/>
    </row>
    <row r="484" spans="3:4" x14ac:dyDescent="0.2">
      <c r="C484" s="62"/>
      <c r="D484" s="62"/>
    </row>
    <row r="485" spans="3:4" x14ac:dyDescent="0.2">
      <c r="C485" s="62"/>
      <c r="D485" s="62"/>
    </row>
    <row r="486" spans="3:4" x14ac:dyDescent="0.2">
      <c r="C486" s="62"/>
      <c r="D486" s="62"/>
    </row>
    <row r="487" spans="3:4" x14ac:dyDescent="0.2">
      <c r="C487" s="62"/>
      <c r="D487" s="62"/>
    </row>
    <row r="488" spans="3:4" x14ac:dyDescent="0.2">
      <c r="C488" s="62"/>
      <c r="D488" s="62"/>
    </row>
    <row r="489" spans="3:4" x14ac:dyDescent="0.2">
      <c r="C489" s="62"/>
      <c r="D489" s="62"/>
    </row>
    <row r="490" spans="3:4" x14ac:dyDescent="0.2">
      <c r="C490" s="62"/>
      <c r="D490" s="62"/>
    </row>
    <row r="491" spans="3:4" x14ac:dyDescent="0.2">
      <c r="C491" s="62"/>
      <c r="D491" s="62"/>
    </row>
    <row r="492" spans="3:4" x14ac:dyDescent="0.2">
      <c r="C492" s="62"/>
      <c r="D492" s="62"/>
    </row>
    <row r="493" spans="3:4" x14ac:dyDescent="0.2">
      <c r="C493" s="62"/>
      <c r="D493" s="62"/>
    </row>
    <row r="494" spans="3:4" x14ac:dyDescent="0.2">
      <c r="C494" s="62"/>
      <c r="D494" s="62"/>
    </row>
    <row r="495" spans="3:4" x14ac:dyDescent="0.2">
      <c r="C495" s="62"/>
      <c r="D495" s="62"/>
    </row>
    <row r="496" spans="3:4" x14ac:dyDescent="0.2">
      <c r="C496" s="62"/>
      <c r="D496" s="62"/>
    </row>
    <row r="497" spans="3:4" x14ac:dyDescent="0.2">
      <c r="C497" s="62"/>
      <c r="D497" s="62"/>
    </row>
    <row r="498" spans="3:4" x14ac:dyDescent="0.2">
      <c r="C498" s="62"/>
      <c r="D498" s="62"/>
    </row>
    <row r="499" spans="3:4" x14ac:dyDescent="0.2">
      <c r="C499" s="62"/>
      <c r="D499" s="62"/>
    </row>
    <row r="500" spans="3:4" x14ac:dyDescent="0.2">
      <c r="C500" s="62"/>
      <c r="D500" s="62"/>
    </row>
    <row r="501" spans="3:4" x14ac:dyDescent="0.2">
      <c r="C501" s="62"/>
      <c r="D501" s="62"/>
    </row>
    <row r="502" spans="3:4" x14ac:dyDescent="0.2">
      <c r="C502" s="62"/>
      <c r="D502" s="62"/>
    </row>
    <row r="503" spans="3:4" x14ac:dyDescent="0.2">
      <c r="C503" s="62"/>
      <c r="D503" s="62"/>
    </row>
    <row r="504" spans="3:4" x14ac:dyDescent="0.2">
      <c r="C504" s="62"/>
      <c r="D504" s="62"/>
    </row>
    <row r="505" spans="3:4" x14ac:dyDescent="0.2">
      <c r="C505" s="62"/>
      <c r="D505" s="62"/>
    </row>
    <row r="506" spans="3:4" x14ac:dyDescent="0.2">
      <c r="C506" s="62"/>
      <c r="D506" s="62"/>
    </row>
    <row r="507" spans="3:4" x14ac:dyDescent="0.2">
      <c r="C507" s="62"/>
      <c r="D507" s="62"/>
    </row>
    <row r="508" spans="3:4" x14ac:dyDescent="0.2">
      <c r="C508" s="62"/>
      <c r="D508" s="62"/>
    </row>
    <row r="509" spans="3:4" x14ac:dyDescent="0.2">
      <c r="C509" s="62"/>
      <c r="D509" s="62"/>
    </row>
    <row r="510" spans="3:4" x14ac:dyDescent="0.2">
      <c r="C510" s="62"/>
      <c r="D510" s="62"/>
    </row>
    <row r="511" spans="3:4" x14ac:dyDescent="0.2">
      <c r="C511" s="62"/>
      <c r="D511" s="62"/>
    </row>
    <row r="512" spans="3:4" x14ac:dyDescent="0.2">
      <c r="C512" s="62"/>
      <c r="D512" s="62"/>
    </row>
    <row r="513" spans="3:4" x14ac:dyDescent="0.2">
      <c r="C513" s="62"/>
      <c r="D513" s="62"/>
    </row>
    <row r="514" spans="3:4" x14ac:dyDescent="0.2">
      <c r="C514" s="62"/>
      <c r="D514" s="62"/>
    </row>
    <row r="515" spans="3:4" x14ac:dyDescent="0.2">
      <c r="C515" s="62"/>
      <c r="D515" s="62"/>
    </row>
    <row r="516" spans="3:4" x14ac:dyDescent="0.2">
      <c r="C516" s="62"/>
      <c r="D516" s="62"/>
    </row>
    <row r="517" spans="3:4" x14ac:dyDescent="0.2">
      <c r="C517" s="62"/>
      <c r="D517" s="62"/>
    </row>
    <row r="518" spans="3:4" x14ac:dyDescent="0.2">
      <c r="C518" s="62"/>
      <c r="D518" s="62"/>
    </row>
    <row r="519" spans="3:4" x14ac:dyDescent="0.2">
      <c r="C519" s="62"/>
      <c r="D519" s="62"/>
    </row>
    <row r="520" spans="3:4" x14ac:dyDescent="0.2">
      <c r="C520" s="62"/>
      <c r="D520" s="62"/>
    </row>
    <row r="521" spans="3:4" x14ac:dyDescent="0.2">
      <c r="C521" s="62"/>
      <c r="D521" s="62"/>
    </row>
    <row r="522" spans="3:4" x14ac:dyDescent="0.2">
      <c r="C522" s="62"/>
      <c r="D522" s="62"/>
    </row>
    <row r="523" spans="3:4" x14ac:dyDescent="0.2">
      <c r="C523" s="62"/>
      <c r="D523" s="62"/>
    </row>
    <row r="524" spans="3:4" x14ac:dyDescent="0.2">
      <c r="C524" s="62"/>
      <c r="D524" s="62"/>
    </row>
    <row r="525" spans="3:4" x14ac:dyDescent="0.2">
      <c r="C525" s="62"/>
      <c r="D525" s="62"/>
    </row>
    <row r="526" spans="3:4" x14ac:dyDescent="0.2">
      <c r="C526" s="62"/>
      <c r="D526" s="62"/>
    </row>
    <row r="527" spans="3:4" x14ac:dyDescent="0.2">
      <c r="C527" s="62"/>
      <c r="D527" s="62"/>
    </row>
    <row r="528" spans="3:4" x14ac:dyDescent="0.2">
      <c r="C528" s="62"/>
      <c r="D528" s="62"/>
    </row>
    <row r="529" spans="3:4" x14ac:dyDescent="0.2">
      <c r="C529" s="62"/>
      <c r="D529" s="62"/>
    </row>
    <row r="530" spans="3:4" x14ac:dyDescent="0.2">
      <c r="C530" s="62"/>
      <c r="D530" s="62"/>
    </row>
    <row r="531" spans="3:4" x14ac:dyDescent="0.2">
      <c r="C531" s="62"/>
      <c r="D531" s="62"/>
    </row>
    <row r="532" spans="3:4" x14ac:dyDescent="0.2">
      <c r="C532" s="62"/>
      <c r="D532" s="62"/>
    </row>
    <row r="533" spans="3:4" x14ac:dyDescent="0.2">
      <c r="C533" s="62"/>
      <c r="D533" s="62"/>
    </row>
    <row r="534" spans="3:4" x14ac:dyDescent="0.2">
      <c r="C534" s="62"/>
      <c r="D534" s="62"/>
    </row>
    <row r="535" spans="3:4" x14ac:dyDescent="0.2">
      <c r="C535" s="62"/>
      <c r="D535" s="62"/>
    </row>
    <row r="536" spans="3:4" x14ac:dyDescent="0.2">
      <c r="C536" s="62"/>
      <c r="D536" s="62"/>
    </row>
    <row r="537" spans="3:4" x14ac:dyDescent="0.2">
      <c r="C537" s="62"/>
      <c r="D537" s="62"/>
    </row>
    <row r="538" spans="3:4" x14ac:dyDescent="0.2">
      <c r="C538" s="62"/>
      <c r="D538" s="62"/>
    </row>
    <row r="539" spans="3:4" x14ac:dyDescent="0.2">
      <c r="C539" s="62"/>
      <c r="D539" s="62"/>
    </row>
    <row r="540" spans="3:4" x14ac:dyDescent="0.2">
      <c r="C540" s="62"/>
      <c r="D540" s="62"/>
    </row>
    <row r="541" spans="3:4" x14ac:dyDescent="0.2">
      <c r="C541" s="62"/>
      <c r="D541" s="62"/>
    </row>
    <row r="542" spans="3:4" x14ac:dyDescent="0.2">
      <c r="C542" s="62"/>
      <c r="D542" s="62"/>
    </row>
    <row r="543" spans="3:4" x14ac:dyDescent="0.2">
      <c r="C543" s="62"/>
      <c r="D543" s="62"/>
    </row>
    <row r="544" spans="3:4" x14ac:dyDescent="0.2">
      <c r="C544" s="62"/>
      <c r="D544" s="62"/>
    </row>
    <row r="545" spans="3:4" x14ac:dyDescent="0.2">
      <c r="C545" s="62"/>
      <c r="D545" s="62"/>
    </row>
    <row r="546" spans="3:4" x14ac:dyDescent="0.2">
      <c r="C546" s="62"/>
      <c r="D546" s="62"/>
    </row>
    <row r="547" spans="3:4" x14ac:dyDescent="0.2">
      <c r="C547" s="62"/>
      <c r="D547" s="62"/>
    </row>
    <row r="548" spans="3:4" x14ac:dyDescent="0.2">
      <c r="C548" s="62"/>
      <c r="D548" s="62"/>
    </row>
    <row r="549" spans="3:4" x14ac:dyDescent="0.2">
      <c r="C549" s="62"/>
      <c r="D549" s="62"/>
    </row>
    <row r="550" spans="3:4" x14ac:dyDescent="0.2">
      <c r="C550" s="62"/>
      <c r="D550" s="62"/>
    </row>
    <row r="551" spans="3:4" x14ac:dyDescent="0.2">
      <c r="C551" s="62"/>
      <c r="D551" s="62"/>
    </row>
    <row r="552" spans="3:4" x14ac:dyDescent="0.2">
      <c r="C552" s="62"/>
      <c r="D552" s="62"/>
    </row>
    <row r="553" spans="3:4" x14ac:dyDescent="0.2">
      <c r="C553" s="62"/>
      <c r="D553" s="62"/>
    </row>
    <row r="554" spans="3:4" x14ac:dyDescent="0.2">
      <c r="C554" s="62"/>
      <c r="D554" s="62"/>
    </row>
    <row r="555" spans="3:4" x14ac:dyDescent="0.2">
      <c r="C555" s="62"/>
      <c r="D555" s="62"/>
    </row>
    <row r="556" spans="3:4" x14ac:dyDescent="0.2">
      <c r="C556" s="62"/>
      <c r="D556" s="62"/>
    </row>
    <row r="557" spans="3:4" x14ac:dyDescent="0.2">
      <c r="C557" s="62"/>
      <c r="D557" s="62"/>
    </row>
    <row r="558" spans="3:4" x14ac:dyDescent="0.2">
      <c r="C558" s="62"/>
      <c r="D558" s="62"/>
    </row>
    <row r="559" spans="3:4" x14ac:dyDescent="0.2">
      <c r="C559" s="62"/>
      <c r="D559" s="62"/>
    </row>
    <row r="560" spans="3:4" x14ac:dyDescent="0.2">
      <c r="C560" s="62"/>
      <c r="D560" s="62"/>
    </row>
    <row r="561" spans="3:4" x14ac:dyDescent="0.2">
      <c r="C561" s="62"/>
      <c r="D561" s="62"/>
    </row>
    <row r="562" spans="3:4" x14ac:dyDescent="0.2">
      <c r="C562" s="62"/>
      <c r="D562" s="62"/>
    </row>
    <row r="563" spans="3:4" x14ac:dyDescent="0.2">
      <c r="C563" s="62"/>
      <c r="D563" s="62"/>
    </row>
    <row r="564" spans="3:4" x14ac:dyDescent="0.2">
      <c r="C564" s="62"/>
      <c r="D564" s="62"/>
    </row>
    <row r="565" spans="3:4" x14ac:dyDescent="0.2">
      <c r="C565" s="62"/>
      <c r="D565" s="62"/>
    </row>
    <row r="566" spans="3:4" x14ac:dyDescent="0.2">
      <c r="C566" s="62"/>
      <c r="D566" s="62"/>
    </row>
    <row r="567" spans="3:4" x14ac:dyDescent="0.2">
      <c r="C567" s="62"/>
      <c r="D567" s="62"/>
    </row>
    <row r="568" spans="3:4" x14ac:dyDescent="0.2">
      <c r="C568" s="62"/>
      <c r="D568" s="62"/>
    </row>
    <row r="569" spans="3:4" x14ac:dyDescent="0.2">
      <c r="C569" s="62"/>
      <c r="D569" s="62"/>
    </row>
    <row r="570" spans="3:4" x14ac:dyDescent="0.2">
      <c r="C570" s="62"/>
      <c r="D570" s="62"/>
    </row>
    <row r="571" spans="3:4" x14ac:dyDescent="0.2">
      <c r="C571" s="62"/>
      <c r="D571" s="62"/>
    </row>
    <row r="572" spans="3:4" x14ac:dyDescent="0.2">
      <c r="C572" s="62"/>
      <c r="D572" s="62"/>
    </row>
    <row r="573" spans="3:4" x14ac:dyDescent="0.2">
      <c r="C573" s="62"/>
      <c r="D573" s="62"/>
    </row>
    <row r="574" spans="3:4" x14ac:dyDescent="0.2">
      <c r="C574" s="62"/>
      <c r="D574" s="62"/>
    </row>
    <row r="575" spans="3:4" x14ac:dyDescent="0.2">
      <c r="C575" s="62"/>
      <c r="D575" s="62"/>
    </row>
    <row r="576" spans="3:4" x14ac:dyDescent="0.2">
      <c r="C576" s="62"/>
      <c r="D576" s="62"/>
    </row>
    <row r="577" spans="3:4" x14ac:dyDescent="0.2">
      <c r="C577" s="62"/>
      <c r="D577" s="62"/>
    </row>
    <row r="578" spans="3:4" x14ac:dyDescent="0.2">
      <c r="C578" s="62"/>
      <c r="D578" s="62"/>
    </row>
    <row r="579" spans="3:4" x14ac:dyDescent="0.2">
      <c r="C579" s="62"/>
      <c r="D579" s="62"/>
    </row>
    <row r="580" spans="3:4" x14ac:dyDescent="0.2">
      <c r="C580" s="62"/>
      <c r="D580" s="62"/>
    </row>
    <row r="581" spans="3:4" x14ac:dyDescent="0.2">
      <c r="C581" s="62"/>
      <c r="D581" s="62"/>
    </row>
    <row r="582" spans="3:4" x14ac:dyDescent="0.2">
      <c r="C582" s="62"/>
      <c r="D582" s="62"/>
    </row>
    <row r="583" spans="3:4" x14ac:dyDescent="0.2">
      <c r="C583" s="62"/>
      <c r="D583" s="62"/>
    </row>
    <row r="584" spans="3:4" x14ac:dyDescent="0.2">
      <c r="C584" s="62"/>
      <c r="D584" s="62"/>
    </row>
    <row r="585" spans="3:4" x14ac:dyDescent="0.2">
      <c r="C585" s="62"/>
      <c r="D585" s="62"/>
    </row>
    <row r="586" spans="3:4" x14ac:dyDescent="0.2">
      <c r="C586" s="62"/>
      <c r="D586" s="62"/>
    </row>
    <row r="587" spans="3:4" x14ac:dyDescent="0.2">
      <c r="C587" s="62"/>
      <c r="D587" s="62"/>
    </row>
    <row r="588" spans="3:4" x14ac:dyDescent="0.2">
      <c r="C588" s="62"/>
      <c r="D588" s="62"/>
    </row>
    <row r="589" spans="3:4" x14ac:dyDescent="0.2">
      <c r="C589" s="62"/>
      <c r="D589" s="62"/>
    </row>
    <row r="590" spans="3:4" x14ac:dyDescent="0.2">
      <c r="C590" s="62"/>
      <c r="D590" s="62"/>
    </row>
    <row r="591" spans="3:4" x14ac:dyDescent="0.2">
      <c r="C591" s="62"/>
      <c r="D591" s="62"/>
    </row>
    <row r="592" spans="3:4" x14ac:dyDescent="0.2">
      <c r="C592" s="62"/>
      <c r="D592" s="62"/>
    </row>
    <row r="593" spans="3:4" x14ac:dyDescent="0.2">
      <c r="C593" s="62"/>
      <c r="D593" s="62"/>
    </row>
    <row r="594" spans="3:4" x14ac:dyDescent="0.2">
      <c r="C594" s="62"/>
      <c r="D594" s="62"/>
    </row>
    <row r="595" spans="3:4" x14ac:dyDescent="0.2">
      <c r="C595" s="62"/>
      <c r="D595" s="62"/>
    </row>
    <row r="596" spans="3:4" x14ac:dyDescent="0.2">
      <c r="C596" s="62"/>
      <c r="D596" s="62"/>
    </row>
    <row r="597" spans="3:4" x14ac:dyDescent="0.2">
      <c r="C597" s="62"/>
      <c r="D597" s="62"/>
    </row>
    <row r="598" spans="3:4" x14ac:dyDescent="0.2">
      <c r="C598" s="62"/>
      <c r="D598" s="62"/>
    </row>
    <row r="599" spans="3:4" x14ac:dyDescent="0.2">
      <c r="C599" s="62"/>
      <c r="D599" s="62"/>
    </row>
    <row r="600" spans="3:4" x14ac:dyDescent="0.2">
      <c r="C600" s="62"/>
      <c r="D600" s="62"/>
    </row>
    <row r="601" spans="3:4" x14ac:dyDescent="0.2">
      <c r="C601" s="62"/>
      <c r="D601" s="62"/>
    </row>
    <row r="602" spans="3:4" x14ac:dyDescent="0.2">
      <c r="C602" s="62"/>
      <c r="D602" s="62"/>
    </row>
    <row r="603" spans="3:4" x14ac:dyDescent="0.2">
      <c r="C603" s="62"/>
      <c r="D603" s="62"/>
    </row>
    <row r="604" spans="3:4" x14ac:dyDescent="0.2">
      <c r="C604" s="62"/>
      <c r="D604" s="62"/>
    </row>
    <row r="605" spans="3:4" x14ac:dyDescent="0.2">
      <c r="C605" s="62"/>
      <c r="D605" s="62"/>
    </row>
    <row r="606" spans="3:4" x14ac:dyDescent="0.2">
      <c r="C606" s="62"/>
      <c r="D606" s="62"/>
    </row>
    <row r="607" spans="3:4" x14ac:dyDescent="0.2">
      <c r="C607" s="62"/>
      <c r="D607" s="62"/>
    </row>
    <row r="608" spans="3:4" x14ac:dyDescent="0.2">
      <c r="C608" s="62"/>
      <c r="D608" s="62"/>
    </row>
    <row r="609" spans="3:4" x14ac:dyDescent="0.2">
      <c r="C609" s="62"/>
      <c r="D609" s="62"/>
    </row>
    <row r="610" spans="3:4" x14ac:dyDescent="0.2">
      <c r="C610" s="62"/>
      <c r="D610" s="62"/>
    </row>
    <row r="611" spans="3:4" x14ac:dyDescent="0.2">
      <c r="C611" s="62"/>
      <c r="D611" s="62"/>
    </row>
    <row r="612" spans="3:4" x14ac:dyDescent="0.2">
      <c r="C612" s="62"/>
      <c r="D612" s="62"/>
    </row>
    <row r="613" spans="3:4" x14ac:dyDescent="0.2">
      <c r="C613" s="62"/>
      <c r="D613" s="62"/>
    </row>
    <row r="614" spans="3:4" x14ac:dyDescent="0.2">
      <c r="C614" s="62"/>
      <c r="D614" s="62"/>
    </row>
    <row r="615" spans="3:4" x14ac:dyDescent="0.2">
      <c r="C615" s="62"/>
      <c r="D615" s="62"/>
    </row>
    <row r="616" spans="3:4" x14ac:dyDescent="0.2">
      <c r="C616" s="62"/>
      <c r="D616" s="62"/>
    </row>
    <row r="617" spans="3:4" x14ac:dyDescent="0.2">
      <c r="C617" s="62"/>
      <c r="D617" s="62"/>
    </row>
    <row r="618" spans="3:4" x14ac:dyDescent="0.2">
      <c r="C618" s="62"/>
      <c r="D618" s="62"/>
    </row>
    <row r="619" spans="3:4" x14ac:dyDescent="0.2">
      <c r="C619" s="62"/>
      <c r="D619" s="62"/>
    </row>
    <row r="620" spans="3:4" x14ac:dyDescent="0.2">
      <c r="C620" s="62"/>
      <c r="D620" s="62"/>
    </row>
    <row r="621" spans="3:4" x14ac:dyDescent="0.2">
      <c r="C621" s="62"/>
      <c r="D621" s="62"/>
    </row>
    <row r="622" spans="3:4" x14ac:dyDescent="0.2">
      <c r="C622" s="62"/>
      <c r="D622" s="62"/>
    </row>
    <row r="623" spans="3:4" x14ac:dyDescent="0.2">
      <c r="C623" s="62"/>
      <c r="D623" s="62"/>
    </row>
    <row r="624" spans="3:4" x14ac:dyDescent="0.2">
      <c r="C624" s="62"/>
      <c r="D624" s="62"/>
    </row>
    <row r="625" spans="3:4" x14ac:dyDescent="0.2">
      <c r="C625" s="62"/>
      <c r="D625" s="62"/>
    </row>
    <row r="626" spans="3:4" x14ac:dyDescent="0.2">
      <c r="C626" s="62"/>
      <c r="D626" s="62"/>
    </row>
    <row r="627" spans="3:4" x14ac:dyDescent="0.2">
      <c r="C627" s="62"/>
      <c r="D627" s="62"/>
    </row>
    <row r="628" spans="3:4" x14ac:dyDescent="0.2">
      <c r="C628" s="62"/>
      <c r="D628" s="62"/>
    </row>
    <row r="629" spans="3:4" x14ac:dyDescent="0.2">
      <c r="C629" s="62"/>
      <c r="D629" s="62"/>
    </row>
    <row r="630" spans="3:4" x14ac:dyDescent="0.2">
      <c r="C630" s="62"/>
      <c r="D630" s="62"/>
    </row>
    <row r="631" spans="3:4" x14ac:dyDescent="0.2">
      <c r="C631" s="62"/>
      <c r="D631" s="62"/>
    </row>
    <row r="632" spans="3:4" x14ac:dyDescent="0.2">
      <c r="C632" s="62"/>
      <c r="D632" s="62"/>
    </row>
    <row r="633" spans="3:4" x14ac:dyDescent="0.2">
      <c r="C633" s="62"/>
      <c r="D633" s="62"/>
    </row>
    <row r="634" spans="3:4" x14ac:dyDescent="0.2">
      <c r="C634" s="62"/>
      <c r="D634" s="62"/>
    </row>
    <row r="635" spans="3:4" x14ac:dyDescent="0.2">
      <c r="C635" s="62"/>
      <c r="D635" s="62"/>
    </row>
    <row r="636" spans="3:4" x14ac:dyDescent="0.2">
      <c r="C636" s="62"/>
      <c r="D636" s="62"/>
    </row>
    <row r="637" spans="3:4" x14ac:dyDescent="0.2">
      <c r="C637" s="62"/>
      <c r="D637" s="62"/>
    </row>
    <row r="638" spans="3:4" x14ac:dyDescent="0.2">
      <c r="C638" s="62"/>
      <c r="D638" s="62"/>
    </row>
    <row r="639" spans="3:4" x14ac:dyDescent="0.2">
      <c r="C639" s="62"/>
      <c r="D639" s="62"/>
    </row>
    <row r="640" spans="3:4" x14ac:dyDescent="0.2">
      <c r="C640" s="62"/>
      <c r="D640" s="62"/>
    </row>
    <row r="641" spans="3:4" x14ac:dyDescent="0.2">
      <c r="C641" s="62"/>
      <c r="D641" s="62"/>
    </row>
    <row r="642" spans="3:4" x14ac:dyDescent="0.2">
      <c r="C642" s="62"/>
      <c r="D642" s="62"/>
    </row>
    <row r="643" spans="3:4" x14ac:dyDescent="0.2">
      <c r="C643" s="62"/>
      <c r="D643" s="62"/>
    </row>
    <row r="644" spans="3:4" x14ac:dyDescent="0.2">
      <c r="C644" s="62"/>
      <c r="D644" s="62"/>
    </row>
    <row r="645" spans="3:4" x14ac:dyDescent="0.2">
      <c r="C645" s="62"/>
      <c r="D645" s="62"/>
    </row>
    <row r="646" spans="3:4" x14ac:dyDescent="0.2">
      <c r="C646" s="62"/>
      <c r="D646" s="62"/>
    </row>
    <row r="647" spans="3:4" x14ac:dyDescent="0.2">
      <c r="C647" s="62"/>
      <c r="D647" s="62"/>
    </row>
    <row r="648" spans="3:4" x14ac:dyDescent="0.2">
      <c r="C648" s="62"/>
      <c r="D648" s="62"/>
    </row>
    <row r="649" spans="3:4" x14ac:dyDescent="0.2">
      <c r="C649" s="62"/>
      <c r="D649" s="62"/>
    </row>
    <row r="650" spans="3:4" x14ac:dyDescent="0.2">
      <c r="C650" s="62"/>
      <c r="D650" s="62"/>
    </row>
    <row r="651" spans="3:4" x14ac:dyDescent="0.2">
      <c r="C651" s="62"/>
      <c r="D651" s="62"/>
    </row>
    <row r="652" spans="3:4" x14ac:dyDescent="0.2">
      <c r="C652" s="62"/>
      <c r="D652" s="62"/>
    </row>
    <row r="653" spans="3:4" x14ac:dyDescent="0.2">
      <c r="C653" s="62"/>
      <c r="D653" s="62"/>
    </row>
    <row r="654" spans="3:4" x14ac:dyDescent="0.2">
      <c r="C654" s="62"/>
      <c r="D654" s="62"/>
    </row>
    <row r="655" spans="3:4" x14ac:dyDescent="0.2">
      <c r="C655" s="62"/>
      <c r="D655" s="62"/>
    </row>
    <row r="656" spans="3:4" x14ac:dyDescent="0.2">
      <c r="C656" s="62"/>
      <c r="D656" s="62"/>
    </row>
    <row r="657" spans="3:4" x14ac:dyDescent="0.2">
      <c r="C657" s="62"/>
      <c r="D657" s="62"/>
    </row>
    <row r="658" spans="3:4" x14ac:dyDescent="0.2">
      <c r="C658" s="62"/>
      <c r="D658" s="62"/>
    </row>
    <row r="659" spans="3:4" x14ac:dyDescent="0.2">
      <c r="C659" s="62"/>
      <c r="D659" s="62"/>
    </row>
    <row r="660" spans="3:4" x14ac:dyDescent="0.2">
      <c r="C660" s="62"/>
      <c r="D660" s="62"/>
    </row>
    <row r="661" spans="3:4" x14ac:dyDescent="0.2">
      <c r="C661" s="62"/>
      <c r="D661" s="62"/>
    </row>
    <row r="662" spans="3:4" x14ac:dyDescent="0.2">
      <c r="C662" s="62"/>
      <c r="D662" s="62"/>
    </row>
    <row r="663" spans="3:4" x14ac:dyDescent="0.2">
      <c r="C663" s="62"/>
      <c r="D663" s="62"/>
    </row>
    <row r="664" spans="3:4" x14ac:dyDescent="0.2">
      <c r="C664" s="62"/>
      <c r="D664" s="62"/>
    </row>
    <row r="665" spans="3:4" x14ac:dyDescent="0.2">
      <c r="C665" s="62"/>
      <c r="D665" s="62"/>
    </row>
    <row r="666" spans="3:4" x14ac:dyDescent="0.2">
      <c r="C666" s="62"/>
      <c r="D666" s="62"/>
    </row>
    <row r="667" spans="3:4" x14ac:dyDescent="0.2">
      <c r="C667" s="62"/>
      <c r="D667" s="62"/>
    </row>
    <row r="668" spans="3:4" x14ac:dyDescent="0.2">
      <c r="C668" s="62"/>
      <c r="D668" s="62"/>
    </row>
    <row r="669" spans="3:4" x14ac:dyDescent="0.2">
      <c r="C669" s="62"/>
      <c r="D669" s="62"/>
    </row>
    <row r="670" spans="3:4" x14ac:dyDescent="0.2">
      <c r="C670" s="62"/>
      <c r="D670" s="62"/>
    </row>
    <row r="671" spans="3:4" x14ac:dyDescent="0.2">
      <c r="C671" s="62"/>
      <c r="D671" s="62"/>
    </row>
    <row r="672" spans="3:4" x14ac:dyDescent="0.2">
      <c r="C672" s="62"/>
      <c r="D672" s="62"/>
    </row>
    <row r="673" spans="3:4" x14ac:dyDescent="0.2">
      <c r="C673" s="62"/>
      <c r="D673" s="62"/>
    </row>
    <row r="674" spans="3:4" x14ac:dyDescent="0.2">
      <c r="C674" s="62"/>
      <c r="D674" s="62"/>
    </row>
    <row r="675" spans="3:4" x14ac:dyDescent="0.2">
      <c r="C675" s="62"/>
      <c r="D675" s="62"/>
    </row>
    <row r="676" spans="3:4" x14ac:dyDescent="0.2">
      <c r="C676" s="62"/>
      <c r="D676" s="62"/>
    </row>
    <row r="677" spans="3:4" x14ac:dyDescent="0.2">
      <c r="C677" s="62"/>
      <c r="D677" s="62"/>
    </row>
    <row r="678" spans="3:4" x14ac:dyDescent="0.2">
      <c r="C678" s="62"/>
      <c r="D678" s="62"/>
    </row>
    <row r="679" spans="3:4" x14ac:dyDescent="0.2">
      <c r="C679" s="62"/>
      <c r="D679" s="62"/>
    </row>
    <row r="680" spans="3:4" x14ac:dyDescent="0.2">
      <c r="C680" s="62"/>
      <c r="D680" s="62"/>
    </row>
    <row r="681" spans="3:4" x14ac:dyDescent="0.2">
      <c r="C681" s="62"/>
      <c r="D681" s="62"/>
    </row>
    <row r="682" spans="3:4" x14ac:dyDescent="0.2">
      <c r="C682" s="62"/>
      <c r="D682" s="62"/>
    </row>
    <row r="683" spans="3:4" x14ac:dyDescent="0.2">
      <c r="C683" s="62"/>
      <c r="D683" s="62"/>
    </row>
    <row r="684" spans="3:4" x14ac:dyDescent="0.2">
      <c r="C684" s="62"/>
      <c r="D684" s="62"/>
    </row>
    <row r="685" spans="3:4" x14ac:dyDescent="0.2">
      <c r="C685" s="62"/>
      <c r="D685" s="62"/>
    </row>
    <row r="686" spans="3:4" x14ac:dyDescent="0.2">
      <c r="C686" s="62"/>
      <c r="D686" s="62"/>
    </row>
    <row r="687" spans="3:4" x14ac:dyDescent="0.2">
      <c r="C687" s="62"/>
      <c r="D687" s="62"/>
    </row>
    <row r="688" spans="3:4" x14ac:dyDescent="0.2">
      <c r="C688" s="62"/>
      <c r="D688" s="62"/>
    </row>
    <row r="689" spans="3:4" x14ac:dyDescent="0.2">
      <c r="C689" s="62"/>
      <c r="D689" s="62"/>
    </row>
    <row r="690" spans="3:4" x14ac:dyDescent="0.2">
      <c r="C690" s="62"/>
      <c r="D690" s="62"/>
    </row>
    <row r="691" spans="3:4" x14ac:dyDescent="0.2">
      <c r="C691" s="62"/>
      <c r="D691" s="62"/>
    </row>
    <row r="692" spans="3:4" x14ac:dyDescent="0.2">
      <c r="C692" s="62"/>
      <c r="D692" s="62"/>
    </row>
    <row r="693" spans="3:4" x14ac:dyDescent="0.2">
      <c r="C693" s="62"/>
      <c r="D693" s="62"/>
    </row>
    <row r="694" spans="3:4" x14ac:dyDescent="0.2">
      <c r="C694" s="62"/>
      <c r="D694" s="62"/>
    </row>
    <row r="695" spans="3:4" x14ac:dyDescent="0.2">
      <c r="C695" s="62"/>
      <c r="D695" s="62"/>
    </row>
    <row r="696" spans="3:4" x14ac:dyDescent="0.2">
      <c r="C696" s="62"/>
      <c r="D696" s="62"/>
    </row>
    <row r="697" spans="3:4" x14ac:dyDescent="0.2">
      <c r="C697" s="62"/>
      <c r="D697" s="62"/>
    </row>
    <row r="698" spans="3:4" x14ac:dyDescent="0.2">
      <c r="C698" s="62"/>
      <c r="D698" s="62"/>
    </row>
    <row r="699" spans="3:4" x14ac:dyDescent="0.2">
      <c r="C699" s="62"/>
      <c r="D699" s="62"/>
    </row>
    <row r="700" spans="3:4" x14ac:dyDescent="0.2">
      <c r="C700" s="62"/>
      <c r="D700" s="62"/>
    </row>
    <row r="701" spans="3:4" x14ac:dyDescent="0.2">
      <c r="C701" s="62"/>
      <c r="D701" s="62"/>
    </row>
    <row r="702" spans="3:4" x14ac:dyDescent="0.2">
      <c r="C702" s="62"/>
      <c r="D702" s="62"/>
    </row>
    <row r="703" spans="3:4" x14ac:dyDescent="0.2">
      <c r="C703" s="62"/>
      <c r="D703" s="62"/>
    </row>
    <row r="704" spans="3:4" x14ac:dyDescent="0.2">
      <c r="C704" s="62"/>
      <c r="D704" s="62"/>
    </row>
    <row r="705" spans="3:4" x14ac:dyDescent="0.2">
      <c r="C705" s="62"/>
      <c r="D705" s="62"/>
    </row>
    <row r="706" spans="3:4" x14ac:dyDescent="0.2">
      <c r="C706" s="62"/>
      <c r="D706" s="62"/>
    </row>
    <row r="707" spans="3:4" x14ac:dyDescent="0.2">
      <c r="C707" s="62"/>
      <c r="D707" s="62"/>
    </row>
    <row r="708" spans="3:4" x14ac:dyDescent="0.2">
      <c r="C708" s="62"/>
      <c r="D708" s="62"/>
    </row>
    <row r="709" spans="3:4" x14ac:dyDescent="0.2">
      <c r="C709" s="62"/>
      <c r="D709" s="62"/>
    </row>
    <row r="710" spans="3:4" x14ac:dyDescent="0.2">
      <c r="C710" s="62"/>
      <c r="D710" s="62"/>
    </row>
    <row r="711" spans="3:4" x14ac:dyDescent="0.2">
      <c r="C711" s="62"/>
      <c r="D711" s="62"/>
    </row>
    <row r="712" spans="3:4" x14ac:dyDescent="0.2">
      <c r="C712" s="62"/>
      <c r="D712" s="62"/>
    </row>
    <row r="713" spans="3:4" x14ac:dyDescent="0.2">
      <c r="C713" s="62"/>
      <c r="D713" s="62"/>
    </row>
    <row r="714" spans="3:4" x14ac:dyDescent="0.2">
      <c r="C714" s="62"/>
      <c r="D714" s="62"/>
    </row>
    <row r="715" spans="3:4" x14ac:dyDescent="0.2">
      <c r="C715" s="62"/>
      <c r="D715" s="62"/>
    </row>
    <row r="716" spans="3:4" x14ac:dyDescent="0.2">
      <c r="C716" s="62"/>
      <c r="D716" s="62"/>
    </row>
    <row r="717" spans="3:4" x14ac:dyDescent="0.2">
      <c r="C717" s="62"/>
      <c r="D717" s="62"/>
    </row>
    <row r="718" spans="3:4" x14ac:dyDescent="0.2">
      <c r="C718" s="62"/>
      <c r="D718" s="62"/>
    </row>
    <row r="719" spans="3:4" x14ac:dyDescent="0.2">
      <c r="C719" s="62"/>
      <c r="D719" s="62"/>
    </row>
    <row r="720" spans="3:4" x14ac:dyDescent="0.2">
      <c r="C720" s="62"/>
      <c r="D720" s="62"/>
    </row>
    <row r="721" spans="3:4" x14ac:dyDescent="0.2">
      <c r="C721" s="62"/>
      <c r="D721" s="62"/>
    </row>
    <row r="722" spans="3:4" x14ac:dyDescent="0.2">
      <c r="C722" s="62"/>
      <c r="D722" s="62"/>
    </row>
    <row r="723" spans="3:4" x14ac:dyDescent="0.2">
      <c r="C723" s="62"/>
      <c r="D723" s="62"/>
    </row>
    <row r="724" spans="3:4" x14ac:dyDescent="0.2">
      <c r="C724" s="62"/>
      <c r="D724" s="62"/>
    </row>
    <row r="725" spans="3:4" x14ac:dyDescent="0.2">
      <c r="C725" s="62"/>
      <c r="D725" s="62"/>
    </row>
    <row r="726" spans="3:4" x14ac:dyDescent="0.2">
      <c r="C726" s="62"/>
      <c r="D726" s="62"/>
    </row>
    <row r="727" spans="3:4" x14ac:dyDescent="0.2">
      <c r="C727" s="62"/>
      <c r="D727" s="62"/>
    </row>
    <row r="728" spans="3:4" x14ac:dyDescent="0.2">
      <c r="C728" s="62"/>
      <c r="D728" s="62"/>
    </row>
    <row r="729" spans="3:4" x14ac:dyDescent="0.2">
      <c r="C729" s="62"/>
      <c r="D729" s="62"/>
    </row>
    <row r="730" spans="3:4" x14ac:dyDescent="0.2">
      <c r="C730" s="62"/>
      <c r="D730" s="62"/>
    </row>
    <row r="731" spans="3:4" x14ac:dyDescent="0.2">
      <c r="C731" s="62"/>
      <c r="D731" s="62"/>
    </row>
    <row r="732" spans="3:4" x14ac:dyDescent="0.2">
      <c r="C732" s="62"/>
      <c r="D732" s="62"/>
    </row>
    <row r="733" spans="3:4" x14ac:dyDescent="0.2">
      <c r="C733" s="62"/>
      <c r="D733" s="62"/>
    </row>
    <row r="734" spans="3:4" x14ac:dyDescent="0.2">
      <c r="C734" s="62"/>
      <c r="D734" s="62"/>
    </row>
    <row r="735" spans="3:4" x14ac:dyDescent="0.2">
      <c r="C735" s="62"/>
      <c r="D735" s="62"/>
    </row>
    <row r="736" spans="3:4" x14ac:dyDescent="0.2">
      <c r="C736" s="62"/>
      <c r="D736" s="62"/>
    </row>
    <row r="737" spans="3:4" x14ac:dyDescent="0.2">
      <c r="C737" s="62"/>
      <c r="D737" s="62"/>
    </row>
    <row r="738" spans="3:4" x14ac:dyDescent="0.2">
      <c r="C738" s="62"/>
      <c r="D738" s="62"/>
    </row>
    <row r="739" spans="3:4" x14ac:dyDescent="0.2">
      <c r="C739" s="62"/>
      <c r="D739" s="62"/>
    </row>
    <row r="740" spans="3:4" x14ac:dyDescent="0.2">
      <c r="C740" s="62"/>
      <c r="D740" s="62"/>
    </row>
    <row r="741" spans="3:4" x14ac:dyDescent="0.2">
      <c r="C741" s="62"/>
      <c r="D741" s="62"/>
    </row>
    <row r="742" spans="3:4" x14ac:dyDescent="0.2">
      <c r="C742" s="62"/>
      <c r="D742" s="62"/>
    </row>
    <row r="743" spans="3:4" x14ac:dyDescent="0.2">
      <c r="C743" s="62"/>
      <c r="D743" s="62"/>
    </row>
    <row r="744" spans="3:4" x14ac:dyDescent="0.2">
      <c r="C744" s="62"/>
      <c r="D744" s="62"/>
    </row>
    <row r="745" spans="3:4" x14ac:dyDescent="0.2">
      <c r="C745" s="62"/>
      <c r="D745" s="62"/>
    </row>
    <row r="746" spans="3:4" x14ac:dyDescent="0.2">
      <c r="C746" s="62"/>
      <c r="D746" s="62"/>
    </row>
    <row r="747" spans="3:4" x14ac:dyDescent="0.2">
      <c r="C747" s="62"/>
      <c r="D747" s="62"/>
    </row>
    <row r="748" spans="3:4" x14ac:dyDescent="0.2">
      <c r="C748" s="62"/>
      <c r="D748" s="62"/>
    </row>
    <row r="749" spans="3:4" x14ac:dyDescent="0.2">
      <c r="C749" s="62"/>
      <c r="D749" s="62"/>
    </row>
    <row r="750" spans="3:4" x14ac:dyDescent="0.2">
      <c r="C750" s="62"/>
      <c r="D750" s="62"/>
    </row>
    <row r="751" spans="3:4" x14ac:dyDescent="0.2">
      <c r="C751" s="62"/>
      <c r="D751" s="62"/>
    </row>
    <row r="752" spans="3:4" x14ac:dyDescent="0.2">
      <c r="C752" s="62"/>
      <c r="D752" s="62"/>
    </row>
    <row r="753" spans="3:4" x14ac:dyDescent="0.2">
      <c r="C753" s="62"/>
      <c r="D753" s="62"/>
    </row>
    <row r="754" spans="3:4" x14ac:dyDescent="0.2">
      <c r="C754" s="62"/>
      <c r="D754" s="62"/>
    </row>
    <row r="755" spans="3:4" x14ac:dyDescent="0.2">
      <c r="C755" s="62"/>
      <c r="D755" s="62"/>
    </row>
    <row r="756" spans="3:4" x14ac:dyDescent="0.2">
      <c r="C756" s="62"/>
      <c r="D756" s="62"/>
    </row>
    <row r="757" spans="3:4" x14ac:dyDescent="0.2">
      <c r="C757" s="62"/>
      <c r="D757" s="62"/>
    </row>
    <row r="758" spans="3:4" x14ac:dyDescent="0.2">
      <c r="C758" s="62"/>
      <c r="D758" s="62"/>
    </row>
    <row r="759" spans="3:4" x14ac:dyDescent="0.2">
      <c r="C759" s="62"/>
      <c r="D759" s="62"/>
    </row>
    <row r="760" spans="3:4" x14ac:dyDescent="0.2">
      <c r="C760" s="62"/>
      <c r="D760" s="62"/>
    </row>
    <row r="761" spans="3:4" x14ac:dyDescent="0.2">
      <c r="C761" s="62"/>
      <c r="D761" s="62"/>
    </row>
    <row r="762" spans="3:4" x14ac:dyDescent="0.2">
      <c r="C762" s="62"/>
      <c r="D762" s="62"/>
    </row>
    <row r="763" spans="3:4" x14ac:dyDescent="0.2">
      <c r="C763" s="62"/>
      <c r="D763" s="62"/>
    </row>
    <row r="764" spans="3:4" x14ac:dyDescent="0.2">
      <c r="C764" s="62"/>
      <c r="D764" s="62"/>
    </row>
    <row r="765" spans="3:4" x14ac:dyDescent="0.2">
      <c r="C765" s="62"/>
      <c r="D765" s="62"/>
    </row>
    <row r="766" spans="3:4" x14ac:dyDescent="0.2">
      <c r="C766" s="62"/>
      <c r="D766" s="62"/>
    </row>
    <row r="767" spans="3:4" x14ac:dyDescent="0.2">
      <c r="C767" s="62"/>
      <c r="D767" s="62"/>
    </row>
    <row r="768" spans="3:4" x14ac:dyDescent="0.2">
      <c r="C768" s="62"/>
      <c r="D768" s="62"/>
    </row>
    <row r="769" spans="3:4" x14ac:dyDescent="0.2">
      <c r="C769" s="62"/>
      <c r="D769" s="62"/>
    </row>
    <row r="770" spans="3:4" x14ac:dyDescent="0.2">
      <c r="C770" s="62"/>
      <c r="D770" s="62"/>
    </row>
    <row r="771" spans="3:4" x14ac:dyDescent="0.2">
      <c r="C771" s="62"/>
      <c r="D771" s="62"/>
    </row>
    <row r="772" spans="3:4" x14ac:dyDescent="0.2">
      <c r="C772" s="62"/>
      <c r="D772" s="62"/>
    </row>
    <row r="773" spans="3:4" x14ac:dyDescent="0.2">
      <c r="C773" s="62"/>
      <c r="D773" s="62"/>
    </row>
    <row r="774" spans="3:4" x14ac:dyDescent="0.2">
      <c r="C774" s="62"/>
      <c r="D774" s="62"/>
    </row>
    <row r="775" spans="3:4" x14ac:dyDescent="0.2">
      <c r="C775" s="62"/>
      <c r="D775" s="62"/>
    </row>
    <row r="776" spans="3:4" x14ac:dyDescent="0.2">
      <c r="C776" s="62"/>
      <c r="D776" s="62"/>
    </row>
    <row r="777" spans="3:4" x14ac:dyDescent="0.2">
      <c r="C777" s="62"/>
      <c r="D777" s="62"/>
    </row>
    <row r="778" spans="3:4" x14ac:dyDescent="0.2">
      <c r="C778" s="62"/>
      <c r="D778" s="62"/>
    </row>
    <row r="779" spans="3:4" x14ac:dyDescent="0.2">
      <c r="C779" s="62"/>
      <c r="D779" s="62"/>
    </row>
    <row r="780" spans="3:4" x14ac:dyDescent="0.2">
      <c r="C780" s="62"/>
      <c r="D780" s="62"/>
    </row>
    <row r="781" spans="3:4" x14ac:dyDescent="0.2">
      <c r="C781" s="62"/>
      <c r="D781" s="62"/>
    </row>
    <row r="782" spans="3:4" x14ac:dyDescent="0.2">
      <c r="C782" s="62"/>
      <c r="D782" s="62"/>
    </row>
    <row r="783" spans="3:4" x14ac:dyDescent="0.2">
      <c r="C783" s="62"/>
      <c r="D783" s="62"/>
    </row>
    <row r="784" spans="3:4" x14ac:dyDescent="0.2">
      <c r="C784" s="62"/>
      <c r="D784" s="62"/>
    </row>
    <row r="785" spans="3:4" x14ac:dyDescent="0.2">
      <c r="C785" s="62"/>
      <c r="D785" s="62"/>
    </row>
    <row r="786" spans="3:4" x14ac:dyDescent="0.2">
      <c r="C786" s="62"/>
      <c r="D786" s="62"/>
    </row>
    <row r="787" spans="3:4" x14ac:dyDescent="0.2">
      <c r="C787" s="62"/>
      <c r="D787" s="62"/>
    </row>
    <row r="788" spans="3:4" x14ac:dyDescent="0.2">
      <c r="C788" s="62"/>
      <c r="D788" s="62"/>
    </row>
    <row r="789" spans="3:4" x14ac:dyDescent="0.2">
      <c r="C789" s="62"/>
      <c r="D789" s="62"/>
    </row>
    <row r="790" spans="3:4" x14ac:dyDescent="0.2">
      <c r="C790" s="62"/>
      <c r="D790" s="62"/>
    </row>
    <row r="791" spans="3:4" x14ac:dyDescent="0.2">
      <c r="C791" s="62"/>
      <c r="D791" s="62"/>
    </row>
    <row r="792" spans="3:4" x14ac:dyDescent="0.2">
      <c r="C792" s="62"/>
      <c r="D792" s="62"/>
    </row>
    <row r="793" spans="3:4" x14ac:dyDescent="0.2">
      <c r="C793" s="62"/>
      <c r="D793" s="62"/>
    </row>
    <row r="794" spans="3:4" x14ac:dyDescent="0.2">
      <c r="C794" s="62"/>
      <c r="D794" s="62"/>
    </row>
    <row r="795" spans="3:4" x14ac:dyDescent="0.2">
      <c r="C795" s="62"/>
      <c r="D795" s="62"/>
    </row>
    <row r="796" spans="3:4" x14ac:dyDescent="0.2">
      <c r="C796" s="62"/>
      <c r="D796" s="62"/>
    </row>
    <row r="797" spans="3:4" x14ac:dyDescent="0.2">
      <c r="C797" s="62"/>
      <c r="D797" s="62"/>
    </row>
    <row r="798" spans="3:4" x14ac:dyDescent="0.2">
      <c r="C798" s="62"/>
      <c r="D798" s="62"/>
    </row>
    <row r="799" spans="3:4" x14ac:dyDescent="0.2">
      <c r="C799" s="62"/>
      <c r="D799" s="62"/>
    </row>
    <row r="800" spans="3:4" x14ac:dyDescent="0.2">
      <c r="C800" s="62"/>
      <c r="D800" s="62"/>
    </row>
    <row r="801" spans="3:4" x14ac:dyDescent="0.2">
      <c r="C801" s="62"/>
      <c r="D801" s="62"/>
    </row>
    <row r="802" spans="3:4" x14ac:dyDescent="0.2">
      <c r="C802" s="62"/>
      <c r="D802" s="62"/>
    </row>
    <row r="803" spans="3:4" x14ac:dyDescent="0.2">
      <c r="C803" s="62"/>
      <c r="D803" s="62"/>
    </row>
    <row r="804" spans="3:4" x14ac:dyDescent="0.2">
      <c r="C804" s="62"/>
      <c r="D804" s="62"/>
    </row>
    <row r="805" spans="3:4" x14ac:dyDescent="0.2">
      <c r="C805" s="62"/>
      <c r="D805" s="62"/>
    </row>
    <row r="806" spans="3:4" x14ac:dyDescent="0.2">
      <c r="C806" s="62"/>
      <c r="D806" s="62"/>
    </row>
    <row r="807" spans="3:4" x14ac:dyDescent="0.2">
      <c r="C807" s="62"/>
      <c r="D807" s="62"/>
    </row>
    <row r="808" spans="3:4" x14ac:dyDescent="0.2">
      <c r="C808" s="62"/>
      <c r="D808" s="62"/>
    </row>
    <row r="809" spans="3:4" x14ac:dyDescent="0.2">
      <c r="C809" s="62"/>
      <c r="D809" s="62"/>
    </row>
    <row r="810" spans="3:4" x14ac:dyDescent="0.2">
      <c r="C810" s="62"/>
      <c r="D810" s="62"/>
    </row>
    <row r="811" spans="3:4" x14ac:dyDescent="0.2">
      <c r="C811" s="62"/>
      <c r="D811" s="62"/>
    </row>
    <row r="812" spans="3:4" x14ac:dyDescent="0.2">
      <c r="C812" s="62"/>
      <c r="D812" s="62"/>
    </row>
    <row r="813" spans="3:4" x14ac:dyDescent="0.2">
      <c r="C813" s="62"/>
      <c r="D813" s="62"/>
    </row>
    <row r="814" spans="3:4" x14ac:dyDescent="0.2">
      <c r="C814" s="62"/>
      <c r="D814" s="62"/>
    </row>
    <row r="815" spans="3:4" x14ac:dyDescent="0.2">
      <c r="C815" s="62"/>
      <c r="D815" s="62"/>
    </row>
    <row r="816" spans="3:4" x14ac:dyDescent="0.2">
      <c r="C816" s="62"/>
      <c r="D816" s="62"/>
    </row>
    <row r="817" spans="3:4" x14ac:dyDescent="0.2">
      <c r="C817" s="62"/>
      <c r="D817" s="62"/>
    </row>
    <row r="818" spans="3:4" x14ac:dyDescent="0.2">
      <c r="C818" s="62"/>
      <c r="D818" s="62"/>
    </row>
    <row r="819" spans="3:4" x14ac:dyDescent="0.2">
      <c r="C819" s="62"/>
      <c r="D819" s="62"/>
    </row>
    <row r="820" spans="3:4" x14ac:dyDescent="0.2">
      <c r="C820" s="62"/>
      <c r="D820" s="62"/>
    </row>
    <row r="821" spans="3:4" x14ac:dyDescent="0.2">
      <c r="C821" s="62"/>
      <c r="D821" s="62"/>
    </row>
    <row r="822" spans="3:4" x14ac:dyDescent="0.2">
      <c r="C822" s="62"/>
      <c r="D822" s="62"/>
    </row>
    <row r="823" spans="3:4" x14ac:dyDescent="0.2">
      <c r="C823" s="62"/>
      <c r="D823" s="62"/>
    </row>
    <row r="824" spans="3:4" x14ac:dyDescent="0.2">
      <c r="C824" s="62"/>
      <c r="D824" s="62"/>
    </row>
    <row r="825" spans="3:4" x14ac:dyDescent="0.2">
      <c r="C825" s="62"/>
      <c r="D825" s="62"/>
    </row>
    <row r="826" spans="3:4" x14ac:dyDescent="0.2">
      <c r="C826" s="62"/>
      <c r="D826" s="62"/>
    </row>
    <row r="827" spans="3:4" x14ac:dyDescent="0.2">
      <c r="C827" s="62"/>
      <c r="D827" s="62"/>
    </row>
    <row r="828" spans="3:4" x14ac:dyDescent="0.2">
      <c r="C828" s="62"/>
      <c r="D828" s="62"/>
    </row>
    <row r="829" spans="3:4" x14ac:dyDescent="0.2">
      <c r="C829" s="62"/>
      <c r="D829" s="62"/>
    </row>
    <row r="830" spans="3:4" x14ac:dyDescent="0.2">
      <c r="C830" s="62"/>
      <c r="D830" s="62"/>
    </row>
    <row r="831" spans="3:4" x14ac:dyDescent="0.2">
      <c r="C831" s="62"/>
      <c r="D831" s="62"/>
    </row>
    <row r="832" spans="3:4" x14ac:dyDescent="0.2">
      <c r="C832" s="62"/>
      <c r="D832" s="62"/>
    </row>
    <row r="833" spans="3:4" x14ac:dyDescent="0.2">
      <c r="C833" s="62"/>
      <c r="D833" s="62"/>
    </row>
    <row r="834" spans="3:4" x14ac:dyDescent="0.2">
      <c r="C834" s="62"/>
      <c r="D834" s="62"/>
    </row>
    <row r="835" spans="3:4" x14ac:dyDescent="0.2">
      <c r="C835" s="62"/>
      <c r="D835" s="62"/>
    </row>
    <row r="836" spans="3:4" x14ac:dyDescent="0.2">
      <c r="C836" s="62"/>
      <c r="D836" s="62"/>
    </row>
    <row r="837" spans="3:4" x14ac:dyDescent="0.2">
      <c r="C837" s="62"/>
      <c r="D837" s="62"/>
    </row>
    <row r="838" spans="3:4" x14ac:dyDescent="0.2">
      <c r="C838" s="62"/>
      <c r="D838" s="62"/>
    </row>
    <row r="839" spans="3:4" x14ac:dyDescent="0.2">
      <c r="C839" s="62"/>
      <c r="D839" s="62"/>
    </row>
    <row r="840" spans="3:4" x14ac:dyDescent="0.2">
      <c r="C840" s="62"/>
      <c r="D840" s="62"/>
    </row>
    <row r="841" spans="3:4" x14ac:dyDescent="0.2">
      <c r="C841" s="62"/>
      <c r="D841" s="62"/>
    </row>
    <row r="842" spans="3:4" x14ac:dyDescent="0.2">
      <c r="C842" s="62"/>
      <c r="D842" s="62"/>
    </row>
    <row r="843" spans="3:4" x14ac:dyDescent="0.2">
      <c r="C843" s="62"/>
      <c r="D843" s="62"/>
    </row>
    <row r="844" spans="3:4" x14ac:dyDescent="0.2">
      <c r="C844" s="62"/>
      <c r="D844" s="62"/>
    </row>
    <row r="845" spans="3:4" x14ac:dyDescent="0.2">
      <c r="C845" s="62"/>
      <c r="D845" s="62"/>
    </row>
    <row r="846" spans="3:4" x14ac:dyDescent="0.2">
      <c r="C846" s="62"/>
      <c r="D846" s="62"/>
    </row>
    <row r="847" spans="3:4" x14ac:dyDescent="0.2">
      <c r="C847" s="62"/>
      <c r="D847" s="62"/>
    </row>
    <row r="848" spans="3:4" x14ac:dyDescent="0.2">
      <c r="C848" s="62"/>
      <c r="D848" s="62"/>
    </row>
    <row r="849" spans="3:4" x14ac:dyDescent="0.2">
      <c r="C849" s="62"/>
      <c r="D849" s="62"/>
    </row>
    <row r="850" spans="3:4" x14ac:dyDescent="0.2">
      <c r="C850" s="62"/>
      <c r="D850" s="62"/>
    </row>
    <row r="851" spans="3:4" x14ac:dyDescent="0.2">
      <c r="C851" s="62"/>
      <c r="D851" s="62"/>
    </row>
    <row r="852" spans="3:4" x14ac:dyDescent="0.2">
      <c r="C852" s="62"/>
      <c r="D852" s="62"/>
    </row>
    <row r="853" spans="3:4" x14ac:dyDescent="0.2">
      <c r="C853" s="62"/>
      <c r="D853" s="62"/>
    </row>
    <row r="854" spans="3:4" x14ac:dyDescent="0.2">
      <c r="C854" s="62"/>
      <c r="D854" s="62"/>
    </row>
    <row r="855" spans="3:4" x14ac:dyDescent="0.2">
      <c r="C855" s="62"/>
      <c r="D855" s="62"/>
    </row>
    <row r="856" spans="3:4" x14ac:dyDescent="0.2">
      <c r="C856" s="62"/>
      <c r="D856" s="62"/>
    </row>
    <row r="857" spans="3:4" x14ac:dyDescent="0.2">
      <c r="C857" s="62"/>
      <c r="D857" s="62"/>
    </row>
    <row r="858" spans="3:4" x14ac:dyDescent="0.2">
      <c r="C858" s="62"/>
      <c r="D858" s="62"/>
    </row>
    <row r="859" spans="3:4" x14ac:dyDescent="0.2">
      <c r="C859" s="62"/>
      <c r="D859" s="62"/>
    </row>
    <row r="860" spans="3:4" x14ac:dyDescent="0.2">
      <c r="C860" s="62"/>
      <c r="D860" s="62"/>
    </row>
    <row r="861" spans="3:4" x14ac:dyDescent="0.2">
      <c r="C861" s="62"/>
      <c r="D861" s="62"/>
    </row>
    <row r="862" spans="3:4" x14ac:dyDescent="0.2">
      <c r="C862" s="62"/>
      <c r="D862" s="62"/>
    </row>
    <row r="863" spans="3:4" x14ac:dyDescent="0.2">
      <c r="C863" s="62"/>
      <c r="D863" s="62"/>
    </row>
    <row r="864" spans="3:4" x14ac:dyDescent="0.2">
      <c r="C864" s="62"/>
      <c r="D864" s="62"/>
    </row>
    <row r="865" spans="3:4" x14ac:dyDescent="0.2">
      <c r="C865" s="62"/>
      <c r="D865" s="62"/>
    </row>
    <row r="866" spans="3:4" x14ac:dyDescent="0.2">
      <c r="C866" s="62"/>
      <c r="D866" s="62"/>
    </row>
    <row r="867" spans="3:4" x14ac:dyDescent="0.2">
      <c r="C867" s="62"/>
      <c r="D867" s="62"/>
    </row>
    <row r="868" spans="3:4" x14ac:dyDescent="0.2">
      <c r="C868" s="62"/>
      <c r="D868" s="62"/>
    </row>
    <row r="869" spans="3:4" x14ac:dyDescent="0.2">
      <c r="C869" s="62"/>
      <c r="D869" s="62"/>
    </row>
    <row r="870" spans="3:4" x14ac:dyDescent="0.2">
      <c r="C870" s="62"/>
      <c r="D870" s="62"/>
    </row>
    <row r="871" spans="3:4" x14ac:dyDescent="0.2">
      <c r="C871" s="62"/>
      <c r="D871" s="62"/>
    </row>
    <row r="872" spans="3:4" x14ac:dyDescent="0.2">
      <c r="C872" s="62"/>
      <c r="D872" s="62"/>
    </row>
    <row r="873" spans="3:4" x14ac:dyDescent="0.2">
      <c r="C873" s="62"/>
      <c r="D873" s="62"/>
    </row>
    <row r="874" spans="3:4" x14ac:dyDescent="0.2">
      <c r="C874" s="62"/>
      <c r="D874" s="62"/>
    </row>
    <row r="875" spans="3:4" x14ac:dyDescent="0.2">
      <c r="C875" s="62"/>
      <c r="D875" s="62"/>
    </row>
    <row r="876" spans="3:4" x14ac:dyDescent="0.2">
      <c r="C876" s="62"/>
      <c r="D876" s="62"/>
    </row>
    <row r="877" spans="3:4" x14ac:dyDescent="0.2">
      <c r="C877" s="62"/>
      <c r="D877" s="62"/>
    </row>
    <row r="878" spans="3:4" x14ac:dyDescent="0.2">
      <c r="C878" s="62"/>
      <c r="D878" s="62"/>
    </row>
    <row r="879" spans="3:4" x14ac:dyDescent="0.2">
      <c r="C879" s="62"/>
      <c r="D879" s="62"/>
    </row>
    <row r="880" spans="3:4" x14ac:dyDescent="0.2">
      <c r="C880" s="62"/>
      <c r="D880" s="62"/>
    </row>
    <row r="881" spans="3:4" x14ac:dyDescent="0.2">
      <c r="C881" s="62"/>
      <c r="D881" s="62"/>
    </row>
    <row r="882" spans="3:4" x14ac:dyDescent="0.2">
      <c r="C882" s="62"/>
      <c r="D882" s="62"/>
    </row>
    <row r="883" spans="3:4" x14ac:dyDescent="0.2">
      <c r="C883" s="62"/>
      <c r="D883" s="62"/>
    </row>
    <row r="884" spans="3:4" x14ac:dyDescent="0.2">
      <c r="C884" s="62"/>
      <c r="D884" s="62"/>
    </row>
    <row r="885" spans="3:4" x14ac:dyDescent="0.2">
      <c r="C885" s="62"/>
      <c r="D885" s="62"/>
    </row>
    <row r="886" spans="3:4" x14ac:dyDescent="0.2">
      <c r="C886" s="62"/>
      <c r="D886" s="62"/>
    </row>
    <row r="887" spans="3:4" x14ac:dyDescent="0.2">
      <c r="C887" s="62"/>
      <c r="D887" s="62"/>
    </row>
    <row r="888" spans="3:4" x14ac:dyDescent="0.2">
      <c r="C888" s="62"/>
      <c r="D888" s="62"/>
    </row>
    <row r="889" spans="3:4" x14ac:dyDescent="0.2">
      <c r="C889" s="62"/>
      <c r="D889" s="62"/>
    </row>
    <row r="890" spans="3:4" x14ac:dyDescent="0.2">
      <c r="C890" s="62"/>
      <c r="D890" s="62"/>
    </row>
    <row r="891" spans="3:4" x14ac:dyDescent="0.2">
      <c r="C891" s="62"/>
      <c r="D891" s="62"/>
    </row>
    <row r="892" spans="3:4" x14ac:dyDescent="0.2">
      <c r="C892" s="62"/>
      <c r="D892" s="62"/>
    </row>
    <row r="893" spans="3:4" x14ac:dyDescent="0.2">
      <c r="C893" s="62"/>
      <c r="D893" s="62"/>
    </row>
    <row r="894" spans="3:4" x14ac:dyDescent="0.2">
      <c r="C894" s="62"/>
      <c r="D894" s="62"/>
    </row>
    <row r="895" spans="3:4" x14ac:dyDescent="0.2">
      <c r="C895" s="62"/>
      <c r="D895" s="62"/>
    </row>
    <row r="896" spans="3:4" x14ac:dyDescent="0.2">
      <c r="C896" s="62"/>
      <c r="D896" s="62"/>
    </row>
    <row r="897" spans="3:4" x14ac:dyDescent="0.2">
      <c r="C897" s="62"/>
      <c r="D897" s="62"/>
    </row>
    <row r="898" spans="3:4" x14ac:dyDescent="0.2">
      <c r="C898" s="62"/>
      <c r="D898" s="62"/>
    </row>
    <row r="899" spans="3:4" x14ac:dyDescent="0.2">
      <c r="C899" s="62"/>
      <c r="D899" s="62"/>
    </row>
    <row r="900" spans="3:4" x14ac:dyDescent="0.2">
      <c r="C900" s="62"/>
      <c r="D900" s="62"/>
    </row>
    <row r="901" spans="3:4" x14ac:dyDescent="0.2">
      <c r="C901" s="62"/>
      <c r="D901" s="62"/>
    </row>
    <row r="902" spans="3:4" x14ac:dyDescent="0.2">
      <c r="C902" s="62"/>
      <c r="D902" s="62"/>
    </row>
    <row r="903" spans="3:4" x14ac:dyDescent="0.2">
      <c r="C903" s="62"/>
      <c r="D903" s="62"/>
    </row>
    <row r="904" spans="3:4" x14ac:dyDescent="0.2">
      <c r="C904" s="62"/>
      <c r="D904" s="62"/>
    </row>
    <row r="905" spans="3:4" x14ac:dyDescent="0.2">
      <c r="C905" s="62"/>
      <c r="D905" s="62"/>
    </row>
    <row r="906" spans="3:4" x14ac:dyDescent="0.2">
      <c r="C906" s="62"/>
      <c r="D906" s="62"/>
    </row>
    <row r="907" spans="3:4" x14ac:dyDescent="0.2">
      <c r="C907" s="62"/>
      <c r="D907" s="62"/>
    </row>
    <row r="908" spans="3:4" x14ac:dyDescent="0.2">
      <c r="C908" s="62"/>
      <c r="D908" s="62"/>
    </row>
    <row r="909" spans="3:4" x14ac:dyDescent="0.2">
      <c r="C909" s="62"/>
      <c r="D909" s="62"/>
    </row>
    <row r="910" spans="3:4" x14ac:dyDescent="0.2">
      <c r="C910" s="62"/>
      <c r="D910" s="62"/>
    </row>
    <row r="911" spans="3:4" x14ac:dyDescent="0.2">
      <c r="C911" s="62"/>
      <c r="D911" s="62"/>
    </row>
    <row r="912" spans="3:4" x14ac:dyDescent="0.2">
      <c r="C912" s="62"/>
      <c r="D912" s="62"/>
    </row>
    <row r="913" spans="3:4" x14ac:dyDescent="0.2">
      <c r="C913" s="62"/>
      <c r="D913" s="62"/>
    </row>
    <row r="914" spans="3:4" x14ac:dyDescent="0.2">
      <c r="C914" s="62"/>
      <c r="D914" s="62"/>
    </row>
    <row r="915" spans="3:4" x14ac:dyDescent="0.2">
      <c r="C915" s="62"/>
      <c r="D915" s="62"/>
    </row>
    <row r="916" spans="3:4" x14ac:dyDescent="0.2">
      <c r="C916" s="62"/>
      <c r="D916" s="62"/>
    </row>
    <row r="917" spans="3:4" x14ac:dyDescent="0.2">
      <c r="C917" s="62"/>
      <c r="D917" s="62"/>
    </row>
    <row r="918" spans="3:4" x14ac:dyDescent="0.2">
      <c r="C918" s="62"/>
      <c r="D918" s="62"/>
    </row>
    <row r="919" spans="3:4" x14ac:dyDescent="0.2">
      <c r="C919" s="62"/>
      <c r="D919" s="62"/>
    </row>
    <row r="920" spans="3:4" x14ac:dyDescent="0.2">
      <c r="C920" s="62"/>
      <c r="D920" s="62"/>
    </row>
    <row r="921" spans="3:4" x14ac:dyDescent="0.2">
      <c r="C921" s="62"/>
      <c r="D921" s="62"/>
    </row>
    <row r="922" spans="3:4" x14ac:dyDescent="0.2">
      <c r="C922" s="62"/>
      <c r="D922" s="62"/>
    </row>
    <row r="923" spans="3:4" x14ac:dyDescent="0.2">
      <c r="C923" s="62"/>
      <c r="D923" s="62"/>
    </row>
    <row r="924" spans="3:4" x14ac:dyDescent="0.2">
      <c r="C924" s="62"/>
      <c r="D924" s="62"/>
    </row>
    <row r="925" spans="3:4" x14ac:dyDescent="0.2">
      <c r="C925" s="62"/>
      <c r="D925" s="62"/>
    </row>
    <row r="926" spans="3:4" x14ac:dyDescent="0.2">
      <c r="C926" s="62"/>
      <c r="D926" s="62"/>
    </row>
    <row r="927" spans="3:4" x14ac:dyDescent="0.2">
      <c r="C927" s="62"/>
      <c r="D927" s="62"/>
    </row>
    <row r="928" spans="3:4" x14ac:dyDescent="0.2">
      <c r="C928" s="62"/>
      <c r="D928" s="62"/>
    </row>
    <row r="929" spans="3:4" x14ac:dyDescent="0.2">
      <c r="C929" s="62"/>
      <c r="D929" s="62"/>
    </row>
    <row r="930" spans="3:4" x14ac:dyDescent="0.2">
      <c r="C930" s="62"/>
      <c r="D930" s="62"/>
    </row>
    <row r="931" spans="3:4" x14ac:dyDescent="0.2">
      <c r="C931" s="62"/>
      <c r="D931" s="62"/>
    </row>
    <row r="932" spans="3:4" x14ac:dyDescent="0.2">
      <c r="C932" s="62"/>
      <c r="D932" s="62"/>
    </row>
    <row r="933" spans="3:4" x14ac:dyDescent="0.2">
      <c r="C933" s="62"/>
      <c r="D933" s="62"/>
    </row>
    <row r="934" spans="3:4" x14ac:dyDescent="0.2">
      <c r="C934" s="62"/>
      <c r="D934" s="62"/>
    </row>
    <row r="935" spans="3:4" x14ac:dyDescent="0.2">
      <c r="C935" s="62"/>
      <c r="D935" s="62"/>
    </row>
    <row r="936" spans="3:4" x14ac:dyDescent="0.2">
      <c r="C936" s="62"/>
      <c r="D936" s="62"/>
    </row>
    <row r="937" spans="3:4" x14ac:dyDescent="0.2">
      <c r="C937" s="62"/>
      <c r="D937" s="62"/>
    </row>
    <row r="938" spans="3:4" x14ac:dyDescent="0.2">
      <c r="C938" s="62"/>
      <c r="D938" s="62"/>
    </row>
    <row r="939" spans="3:4" x14ac:dyDescent="0.2">
      <c r="C939" s="62"/>
      <c r="D939" s="62"/>
    </row>
    <row r="940" spans="3:4" x14ac:dyDescent="0.2">
      <c r="C940" s="62"/>
      <c r="D940" s="62"/>
    </row>
    <row r="941" spans="3:4" x14ac:dyDescent="0.2">
      <c r="C941" s="62"/>
      <c r="D941" s="62"/>
    </row>
    <row r="942" spans="3:4" x14ac:dyDescent="0.2">
      <c r="C942" s="62"/>
      <c r="D942" s="62"/>
    </row>
    <row r="943" spans="3:4" x14ac:dyDescent="0.2">
      <c r="C943" s="62"/>
      <c r="D943" s="62"/>
    </row>
    <row r="944" spans="3:4" x14ac:dyDescent="0.2">
      <c r="C944" s="62"/>
      <c r="D944" s="62"/>
    </row>
    <row r="945" spans="3:4" x14ac:dyDescent="0.2">
      <c r="C945" s="62"/>
      <c r="D945" s="62"/>
    </row>
    <row r="946" spans="3:4" x14ac:dyDescent="0.2">
      <c r="C946" s="62"/>
      <c r="D946" s="62"/>
    </row>
    <row r="947" spans="3:4" x14ac:dyDescent="0.2">
      <c r="C947" s="62"/>
      <c r="D947" s="62"/>
    </row>
    <row r="948" spans="3:4" x14ac:dyDescent="0.2">
      <c r="C948" s="62"/>
      <c r="D948" s="62"/>
    </row>
    <row r="949" spans="3:4" x14ac:dyDescent="0.2">
      <c r="C949" s="62"/>
      <c r="D949" s="62"/>
    </row>
    <row r="950" spans="3:4" x14ac:dyDescent="0.2">
      <c r="C950" s="62"/>
      <c r="D950" s="62"/>
    </row>
    <row r="951" spans="3:4" x14ac:dyDescent="0.2">
      <c r="C951" s="62"/>
      <c r="D951" s="62"/>
    </row>
    <row r="952" spans="3:4" x14ac:dyDescent="0.2">
      <c r="C952" s="62"/>
      <c r="D952" s="62"/>
    </row>
    <row r="953" spans="3:4" x14ac:dyDescent="0.2">
      <c r="C953" s="62"/>
      <c r="D953" s="62"/>
    </row>
    <row r="954" spans="3:4" x14ac:dyDescent="0.2">
      <c r="C954" s="62"/>
      <c r="D954" s="62"/>
    </row>
    <row r="955" spans="3:4" x14ac:dyDescent="0.2">
      <c r="C955" s="62"/>
      <c r="D955" s="62"/>
    </row>
    <row r="956" spans="3:4" x14ac:dyDescent="0.2">
      <c r="C956" s="62"/>
      <c r="D956" s="62"/>
    </row>
    <row r="957" spans="3:4" x14ac:dyDescent="0.2">
      <c r="C957" s="62"/>
      <c r="D957" s="62"/>
    </row>
    <row r="958" spans="3:4" x14ac:dyDescent="0.2">
      <c r="C958" s="62"/>
      <c r="D958" s="62"/>
    </row>
    <row r="959" spans="3:4" x14ac:dyDescent="0.2">
      <c r="C959" s="62"/>
      <c r="D959" s="62"/>
    </row>
    <row r="960" spans="3:4" x14ac:dyDescent="0.2">
      <c r="C960" s="62"/>
      <c r="D960" s="62"/>
    </row>
    <row r="961" spans="3:4" x14ac:dyDescent="0.2">
      <c r="C961" s="62"/>
      <c r="D961" s="62"/>
    </row>
    <row r="962" spans="3:4" x14ac:dyDescent="0.2">
      <c r="C962" s="62"/>
      <c r="D962" s="62"/>
    </row>
    <row r="963" spans="3:4" x14ac:dyDescent="0.2">
      <c r="C963" s="62"/>
      <c r="D963" s="62"/>
    </row>
    <row r="964" spans="3:4" x14ac:dyDescent="0.2">
      <c r="C964" s="62"/>
      <c r="D964" s="62"/>
    </row>
    <row r="965" spans="3:4" x14ac:dyDescent="0.2">
      <c r="C965" s="62"/>
      <c r="D965" s="62"/>
    </row>
    <row r="966" spans="3:4" x14ac:dyDescent="0.2">
      <c r="C966" s="62"/>
      <c r="D966" s="62"/>
    </row>
    <row r="967" spans="3:4" x14ac:dyDescent="0.2">
      <c r="C967" s="62"/>
      <c r="D967" s="62"/>
    </row>
    <row r="968" spans="3:4" x14ac:dyDescent="0.2">
      <c r="C968" s="62"/>
      <c r="D968" s="62"/>
    </row>
    <row r="969" spans="3:4" x14ac:dyDescent="0.2">
      <c r="C969" s="62"/>
      <c r="D969" s="62"/>
    </row>
    <row r="970" spans="3:4" x14ac:dyDescent="0.2">
      <c r="C970" s="62"/>
      <c r="D970" s="62"/>
    </row>
    <row r="971" spans="3:4" x14ac:dyDescent="0.2">
      <c r="C971" s="62"/>
      <c r="D971" s="62"/>
    </row>
    <row r="972" spans="3:4" x14ac:dyDescent="0.2">
      <c r="C972" s="62"/>
      <c r="D972" s="62"/>
    </row>
    <row r="973" spans="3:4" x14ac:dyDescent="0.2">
      <c r="C973" s="62"/>
      <c r="D973" s="62"/>
    </row>
    <row r="974" spans="3:4" x14ac:dyDescent="0.2">
      <c r="C974" s="62"/>
      <c r="D974" s="62"/>
    </row>
    <row r="975" spans="3:4" x14ac:dyDescent="0.2">
      <c r="C975" s="62"/>
      <c r="D975" s="62"/>
    </row>
    <row r="976" spans="3:4" x14ac:dyDescent="0.2">
      <c r="C976" s="62"/>
      <c r="D976" s="62"/>
    </row>
    <row r="977" spans="3:4" x14ac:dyDescent="0.2">
      <c r="C977" s="62"/>
      <c r="D977" s="62"/>
    </row>
    <row r="978" spans="3:4" x14ac:dyDescent="0.2">
      <c r="C978" s="62"/>
      <c r="D978" s="62"/>
    </row>
    <row r="979" spans="3:4" x14ac:dyDescent="0.2">
      <c r="C979" s="62"/>
      <c r="D979" s="62"/>
    </row>
    <row r="980" spans="3:4" x14ac:dyDescent="0.2">
      <c r="C980" s="62"/>
      <c r="D980" s="62"/>
    </row>
    <row r="981" spans="3:4" x14ac:dyDescent="0.2">
      <c r="C981" s="62"/>
      <c r="D981" s="62"/>
    </row>
    <row r="982" spans="3:4" x14ac:dyDescent="0.2">
      <c r="C982" s="62"/>
      <c r="D982" s="62"/>
    </row>
    <row r="983" spans="3:4" x14ac:dyDescent="0.2">
      <c r="C983" s="62"/>
      <c r="D983" s="62"/>
    </row>
    <row r="984" spans="3:4" x14ac:dyDescent="0.2">
      <c r="C984" s="62"/>
      <c r="D984" s="62"/>
    </row>
    <row r="985" spans="3:4" x14ac:dyDescent="0.2">
      <c r="C985" s="62"/>
      <c r="D985" s="62"/>
    </row>
    <row r="986" spans="3:4" x14ac:dyDescent="0.2">
      <c r="C986" s="62"/>
      <c r="D986" s="62"/>
    </row>
    <row r="987" spans="3:4" x14ac:dyDescent="0.2">
      <c r="C987" s="62"/>
      <c r="D987" s="62"/>
    </row>
    <row r="988" spans="3:4" x14ac:dyDescent="0.2">
      <c r="C988" s="62"/>
      <c r="D988" s="62"/>
    </row>
    <row r="989" spans="3:4" x14ac:dyDescent="0.2">
      <c r="C989" s="62"/>
      <c r="D989" s="62"/>
    </row>
    <row r="990" spans="3:4" x14ac:dyDescent="0.2">
      <c r="C990" s="62"/>
      <c r="D990" s="62"/>
    </row>
    <row r="991" spans="3:4" x14ac:dyDescent="0.2">
      <c r="C991" s="62"/>
      <c r="D991" s="62"/>
    </row>
    <row r="992" spans="3:4" x14ac:dyDescent="0.2">
      <c r="C992" s="62"/>
      <c r="D992" s="62"/>
    </row>
    <row r="993" spans="3:4" x14ac:dyDescent="0.2">
      <c r="C993" s="62"/>
      <c r="D993" s="62"/>
    </row>
    <row r="994" spans="3:4" x14ac:dyDescent="0.2">
      <c r="C994" s="62"/>
      <c r="D994" s="62"/>
    </row>
    <row r="995" spans="3:4" x14ac:dyDescent="0.2">
      <c r="C995" s="62"/>
      <c r="D995" s="62"/>
    </row>
    <row r="996" spans="3:4" x14ac:dyDescent="0.2">
      <c r="C996" s="62"/>
      <c r="D996" s="62"/>
    </row>
    <row r="997" spans="3:4" x14ac:dyDescent="0.2">
      <c r="C997" s="62"/>
      <c r="D997" s="62"/>
    </row>
    <row r="998" spans="3:4" x14ac:dyDescent="0.2">
      <c r="C998" s="62"/>
      <c r="D998" s="62"/>
    </row>
    <row r="999" spans="3:4" x14ac:dyDescent="0.2">
      <c r="C999" s="62"/>
      <c r="D999" s="62"/>
    </row>
    <row r="1000" spans="3:4" x14ac:dyDescent="0.2">
      <c r="C1000" s="62"/>
      <c r="D1000" s="62"/>
    </row>
    <row r="1001" spans="3:4" x14ac:dyDescent="0.2">
      <c r="C1001" s="62"/>
      <c r="D1001" s="62"/>
    </row>
    <row r="1002" spans="3:4" x14ac:dyDescent="0.2">
      <c r="C1002" s="62"/>
      <c r="D1002" s="62"/>
    </row>
    <row r="1003" spans="3:4" x14ac:dyDescent="0.2">
      <c r="C1003" s="62"/>
      <c r="D1003" s="62"/>
    </row>
    <row r="1004" spans="3:4" x14ac:dyDescent="0.2">
      <c r="C1004" s="62"/>
      <c r="D1004" s="62"/>
    </row>
    <row r="1005" spans="3:4" x14ac:dyDescent="0.2">
      <c r="C1005" s="62"/>
      <c r="D1005" s="62"/>
    </row>
    <row r="1006" spans="3:4" x14ac:dyDescent="0.2">
      <c r="C1006" s="62"/>
      <c r="D1006" s="62"/>
    </row>
    <row r="1007" spans="3:4" x14ac:dyDescent="0.2">
      <c r="C1007" s="62"/>
      <c r="D1007" s="62"/>
    </row>
    <row r="1008" spans="3:4" x14ac:dyDescent="0.2">
      <c r="C1008" s="62"/>
      <c r="D1008" s="62"/>
    </row>
    <row r="1009" spans="3:4" x14ac:dyDescent="0.2">
      <c r="C1009" s="62"/>
      <c r="D1009" s="62"/>
    </row>
    <row r="1010" spans="3:4" x14ac:dyDescent="0.2">
      <c r="C1010" s="62"/>
      <c r="D1010" s="62"/>
    </row>
    <row r="1011" spans="3:4" x14ac:dyDescent="0.2">
      <c r="C1011" s="62"/>
      <c r="D1011" s="62"/>
    </row>
    <row r="1012" spans="3:4" x14ac:dyDescent="0.2">
      <c r="C1012" s="62"/>
      <c r="D1012" s="62"/>
    </row>
    <row r="1013" spans="3:4" x14ac:dyDescent="0.2">
      <c r="C1013" s="62"/>
      <c r="D1013" s="62"/>
    </row>
    <row r="1014" spans="3:4" x14ac:dyDescent="0.2">
      <c r="C1014" s="62"/>
      <c r="D1014" s="62"/>
    </row>
    <row r="1015" spans="3:4" x14ac:dyDescent="0.2">
      <c r="C1015" s="62"/>
      <c r="D1015" s="62"/>
    </row>
    <row r="1016" spans="3:4" x14ac:dyDescent="0.2">
      <c r="C1016" s="62"/>
      <c r="D1016" s="62"/>
    </row>
    <row r="1017" spans="3:4" x14ac:dyDescent="0.2">
      <c r="C1017" s="62"/>
      <c r="D1017" s="62"/>
    </row>
    <row r="1018" spans="3:4" x14ac:dyDescent="0.2">
      <c r="C1018" s="62"/>
      <c r="D1018" s="62"/>
    </row>
    <row r="1019" spans="3:4" x14ac:dyDescent="0.2">
      <c r="C1019" s="62"/>
      <c r="D1019" s="62"/>
    </row>
    <row r="1020" spans="3:4" x14ac:dyDescent="0.2">
      <c r="C1020" s="62"/>
      <c r="D1020" s="62"/>
    </row>
    <row r="1021" spans="3:4" x14ac:dyDescent="0.2">
      <c r="C1021" s="62"/>
      <c r="D1021" s="62"/>
    </row>
    <row r="1022" spans="3:4" x14ac:dyDescent="0.2">
      <c r="C1022" s="62"/>
      <c r="D1022" s="62"/>
    </row>
    <row r="1023" spans="3:4" x14ac:dyDescent="0.2">
      <c r="C1023" s="62"/>
      <c r="D1023" s="62"/>
    </row>
    <row r="1024" spans="3:4" x14ac:dyDescent="0.2">
      <c r="C1024" s="62"/>
      <c r="D1024" s="62"/>
    </row>
    <row r="1025" spans="3:4" x14ac:dyDescent="0.2">
      <c r="C1025" s="62"/>
      <c r="D1025" s="62"/>
    </row>
    <row r="1026" spans="3:4" x14ac:dyDescent="0.2">
      <c r="C1026" s="62"/>
      <c r="D1026" s="62"/>
    </row>
    <row r="1027" spans="3:4" x14ac:dyDescent="0.2">
      <c r="C1027" s="62"/>
      <c r="D1027" s="62"/>
    </row>
    <row r="1028" spans="3:4" x14ac:dyDescent="0.2">
      <c r="C1028" s="62"/>
      <c r="D1028" s="62"/>
    </row>
    <row r="1029" spans="3:4" x14ac:dyDescent="0.2">
      <c r="C1029" s="62"/>
      <c r="D1029" s="62"/>
    </row>
    <row r="1030" spans="3:4" x14ac:dyDescent="0.2">
      <c r="C1030" s="62"/>
      <c r="D1030" s="62"/>
    </row>
    <row r="1031" spans="3:4" x14ac:dyDescent="0.2">
      <c r="C1031" s="62"/>
      <c r="D1031" s="62"/>
    </row>
    <row r="1032" spans="3:4" x14ac:dyDescent="0.2">
      <c r="C1032" s="62"/>
      <c r="D1032" s="62"/>
    </row>
    <row r="1033" spans="3:4" x14ac:dyDescent="0.2">
      <c r="C1033" s="62"/>
      <c r="D1033" s="62"/>
    </row>
    <row r="1034" spans="3:4" x14ac:dyDescent="0.2">
      <c r="C1034" s="62"/>
      <c r="D1034" s="62"/>
    </row>
    <row r="1035" spans="3:4" x14ac:dyDescent="0.2">
      <c r="C1035" s="62"/>
      <c r="D1035" s="62"/>
    </row>
    <row r="1036" spans="3:4" x14ac:dyDescent="0.2">
      <c r="C1036" s="62"/>
      <c r="D1036" s="62"/>
    </row>
    <row r="1037" spans="3:4" x14ac:dyDescent="0.2">
      <c r="C1037" s="62"/>
      <c r="D1037" s="62"/>
    </row>
    <row r="1038" spans="3:4" x14ac:dyDescent="0.2">
      <c r="C1038" s="62"/>
      <c r="D1038" s="62"/>
    </row>
    <row r="1039" spans="3:4" x14ac:dyDescent="0.2">
      <c r="C1039" s="62"/>
      <c r="D1039" s="62"/>
    </row>
    <row r="1040" spans="3:4" x14ac:dyDescent="0.2">
      <c r="C1040" s="62"/>
      <c r="D1040" s="62"/>
    </row>
    <row r="1041" spans="3:4" x14ac:dyDescent="0.2">
      <c r="C1041" s="62"/>
      <c r="D1041" s="62"/>
    </row>
    <row r="1042" spans="3:4" x14ac:dyDescent="0.2">
      <c r="C1042" s="62"/>
      <c r="D1042" s="62"/>
    </row>
    <row r="1043" spans="3:4" x14ac:dyDescent="0.2">
      <c r="C1043" s="62"/>
      <c r="D1043" s="62"/>
    </row>
    <row r="1044" spans="3:4" x14ac:dyDescent="0.2">
      <c r="C1044" s="62"/>
      <c r="D1044" s="62"/>
    </row>
    <row r="1045" spans="3:4" x14ac:dyDescent="0.2">
      <c r="C1045" s="62"/>
      <c r="D1045" s="62"/>
    </row>
    <row r="1046" spans="3:4" x14ac:dyDescent="0.2">
      <c r="C1046" s="62"/>
      <c r="D1046" s="62"/>
    </row>
    <row r="1047" spans="3:4" x14ac:dyDescent="0.2">
      <c r="C1047" s="62"/>
      <c r="D1047" s="62"/>
    </row>
    <row r="1048" spans="3:4" x14ac:dyDescent="0.2">
      <c r="C1048" s="62"/>
      <c r="D1048" s="62"/>
    </row>
    <row r="1049" spans="3:4" x14ac:dyDescent="0.2">
      <c r="C1049" s="62"/>
      <c r="D1049" s="62"/>
    </row>
    <row r="1050" spans="3:4" x14ac:dyDescent="0.2">
      <c r="C1050" s="62"/>
      <c r="D1050" s="62"/>
    </row>
    <row r="1051" spans="3:4" x14ac:dyDescent="0.2">
      <c r="C1051" s="62"/>
      <c r="D1051" s="62"/>
    </row>
    <row r="1052" spans="3:4" x14ac:dyDescent="0.2">
      <c r="C1052" s="62"/>
      <c r="D1052" s="62"/>
    </row>
    <row r="1053" spans="3:4" x14ac:dyDescent="0.2">
      <c r="C1053" s="62"/>
      <c r="D1053" s="62"/>
    </row>
    <row r="1054" spans="3:4" x14ac:dyDescent="0.2">
      <c r="C1054" s="62"/>
      <c r="D1054" s="62"/>
    </row>
    <row r="1055" spans="3:4" x14ac:dyDescent="0.2">
      <c r="C1055" s="62"/>
      <c r="D1055" s="62"/>
    </row>
    <row r="1056" spans="3:4" x14ac:dyDescent="0.2">
      <c r="C1056" s="62"/>
      <c r="D1056" s="62"/>
    </row>
    <row r="1057" spans="3:4" x14ac:dyDescent="0.2">
      <c r="C1057" s="62"/>
      <c r="D1057" s="62"/>
    </row>
    <row r="1058" spans="3:4" x14ac:dyDescent="0.2">
      <c r="C1058" s="62"/>
      <c r="D1058" s="62"/>
    </row>
    <row r="1059" spans="3:4" x14ac:dyDescent="0.2">
      <c r="C1059" s="62"/>
      <c r="D1059" s="62"/>
    </row>
    <row r="1060" spans="3:4" x14ac:dyDescent="0.2">
      <c r="C1060" s="62"/>
      <c r="D1060" s="62"/>
    </row>
    <row r="1061" spans="3:4" x14ac:dyDescent="0.2">
      <c r="C1061" s="62"/>
      <c r="D1061" s="62"/>
    </row>
    <row r="1062" spans="3:4" x14ac:dyDescent="0.2">
      <c r="C1062" s="62"/>
      <c r="D1062" s="62"/>
    </row>
    <row r="1063" spans="3:4" x14ac:dyDescent="0.2">
      <c r="C1063" s="62"/>
      <c r="D1063" s="62"/>
    </row>
    <row r="1064" spans="3:4" x14ac:dyDescent="0.2">
      <c r="C1064" s="62"/>
      <c r="D1064" s="62"/>
    </row>
    <row r="1065" spans="3:4" x14ac:dyDescent="0.2">
      <c r="C1065" s="62"/>
      <c r="D1065" s="62"/>
    </row>
    <row r="1066" spans="3:4" x14ac:dyDescent="0.2">
      <c r="C1066" s="62"/>
      <c r="D1066" s="62"/>
    </row>
    <row r="1067" spans="3:4" x14ac:dyDescent="0.2">
      <c r="C1067" s="62"/>
      <c r="D1067" s="62"/>
    </row>
    <row r="1068" spans="3:4" x14ac:dyDescent="0.2">
      <c r="C1068" s="62"/>
      <c r="D1068" s="62"/>
    </row>
    <row r="1069" spans="3:4" x14ac:dyDescent="0.2">
      <c r="C1069" s="62"/>
      <c r="D1069" s="62"/>
    </row>
    <row r="1070" spans="3:4" x14ac:dyDescent="0.2">
      <c r="C1070" s="62"/>
      <c r="D1070" s="62"/>
    </row>
    <row r="1071" spans="3:4" x14ac:dyDescent="0.2">
      <c r="C1071" s="62"/>
      <c r="D1071" s="62"/>
    </row>
    <row r="1072" spans="3:4" x14ac:dyDescent="0.2">
      <c r="C1072" s="62"/>
      <c r="D1072" s="62"/>
    </row>
    <row r="1073" spans="3:4" x14ac:dyDescent="0.2">
      <c r="C1073" s="62"/>
      <c r="D1073" s="62"/>
    </row>
    <row r="1074" spans="3:4" x14ac:dyDescent="0.2">
      <c r="C1074" s="62"/>
      <c r="D1074" s="62"/>
    </row>
    <row r="1075" spans="3:4" x14ac:dyDescent="0.2">
      <c r="C1075" s="62"/>
      <c r="D1075" s="62"/>
    </row>
    <row r="1076" spans="3:4" x14ac:dyDescent="0.2">
      <c r="C1076" s="62"/>
      <c r="D1076" s="62"/>
    </row>
    <row r="1077" spans="3:4" x14ac:dyDescent="0.2">
      <c r="C1077" s="62"/>
      <c r="D1077" s="62"/>
    </row>
    <row r="1078" spans="3:4" x14ac:dyDescent="0.2">
      <c r="C1078" s="62"/>
      <c r="D1078" s="62"/>
    </row>
    <row r="1079" spans="3:4" x14ac:dyDescent="0.2">
      <c r="C1079" s="62"/>
      <c r="D1079" s="62"/>
    </row>
    <row r="1080" spans="3:4" x14ac:dyDescent="0.2">
      <c r="C1080" s="62"/>
      <c r="D1080" s="62"/>
    </row>
    <row r="1081" spans="3:4" x14ac:dyDescent="0.2">
      <c r="C1081" s="62"/>
      <c r="D1081" s="62"/>
    </row>
    <row r="1082" spans="3:4" x14ac:dyDescent="0.2">
      <c r="C1082" s="62"/>
      <c r="D1082" s="62"/>
    </row>
    <row r="1083" spans="3:4" x14ac:dyDescent="0.2">
      <c r="C1083" s="62"/>
      <c r="D1083" s="62"/>
    </row>
    <row r="1084" spans="3:4" x14ac:dyDescent="0.2">
      <c r="C1084" s="62"/>
      <c r="D1084" s="62"/>
    </row>
    <row r="1085" spans="3:4" x14ac:dyDescent="0.2">
      <c r="C1085" s="62"/>
      <c r="D1085" s="62"/>
    </row>
    <row r="1086" spans="3:4" x14ac:dyDescent="0.2">
      <c r="C1086" s="62"/>
      <c r="D1086" s="62"/>
    </row>
    <row r="1087" spans="3:4" x14ac:dyDescent="0.2">
      <c r="C1087" s="62"/>
      <c r="D1087" s="62"/>
    </row>
    <row r="1088" spans="3:4" x14ac:dyDescent="0.2">
      <c r="C1088" s="62"/>
      <c r="D1088" s="62"/>
    </row>
    <row r="1089" spans="3:4" x14ac:dyDescent="0.2">
      <c r="C1089" s="62"/>
      <c r="D1089" s="62"/>
    </row>
    <row r="1090" spans="3:4" x14ac:dyDescent="0.2">
      <c r="C1090" s="62"/>
      <c r="D1090" s="62"/>
    </row>
    <row r="1091" spans="3:4" x14ac:dyDescent="0.2">
      <c r="C1091" s="62"/>
      <c r="D1091" s="62"/>
    </row>
    <row r="1092" spans="3:4" x14ac:dyDescent="0.2">
      <c r="C1092" s="62"/>
      <c r="D1092" s="62"/>
    </row>
    <row r="1093" spans="3:4" x14ac:dyDescent="0.2">
      <c r="C1093" s="62"/>
      <c r="D1093" s="62"/>
    </row>
    <row r="1094" spans="3:4" x14ac:dyDescent="0.2">
      <c r="C1094" s="62"/>
      <c r="D1094" s="62"/>
    </row>
    <row r="1095" spans="3:4" x14ac:dyDescent="0.2">
      <c r="C1095" s="62"/>
      <c r="D1095" s="62"/>
    </row>
    <row r="1096" spans="3:4" x14ac:dyDescent="0.2">
      <c r="C1096" s="62"/>
      <c r="D1096" s="62"/>
    </row>
    <row r="1097" spans="3:4" x14ac:dyDescent="0.2">
      <c r="C1097" s="62"/>
      <c r="D1097" s="62"/>
    </row>
    <row r="1098" spans="3:4" x14ac:dyDescent="0.2">
      <c r="C1098" s="62"/>
      <c r="D1098" s="62"/>
    </row>
    <row r="1099" spans="3:4" x14ac:dyDescent="0.2">
      <c r="C1099" s="62"/>
      <c r="D1099" s="62"/>
    </row>
    <row r="1100" spans="3:4" x14ac:dyDescent="0.2">
      <c r="C1100" s="62"/>
      <c r="D1100" s="62"/>
    </row>
    <row r="1101" spans="3:4" x14ac:dyDescent="0.2">
      <c r="C1101" s="62"/>
      <c r="D1101" s="62"/>
    </row>
    <row r="1102" spans="3:4" x14ac:dyDescent="0.2">
      <c r="C1102" s="62"/>
      <c r="D1102" s="62"/>
    </row>
    <row r="1103" spans="3:4" x14ac:dyDescent="0.2">
      <c r="C1103" s="62"/>
      <c r="D1103" s="62"/>
    </row>
    <row r="1104" spans="3:4" x14ac:dyDescent="0.2">
      <c r="C1104" s="62"/>
      <c r="D1104" s="62"/>
    </row>
    <row r="1105" spans="3:4" x14ac:dyDescent="0.2">
      <c r="C1105" s="62"/>
      <c r="D1105" s="62"/>
    </row>
    <row r="1106" spans="3:4" x14ac:dyDescent="0.2">
      <c r="C1106" s="62"/>
      <c r="D1106" s="62"/>
    </row>
    <row r="1107" spans="3:4" x14ac:dyDescent="0.2">
      <c r="C1107" s="62"/>
      <c r="D1107" s="62"/>
    </row>
    <row r="1108" spans="3:4" x14ac:dyDescent="0.2">
      <c r="C1108" s="62"/>
      <c r="D1108" s="62"/>
    </row>
    <row r="1109" spans="3:4" x14ac:dyDescent="0.2">
      <c r="C1109" s="62"/>
      <c r="D1109" s="62"/>
    </row>
    <row r="1110" spans="3:4" x14ac:dyDescent="0.2">
      <c r="C1110" s="62"/>
      <c r="D1110" s="62"/>
    </row>
    <row r="1111" spans="3:4" x14ac:dyDescent="0.2">
      <c r="C1111" s="62"/>
      <c r="D1111" s="62"/>
    </row>
    <row r="1112" spans="3:4" x14ac:dyDescent="0.2">
      <c r="C1112" s="62"/>
      <c r="D1112" s="62"/>
    </row>
    <row r="1113" spans="3:4" x14ac:dyDescent="0.2">
      <c r="C1113" s="62"/>
      <c r="D1113" s="62"/>
    </row>
    <row r="1114" spans="3:4" x14ac:dyDescent="0.2">
      <c r="C1114" s="62"/>
      <c r="D1114" s="62"/>
    </row>
    <row r="1115" spans="3:4" x14ac:dyDescent="0.2">
      <c r="C1115" s="62"/>
      <c r="D1115" s="62"/>
    </row>
    <row r="1116" spans="3:4" x14ac:dyDescent="0.2">
      <c r="C1116" s="62"/>
      <c r="D1116" s="62"/>
    </row>
    <row r="1117" spans="3:4" x14ac:dyDescent="0.2">
      <c r="C1117" s="62"/>
      <c r="D1117" s="62"/>
    </row>
    <row r="1118" spans="3:4" x14ac:dyDescent="0.2">
      <c r="C1118" s="62"/>
      <c r="D1118" s="62"/>
    </row>
    <row r="1119" spans="3:4" x14ac:dyDescent="0.2">
      <c r="C1119" s="62"/>
      <c r="D1119" s="62"/>
    </row>
    <row r="1120" spans="3:4" x14ac:dyDescent="0.2">
      <c r="C1120" s="62"/>
      <c r="D1120" s="62"/>
    </row>
    <row r="1121" spans="3:4" x14ac:dyDescent="0.2">
      <c r="C1121" s="62"/>
      <c r="D1121" s="62"/>
    </row>
    <row r="1122" spans="3:4" x14ac:dyDescent="0.2">
      <c r="C1122" s="62"/>
      <c r="D1122" s="62"/>
    </row>
    <row r="1123" spans="3:4" x14ac:dyDescent="0.2">
      <c r="C1123" s="62"/>
      <c r="D1123" s="62"/>
    </row>
    <row r="1124" spans="3:4" x14ac:dyDescent="0.2">
      <c r="C1124" s="62"/>
      <c r="D1124" s="62"/>
    </row>
    <row r="1125" spans="3:4" x14ac:dyDescent="0.2">
      <c r="C1125" s="62"/>
      <c r="D1125" s="62"/>
    </row>
    <row r="1126" spans="3:4" x14ac:dyDescent="0.2">
      <c r="C1126" s="62"/>
      <c r="D1126" s="62"/>
    </row>
    <row r="1127" spans="3:4" x14ac:dyDescent="0.2">
      <c r="C1127" s="62"/>
      <c r="D1127" s="62"/>
    </row>
    <row r="1128" spans="3:4" x14ac:dyDescent="0.2">
      <c r="C1128" s="62"/>
      <c r="D1128" s="62"/>
    </row>
    <row r="1129" spans="3:4" x14ac:dyDescent="0.2">
      <c r="C1129" s="62"/>
      <c r="D1129" s="62"/>
    </row>
    <row r="1130" spans="3:4" x14ac:dyDescent="0.2">
      <c r="C1130" s="62"/>
      <c r="D1130" s="62"/>
    </row>
    <row r="1131" spans="3:4" x14ac:dyDescent="0.2">
      <c r="C1131" s="62"/>
      <c r="D1131" s="62"/>
    </row>
    <row r="1132" spans="3:4" x14ac:dyDescent="0.2">
      <c r="C1132" s="62"/>
      <c r="D1132" s="62"/>
    </row>
    <row r="1133" spans="3:4" x14ac:dyDescent="0.2">
      <c r="C1133" s="62"/>
      <c r="D1133" s="62"/>
    </row>
    <row r="1134" spans="3:4" x14ac:dyDescent="0.2">
      <c r="C1134" s="62"/>
      <c r="D1134" s="62"/>
    </row>
    <row r="1135" spans="3:4" x14ac:dyDescent="0.2">
      <c r="C1135" s="62"/>
      <c r="D1135" s="62"/>
    </row>
    <row r="1136" spans="3:4" x14ac:dyDescent="0.2">
      <c r="C1136" s="62"/>
      <c r="D1136" s="62"/>
    </row>
    <row r="1137" spans="3:4" x14ac:dyDescent="0.2">
      <c r="C1137" s="62"/>
      <c r="D1137" s="62"/>
    </row>
    <row r="1138" spans="3:4" x14ac:dyDescent="0.2">
      <c r="C1138" s="62"/>
      <c r="D1138" s="62"/>
    </row>
    <row r="1139" spans="3:4" x14ac:dyDescent="0.2">
      <c r="C1139" s="62"/>
      <c r="D1139" s="62"/>
    </row>
    <row r="1140" spans="3:4" x14ac:dyDescent="0.2">
      <c r="C1140" s="62"/>
      <c r="D1140" s="62"/>
    </row>
    <row r="1141" spans="3:4" x14ac:dyDescent="0.2">
      <c r="C1141" s="62"/>
      <c r="D1141" s="62"/>
    </row>
    <row r="1142" spans="3:4" x14ac:dyDescent="0.2">
      <c r="C1142" s="62"/>
      <c r="D1142" s="62"/>
    </row>
    <row r="1143" spans="3:4" x14ac:dyDescent="0.2">
      <c r="C1143" s="62"/>
      <c r="D1143" s="62"/>
    </row>
    <row r="1144" spans="3:4" x14ac:dyDescent="0.2">
      <c r="C1144" s="62"/>
      <c r="D1144" s="62"/>
    </row>
    <row r="1145" spans="3:4" x14ac:dyDescent="0.2">
      <c r="C1145" s="62"/>
      <c r="D1145" s="62"/>
    </row>
    <row r="1146" spans="3:4" x14ac:dyDescent="0.2">
      <c r="C1146" s="62"/>
      <c r="D1146" s="62"/>
    </row>
    <row r="1147" spans="3:4" x14ac:dyDescent="0.2">
      <c r="C1147" s="62"/>
      <c r="D1147" s="62"/>
    </row>
    <row r="1148" spans="3:4" x14ac:dyDescent="0.2">
      <c r="C1148" s="62"/>
      <c r="D1148" s="62"/>
    </row>
    <row r="1149" spans="3:4" x14ac:dyDescent="0.2">
      <c r="C1149" s="62"/>
      <c r="D1149" s="62"/>
    </row>
    <row r="1150" spans="3:4" x14ac:dyDescent="0.2">
      <c r="C1150" s="62"/>
      <c r="D1150" s="62"/>
    </row>
    <row r="1151" spans="3:4" x14ac:dyDescent="0.2">
      <c r="C1151" s="62"/>
      <c r="D1151" s="62"/>
    </row>
    <row r="1152" spans="3:4" x14ac:dyDescent="0.2">
      <c r="C1152" s="62"/>
      <c r="D1152" s="62"/>
    </row>
    <row r="1153" spans="3:4" x14ac:dyDescent="0.2">
      <c r="C1153" s="62"/>
      <c r="D1153" s="62"/>
    </row>
    <row r="1154" spans="3:4" x14ac:dyDescent="0.2">
      <c r="C1154" s="62"/>
      <c r="D1154" s="62"/>
    </row>
    <row r="1155" spans="3:4" x14ac:dyDescent="0.2">
      <c r="C1155" s="62"/>
      <c r="D1155" s="62"/>
    </row>
    <row r="1156" spans="3:4" x14ac:dyDescent="0.2">
      <c r="C1156" s="62"/>
      <c r="D1156" s="62"/>
    </row>
    <row r="1157" spans="3:4" x14ac:dyDescent="0.2">
      <c r="C1157" s="62"/>
      <c r="D1157" s="62"/>
    </row>
    <row r="1158" spans="3:4" x14ac:dyDescent="0.2">
      <c r="C1158" s="62"/>
      <c r="D1158" s="62"/>
    </row>
    <row r="1159" spans="3:4" x14ac:dyDescent="0.2">
      <c r="C1159" s="62"/>
      <c r="D1159" s="62"/>
    </row>
    <row r="1160" spans="3:4" x14ac:dyDescent="0.2">
      <c r="C1160" s="62"/>
      <c r="D1160" s="62"/>
    </row>
    <row r="1161" spans="3:4" x14ac:dyDescent="0.2">
      <c r="C1161" s="62"/>
      <c r="D1161" s="62"/>
    </row>
    <row r="1162" spans="3:4" x14ac:dyDescent="0.2">
      <c r="C1162" s="62"/>
      <c r="D1162" s="62"/>
    </row>
    <row r="1163" spans="3:4" x14ac:dyDescent="0.2">
      <c r="C1163" s="62"/>
      <c r="D1163" s="62"/>
    </row>
    <row r="1164" spans="3:4" x14ac:dyDescent="0.2">
      <c r="C1164" s="62"/>
      <c r="D1164" s="62"/>
    </row>
    <row r="1165" spans="3:4" x14ac:dyDescent="0.2">
      <c r="C1165" s="62"/>
      <c r="D1165" s="62"/>
    </row>
    <row r="1166" spans="3:4" x14ac:dyDescent="0.2">
      <c r="C1166" s="62"/>
      <c r="D1166" s="62"/>
    </row>
    <row r="1167" spans="3:4" x14ac:dyDescent="0.2">
      <c r="C1167" s="62"/>
      <c r="D1167" s="62"/>
    </row>
    <row r="1168" spans="3:4" x14ac:dyDescent="0.2">
      <c r="C1168" s="62"/>
      <c r="D1168" s="62"/>
    </row>
    <row r="1169" spans="3:4" x14ac:dyDescent="0.2">
      <c r="C1169" s="62"/>
      <c r="D1169" s="62"/>
    </row>
    <row r="1170" spans="3:4" x14ac:dyDescent="0.2">
      <c r="C1170" s="62"/>
      <c r="D1170" s="62"/>
    </row>
    <row r="1171" spans="3:4" x14ac:dyDescent="0.2">
      <c r="C1171" s="62"/>
      <c r="D1171" s="62"/>
    </row>
    <row r="1172" spans="3:4" x14ac:dyDescent="0.2">
      <c r="C1172" s="62"/>
      <c r="D1172" s="62"/>
    </row>
    <row r="1173" spans="3:4" x14ac:dyDescent="0.2">
      <c r="C1173" s="62"/>
      <c r="D1173" s="62"/>
    </row>
    <row r="1174" spans="3:4" x14ac:dyDescent="0.2">
      <c r="C1174" s="62"/>
      <c r="D1174" s="62"/>
    </row>
    <row r="1175" spans="3:4" x14ac:dyDescent="0.2">
      <c r="C1175" s="62"/>
      <c r="D1175" s="62"/>
    </row>
    <row r="1176" spans="3:4" x14ac:dyDescent="0.2">
      <c r="C1176" s="62"/>
      <c r="D1176" s="62"/>
    </row>
    <row r="1177" spans="3:4" x14ac:dyDescent="0.2">
      <c r="C1177" s="62"/>
      <c r="D1177" s="62"/>
    </row>
    <row r="1178" spans="3:4" x14ac:dyDescent="0.2">
      <c r="C1178" s="62"/>
      <c r="D1178" s="62"/>
    </row>
    <row r="1179" spans="3:4" x14ac:dyDescent="0.2">
      <c r="C1179" s="62"/>
      <c r="D1179" s="62"/>
    </row>
    <row r="1180" spans="3:4" x14ac:dyDescent="0.2">
      <c r="C1180" s="62"/>
      <c r="D1180" s="62"/>
    </row>
    <row r="1181" spans="3:4" x14ac:dyDescent="0.2">
      <c r="C1181" s="62"/>
      <c r="D1181" s="62"/>
    </row>
    <row r="1182" spans="3:4" x14ac:dyDescent="0.2">
      <c r="C1182" s="62"/>
      <c r="D1182" s="62"/>
    </row>
    <row r="1183" spans="3:4" x14ac:dyDescent="0.2">
      <c r="C1183" s="62"/>
      <c r="D1183" s="62"/>
    </row>
    <row r="1184" spans="3:4" x14ac:dyDescent="0.2">
      <c r="C1184" s="62"/>
      <c r="D1184" s="62"/>
    </row>
    <row r="1185" spans="3:4" x14ac:dyDescent="0.2">
      <c r="C1185" s="62"/>
      <c r="D1185" s="62"/>
    </row>
    <row r="1186" spans="3:4" x14ac:dyDescent="0.2">
      <c r="C1186" s="62"/>
      <c r="D1186" s="62"/>
    </row>
    <row r="1187" spans="3:4" x14ac:dyDescent="0.2">
      <c r="C1187" s="62"/>
      <c r="D1187" s="62"/>
    </row>
    <row r="1188" spans="3:4" x14ac:dyDescent="0.2">
      <c r="C1188" s="62"/>
      <c r="D1188" s="62"/>
    </row>
    <row r="1189" spans="3:4" x14ac:dyDescent="0.2">
      <c r="C1189" s="62"/>
      <c r="D1189" s="62"/>
    </row>
    <row r="1190" spans="3:4" x14ac:dyDescent="0.2">
      <c r="C1190" s="62"/>
      <c r="D1190" s="62"/>
    </row>
    <row r="1191" spans="3:4" x14ac:dyDescent="0.2">
      <c r="C1191" s="62"/>
      <c r="D1191" s="62"/>
    </row>
    <row r="1192" spans="3:4" x14ac:dyDescent="0.2">
      <c r="C1192" s="62"/>
      <c r="D1192" s="62"/>
    </row>
    <row r="1193" spans="3:4" x14ac:dyDescent="0.2">
      <c r="C1193" s="62"/>
      <c r="D1193" s="62"/>
    </row>
    <row r="1194" spans="3:4" x14ac:dyDescent="0.2">
      <c r="C1194" s="62"/>
      <c r="D1194" s="62"/>
    </row>
    <row r="1195" spans="3:4" x14ac:dyDescent="0.2">
      <c r="C1195" s="62"/>
      <c r="D1195" s="62"/>
    </row>
    <row r="1196" spans="3:4" x14ac:dyDescent="0.2">
      <c r="C1196" s="62"/>
      <c r="D1196" s="62"/>
    </row>
    <row r="1197" spans="3:4" x14ac:dyDescent="0.2">
      <c r="C1197" s="62"/>
      <c r="D1197" s="62"/>
    </row>
    <row r="1198" spans="3:4" x14ac:dyDescent="0.2">
      <c r="C1198" s="62"/>
      <c r="D1198" s="62"/>
    </row>
    <row r="1199" spans="3:4" x14ac:dyDescent="0.2">
      <c r="C1199" s="62"/>
      <c r="D1199" s="62"/>
    </row>
    <row r="1200" spans="3:4" x14ac:dyDescent="0.2">
      <c r="C1200" s="62"/>
      <c r="D1200" s="62"/>
    </row>
    <row r="1201" spans="3:4" x14ac:dyDescent="0.2">
      <c r="C1201" s="62"/>
      <c r="D1201" s="62"/>
    </row>
    <row r="1202" spans="3:4" x14ac:dyDescent="0.2">
      <c r="C1202" s="62"/>
      <c r="D1202" s="62"/>
    </row>
    <row r="1203" spans="3:4" x14ac:dyDescent="0.2">
      <c r="C1203" s="62"/>
      <c r="D1203" s="62"/>
    </row>
    <row r="1204" spans="3:4" x14ac:dyDescent="0.2">
      <c r="C1204" s="62"/>
      <c r="D1204" s="62"/>
    </row>
    <row r="1205" spans="3:4" x14ac:dyDescent="0.2">
      <c r="C1205" s="62"/>
      <c r="D1205" s="62"/>
    </row>
    <row r="1206" spans="3:4" x14ac:dyDescent="0.2">
      <c r="C1206" s="62"/>
      <c r="D1206" s="62"/>
    </row>
    <row r="1207" spans="3:4" x14ac:dyDescent="0.2">
      <c r="C1207" s="62"/>
      <c r="D1207" s="62"/>
    </row>
    <row r="1208" spans="3:4" x14ac:dyDescent="0.2">
      <c r="C1208" s="62"/>
      <c r="D1208" s="62"/>
    </row>
    <row r="1209" spans="3:4" x14ac:dyDescent="0.2">
      <c r="C1209" s="62"/>
      <c r="D1209" s="62"/>
    </row>
    <row r="1210" spans="3:4" x14ac:dyDescent="0.2">
      <c r="C1210" s="62"/>
      <c r="D1210" s="62"/>
    </row>
    <row r="1211" spans="3:4" x14ac:dyDescent="0.2">
      <c r="C1211" s="62"/>
      <c r="D1211" s="62"/>
    </row>
    <row r="1212" spans="3:4" x14ac:dyDescent="0.2">
      <c r="C1212" s="62"/>
      <c r="D1212" s="62"/>
    </row>
    <row r="1213" spans="3:4" x14ac:dyDescent="0.2">
      <c r="C1213" s="62"/>
      <c r="D1213" s="62"/>
    </row>
    <row r="1214" spans="3:4" x14ac:dyDescent="0.2">
      <c r="C1214" s="62"/>
      <c r="D1214" s="62"/>
    </row>
    <row r="1215" spans="3:4" x14ac:dyDescent="0.2">
      <c r="C1215" s="62"/>
      <c r="D1215" s="62"/>
    </row>
    <row r="1216" spans="3:4" x14ac:dyDescent="0.2">
      <c r="C1216" s="62"/>
      <c r="D1216" s="62"/>
    </row>
    <row r="1217" spans="3:4" x14ac:dyDescent="0.2">
      <c r="C1217" s="62"/>
      <c r="D1217" s="62"/>
    </row>
    <row r="1218" spans="3:4" x14ac:dyDescent="0.2">
      <c r="C1218" s="62"/>
      <c r="D1218" s="62"/>
    </row>
    <row r="1219" spans="3:4" x14ac:dyDescent="0.2">
      <c r="C1219" s="62"/>
      <c r="D1219" s="62"/>
    </row>
    <row r="1220" spans="3:4" x14ac:dyDescent="0.2">
      <c r="C1220" s="62"/>
      <c r="D1220" s="62"/>
    </row>
    <row r="1221" spans="3:4" x14ac:dyDescent="0.2">
      <c r="C1221" s="62"/>
      <c r="D1221" s="62"/>
    </row>
    <row r="1222" spans="3:4" x14ac:dyDescent="0.2">
      <c r="C1222" s="62"/>
      <c r="D1222" s="62"/>
    </row>
    <row r="1223" spans="3:4" x14ac:dyDescent="0.2">
      <c r="C1223" s="62"/>
      <c r="D1223" s="62"/>
    </row>
    <row r="1224" spans="3:4" x14ac:dyDescent="0.2">
      <c r="C1224" s="62"/>
      <c r="D1224" s="62"/>
    </row>
    <row r="1225" spans="3:4" x14ac:dyDescent="0.2">
      <c r="C1225" s="62"/>
      <c r="D1225" s="62"/>
    </row>
    <row r="1226" spans="3:4" x14ac:dyDescent="0.2">
      <c r="C1226" s="62"/>
      <c r="D1226" s="62"/>
    </row>
    <row r="1227" spans="3:4" x14ac:dyDescent="0.2">
      <c r="C1227" s="62"/>
      <c r="D1227" s="62"/>
    </row>
    <row r="1228" spans="3:4" x14ac:dyDescent="0.2">
      <c r="C1228" s="62"/>
      <c r="D1228" s="62"/>
    </row>
    <row r="1229" spans="3:4" x14ac:dyDescent="0.2">
      <c r="C1229" s="62"/>
      <c r="D1229" s="62"/>
    </row>
    <row r="1230" spans="3:4" x14ac:dyDescent="0.2">
      <c r="C1230" s="62"/>
      <c r="D1230" s="62"/>
    </row>
    <row r="1231" spans="3:4" x14ac:dyDescent="0.2">
      <c r="C1231" s="62"/>
      <c r="D1231" s="62"/>
    </row>
    <row r="1232" spans="3:4" x14ac:dyDescent="0.2">
      <c r="C1232" s="62"/>
      <c r="D1232" s="62"/>
    </row>
    <row r="1233" spans="3:4" x14ac:dyDescent="0.2">
      <c r="C1233" s="62"/>
      <c r="D1233" s="62"/>
    </row>
    <row r="1234" spans="3:4" x14ac:dyDescent="0.2">
      <c r="C1234" s="62"/>
      <c r="D1234" s="62"/>
    </row>
    <row r="1235" spans="3:4" x14ac:dyDescent="0.2">
      <c r="C1235" s="62"/>
      <c r="D1235" s="62"/>
    </row>
    <row r="1236" spans="3:4" x14ac:dyDescent="0.2">
      <c r="C1236" s="62"/>
      <c r="D1236" s="62"/>
    </row>
    <row r="1237" spans="3:4" x14ac:dyDescent="0.2">
      <c r="C1237" s="62"/>
      <c r="D1237" s="62"/>
    </row>
    <row r="1238" spans="3:4" x14ac:dyDescent="0.2">
      <c r="C1238" s="62"/>
      <c r="D1238" s="62"/>
    </row>
    <row r="1239" spans="3:4" x14ac:dyDescent="0.2">
      <c r="C1239" s="62"/>
      <c r="D1239" s="62"/>
    </row>
    <row r="1240" spans="3:4" x14ac:dyDescent="0.2">
      <c r="C1240" s="62"/>
      <c r="D1240" s="62"/>
    </row>
    <row r="1241" spans="3:4" x14ac:dyDescent="0.2">
      <c r="C1241" s="62"/>
      <c r="D1241" s="62"/>
    </row>
    <row r="1242" spans="3:4" x14ac:dyDescent="0.2">
      <c r="C1242" s="62"/>
      <c r="D1242" s="62"/>
    </row>
    <row r="1243" spans="3:4" x14ac:dyDescent="0.2">
      <c r="C1243" s="62"/>
      <c r="D1243" s="62"/>
    </row>
    <row r="1244" spans="3:4" x14ac:dyDescent="0.2">
      <c r="C1244" s="62"/>
      <c r="D1244" s="62"/>
    </row>
    <row r="1245" spans="3:4" x14ac:dyDescent="0.2">
      <c r="C1245" s="62"/>
      <c r="D1245" s="62"/>
    </row>
    <row r="1246" spans="3:4" x14ac:dyDescent="0.2">
      <c r="C1246" s="62"/>
      <c r="D1246" s="62"/>
    </row>
    <row r="1247" spans="3:4" x14ac:dyDescent="0.2">
      <c r="C1247" s="62"/>
      <c r="D1247" s="62"/>
    </row>
    <row r="1248" spans="3:4" x14ac:dyDescent="0.2">
      <c r="C1248" s="62"/>
      <c r="D1248" s="62"/>
    </row>
    <row r="1249" spans="3:4" x14ac:dyDescent="0.2">
      <c r="C1249" s="62"/>
      <c r="D1249" s="62"/>
    </row>
    <row r="1250" spans="3:4" x14ac:dyDescent="0.2">
      <c r="C1250" s="62"/>
      <c r="D1250" s="62"/>
    </row>
    <row r="1251" spans="3:4" x14ac:dyDescent="0.2">
      <c r="C1251" s="62"/>
      <c r="D1251" s="62"/>
    </row>
    <row r="1252" spans="3:4" x14ac:dyDescent="0.2">
      <c r="C1252" s="62"/>
      <c r="D1252" s="62"/>
    </row>
    <row r="1253" spans="3:4" x14ac:dyDescent="0.2">
      <c r="C1253" s="62"/>
      <c r="D1253" s="62"/>
    </row>
    <row r="1254" spans="3:4" x14ac:dyDescent="0.2">
      <c r="C1254" s="62"/>
      <c r="D1254" s="62"/>
    </row>
    <row r="1255" spans="3:4" x14ac:dyDescent="0.2">
      <c r="C1255" s="62"/>
      <c r="D1255" s="62"/>
    </row>
    <row r="1256" spans="3:4" x14ac:dyDescent="0.2">
      <c r="C1256" s="62"/>
      <c r="D1256" s="62"/>
    </row>
    <row r="1257" spans="3:4" x14ac:dyDescent="0.2">
      <c r="C1257" s="62"/>
      <c r="D1257" s="62"/>
    </row>
    <row r="1258" spans="3:4" x14ac:dyDescent="0.2">
      <c r="C1258" s="62"/>
      <c r="D1258" s="62"/>
    </row>
    <row r="1259" spans="3:4" x14ac:dyDescent="0.2">
      <c r="C1259" s="62"/>
      <c r="D1259" s="62"/>
    </row>
    <row r="1260" spans="3:4" x14ac:dyDescent="0.2">
      <c r="C1260" s="62"/>
      <c r="D1260" s="62"/>
    </row>
    <row r="1261" spans="3:4" x14ac:dyDescent="0.2">
      <c r="C1261" s="62"/>
      <c r="D1261" s="62"/>
    </row>
    <row r="1262" spans="3:4" x14ac:dyDescent="0.2">
      <c r="C1262" s="62"/>
      <c r="D1262" s="62"/>
    </row>
    <row r="1263" spans="3:4" x14ac:dyDescent="0.2">
      <c r="C1263" s="62"/>
      <c r="D1263" s="62"/>
    </row>
    <row r="1264" spans="3:4" x14ac:dyDescent="0.2">
      <c r="C1264" s="62"/>
      <c r="D1264" s="62"/>
    </row>
    <row r="1265" spans="3:4" x14ac:dyDescent="0.2">
      <c r="C1265" s="62"/>
      <c r="D1265" s="62"/>
    </row>
    <row r="1266" spans="3:4" x14ac:dyDescent="0.2">
      <c r="C1266" s="62"/>
      <c r="D1266" s="62"/>
    </row>
    <row r="1267" spans="3:4" x14ac:dyDescent="0.2">
      <c r="C1267" s="62"/>
      <c r="D1267" s="62"/>
    </row>
    <row r="1268" spans="3:4" x14ac:dyDescent="0.2">
      <c r="C1268" s="62"/>
      <c r="D1268" s="62"/>
    </row>
    <row r="1269" spans="3:4" x14ac:dyDescent="0.2">
      <c r="C1269" s="62"/>
      <c r="D1269" s="62"/>
    </row>
    <row r="1270" spans="3:4" x14ac:dyDescent="0.2">
      <c r="C1270" s="62"/>
      <c r="D1270" s="62"/>
    </row>
    <row r="1271" spans="3:4" x14ac:dyDescent="0.2">
      <c r="C1271" s="62"/>
      <c r="D1271" s="62"/>
    </row>
    <row r="1272" spans="3:4" x14ac:dyDescent="0.2">
      <c r="C1272" s="62"/>
      <c r="D1272" s="62"/>
    </row>
    <row r="1273" spans="3:4" x14ac:dyDescent="0.2">
      <c r="C1273" s="62"/>
      <c r="D1273" s="62"/>
    </row>
    <row r="1274" spans="3:4" x14ac:dyDescent="0.2">
      <c r="C1274" s="62"/>
      <c r="D1274" s="62"/>
    </row>
    <row r="1275" spans="3:4" x14ac:dyDescent="0.2">
      <c r="C1275" s="62"/>
      <c r="D1275" s="62"/>
    </row>
    <row r="1276" spans="3:4" x14ac:dyDescent="0.2">
      <c r="C1276" s="62"/>
      <c r="D1276" s="62"/>
    </row>
    <row r="1277" spans="3:4" x14ac:dyDescent="0.2">
      <c r="C1277" s="62"/>
      <c r="D1277" s="62"/>
    </row>
    <row r="1278" spans="3:4" x14ac:dyDescent="0.2">
      <c r="C1278" s="62"/>
      <c r="D1278" s="62"/>
    </row>
    <row r="1279" spans="3:4" x14ac:dyDescent="0.2">
      <c r="C1279" s="62"/>
      <c r="D1279" s="62"/>
    </row>
    <row r="1280" spans="3:4" x14ac:dyDescent="0.2">
      <c r="C1280" s="62"/>
      <c r="D1280" s="62"/>
    </row>
    <row r="1281" spans="3:4" x14ac:dyDescent="0.2">
      <c r="C1281" s="62"/>
      <c r="D1281" s="62"/>
    </row>
    <row r="1282" spans="3:4" x14ac:dyDescent="0.2">
      <c r="C1282" s="62"/>
      <c r="D1282" s="62"/>
    </row>
    <row r="1283" spans="3:4" x14ac:dyDescent="0.2">
      <c r="C1283" s="62"/>
      <c r="D1283" s="62"/>
    </row>
    <row r="1284" spans="3:4" x14ac:dyDescent="0.2">
      <c r="C1284" s="62"/>
      <c r="D1284" s="62"/>
    </row>
    <row r="1285" spans="3:4" x14ac:dyDescent="0.2">
      <c r="C1285" s="62"/>
      <c r="D1285" s="62"/>
    </row>
    <row r="1286" spans="3:4" x14ac:dyDescent="0.2">
      <c r="C1286" s="62"/>
      <c r="D1286" s="62"/>
    </row>
    <row r="1287" spans="3:4" x14ac:dyDescent="0.2">
      <c r="C1287" s="62"/>
      <c r="D1287" s="62"/>
    </row>
    <row r="1288" spans="3:4" x14ac:dyDescent="0.2">
      <c r="C1288" s="62"/>
      <c r="D1288" s="62"/>
    </row>
    <row r="1289" spans="3:4" x14ac:dyDescent="0.2">
      <c r="C1289" s="62"/>
      <c r="D1289" s="62"/>
    </row>
    <row r="1290" spans="3:4" x14ac:dyDescent="0.2">
      <c r="C1290" s="62"/>
      <c r="D1290" s="62"/>
    </row>
    <row r="1291" spans="3:4" x14ac:dyDescent="0.2">
      <c r="C1291" s="62"/>
      <c r="D1291" s="62"/>
    </row>
    <row r="1292" spans="3:4" x14ac:dyDescent="0.2">
      <c r="C1292" s="62"/>
      <c r="D1292" s="62"/>
    </row>
    <row r="1293" spans="3:4" x14ac:dyDescent="0.2">
      <c r="C1293" s="62"/>
      <c r="D1293" s="62"/>
    </row>
    <row r="1294" spans="3:4" x14ac:dyDescent="0.2">
      <c r="C1294" s="62"/>
      <c r="D1294" s="62"/>
    </row>
    <row r="1295" spans="3:4" x14ac:dyDescent="0.2">
      <c r="C1295" s="62"/>
      <c r="D1295" s="62"/>
    </row>
    <row r="1296" spans="3:4" x14ac:dyDescent="0.2">
      <c r="C1296" s="62"/>
      <c r="D1296" s="62"/>
    </row>
    <row r="1297" spans="3:4" x14ac:dyDescent="0.2">
      <c r="C1297" s="62"/>
      <c r="D1297" s="62"/>
    </row>
    <row r="1298" spans="3:4" x14ac:dyDescent="0.2">
      <c r="C1298" s="62"/>
      <c r="D1298" s="62"/>
    </row>
    <row r="1299" spans="3:4" x14ac:dyDescent="0.2">
      <c r="C1299" s="62"/>
      <c r="D1299" s="62"/>
    </row>
    <row r="1300" spans="3:4" x14ac:dyDescent="0.2">
      <c r="C1300" s="62"/>
      <c r="D1300" s="62"/>
    </row>
    <row r="1301" spans="3:4" x14ac:dyDescent="0.2">
      <c r="C1301" s="62"/>
      <c r="D1301" s="62"/>
    </row>
    <row r="1302" spans="3:4" x14ac:dyDescent="0.2">
      <c r="C1302" s="62"/>
      <c r="D1302" s="62"/>
    </row>
    <row r="1303" spans="3:4" x14ac:dyDescent="0.2">
      <c r="C1303" s="62"/>
      <c r="D1303" s="62"/>
    </row>
    <row r="1304" spans="3:4" x14ac:dyDescent="0.2">
      <c r="C1304" s="62"/>
      <c r="D1304" s="62"/>
    </row>
    <row r="1305" spans="3:4" x14ac:dyDescent="0.2">
      <c r="C1305" s="62"/>
      <c r="D1305" s="62"/>
    </row>
    <row r="1306" spans="3:4" x14ac:dyDescent="0.2">
      <c r="C1306" s="62"/>
      <c r="D1306" s="62"/>
    </row>
    <row r="1307" spans="3:4" x14ac:dyDescent="0.2">
      <c r="C1307" s="62"/>
      <c r="D1307" s="62"/>
    </row>
    <row r="1308" spans="3:4" x14ac:dyDescent="0.2">
      <c r="C1308" s="62"/>
      <c r="D1308" s="62"/>
    </row>
    <row r="1309" spans="3:4" x14ac:dyDescent="0.2">
      <c r="C1309" s="62"/>
      <c r="D1309" s="62"/>
    </row>
    <row r="1310" spans="3:4" x14ac:dyDescent="0.2">
      <c r="C1310" s="62"/>
      <c r="D1310" s="62"/>
    </row>
    <row r="1311" spans="3:4" x14ac:dyDescent="0.2">
      <c r="C1311" s="62"/>
      <c r="D1311" s="62"/>
    </row>
    <row r="1312" spans="3:4" x14ac:dyDescent="0.2">
      <c r="C1312" s="62"/>
      <c r="D1312" s="62"/>
    </row>
    <row r="1313" spans="3:4" x14ac:dyDescent="0.2">
      <c r="C1313" s="62"/>
      <c r="D1313" s="62"/>
    </row>
    <row r="1314" spans="3:4" x14ac:dyDescent="0.2">
      <c r="C1314" s="62"/>
      <c r="D1314" s="62"/>
    </row>
    <row r="1315" spans="3:4" x14ac:dyDescent="0.2">
      <c r="C1315" s="62"/>
      <c r="D1315" s="62"/>
    </row>
    <row r="1316" spans="3:4" x14ac:dyDescent="0.2">
      <c r="C1316" s="62"/>
      <c r="D1316" s="62"/>
    </row>
    <row r="1317" spans="3:4" x14ac:dyDescent="0.2">
      <c r="C1317" s="62"/>
      <c r="D1317" s="62"/>
    </row>
    <row r="1318" spans="3:4" x14ac:dyDescent="0.2">
      <c r="C1318" s="62"/>
      <c r="D1318" s="62"/>
    </row>
    <row r="1319" spans="3:4" x14ac:dyDescent="0.2">
      <c r="C1319" s="62"/>
      <c r="D1319" s="62"/>
    </row>
    <row r="1320" spans="3:4" x14ac:dyDescent="0.2">
      <c r="C1320" s="62"/>
      <c r="D1320" s="62"/>
    </row>
    <row r="1321" spans="3:4" x14ac:dyDescent="0.2">
      <c r="C1321" s="62"/>
      <c r="D1321" s="62"/>
    </row>
    <row r="1322" spans="3:4" x14ac:dyDescent="0.2">
      <c r="C1322" s="62"/>
      <c r="D1322" s="62"/>
    </row>
    <row r="1323" spans="3:4" x14ac:dyDescent="0.2">
      <c r="C1323" s="62"/>
      <c r="D1323" s="62"/>
    </row>
    <row r="1324" spans="3:4" x14ac:dyDescent="0.2">
      <c r="C1324" s="62"/>
      <c r="D1324" s="62"/>
    </row>
    <row r="1325" spans="3:4" x14ac:dyDescent="0.2">
      <c r="C1325" s="62"/>
      <c r="D1325" s="62"/>
    </row>
    <row r="1326" spans="3:4" x14ac:dyDescent="0.2">
      <c r="C1326" s="62"/>
      <c r="D1326" s="62"/>
    </row>
    <row r="1327" spans="3:4" x14ac:dyDescent="0.2">
      <c r="C1327" s="62"/>
      <c r="D1327" s="62"/>
    </row>
    <row r="1328" spans="3:4" x14ac:dyDescent="0.2">
      <c r="C1328" s="62"/>
      <c r="D1328" s="62"/>
    </row>
    <row r="1329" spans="3:4" x14ac:dyDescent="0.2">
      <c r="C1329" s="62"/>
      <c r="D1329" s="62"/>
    </row>
    <row r="1330" spans="3:4" x14ac:dyDescent="0.2">
      <c r="C1330" s="62"/>
      <c r="D1330" s="62"/>
    </row>
    <row r="1331" spans="3:4" x14ac:dyDescent="0.2">
      <c r="C1331" s="62"/>
      <c r="D1331" s="62"/>
    </row>
    <row r="1332" spans="3:4" x14ac:dyDescent="0.2">
      <c r="C1332" s="62"/>
      <c r="D1332" s="62"/>
    </row>
    <row r="1333" spans="3:4" x14ac:dyDescent="0.2">
      <c r="C1333" s="62"/>
      <c r="D1333" s="62"/>
    </row>
    <row r="1334" spans="3:4" x14ac:dyDescent="0.2">
      <c r="C1334" s="62"/>
      <c r="D1334" s="62"/>
    </row>
    <row r="1335" spans="3:4" x14ac:dyDescent="0.2">
      <c r="C1335" s="62"/>
      <c r="D1335" s="62"/>
    </row>
    <row r="1336" spans="3:4" x14ac:dyDescent="0.2">
      <c r="C1336" s="62"/>
      <c r="D1336" s="62"/>
    </row>
    <row r="1337" spans="3:4" x14ac:dyDescent="0.2">
      <c r="C1337" s="62"/>
      <c r="D1337" s="62"/>
    </row>
    <row r="1338" spans="3:4" x14ac:dyDescent="0.2">
      <c r="C1338" s="62"/>
      <c r="D1338" s="62"/>
    </row>
    <row r="1339" spans="3:4" x14ac:dyDescent="0.2">
      <c r="C1339" s="62"/>
      <c r="D1339" s="62"/>
    </row>
    <row r="1340" spans="3:4" x14ac:dyDescent="0.2">
      <c r="C1340" s="62"/>
      <c r="D1340" s="62"/>
    </row>
    <row r="1341" spans="3:4" x14ac:dyDescent="0.2">
      <c r="C1341" s="62"/>
      <c r="D1341" s="62"/>
    </row>
    <row r="1342" spans="3:4" x14ac:dyDescent="0.2">
      <c r="C1342" s="62"/>
      <c r="D1342" s="62"/>
    </row>
    <row r="1343" spans="3:4" x14ac:dyDescent="0.2">
      <c r="C1343" s="62"/>
      <c r="D1343" s="62"/>
    </row>
    <row r="1344" spans="3:4" x14ac:dyDescent="0.2">
      <c r="C1344" s="62"/>
      <c r="D1344" s="62"/>
    </row>
    <row r="1345" spans="3:4" x14ac:dyDescent="0.2">
      <c r="C1345" s="62"/>
      <c r="D1345" s="62"/>
    </row>
    <row r="1346" spans="3:4" x14ac:dyDescent="0.2">
      <c r="C1346" s="62"/>
      <c r="D1346" s="62"/>
    </row>
    <row r="1347" spans="3:4" x14ac:dyDescent="0.2">
      <c r="C1347" s="62"/>
      <c r="D1347" s="62"/>
    </row>
    <row r="1348" spans="3:4" x14ac:dyDescent="0.2">
      <c r="C1348" s="62"/>
      <c r="D1348" s="62"/>
    </row>
    <row r="1349" spans="3:4" x14ac:dyDescent="0.2">
      <c r="C1349" s="62"/>
      <c r="D1349" s="62"/>
    </row>
    <row r="1350" spans="3:4" x14ac:dyDescent="0.2">
      <c r="C1350" s="62"/>
      <c r="D1350" s="62"/>
    </row>
    <row r="1351" spans="3:4" x14ac:dyDescent="0.2">
      <c r="C1351" s="62"/>
      <c r="D1351" s="62"/>
    </row>
    <row r="1352" spans="3:4" x14ac:dyDescent="0.2">
      <c r="C1352" s="62"/>
      <c r="D1352" s="62"/>
    </row>
    <row r="1353" spans="3:4" x14ac:dyDescent="0.2">
      <c r="C1353" s="62"/>
      <c r="D1353" s="62"/>
    </row>
    <row r="1354" spans="3:4" x14ac:dyDescent="0.2">
      <c r="C1354" s="62"/>
      <c r="D1354" s="62"/>
    </row>
    <row r="1355" spans="3:4" x14ac:dyDescent="0.2">
      <c r="C1355" s="62"/>
      <c r="D1355" s="62"/>
    </row>
    <row r="1356" spans="3:4" x14ac:dyDescent="0.2">
      <c r="C1356" s="62"/>
      <c r="D1356" s="62"/>
    </row>
    <row r="1357" spans="3:4" x14ac:dyDescent="0.2">
      <c r="C1357" s="62"/>
      <c r="D1357" s="62"/>
    </row>
    <row r="1358" spans="3:4" x14ac:dyDescent="0.2">
      <c r="C1358" s="62"/>
      <c r="D1358" s="62"/>
    </row>
    <row r="1359" spans="3:4" x14ac:dyDescent="0.2">
      <c r="C1359" s="62"/>
      <c r="D1359" s="62"/>
    </row>
    <row r="1360" spans="3:4" x14ac:dyDescent="0.2">
      <c r="C1360" s="62"/>
      <c r="D1360" s="62"/>
    </row>
    <row r="1361" spans="3:4" x14ac:dyDescent="0.2">
      <c r="C1361" s="62"/>
      <c r="D1361" s="62"/>
    </row>
    <row r="1362" spans="3:4" x14ac:dyDescent="0.2">
      <c r="C1362" s="62"/>
      <c r="D1362" s="62"/>
    </row>
    <row r="1363" spans="3:4" x14ac:dyDescent="0.2">
      <c r="C1363" s="62"/>
      <c r="D1363" s="62"/>
    </row>
    <row r="1364" spans="3:4" x14ac:dyDescent="0.2">
      <c r="C1364" s="62"/>
      <c r="D1364" s="62"/>
    </row>
    <row r="1365" spans="3:4" x14ac:dyDescent="0.2">
      <c r="C1365" s="62"/>
      <c r="D1365" s="62"/>
    </row>
    <row r="1366" spans="3:4" x14ac:dyDescent="0.2">
      <c r="C1366" s="62"/>
      <c r="D1366" s="62"/>
    </row>
    <row r="1367" spans="3:4" x14ac:dyDescent="0.2">
      <c r="C1367" s="62"/>
      <c r="D1367" s="62"/>
    </row>
    <row r="1368" spans="3:4" x14ac:dyDescent="0.2">
      <c r="C1368" s="62"/>
      <c r="D1368" s="62"/>
    </row>
    <row r="1369" spans="3:4" x14ac:dyDescent="0.2">
      <c r="C1369" s="62"/>
      <c r="D1369" s="62"/>
    </row>
    <row r="1370" spans="3:4" x14ac:dyDescent="0.2">
      <c r="C1370" s="62"/>
      <c r="D1370" s="62"/>
    </row>
    <row r="1371" spans="3:4" x14ac:dyDescent="0.2">
      <c r="C1371" s="62"/>
      <c r="D1371" s="62"/>
    </row>
    <row r="1372" spans="3:4" x14ac:dyDescent="0.2">
      <c r="C1372" s="62"/>
      <c r="D1372" s="62"/>
    </row>
    <row r="1373" spans="3:4" x14ac:dyDescent="0.2">
      <c r="C1373" s="62"/>
      <c r="D1373" s="62"/>
    </row>
    <row r="1374" spans="3:4" x14ac:dyDescent="0.2">
      <c r="C1374" s="62"/>
      <c r="D1374" s="62"/>
    </row>
    <row r="1375" spans="3:4" x14ac:dyDescent="0.2">
      <c r="C1375" s="62"/>
      <c r="D1375" s="62"/>
    </row>
    <row r="1376" spans="3:4" x14ac:dyDescent="0.2">
      <c r="C1376" s="62"/>
      <c r="D1376" s="62"/>
    </row>
    <row r="1377" spans="3:4" x14ac:dyDescent="0.2">
      <c r="C1377" s="62"/>
      <c r="D1377" s="62"/>
    </row>
    <row r="1378" spans="3:4" x14ac:dyDescent="0.2">
      <c r="C1378" s="62"/>
      <c r="D1378" s="62"/>
    </row>
    <row r="1379" spans="3:4" x14ac:dyDescent="0.2">
      <c r="C1379" s="62"/>
      <c r="D1379" s="62"/>
    </row>
    <row r="1380" spans="3:4" x14ac:dyDescent="0.2">
      <c r="C1380" s="62"/>
      <c r="D1380" s="62"/>
    </row>
    <row r="1381" spans="3:4" x14ac:dyDescent="0.2">
      <c r="C1381" s="62"/>
      <c r="D1381" s="62"/>
    </row>
    <row r="1382" spans="3:4" x14ac:dyDescent="0.2">
      <c r="C1382" s="62"/>
      <c r="D1382" s="62"/>
    </row>
    <row r="1383" spans="3:4" x14ac:dyDescent="0.2">
      <c r="C1383" s="62"/>
      <c r="D1383" s="62"/>
    </row>
    <row r="1384" spans="3:4" x14ac:dyDescent="0.2">
      <c r="C1384" s="62"/>
      <c r="D1384" s="62"/>
    </row>
    <row r="1385" spans="3:4" x14ac:dyDescent="0.2">
      <c r="C1385" s="62"/>
      <c r="D1385" s="62"/>
    </row>
    <row r="1386" spans="3:4" x14ac:dyDescent="0.2">
      <c r="C1386" s="62"/>
      <c r="D1386" s="62"/>
    </row>
    <row r="1387" spans="3:4" x14ac:dyDescent="0.2">
      <c r="C1387" s="62"/>
      <c r="D1387" s="62"/>
    </row>
    <row r="1388" spans="3:4" x14ac:dyDescent="0.2">
      <c r="C1388" s="62"/>
      <c r="D1388" s="62"/>
    </row>
    <row r="1389" spans="3:4" x14ac:dyDescent="0.2">
      <c r="C1389" s="62"/>
      <c r="D1389" s="62"/>
    </row>
    <row r="1390" spans="3:4" x14ac:dyDescent="0.2">
      <c r="C1390" s="62"/>
      <c r="D1390" s="62"/>
    </row>
    <row r="1391" spans="3:4" x14ac:dyDescent="0.2">
      <c r="C1391" s="62"/>
      <c r="D1391" s="62"/>
    </row>
    <row r="1392" spans="3:4" x14ac:dyDescent="0.2">
      <c r="C1392" s="62"/>
      <c r="D1392" s="62"/>
    </row>
    <row r="1393" spans="3:4" x14ac:dyDescent="0.2">
      <c r="C1393" s="62"/>
      <c r="D1393" s="62"/>
    </row>
    <row r="1394" spans="3:4" x14ac:dyDescent="0.2">
      <c r="C1394" s="62"/>
      <c r="D1394" s="62"/>
    </row>
    <row r="1395" spans="3:4" x14ac:dyDescent="0.2">
      <c r="C1395" s="62"/>
      <c r="D1395" s="62"/>
    </row>
    <row r="1396" spans="3:4" x14ac:dyDescent="0.2">
      <c r="C1396" s="62"/>
      <c r="D1396" s="62"/>
    </row>
    <row r="1397" spans="3:4" x14ac:dyDescent="0.2">
      <c r="C1397" s="62"/>
      <c r="D1397" s="62"/>
    </row>
    <row r="1398" spans="3:4" x14ac:dyDescent="0.2">
      <c r="C1398" s="62"/>
      <c r="D1398" s="62"/>
    </row>
    <row r="1399" spans="3:4" x14ac:dyDescent="0.2">
      <c r="C1399" s="62"/>
      <c r="D1399" s="62"/>
    </row>
    <row r="1400" spans="3:4" x14ac:dyDescent="0.2">
      <c r="C1400" s="62"/>
      <c r="D1400" s="62"/>
    </row>
    <row r="1401" spans="3:4" x14ac:dyDescent="0.2">
      <c r="C1401" s="62"/>
      <c r="D1401" s="62"/>
    </row>
    <row r="1402" spans="3:4" x14ac:dyDescent="0.2">
      <c r="C1402" s="62"/>
      <c r="D1402" s="62"/>
    </row>
    <row r="1403" spans="3:4" x14ac:dyDescent="0.2">
      <c r="C1403" s="62"/>
      <c r="D1403" s="62"/>
    </row>
    <row r="1404" spans="3:4" x14ac:dyDescent="0.2">
      <c r="C1404" s="62"/>
      <c r="D1404" s="62"/>
    </row>
    <row r="1405" spans="3:4" x14ac:dyDescent="0.2">
      <c r="C1405" s="62"/>
      <c r="D1405" s="62"/>
    </row>
    <row r="1406" spans="3:4" x14ac:dyDescent="0.2">
      <c r="C1406" s="62"/>
      <c r="D1406" s="62"/>
    </row>
    <row r="1407" spans="3:4" x14ac:dyDescent="0.2">
      <c r="C1407" s="62"/>
      <c r="D1407" s="62"/>
    </row>
    <row r="1408" spans="3:4" x14ac:dyDescent="0.2">
      <c r="C1408" s="62"/>
      <c r="D1408" s="62"/>
    </row>
    <row r="1409" spans="3:4" x14ac:dyDescent="0.2">
      <c r="C1409" s="62"/>
      <c r="D1409" s="62"/>
    </row>
    <row r="1410" spans="3:4" x14ac:dyDescent="0.2">
      <c r="C1410" s="62"/>
      <c r="D1410" s="62"/>
    </row>
    <row r="1411" spans="3:4" x14ac:dyDescent="0.2">
      <c r="C1411" s="62"/>
      <c r="D1411" s="62"/>
    </row>
    <row r="1412" spans="3:4" x14ac:dyDescent="0.2">
      <c r="C1412" s="62"/>
      <c r="D1412" s="62"/>
    </row>
    <row r="1413" spans="3:4" x14ac:dyDescent="0.2">
      <c r="C1413" s="62"/>
      <c r="D1413" s="62"/>
    </row>
    <row r="1414" spans="3:4" x14ac:dyDescent="0.2">
      <c r="C1414" s="62"/>
      <c r="D1414" s="62"/>
    </row>
    <row r="1415" spans="3:4" x14ac:dyDescent="0.2">
      <c r="C1415" s="62"/>
      <c r="D1415" s="62"/>
    </row>
    <row r="1416" spans="3:4" x14ac:dyDescent="0.2">
      <c r="C1416" s="62"/>
      <c r="D1416" s="62"/>
    </row>
    <row r="1417" spans="3:4" x14ac:dyDescent="0.2">
      <c r="C1417" s="62"/>
      <c r="D1417" s="62"/>
    </row>
    <row r="1418" spans="3:4" x14ac:dyDescent="0.2">
      <c r="C1418" s="62"/>
      <c r="D1418" s="62"/>
    </row>
    <row r="1419" spans="3:4" x14ac:dyDescent="0.2">
      <c r="C1419" s="62"/>
      <c r="D1419" s="62"/>
    </row>
    <row r="1420" spans="3:4" x14ac:dyDescent="0.2">
      <c r="C1420" s="62"/>
      <c r="D1420" s="62"/>
    </row>
    <row r="1421" spans="3:4" x14ac:dyDescent="0.2">
      <c r="C1421" s="62"/>
      <c r="D1421" s="62"/>
    </row>
    <row r="1422" spans="3:4" x14ac:dyDescent="0.2">
      <c r="C1422" s="62"/>
      <c r="D1422" s="62"/>
    </row>
    <row r="1423" spans="3:4" x14ac:dyDescent="0.2">
      <c r="C1423" s="62"/>
      <c r="D1423" s="62"/>
    </row>
    <row r="1424" spans="3:4" x14ac:dyDescent="0.2">
      <c r="C1424" s="62"/>
      <c r="D1424" s="62"/>
    </row>
    <row r="1425" spans="3:4" x14ac:dyDescent="0.2">
      <c r="C1425" s="62"/>
      <c r="D1425" s="62"/>
    </row>
    <row r="1426" spans="3:4" x14ac:dyDescent="0.2">
      <c r="C1426" s="62"/>
      <c r="D1426" s="62"/>
    </row>
    <row r="1427" spans="3:4" x14ac:dyDescent="0.2">
      <c r="C1427" s="62"/>
      <c r="D1427" s="62"/>
    </row>
    <row r="1428" spans="3:4" x14ac:dyDescent="0.2">
      <c r="C1428" s="62"/>
      <c r="D1428" s="62"/>
    </row>
    <row r="1429" spans="3:4" x14ac:dyDescent="0.2">
      <c r="C1429" s="62"/>
      <c r="D1429" s="62"/>
    </row>
    <row r="1430" spans="3:4" x14ac:dyDescent="0.2">
      <c r="C1430" s="62"/>
      <c r="D1430" s="62"/>
    </row>
    <row r="1431" spans="3:4" x14ac:dyDescent="0.2">
      <c r="C1431" s="62"/>
      <c r="D1431" s="62"/>
    </row>
    <row r="1432" spans="3:4" x14ac:dyDescent="0.2">
      <c r="C1432" s="62"/>
      <c r="D1432" s="62"/>
    </row>
    <row r="1433" spans="3:4" x14ac:dyDescent="0.2">
      <c r="C1433" s="62"/>
      <c r="D1433" s="62"/>
    </row>
    <row r="1434" spans="3:4" x14ac:dyDescent="0.2">
      <c r="C1434" s="62"/>
      <c r="D1434" s="62"/>
    </row>
    <row r="1435" spans="3:4" x14ac:dyDescent="0.2">
      <c r="C1435" s="62"/>
      <c r="D1435" s="62"/>
    </row>
    <row r="1436" spans="3:4" x14ac:dyDescent="0.2">
      <c r="C1436" s="62"/>
      <c r="D1436" s="62"/>
    </row>
    <row r="1437" spans="3:4" x14ac:dyDescent="0.2">
      <c r="C1437" s="62"/>
      <c r="D1437" s="62"/>
    </row>
    <row r="1438" spans="3:4" x14ac:dyDescent="0.2">
      <c r="C1438" s="62"/>
      <c r="D1438" s="62"/>
    </row>
    <row r="1439" spans="3:4" x14ac:dyDescent="0.2">
      <c r="C1439" s="62"/>
      <c r="D1439" s="62"/>
    </row>
    <row r="1440" spans="3:4" x14ac:dyDescent="0.2">
      <c r="C1440" s="62"/>
      <c r="D1440" s="62"/>
    </row>
    <row r="1441" spans="3:4" x14ac:dyDescent="0.2">
      <c r="C1441" s="62"/>
      <c r="D1441" s="62"/>
    </row>
    <row r="1442" spans="3:4" x14ac:dyDescent="0.2">
      <c r="C1442" s="62"/>
      <c r="D1442" s="62"/>
    </row>
    <row r="1443" spans="3:4" x14ac:dyDescent="0.2">
      <c r="C1443" s="62"/>
      <c r="D1443" s="62"/>
    </row>
    <row r="1444" spans="3:4" x14ac:dyDescent="0.2">
      <c r="C1444" s="62"/>
      <c r="D1444" s="62"/>
    </row>
    <row r="1445" spans="3:4" x14ac:dyDescent="0.2">
      <c r="C1445" s="62"/>
      <c r="D1445" s="62"/>
    </row>
    <row r="1446" spans="3:4" x14ac:dyDescent="0.2">
      <c r="C1446" s="62"/>
      <c r="D1446" s="62"/>
    </row>
    <row r="1447" spans="3:4" x14ac:dyDescent="0.2">
      <c r="C1447" s="62"/>
      <c r="D1447" s="62"/>
    </row>
    <row r="1448" spans="3:4" x14ac:dyDescent="0.2">
      <c r="C1448" s="62"/>
      <c r="D1448" s="62"/>
    </row>
    <row r="1449" spans="3:4" x14ac:dyDescent="0.2">
      <c r="C1449" s="62"/>
      <c r="D1449" s="62"/>
    </row>
    <row r="1450" spans="3:4" x14ac:dyDescent="0.2">
      <c r="C1450" s="62"/>
      <c r="D1450" s="62"/>
    </row>
    <row r="1451" spans="3:4" x14ac:dyDescent="0.2">
      <c r="C1451" s="62"/>
      <c r="D1451" s="62"/>
    </row>
    <row r="1452" spans="3:4" x14ac:dyDescent="0.2">
      <c r="C1452" s="62"/>
      <c r="D1452" s="62"/>
    </row>
    <row r="1453" spans="3:4" x14ac:dyDescent="0.2">
      <c r="C1453" s="62"/>
      <c r="D1453" s="62"/>
    </row>
    <row r="1454" spans="3:4" x14ac:dyDescent="0.2">
      <c r="C1454" s="62"/>
      <c r="D1454" s="62"/>
    </row>
    <row r="1455" spans="3:4" x14ac:dyDescent="0.2">
      <c r="C1455" s="62"/>
      <c r="D1455" s="62"/>
    </row>
    <row r="1456" spans="3:4" x14ac:dyDescent="0.2">
      <c r="C1456" s="62"/>
      <c r="D1456" s="62"/>
    </row>
    <row r="1457" spans="3:4" x14ac:dyDescent="0.2">
      <c r="C1457" s="62"/>
      <c r="D1457" s="62"/>
    </row>
    <row r="1458" spans="3:4" x14ac:dyDescent="0.2">
      <c r="C1458" s="62"/>
      <c r="D1458" s="62"/>
    </row>
    <row r="1459" spans="3:4" x14ac:dyDescent="0.2">
      <c r="C1459" s="62"/>
      <c r="D1459" s="62"/>
    </row>
    <row r="1460" spans="3:4" x14ac:dyDescent="0.2">
      <c r="C1460" s="62"/>
      <c r="D1460" s="62"/>
    </row>
    <row r="1461" spans="3:4" x14ac:dyDescent="0.2">
      <c r="C1461" s="62"/>
      <c r="D1461" s="62"/>
    </row>
    <row r="1462" spans="3:4" x14ac:dyDescent="0.2">
      <c r="C1462" s="62"/>
      <c r="D1462" s="62"/>
    </row>
    <row r="1463" spans="3:4" x14ac:dyDescent="0.2">
      <c r="C1463" s="62"/>
      <c r="D1463" s="62"/>
    </row>
    <row r="1464" spans="3:4" x14ac:dyDescent="0.2">
      <c r="C1464" s="62"/>
      <c r="D1464" s="62"/>
    </row>
    <row r="1465" spans="3:4" x14ac:dyDescent="0.2">
      <c r="C1465" s="62"/>
      <c r="D1465" s="62"/>
    </row>
    <row r="1466" spans="3:4" x14ac:dyDescent="0.2">
      <c r="C1466" s="62"/>
      <c r="D1466" s="62"/>
    </row>
    <row r="1467" spans="3:4" x14ac:dyDescent="0.2">
      <c r="C1467" s="62"/>
      <c r="D1467" s="62"/>
    </row>
    <row r="1468" spans="3:4" x14ac:dyDescent="0.2">
      <c r="C1468" s="62"/>
      <c r="D1468" s="62"/>
    </row>
    <row r="1469" spans="3:4" x14ac:dyDescent="0.2">
      <c r="C1469" s="62"/>
      <c r="D1469" s="62"/>
    </row>
    <row r="1470" spans="3:4" x14ac:dyDescent="0.2">
      <c r="C1470" s="62"/>
      <c r="D1470" s="62"/>
    </row>
    <row r="1471" spans="3:4" x14ac:dyDescent="0.2">
      <c r="C1471" s="62"/>
      <c r="D1471" s="62"/>
    </row>
    <row r="1472" spans="3:4" x14ac:dyDescent="0.2">
      <c r="C1472" s="62"/>
      <c r="D1472" s="62"/>
    </row>
    <row r="1473" spans="3:4" x14ac:dyDescent="0.2">
      <c r="C1473" s="62"/>
      <c r="D1473" s="62"/>
    </row>
    <row r="1474" spans="3:4" x14ac:dyDescent="0.2">
      <c r="C1474" s="62"/>
      <c r="D1474" s="62"/>
    </row>
    <row r="1475" spans="3:4" x14ac:dyDescent="0.2">
      <c r="C1475" s="62"/>
      <c r="D1475" s="62"/>
    </row>
    <row r="1476" spans="3:4" x14ac:dyDescent="0.2">
      <c r="C1476" s="62"/>
      <c r="D1476" s="62"/>
    </row>
    <row r="1477" spans="3:4" x14ac:dyDescent="0.2">
      <c r="C1477" s="62"/>
      <c r="D1477" s="62"/>
    </row>
    <row r="1478" spans="3:4" x14ac:dyDescent="0.2">
      <c r="C1478" s="62"/>
      <c r="D1478" s="62"/>
    </row>
    <row r="1479" spans="3:4" x14ac:dyDescent="0.2">
      <c r="C1479" s="62"/>
      <c r="D1479" s="62"/>
    </row>
    <row r="1480" spans="3:4" x14ac:dyDescent="0.2">
      <c r="C1480" s="62"/>
      <c r="D1480" s="62"/>
    </row>
    <row r="1481" spans="3:4" x14ac:dyDescent="0.2">
      <c r="C1481" s="62"/>
      <c r="D1481" s="62"/>
    </row>
    <row r="1482" spans="3:4" x14ac:dyDescent="0.2">
      <c r="C1482" s="62"/>
      <c r="D1482" s="62"/>
    </row>
    <row r="1483" spans="3:4" x14ac:dyDescent="0.2">
      <c r="C1483" s="62"/>
      <c r="D1483" s="62"/>
    </row>
    <row r="1484" spans="3:4" x14ac:dyDescent="0.2">
      <c r="C1484" s="62"/>
      <c r="D1484" s="62"/>
    </row>
    <row r="1485" spans="3:4" x14ac:dyDescent="0.2">
      <c r="C1485" s="62"/>
      <c r="D1485" s="62"/>
    </row>
    <row r="1486" spans="3:4" x14ac:dyDescent="0.2">
      <c r="C1486" s="62"/>
      <c r="D1486" s="62"/>
    </row>
    <row r="1487" spans="3:4" x14ac:dyDescent="0.2">
      <c r="C1487" s="62"/>
      <c r="D1487" s="62"/>
    </row>
    <row r="1488" spans="3:4" x14ac:dyDescent="0.2">
      <c r="C1488" s="62"/>
      <c r="D1488" s="62"/>
    </row>
    <row r="1489" spans="3:4" x14ac:dyDescent="0.2">
      <c r="C1489" s="62"/>
      <c r="D1489" s="62"/>
    </row>
    <row r="1490" spans="3:4" x14ac:dyDescent="0.2">
      <c r="C1490" s="62"/>
      <c r="D1490" s="62"/>
    </row>
    <row r="1491" spans="3:4" x14ac:dyDescent="0.2">
      <c r="C1491" s="62"/>
      <c r="D1491" s="62"/>
    </row>
    <row r="1492" spans="3:4" x14ac:dyDescent="0.2">
      <c r="C1492" s="62"/>
      <c r="D1492" s="62"/>
    </row>
    <row r="1493" spans="3:4" x14ac:dyDescent="0.2">
      <c r="C1493" s="62"/>
      <c r="D1493" s="62"/>
    </row>
    <row r="1494" spans="3:4" x14ac:dyDescent="0.2">
      <c r="C1494" s="62"/>
      <c r="D1494" s="62"/>
    </row>
    <row r="1495" spans="3:4" x14ac:dyDescent="0.2">
      <c r="C1495" s="62"/>
      <c r="D1495" s="62"/>
    </row>
    <row r="1496" spans="3:4" x14ac:dyDescent="0.2">
      <c r="C1496" s="62"/>
      <c r="D1496" s="62"/>
    </row>
    <row r="1497" spans="3:4" x14ac:dyDescent="0.2">
      <c r="C1497" s="62"/>
      <c r="D1497" s="62"/>
    </row>
    <row r="1498" spans="3:4" x14ac:dyDescent="0.2">
      <c r="C1498" s="62"/>
      <c r="D1498" s="62"/>
    </row>
    <row r="1499" spans="3:4" x14ac:dyDescent="0.2">
      <c r="C1499" s="62"/>
      <c r="D1499" s="62"/>
    </row>
    <row r="1500" spans="3:4" x14ac:dyDescent="0.2">
      <c r="C1500" s="62"/>
      <c r="D1500" s="62"/>
    </row>
    <row r="1501" spans="3:4" x14ac:dyDescent="0.2">
      <c r="C1501" s="62"/>
      <c r="D1501" s="62"/>
    </row>
    <row r="1502" spans="3:4" x14ac:dyDescent="0.2">
      <c r="C1502" s="62"/>
      <c r="D1502" s="62"/>
    </row>
    <row r="1503" spans="3:4" x14ac:dyDescent="0.2">
      <c r="C1503" s="62"/>
      <c r="D1503" s="62"/>
    </row>
    <row r="1504" spans="3:4" x14ac:dyDescent="0.2">
      <c r="C1504" s="62"/>
      <c r="D1504" s="62"/>
    </row>
    <row r="1505" spans="3:4" x14ac:dyDescent="0.2">
      <c r="C1505" s="62"/>
      <c r="D1505" s="62"/>
    </row>
    <row r="1506" spans="3:4" x14ac:dyDescent="0.2">
      <c r="C1506" s="62"/>
      <c r="D1506" s="62"/>
    </row>
    <row r="1507" spans="3:4" x14ac:dyDescent="0.2">
      <c r="C1507" s="62"/>
      <c r="D1507" s="62"/>
    </row>
    <row r="1508" spans="3:4" x14ac:dyDescent="0.2">
      <c r="C1508" s="62"/>
      <c r="D1508" s="62"/>
    </row>
    <row r="1509" spans="3:4" x14ac:dyDescent="0.2">
      <c r="C1509" s="62"/>
      <c r="D1509" s="62"/>
    </row>
    <row r="1510" spans="3:4" x14ac:dyDescent="0.2">
      <c r="C1510" s="62"/>
      <c r="D1510" s="62"/>
    </row>
    <row r="1511" spans="3:4" x14ac:dyDescent="0.2">
      <c r="C1511" s="62"/>
      <c r="D1511" s="62"/>
    </row>
    <row r="1512" spans="3:4" x14ac:dyDescent="0.2">
      <c r="C1512" s="62"/>
      <c r="D1512" s="62"/>
    </row>
    <row r="1513" spans="3:4" x14ac:dyDescent="0.2">
      <c r="C1513" s="62"/>
      <c r="D1513" s="62"/>
    </row>
    <row r="1514" spans="3:4" x14ac:dyDescent="0.2">
      <c r="C1514" s="62"/>
      <c r="D1514" s="62"/>
    </row>
    <row r="1515" spans="3:4" x14ac:dyDescent="0.2">
      <c r="C1515" s="62"/>
      <c r="D1515" s="62"/>
    </row>
    <row r="1516" spans="3:4" x14ac:dyDescent="0.2">
      <c r="C1516" s="62"/>
      <c r="D1516" s="62"/>
    </row>
    <row r="1517" spans="3:4" x14ac:dyDescent="0.2">
      <c r="C1517" s="62"/>
      <c r="D1517" s="62"/>
    </row>
    <row r="1518" spans="3:4" x14ac:dyDescent="0.2">
      <c r="C1518" s="62"/>
      <c r="D1518" s="62"/>
    </row>
    <row r="1519" spans="3:4" x14ac:dyDescent="0.2">
      <c r="C1519" s="62"/>
      <c r="D1519" s="62"/>
    </row>
    <row r="1520" spans="3:4" x14ac:dyDescent="0.2">
      <c r="C1520" s="62"/>
      <c r="D1520" s="62"/>
    </row>
    <row r="1521" spans="3:4" x14ac:dyDescent="0.2">
      <c r="C1521" s="62"/>
      <c r="D1521" s="62"/>
    </row>
    <row r="1522" spans="3:4" x14ac:dyDescent="0.2">
      <c r="C1522" s="62"/>
      <c r="D1522" s="62"/>
    </row>
    <row r="1523" spans="3:4" x14ac:dyDescent="0.2">
      <c r="C1523" s="62"/>
      <c r="D1523" s="62"/>
    </row>
    <row r="1524" spans="3:4" x14ac:dyDescent="0.2">
      <c r="C1524" s="62"/>
      <c r="D1524" s="62"/>
    </row>
    <row r="1525" spans="3:4" x14ac:dyDescent="0.2">
      <c r="C1525" s="62"/>
      <c r="D1525" s="62"/>
    </row>
    <row r="1526" spans="3:4" x14ac:dyDescent="0.2">
      <c r="C1526" s="62"/>
      <c r="D1526" s="62"/>
    </row>
    <row r="1527" spans="3:4" x14ac:dyDescent="0.2">
      <c r="C1527" s="62"/>
      <c r="D1527" s="62"/>
    </row>
    <row r="1528" spans="3:4" x14ac:dyDescent="0.2">
      <c r="C1528" s="62"/>
      <c r="D1528" s="62"/>
    </row>
    <row r="1529" spans="3:4" x14ac:dyDescent="0.2">
      <c r="C1529" s="62"/>
      <c r="D1529" s="62"/>
    </row>
    <row r="1530" spans="3:4" x14ac:dyDescent="0.2">
      <c r="C1530" s="62"/>
      <c r="D1530" s="62"/>
    </row>
    <row r="1531" spans="3:4" x14ac:dyDescent="0.2">
      <c r="C1531" s="62"/>
      <c r="D1531" s="62"/>
    </row>
    <row r="1532" spans="3:4" x14ac:dyDescent="0.2">
      <c r="C1532" s="62"/>
      <c r="D1532" s="62"/>
    </row>
    <row r="1533" spans="3:4" x14ac:dyDescent="0.2">
      <c r="C1533" s="62"/>
      <c r="D1533" s="62"/>
    </row>
    <row r="1534" spans="3:4" x14ac:dyDescent="0.2">
      <c r="C1534" s="62"/>
      <c r="D1534" s="62"/>
    </row>
    <row r="1535" spans="3:4" x14ac:dyDescent="0.2">
      <c r="C1535" s="62"/>
      <c r="D1535" s="62"/>
    </row>
    <row r="1536" spans="3:4" x14ac:dyDescent="0.2">
      <c r="C1536" s="62"/>
      <c r="D1536" s="62"/>
    </row>
    <row r="1537" spans="3:4" x14ac:dyDescent="0.2">
      <c r="C1537" s="62"/>
      <c r="D1537" s="62"/>
    </row>
    <row r="1538" spans="3:4" x14ac:dyDescent="0.2">
      <c r="C1538" s="62"/>
      <c r="D1538" s="62"/>
    </row>
    <row r="1539" spans="3:4" x14ac:dyDescent="0.2">
      <c r="C1539" s="62"/>
      <c r="D1539" s="62"/>
    </row>
    <row r="1540" spans="3:4" x14ac:dyDescent="0.2">
      <c r="C1540" s="62"/>
      <c r="D1540" s="62"/>
    </row>
    <row r="1541" spans="3:4" x14ac:dyDescent="0.2">
      <c r="C1541" s="62"/>
      <c r="D1541" s="62"/>
    </row>
    <row r="1542" spans="3:4" x14ac:dyDescent="0.2">
      <c r="C1542" s="62"/>
      <c r="D1542" s="62"/>
    </row>
    <row r="1543" spans="3:4" x14ac:dyDescent="0.2">
      <c r="C1543" s="62"/>
      <c r="D1543" s="62"/>
    </row>
    <row r="1544" spans="3:4" x14ac:dyDescent="0.2">
      <c r="C1544" s="62"/>
      <c r="D1544" s="62"/>
    </row>
    <row r="1545" spans="3:4" x14ac:dyDescent="0.2">
      <c r="C1545" s="62"/>
      <c r="D1545" s="62"/>
    </row>
    <row r="1546" spans="3:4" x14ac:dyDescent="0.2">
      <c r="C1546" s="62"/>
      <c r="D1546" s="62"/>
    </row>
    <row r="1547" spans="3:4" x14ac:dyDescent="0.2">
      <c r="C1547" s="62"/>
      <c r="D1547" s="62"/>
    </row>
    <row r="1548" spans="3:4" x14ac:dyDescent="0.2">
      <c r="C1548" s="62"/>
      <c r="D1548" s="62"/>
    </row>
    <row r="1549" spans="3:4" x14ac:dyDescent="0.2">
      <c r="C1549" s="62"/>
      <c r="D1549" s="62"/>
    </row>
    <row r="1550" spans="3:4" x14ac:dyDescent="0.2">
      <c r="C1550" s="62"/>
      <c r="D1550" s="62"/>
    </row>
    <row r="1551" spans="3:4" x14ac:dyDescent="0.2">
      <c r="C1551" s="62"/>
      <c r="D1551" s="62"/>
    </row>
    <row r="1552" spans="3:4" x14ac:dyDescent="0.2">
      <c r="C1552" s="62"/>
      <c r="D1552" s="62"/>
    </row>
    <row r="1553" spans="3:4" x14ac:dyDescent="0.2">
      <c r="C1553" s="62"/>
      <c r="D1553" s="62"/>
    </row>
    <row r="1554" spans="3:4" x14ac:dyDescent="0.2">
      <c r="C1554" s="62"/>
      <c r="D1554" s="62"/>
    </row>
    <row r="1555" spans="3:4" x14ac:dyDescent="0.2">
      <c r="C1555" s="62"/>
      <c r="D1555" s="62"/>
    </row>
    <row r="1556" spans="3:4" x14ac:dyDescent="0.2">
      <c r="C1556" s="62"/>
      <c r="D1556" s="62"/>
    </row>
    <row r="1557" spans="3:4" x14ac:dyDescent="0.2">
      <c r="C1557" s="62"/>
      <c r="D1557" s="62"/>
    </row>
    <row r="1558" spans="3:4" x14ac:dyDescent="0.2">
      <c r="C1558" s="62"/>
      <c r="D1558" s="62"/>
    </row>
    <row r="1559" spans="3:4" x14ac:dyDescent="0.2">
      <c r="C1559" s="62"/>
      <c r="D1559" s="62"/>
    </row>
    <row r="1560" spans="3:4" x14ac:dyDescent="0.2">
      <c r="C1560" s="62"/>
      <c r="D1560" s="62"/>
    </row>
    <row r="1561" spans="3:4" x14ac:dyDescent="0.2">
      <c r="C1561" s="62"/>
      <c r="D1561" s="62"/>
    </row>
    <row r="1562" spans="3:4" x14ac:dyDescent="0.2">
      <c r="C1562" s="62"/>
      <c r="D1562" s="62"/>
    </row>
    <row r="1563" spans="3:4" x14ac:dyDescent="0.2">
      <c r="C1563" s="62"/>
      <c r="D1563" s="62"/>
    </row>
    <row r="1564" spans="3:4" x14ac:dyDescent="0.2">
      <c r="C1564" s="62"/>
      <c r="D1564" s="62"/>
    </row>
    <row r="1565" spans="3:4" x14ac:dyDescent="0.2">
      <c r="C1565" s="62"/>
      <c r="D1565" s="62"/>
    </row>
    <row r="1566" spans="3:4" x14ac:dyDescent="0.2">
      <c r="C1566" s="62"/>
      <c r="D1566" s="62"/>
    </row>
    <row r="1567" spans="3:4" x14ac:dyDescent="0.2">
      <c r="C1567" s="62"/>
      <c r="D1567" s="62"/>
    </row>
    <row r="1568" spans="3:4" x14ac:dyDescent="0.2">
      <c r="C1568" s="62"/>
      <c r="D1568" s="62"/>
    </row>
    <row r="1569" spans="3:4" x14ac:dyDescent="0.2">
      <c r="C1569" s="62"/>
      <c r="D1569" s="62"/>
    </row>
    <row r="1570" spans="3:4" x14ac:dyDescent="0.2">
      <c r="C1570" s="62"/>
      <c r="D1570" s="62"/>
    </row>
    <row r="1571" spans="3:4" x14ac:dyDescent="0.2">
      <c r="C1571" s="62"/>
      <c r="D1571" s="62"/>
    </row>
    <row r="1572" spans="3:4" x14ac:dyDescent="0.2">
      <c r="C1572" s="62"/>
      <c r="D1572" s="62"/>
    </row>
    <row r="1573" spans="3:4" x14ac:dyDescent="0.2">
      <c r="C1573" s="62"/>
      <c r="D1573" s="62"/>
    </row>
    <row r="1574" spans="3:4" x14ac:dyDescent="0.2">
      <c r="C1574" s="62"/>
      <c r="D1574" s="62"/>
    </row>
    <row r="1575" spans="3:4" x14ac:dyDescent="0.2">
      <c r="C1575" s="62"/>
      <c r="D1575" s="62"/>
    </row>
    <row r="1576" spans="3:4" x14ac:dyDescent="0.2">
      <c r="C1576" s="62"/>
      <c r="D1576" s="62"/>
    </row>
    <row r="1577" spans="3:4" x14ac:dyDescent="0.2">
      <c r="C1577" s="62"/>
      <c r="D1577" s="62"/>
    </row>
    <row r="1578" spans="3:4" x14ac:dyDescent="0.2">
      <c r="C1578" s="62"/>
      <c r="D1578" s="62"/>
    </row>
    <row r="1579" spans="3:4" x14ac:dyDescent="0.2">
      <c r="C1579" s="62"/>
      <c r="D1579" s="62"/>
    </row>
    <row r="1580" spans="3:4" x14ac:dyDescent="0.2">
      <c r="C1580" s="62"/>
      <c r="D1580" s="62"/>
    </row>
    <row r="1581" spans="3:4" x14ac:dyDescent="0.2">
      <c r="C1581" s="62"/>
      <c r="D1581" s="62"/>
    </row>
    <row r="1582" spans="3:4" x14ac:dyDescent="0.2">
      <c r="C1582" s="62"/>
      <c r="D1582" s="62"/>
    </row>
    <row r="1583" spans="3:4" x14ac:dyDescent="0.2">
      <c r="C1583" s="62"/>
      <c r="D1583" s="62"/>
    </row>
    <row r="1584" spans="3:4" x14ac:dyDescent="0.2">
      <c r="C1584" s="62"/>
      <c r="D1584" s="62"/>
    </row>
    <row r="1585" spans="3:4" x14ac:dyDescent="0.2">
      <c r="C1585" s="62"/>
      <c r="D1585" s="62"/>
    </row>
    <row r="1586" spans="3:4" x14ac:dyDescent="0.2">
      <c r="C1586" s="62"/>
      <c r="D1586" s="62"/>
    </row>
    <row r="1587" spans="3:4" x14ac:dyDescent="0.2">
      <c r="C1587" s="62"/>
      <c r="D1587" s="62"/>
    </row>
    <row r="1588" spans="3:4" x14ac:dyDescent="0.2">
      <c r="C1588" s="62"/>
      <c r="D1588" s="62"/>
    </row>
    <row r="1589" spans="3:4" x14ac:dyDescent="0.2">
      <c r="C1589" s="62"/>
      <c r="D1589" s="62"/>
    </row>
    <row r="1590" spans="3:4" x14ac:dyDescent="0.2">
      <c r="C1590" s="62"/>
      <c r="D1590" s="62"/>
    </row>
    <row r="1591" spans="3:4" x14ac:dyDescent="0.2">
      <c r="C1591" s="62"/>
      <c r="D1591" s="62"/>
    </row>
    <row r="1592" spans="3:4" x14ac:dyDescent="0.2">
      <c r="C1592" s="62"/>
      <c r="D1592" s="62"/>
    </row>
    <row r="1593" spans="3:4" x14ac:dyDescent="0.2">
      <c r="C1593" s="62"/>
      <c r="D1593" s="62"/>
    </row>
    <row r="1594" spans="3:4" x14ac:dyDescent="0.2">
      <c r="C1594" s="62"/>
      <c r="D1594" s="62"/>
    </row>
    <row r="1595" spans="3:4" x14ac:dyDescent="0.2">
      <c r="C1595" s="62"/>
      <c r="D1595" s="62"/>
    </row>
    <row r="1596" spans="3:4" x14ac:dyDescent="0.2">
      <c r="C1596" s="62"/>
      <c r="D1596" s="62"/>
    </row>
    <row r="1597" spans="3:4" x14ac:dyDescent="0.2">
      <c r="C1597" s="62"/>
      <c r="D1597" s="62"/>
    </row>
    <row r="1598" spans="3:4" x14ac:dyDescent="0.2">
      <c r="C1598" s="62"/>
      <c r="D1598" s="62"/>
    </row>
    <row r="1599" spans="3:4" x14ac:dyDescent="0.2">
      <c r="C1599" s="62"/>
      <c r="D1599" s="62"/>
    </row>
    <row r="1600" spans="3:4" x14ac:dyDescent="0.2">
      <c r="C1600" s="62"/>
      <c r="D1600" s="62"/>
    </row>
    <row r="1601" spans="3:4" x14ac:dyDescent="0.2">
      <c r="C1601" s="62"/>
      <c r="D1601" s="62"/>
    </row>
    <row r="1602" spans="3:4" x14ac:dyDescent="0.2">
      <c r="C1602" s="62"/>
      <c r="D1602" s="62"/>
    </row>
    <row r="1603" spans="3:4" x14ac:dyDescent="0.2">
      <c r="C1603" s="62"/>
      <c r="D1603" s="62"/>
    </row>
    <row r="1604" spans="3:4" x14ac:dyDescent="0.2">
      <c r="C1604" s="62"/>
      <c r="D1604" s="62"/>
    </row>
    <row r="1605" spans="3:4" x14ac:dyDescent="0.2">
      <c r="C1605" s="62"/>
      <c r="D1605" s="62"/>
    </row>
    <row r="1606" spans="3:4" x14ac:dyDescent="0.2">
      <c r="C1606" s="62"/>
      <c r="D1606" s="62"/>
    </row>
    <row r="1607" spans="3:4" x14ac:dyDescent="0.2">
      <c r="C1607" s="62"/>
      <c r="D1607" s="62"/>
    </row>
    <row r="1608" spans="3:4" x14ac:dyDescent="0.2">
      <c r="C1608" s="62"/>
      <c r="D1608" s="62"/>
    </row>
    <row r="1609" spans="3:4" x14ac:dyDescent="0.2">
      <c r="C1609" s="62"/>
      <c r="D1609" s="62"/>
    </row>
    <row r="1610" spans="3:4" x14ac:dyDescent="0.2">
      <c r="C1610" s="62"/>
      <c r="D1610" s="62"/>
    </row>
    <row r="1611" spans="3:4" x14ac:dyDescent="0.2">
      <c r="C1611" s="62"/>
      <c r="D1611" s="62"/>
    </row>
    <row r="1612" spans="3:4" x14ac:dyDescent="0.2">
      <c r="C1612" s="62"/>
      <c r="D1612" s="62"/>
    </row>
    <row r="1613" spans="3:4" x14ac:dyDescent="0.2">
      <c r="C1613" s="62"/>
      <c r="D1613" s="62"/>
    </row>
    <row r="1614" spans="3:4" x14ac:dyDescent="0.2">
      <c r="C1614" s="62"/>
      <c r="D1614" s="62"/>
    </row>
    <row r="1615" spans="3:4" x14ac:dyDescent="0.2">
      <c r="C1615" s="62"/>
      <c r="D1615" s="62"/>
    </row>
    <row r="1616" spans="3:4" x14ac:dyDescent="0.2">
      <c r="C1616" s="62"/>
      <c r="D1616" s="62"/>
    </row>
    <row r="1617" spans="3:4" x14ac:dyDescent="0.2">
      <c r="C1617" s="62"/>
      <c r="D1617" s="62"/>
    </row>
    <row r="1618" spans="3:4" x14ac:dyDescent="0.2">
      <c r="C1618" s="62"/>
      <c r="D1618" s="62"/>
    </row>
    <row r="1619" spans="3:4" x14ac:dyDescent="0.2">
      <c r="C1619" s="62"/>
      <c r="D1619" s="62"/>
    </row>
    <row r="1620" spans="3:4" x14ac:dyDescent="0.2">
      <c r="C1620" s="62"/>
      <c r="D1620" s="62"/>
    </row>
    <row r="1621" spans="3:4" x14ac:dyDescent="0.2">
      <c r="C1621" s="62"/>
      <c r="D1621" s="62"/>
    </row>
    <row r="1622" spans="3:4" x14ac:dyDescent="0.2">
      <c r="C1622" s="62"/>
      <c r="D1622" s="62"/>
    </row>
    <row r="1623" spans="3:4" x14ac:dyDescent="0.2">
      <c r="C1623" s="62"/>
      <c r="D1623" s="62"/>
    </row>
    <row r="1624" spans="3:4" x14ac:dyDescent="0.2">
      <c r="C1624" s="62"/>
      <c r="D1624" s="62"/>
    </row>
    <row r="1625" spans="3:4" x14ac:dyDescent="0.2">
      <c r="C1625" s="62"/>
      <c r="D1625" s="62"/>
    </row>
    <row r="1626" spans="3:4" x14ac:dyDescent="0.2">
      <c r="C1626" s="62"/>
      <c r="D1626" s="62"/>
    </row>
    <row r="1627" spans="3:4" x14ac:dyDescent="0.2">
      <c r="C1627" s="62"/>
      <c r="D1627" s="62"/>
    </row>
    <row r="1628" spans="3:4" x14ac:dyDescent="0.2">
      <c r="C1628" s="62"/>
      <c r="D1628" s="62"/>
    </row>
    <row r="1629" spans="3:4" x14ac:dyDescent="0.2">
      <c r="C1629" s="62"/>
      <c r="D1629" s="62"/>
    </row>
    <row r="1630" spans="3:4" x14ac:dyDescent="0.2">
      <c r="C1630" s="62"/>
      <c r="D1630" s="62"/>
    </row>
    <row r="1631" spans="3:4" x14ac:dyDescent="0.2">
      <c r="C1631" s="62"/>
      <c r="D1631" s="62"/>
    </row>
    <row r="1632" spans="3:4" x14ac:dyDescent="0.2">
      <c r="C1632" s="62"/>
      <c r="D1632" s="62"/>
    </row>
    <row r="1633" spans="3:4" x14ac:dyDescent="0.2">
      <c r="C1633" s="62"/>
      <c r="D1633" s="62"/>
    </row>
    <row r="1634" spans="3:4" x14ac:dyDescent="0.2">
      <c r="C1634" s="62"/>
      <c r="D1634" s="62"/>
    </row>
    <row r="1635" spans="3:4" x14ac:dyDescent="0.2">
      <c r="C1635" s="62"/>
      <c r="D1635" s="62"/>
    </row>
    <row r="1636" spans="3:4" x14ac:dyDescent="0.2">
      <c r="C1636" s="62"/>
      <c r="D1636" s="62"/>
    </row>
    <row r="1637" spans="3:4" x14ac:dyDescent="0.2">
      <c r="C1637" s="62"/>
      <c r="D1637" s="62"/>
    </row>
    <row r="1638" spans="3:4" x14ac:dyDescent="0.2">
      <c r="C1638" s="62"/>
      <c r="D1638" s="62"/>
    </row>
    <row r="1639" spans="3:4" x14ac:dyDescent="0.2">
      <c r="C1639" s="62"/>
      <c r="D1639" s="62"/>
    </row>
    <row r="1640" spans="3:4" x14ac:dyDescent="0.2">
      <c r="C1640" s="62"/>
      <c r="D1640" s="62"/>
    </row>
    <row r="1641" spans="3:4" x14ac:dyDescent="0.2">
      <c r="C1641" s="62"/>
      <c r="D1641" s="62"/>
    </row>
    <row r="1642" spans="3:4" x14ac:dyDescent="0.2">
      <c r="C1642" s="62"/>
      <c r="D1642" s="62"/>
    </row>
    <row r="1643" spans="3:4" x14ac:dyDescent="0.2">
      <c r="C1643" s="62"/>
      <c r="D1643" s="62"/>
    </row>
    <row r="1644" spans="3:4" x14ac:dyDescent="0.2">
      <c r="C1644" s="62"/>
      <c r="D1644" s="62"/>
    </row>
    <row r="1645" spans="3:4" x14ac:dyDescent="0.2">
      <c r="C1645" s="62"/>
      <c r="D1645" s="62"/>
    </row>
    <row r="1646" spans="3:4" x14ac:dyDescent="0.2">
      <c r="C1646" s="62"/>
      <c r="D1646" s="62"/>
    </row>
    <row r="1647" spans="3:4" x14ac:dyDescent="0.2">
      <c r="C1647" s="62"/>
      <c r="D1647" s="62"/>
    </row>
    <row r="1648" spans="3:4" x14ac:dyDescent="0.2">
      <c r="C1648" s="62"/>
      <c r="D1648" s="62"/>
    </row>
    <row r="1649" spans="3:4" x14ac:dyDescent="0.2">
      <c r="C1649" s="62"/>
      <c r="D1649" s="62"/>
    </row>
    <row r="1650" spans="3:4" x14ac:dyDescent="0.2">
      <c r="C1650" s="62"/>
      <c r="D1650" s="62"/>
    </row>
    <row r="1651" spans="3:4" x14ac:dyDescent="0.2">
      <c r="C1651" s="62"/>
      <c r="D1651" s="62"/>
    </row>
    <row r="1652" spans="3:4" x14ac:dyDescent="0.2">
      <c r="C1652" s="62"/>
      <c r="D1652" s="62"/>
    </row>
    <row r="1653" spans="3:4" x14ac:dyDescent="0.2">
      <c r="C1653" s="62"/>
      <c r="D1653" s="62"/>
    </row>
    <row r="1654" spans="3:4" x14ac:dyDescent="0.2">
      <c r="C1654" s="62"/>
      <c r="D1654" s="62"/>
    </row>
    <row r="1655" spans="3:4" x14ac:dyDescent="0.2">
      <c r="C1655" s="62"/>
      <c r="D1655" s="62"/>
    </row>
    <row r="1656" spans="3:4" x14ac:dyDescent="0.2">
      <c r="C1656" s="62"/>
      <c r="D1656" s="62"/>
    </row>
    <row r="1657" spans="3:4" x14ac:dyDescent="0.2">
      <c r="C1657" s="62"/>
      <c r="D1657" s="62"/>
    </row>
    <row r="1658" spans="3:4" x14ac:dyDescent="0.2">
      <c r="C1658" s="62"/>
      <c r="D1658" s="62"/>
    </row>
    <row r="1659" spans="3:4" x14ac:dyDescent="0.2">
      <c r="C1659" s="62"/>
      <c r="D1659" s="62"/>
    </row>
    <row r="1660" spans="3:4" x14ac:dyDescent="0.2">
      <c r="C1660" s="62"/>
      <c r="D1660" s="62"/>
    </row>
    <row r="1661" spans="3:4" x14ac:dyDescent="0.2">
      <c r="C1661" s="62"/>
      <c r="D1661" s="62"/>
    </row>
    <row r="1662" spans="3:4" x14ac:dyDescent="0.2">
      <c r="C1662" s="62"/>
      <c r="D1662" s="62"/>
    </row>
    <row r="1663" spans="3:4" x14ac:dyDescent="0.2">
      <c r="C1663" s="62"/>
      <c r="D1663" s="62"/>
    </row>
    <row r="1664" spans="3:4" x14ac:dyDescent="0.2">
      <c r="C1664" s="62"/>
      <c r="D1664" s="62"/>
    </row>
    <row r="1665" spans="3:4" x14ac:dyDescent="0.2">
      <c r="C1665" s="62"/>
      <c r="D1665" s="62"/>
    </row>
    <row r="1666" spans="3:4" x14ac:dyDescent="0.2">
      <c r="C1666" s="62"/>
      <c r="D1666" s="62"/>
    </row>
    <row r="1667" spans="3:4" x14ac:dyDescent="0.2">
      <c r="C1667" s="62"/>
      <c r="D1667" s="62"/>
    </row>
    <row r="1668" spans="3:4" x14ac:dyDescent="0.2">
      <c r="C1668" s="62"/>
      <c r="D1668" s="62"/>
    </row>
    <row r="1669" spans="3:4" x14ac:dyDescent="0.2">
      <c r="C1669" s="62"/>
      <c r="D1669" s="62"/>
    </row>
    <row r="1670" spans="3:4" x14ac:dyDescent="0.2">
      <c r="C1670" s="62"/>
      <c r="D1670" s="62"/>
    </row>
    <row r="1671" spans="3:4" x14ac:dyDescent="0.2">
      <c r="C1671" s="62"/>
      <c r="D1671" s="62"/>
    </row>
    <row r="1672" spans="3:4" x14ac:dyDescent="0.2">
      <c r="C1672" s="62"/>
      <c r="D1672" s="62"/>
    </row>
    <row r="1673" spans="3:4" x14ac:dyDescent="0.2">
      <c r="C1673" s="62"/>
      <c r="D1673" s="62"/>
    </row>
    <row r="1674" spans="3:4" x14ac:dyDescent="0.2">
      <c r="C1674" s="62"/>
      <c r="D1674" s="62"/>
    </row>
    <row r="1675" spans="3:4" x14ac:dyDescent="0.2">
      <c r="C1675" s="62"/>
      <c r="D1675" s="62"/>
    </row>
    <row r="1676" spans="3:4" x14ac:dyDescent="0.2">
      <c r="C1676" s="62"/>
      <c r="D1676" s="62"/>
    </row>
    <row r="1677" spans="3:4" x14ac:dyDescent="0.2">
      <c r="C1677" s="62"/>
      <c r="D1677" s="62"/>
    </row>
    <row r="1678" spans="3:4" x14ac:dyDescent="0.2">
      <c r="C1678" s="62"/>
      <c r="D1678" s="62"/>
    </row>
    <row r="1679" spans="3:4" x14ac:dyDescent="0.2">
      <c r="C1679" s="62"/>
      <c r="D1679" s="62"/>
    </row>
    <row r="1680" spans="3:4" x14ac:dyDescent="0.2">
      <c r="C1680" s="62"/>
      <c r="D1680" s="62"/>
    </row>
    <row r="1681" spans="3:4" x14ac:dyDescent="0.2">
      <c r="C1681" s="62"/>
      <c r="D1681" s="62"/>
    </row>
    <row r="1682" spans="3:4" x14ac:dyDescent="0.2">
      <c r="C1682" s="62"/>
      <c r="D1682" s="62"/>
    </row>
    <row r="1683" spans="3:4" x14ac:dyDescent="0.2">
      <c r="C1683" s="62"/>
      <c r="D1683" s="62"/>
    </row>
    <row r="1684" spans="3:4" x14ac:dyDescent="0.2">
      <c r="C1684" s="62"/>
      <c r="D1684" s="62"/>
    </row>
    <row r="1685" spans="3:4" x14ac:dyDescent="0.2">
      <c r="C1685" s="62"/>
      <c r="D1685" s="62"/>
    </row>
    <row r="1686" spans="3:4" x14ac:dyDescent="0.2">
      <c r="C1686" s="62"/>
      <c r="D1686" s="62"/>
    </row>
    <row r="1687" spans="3:4" x14ac:dyDescent="0.2">
      <c r="C1687" s="62"/>
      <c r="D1687" s="62"/>
    </row>
    <row r="1688" spans="3:4" x14ac:dyDescent="0.2">
      <c r="C1688" s="62"/>
      <c r="D1688" s="62"/>
    </row>
    <row r="1689" spans="3:4" x14ac:dyDescent="0.2">
      <c r="C1689" s="62"/>
      <c r="D1689" s="62"/>
    </row>
    <row r="1690" spans="3:4" x14ac:dyDescent="0.2">
      <c r="C1690" s="62"/>
      <c r="D1690" s="62"/>
    </row>
    <row r="1691" spans="3:4" x14ac:dyDescent="0.2">
      <c r="C1691" s="62"/>
      <c r="D1691" s="62"/>
    </row>
    <row r="1692" spans="3:4" x14ac:dyDescent="0.2">
      <c r="C1692" s="62"/>
      <c r="D1692" s="62"/>
    </row>
    <row r="1693" spans="3:4" x14ac:dyDescent="0.2">
      <c r="C1693" s="62"/>
      <c r="D1693" s="62"/>
    </row>
    <row r="1694" spans="3:4" x14ac:dyDescent="0.2">
      <c r="C1694" s="62"/>
      <c r="D1694" s="62"/>
    </row>
    <row r="1695" spans="3:4" x14ac:dyDescent="0.2">
      <c r="C1695" s="62"/>
      <c r="D1695" s="62"/>
    </row>
    <row r="1696" spans="3:4" x14ac:dyDescent="0.2">
      <c r="C1696" s="62"/>
      <c r="D1696" s="62"/>
    </row>
    <row r="1697" spans="3:4" x14ac:dyDescent="0.2">
      <c r="C1697" s="62"/>
      <c r="D1697" s="62"/>
    </row>
    <row r="1698" spans="3:4" x14ac:dyDescent="0.2">
      <c r="C1698" s="62"/>
      <c r="D1698" s="62"/>
    </row>
    <row r="1699" spans="3:4" x14ac:dyDescent="0.2">
      <c r="C1699" s="62"/>
      <c r="D1699" s="62"/>
    </row>
    <row r="1700" spans="3:4" x14ac:dyDescent="0.2">
      <c r="C1700" s="62"/>
      <c r="D1700" s="62"/>
    </row>
    <row r="1701" spans="3:4" x14ac:dyDescent="0.2">
      <c r="C1701" s="62"/>
      <c r="D1701" s="62"/>
    </row>
    <row r="1702" spans="3:4" x14ac:dyDescent="0.2">
      <c r="C1702" s="62"/>
      <c r="D1702" s="62"/>
    </row>
    <row r="1703" spans="3:4" x14ac:dyDescent="0.2">
      <c r="C1703" s="62"/>
      <c r="D1703" s="62"/>
    </row>
    <row r="1704" spans="3:4" x14ac:dyDescent="0.2">
      <c r="C1704" s="62"/>
      <c r="D1704" s="62"/>
    </row>
    <row r="1705" spans="3:4" x14ac:dyDescent="0.2">
      <c r="C1705" s="62"/>
      <c r="D1705" s="62"/>
    </row>
    <row r="1706" spans="3:4" x14ac:dyDescent="0.2">
      <c r="C1706" s="62"/>
      <c r="D1706" s="62"/>
    </row>
    <row r="1707" spans="3:4" x14ac:dyDescent="0.2">
      <c r="C1707" s="62"/>
      <c r="D1707" s="62"/>
    </row>
    <row r="1708" spans="3:4" x14ac:dyDescent="0.2">
      <c r="C1708" s="62"/>
      <c r="D1708" s="62"/>
    </row>
    <row r="1709" spans="3:4" x14ac:dyDescent="0.2">
      <c r="C1709" s="62"/>
      <c r="D1709" s="62"/>
    </row>
    <row r="1710" spans="3:4" x14ac:dyDescent="0.2">
      <c r="C1710" s="62"/>
      <c r="D1710" s="62"/>
    </row>
    <row r="1711" spans="3:4" x14ac:dyDescent="0.2">
      <c r="C1711" s="62"/>
      <c r="D1711" s="62"/>
    </row>
    <row r="1712" spans="3:4" x14ac:dyDescent="0.2">
      <c r="C1712" s="62"/>
      <c r="D1712" s="62"/>
    </row>
    <row r="1713" spans="3:4" x14ac:dyDescent="0.2">
      <c r="C1713" s="62"/>
      <c r="D1713" s="62"/>
    </row>
    <row r="1714" spans="3:4" x14ac:dyDescent="0.2">
      <c r="C1714" s="62"/>
      <c r="D1714" s="62"/>
    </row>
    <row r="1715" spans="3:4" x14ac:dyDescent="0.2">
      <c r="C1715" s="62"/>
      <c r="D1715" s="62"/>
    </row>
    <row r="1716" spans="3:4" x14ac:dyDescent="0.2">
      <c r="C1716" s="62"/>
      <c r="D1716" s="62"/>
    </row>
    <row r="1717" spans="3:4" x14ac:dyDescent="0.2">
      <c r="C1717" s="62"/>
      <c r="D1717" s="62"/>
    </row>
    <row r="1718" spans="3:4" x14ac:dyDescent="0.2">
      <c r="C1718" s="62"/>
      <c r="D1718" s="62"/>
    </row>
    <row r="1719" spans="3:4" x14ac:dyDescent="0.2">
      <c r="C1719" s="62"/>
      <c r="D1719" s="62"/>
    </row>
    <row r="1720" spans="3:4" x14ac:dyDescent="0.2">
      <c r="C1720" s="62"/>
      <c r="D1720" s="62"/>
    </row>
    <row r="1721" spans="3:4" x14ac:dyDescent="0.2">
      <c r="C1721" s="62"/>
      <c r="D1721" s="62"/>
    </row>
    <row r="1722" spans="3:4" x14ac:dyDescent="0.2">
      <c r="C1722" s="62"/>
      <c r="D1722" s="62"/>
    </row>
    <row r="1723" spans="3:4" x14ac:dyDescent="0.2">
      <c r="C1723" s="62"/>
      <c r="D1723" s="62"/>
    </row>
    <row r="1724" spans="3:4" x14ac:dyDescent="0.2">
      <c r="C1724" s="62"/>
      <c r="D1724" s="62"/>
    </row>
    <row r="1725" spans="3:4" x14ac:dyDescent="0.2">
      <c r="C1725" s="62"/>
      <c r="D1725" s="62"/>
    </row>
    <row r="1726" spans="3:4" x14ac:dyDescent="0.2">
      <c r="C1726" s="62"/>
      <c r="D1726" s="62"/>
    </row>
    <row r="1727" spans="3:4" x14ac:dyDescent="0.2">
      <c r="C1727" s="62"/>
      <c r="D1727" s="62"/>
    </row>
    <row r="1728" spans="3:4" x14ac:dyDescent="0.2">
      <c r="C1728" s="62"/>
      <c r="D1728" s="62"/>
    </row>
    <row r="1729" spans="3:4" x14ac:dyDescent="0.2">
      <c r="C1729" s="62"/>
      <c r="D1729" s="62"/>
    </row>
    <row r="1730" spans="3:4" x14ac:dyDescent="0.2">
      <c r="C1730" s="62"/>
      <c r="D1730" s="62"/>
    </row>
    <row r="1731" spans="3:4" x14ac:dyDescent="0.2">
      <c r="C1731" s="62"/>
      <c r="D1731" s="62"/>
    </row>
    <row r="1732" spans="3:4" x14ac:dyDescent="0.2">
      <c r="C1732" s="62"/>
      <c r="D1732" s="62"/>
    </row>
    <row r="1733" spans="3:4" x14ac:dyDescent="0.2">
      <c r="C1733" s="62"/>
      <c r="D1733" s="62"/>
    </row>
    <row r="1734" spans="3:4" x14ac:dyDescent="0.2">
      <c r="C1734" s="62"/>
      <c r="D1734" s="62"/>
    </row>
    <row r="1735" spans="3:4" x14ac:dyDescent="0.2">
      <c r="C1735" s="62"/>
      <c r="D1735" s="62"/>
    </row>
    <row r="1736" spans="3:4" x14ac:dyDescent="0.2">
      <c r="C1736" s="62"/>
      <c r="D1736" s="62"/>
    </row>
    <row r="1737" spans="3:4" x14ac:dyDescent="0.2">
      <c r="C1737" s="62"/>
      <c r="D1737" s="62"/>
    </row>
    <row r="1738" spans="3:4" x14ac:dyDescent="0.2">
      <c r="C1738" s="62"/>
      <c r="D1738" s="62"/>
    </row>
    <row r="1739" spans="3:4" x14ac:dyDescent="0.2">
      <c r="C1739" s="62"/>
      <c r="D1739" s="62"/>
    </row>
    <row r="1740" spans="3:4" x14ac:dyDescent="0.2">
      <c r="C1740" s="62"/>
      <c r="D1740" s="62"/>
    </row>
    <row r="1741" spans="3:4" x14ac:dyDescent="0.2">
      <c r="C1741" s="62"/>
      <c r="D1741" s="62"/>
    </row>
    <row r="1742" spans="3:4" x14ac:dyDescent="0.2">
      <c r="C1742" s="62"/>
      <c r="D1742" s="62"/>
    </row>
    <row r="1743" spans="3:4" x14ac:dyDescent="0.2">
      <c r="C1743" s="62"/>
      <c r="D1743" s="62"/>
    </row>
    <row r="1744" spans="3:4" x14ac:dyDescent="0.2">
      <c r="C1744" s="62"/>
      <c r="D1744" s="62"/>
    </row>
    <row r="1745" spans="3:4" x14ac:dyDescent="0.2">
      <c r="C1745" s="62"/>
      <c r="D1745" s="62"/>
    </row>
    <row r="1746" spans="3:4" x14ac:dyDescent="0.2">
      <c r="C1746" s="62"/>
      <c r="D1746" s="62"/>
    </row>
    <row r="1747" spans="3:4" x14ac:dyDescent="0.2">
      <c r="C1747" s="62"/>
      <c r="D1747" s="62"/>
    </row>
    <row r="1748" spans="3:4" x14ac:dyDescent="0.2">
      <c r="C1748" s="62"/>
      <c r="D1748" s="62"/>
    </row>
    <row r="1749" spans="3:4" x14ac:dyDescent="0.2">
      <c r="C1749" s="62"/>
      <c r="D1749" s="62"/>
    </row>
    <row r="1750" spans="3:4" x14ac:dyDescent="0.2">
      <c r="C1750" s="62"/>
      <c r="D1750" s="62"/>
    </row>
    <row r="1751" spans="3:4" x14ac:dyDescent="0.2">
      <c r="C1751" s="62"/>
      <c r="D1751" s="62"/>
    </row>
    <row r="1752" spans="3:4" x14ac:dyDescent="0.2">
      <c r="C1752" s="62"/>
      <c r="D1752" s="62"/>
    </row>
    <row r="1753" spans="3:4" x14ac:dyDescent="0.2">
      <c r="C1753" s="62"/>
      <c r="D1753" s="62"/>
    </row>
    <row r="1754" spans="3:4" x14ac:dyDescent="0.2">
      <c r="C1754" s="62"/>
      <c r="D1754" s="62"/>
    </row>
    <row r="1755" spans="3:4" x14ac:dyDescent="0.2">
      <c r="C1755" s="62"/>
      <c r="D1755" s="62"/>
    </row>
    <row r="1756" spans="3:4" x14ac:dyDescent="0.2">
      <c r="C1756" s="62"/>
      <c r="D1756" s="62"/>
    </row>
    <row r="1757" spans="3:4" x14ac:dyDescent="0.2">
      <c r="C1757" s="62"/>
      <c r="D1757" s="62"/>
    </row>
    <row r="1758" spans="3:4" x14ac:dyDescent="0.2">
      <c r="C1758" s="62"/>
      <c r="D1758" s="62"/>
    </row>
    <row r="1759" spans="3:4" x14ac:dyDescent="0.2">
      <c r="C1759" s="62"/>
      <c r="D1759" s="62"/>
    </row>
    <row r="1760" spans="3:4" x14ac:dyDescent="0.2">
      <c r="C1760" s="62"/>
      <c r="D1760" s="62"/>
    </row>
    <row r="1761" spans="3:4" x14ac:dyDescent="0.2">
      <c r="C1761" s="62"/>
      <c r="D1761" s="62"/>
    </row>
    <row r="1762" spans="3:4" x14ac:dyDescent="0.2">
      <c r="C1762" s="62"/>
      <c r="D1762" s="62"/>
    </row>
    <row r="1763" spans="3:4" x14ac:dyDescent="0.2">
      <c r="C1763" s="62"/>
      <c r="D1763" s="62"/>
    </row>
    <row r="1764" spans="3:4" x14ac:dyDescent="0.2">
      <c r="C1764" s="62"/>
      <c r="D1764" s="62"/>
    </row>
    <row r="1765" spans="3:4" x14ac:dyDescent="0.2">
      <c r="C1765" s="62"/>
      <c r="D1765" s="62"/>
    </row>
    <row r="1766" spans="3:4" x14ac:dyDescent="0.2">
      <c r="C1766" s="62"/>
      <c r="D1766" s="62"/>
    </row>
    <row r="1767" spans="3:4" x14ac:dyDescent="0.2">
      <c r="C1767" s="62"/>
      <c r="D1767" s="62"/>
    </row>
    <row r="1768" spans="3:4" x14ac:dyDescent="0.2">
      <c r="C1768" s="62"/>
      <c r="D1768" s="62"/>
    </row>
    <row r="1769" spans="3:4" x14ac:dyDescent="0.2">
      <c r="C1769" s="62"/>
      <c r="D1769" s="62"/>
    </row>
    <row r="1770" spans="3:4" x14ac:dyDescent="0.2">
      <c r="C1770" s="62"/>
      <c r="D1770" s="62"/>
    </row>
    <row r="1771" spans="3:4" x14ac:dyDescent="0.2">
      <c r="C1771" s="62"/>
      <c r="D1771" s="62"/>
    </row>
    <row r="1772" spans="3:4" x14ac:dyDescent="0.2">
      <c r="C1772" s="62"/>
      <c r="D1772" s="62"/>
    </row>
    <row r="1773" spans="3:4" x14ac:dyDescent="0.2">
      <c r="C1773" s="62"/>
      <c r="D1773" s="62"/>
    </row>
    <row r="1774" spans="3:4" x14ac:dyDescent="0.2">
      <c r="C1774" s="62"/>
      <c r="D1774" s="62"/>
    </row>
    <row r="1775" spans="3:4" x14ac:dyDescent="0.2">
      <c r="C1775" s="62"/>
      <c r="D1775" s="62"/>
    </row>
    <row r="1776" spans="3:4" x14ac:dyDescent="0.2">
      <c r="C1776" s="62"/>
      <c r="D1776" s="62"/>
    </row>
    <row r="1777" spans="3:4" x14ac:dyDescent="0.2">
      <c r="C1777" s="62"/>
      <c r="D1777" s="62"/>
    </row>
    <row r="1778" spans="3:4" x14ac:dyDescent="0.2">
      <c r="C1778" s="62"/>
      <c r="D1778" s="62"/>
    </row>
    <row r="1779" spans="3:4" x14ac:dyDescent="0.2">
      <c r="C1779" s="62"/>
      <c r="D1779" s="62"/>
    </row>
    <row r="1780" spans="3:4" x14ac:dyDescent="0.2">
      <c r="C1780" s="62"/>
      <c r="D1780" s="62"/>
    </row>
    <row r="1781" spans="3:4" x14ac:dyDescent="0.2">
      <c r="C1781" s="62"/>
      <c r="D1781" s="62"/>
    </row>
    <row r="1782" spans="3:4" x14ac:dyDescent="0.2">
      <c r="C1782" s="62"/>
      <c r="D1782" s="62"/>
    </row>
    <row r="1783" spans="3:4" x14ac:dyDescent="0.2">
      <c r="C1783" s="62"/>
      <c r="D1783" s="62"/>
    </row>
    <row r="1784" spans="3:4" x14ac:dyDescent="0.2">
      <c r="C1784" s="62"/>
      <c r="D1784" s="62"/>
    </row>
    <row r="1785" spans="3:4" x14ac:dyDescent="0.2">
      <c r="C1785" s="62"/>
      <c r="D1785" s="62"/>
    </row>
    <row r="1786" spans="3:4" x14ac:dyDescent="0.2">
      <c r="C1786" s="62"/>
      <c r="D1786" s="62"/>
    </row>
    <row r="1787" spans="3:4" x14ac:dyDescent="0.2">
      <c r="C1787" s="62"/>
      <c r="D1787" s="62"/>
    </row>
    <row r="1788" spans="3:4" x14ac:dyDescent="0.2">
      <c r="C1788" s="62"/>
      <c r="D1788" s="62"/>
    </row>
    <row r="1789" spans="3:4" x14ac:dyDescent="0.2">
      <c r="C1789" s="62"/>
      <c r="D1789" s="62"/>
    </row>
    <row r="1790" spans="3:4" x14ac:dyDescent="0.2">
      <c r="C1790" s="62"/>
      <c r="D1790" s="62"/>
    </row>
    <row r="1791" spans="3:4" x14ac:dyDescent="0.2">
      <c r="C1791" s="62"/>
      <c r="D1791" s="62"/>
    </row>
    <row r="1792" spans="3:4" x14ac:dyDescent="0.2">
      <c r="C1792" s="62"/>
      <c r="D1792" s="62"/>
    </row>
    <row r="1793" spans="3:4" x14ac:dyDescent="0.2">
      <c r="C1793" s="62"/>
      <c r="D1793" s="62"/>
    </row>
    <row r="1794" spans="3:4" x14ac:dyDescent="0.2">
      <c r="C1794" s="62"/>
      <c r="D1794" s="62"/>
    </row>
    <row r="1795" spans="3:4" x14ac:dyDescent="0.2">
      <c r="C1795" s="62"/>
      <c r="D1795" s="62"/>
    </row>
    <row r="1796" spans="3:4" x14ac:dyDescent="0.2">
      <c r="C1796" s="62"/>
      <c r="D1796" s="62"/>
    </row>
    <row r="1797" spans="3:4" x14ac:dyDescent="0.2">
      <c r="C1797" s="62"/>
      <c r="D1797" s="62"/>
    </row>
    <row r="1798" spans="3:4" x14ac:dyDescent="0.2">
      <c r="C1798" s="62"/>
      <c r="D1798" s="62"/>
    </row>
    <row r="1799" spans="3:4" x14ac:dyDescent="0.2">
      <c r="C1799" s="62"/>
      <c r="D1799" s="62"/>
    </row>
    <row r="1800" spans="3:4" x14ac:dyDescent="0.2">
      <c r="C1800" s="62"/>
      <c r="D1800" s="62"/>
    </row>
    <row r="1801" spans="3:4" x14ac:dyDescent="0.2">
      <c r="C1801" s="62"/>
      <c r="D1801" s="62"/>
    </row>
    <row r="1802" spans="3:4" x14ac:dyDescent="0.2">
      <c r="C1802" s="62"/>
      <c r="D1802" s="62"/>
    </row>
    <row r="1803" spans="3:4" x14ac:dyDescent="0.2">
      <c r="C1803" s="62"/>
      <c r="D1803" s="62"/>
    </row>
    <row r="1804" spans="3:4" x14ac:dyDescent="0.2">
      <c r="C1804" s="62"/>
      <c r="D1804" s="62"/>
    </row>
    <row r="1805" spans="3:4" x14ac:dyDescent="0.2">
      <c r="C1805" s="62"/>
      <c r="D1805" s="62"/>
    </row>
    <row r="1806" spans="3:4" x14ac:dyDescent="0.2">
      <c r="C1806" s="62"/>
      <c r="D1806" s="62"/>
    </row>
    <row r="1807" spans="3:4" x14ac:dyDescent="0.2">
      <c r="C1807" s="62"/>
      <c r="D1807" s="62"/>
    </row>
    <row r="1808" spans="3:4" x14ac:dyDescent="0.2">
      <c r="C1808" s="62"/>
      <c r="D1808" s="62"/>
    </row>
    <row r="1809" spans="3:4" x14ac:dyDescent="0.2">
      <c r="C1809" s="62"/>
      <c r="D1809" s="62"/>
    </row>
    <row r="1810" spans="3:4" x14ac:dyDescent="0.2">
      <c r="C1810" s="62"/>
      <c r="D1810" s="62"/>
    </row>
    <row r="1811" spans="3:4" x14ac:dyDescent="0.2">
      <c r="C1811" s="62"/>
      <c r="D1811" s="62"/>
    </row>
    <row r="1812" spans="3:4" x14ac:dyDescent="0.2">
      <c r="C1812" s="62"/>
      <c r="D1812" s="62"/>
    </row>
    <row r="1813" spans="3:4" x14ac:dyDescent="0.2">
      <c r="C1813" s="62"/>
      <c r="D1813" s="62"/>
    </row>
    <row r="1814" spans="3:4" x14ac:dyDescent="0.2">
      <c r="C1814" s="62"/>
      <c r="D1814" s="62"/>
    </row>
    <row r="1815" spans="3:4" x14ac:dyDescent="0.2">
      <c r="C1815" s="62"/>
      <c r="D1815" s="62"/>
    </row>
    <row r="1816" spans="3:4" x14ac:dyDescent="0.2">
      <c r="C1816" s="62"/>
      <c r="D1816" s="62"/>
    </row>
    <row r="1817" spans="3:4" x14ac:dyDescent="0.2">
      <c r="C1817" s="62"/>
      <c r="D1817" s="62"/>
    </row>
    <row r="1818" spans="3:4" x14ac:dyDescent="0.2">
      <c r="C1818" s="62"/>
      <c r="D1818" s="62"/>
    </row>
    <row r="1819" spans="3:4" x14ac:dyDescent="0.2">
      <c r="C1819" s="62"/>
      <c r="D1819" s="62"/>
    </row>
    <row r="1820" spans="3:4" x14ac:dyDescent="0.2">
      <c r="C1820" s="62"/>
      <c r="D1820" s="62"/>
    </row>
    <row r="1821" spans="3:4" x14ac:dyDescent="0.2">
      <c r="C1821" s="62"/>
      <c r="D1821" s="62"/>
    </row>
    <row r="1822" spans="3:4" x14ac:dyDescent="0.2">
      <c r="C1822" s="62"/>
      <c r="D1822" s="62"/>
    </row>
    <row r="1823" spans="3:4" x14ac:dyDescent="0.2">
      <c r="C1823" s="62"/>
      <c r="D1823" s="62"/>
    </row>
    <row r="1824" spans="3:4" x14ac:dyDescent="0.2">
      <c r="C1824" s="62"/>
      <c r="D1824" s="62"/>
    </row>
    <row r="1825" spans="3:4" x14ac:dyDescent="0.2">
      <c r="C1825" s="62"/>
      <c r="D1825" s="62"/>
    </row>
    <row r="1826" spans="3:4" x14ac:dyDescent="0.2">
      <c r="C1826" s="62"/>
      <c r="D1826" s="62"/>
    </row>
    <row r="1827" spans="3:4" x14ac:dyDescent="0.2">
      <c r="C1827" s="62"/>
      <c r="D1827" s="62"/>
    </row>
    <row r="1828" spans="3:4" x14ac:dyDescent="0.2">
      <c r="C1828" s="62"/>
      <c r="D1828" s="62"/>
    </row>
    <row r="1829" spans="3:4" x14ac:dyDescent="0.2">
      <c r="C1829" s="62"/>
      <c r="D1829" s="62"/>
    </row>
    <row r="1830" spans="3:4" x14ac:dyDescent="0.2">
      <c r="C1830" s="62"/>
      <c r="D1830" s="62"/>
    </row>
    <row r="1831" spans="3:4" x14ac:dyDescent="0.2">
      <c r="C1831" s="62"/>
      <c r="D1831" s="62"/>
    </row>
    <row r="1832" spans="3:4" x14ac:dyDescent="0.2">
      <c r="C1832" s="62"/>
      <c r="D1832" s="62"/>
    </row>
    <row r="1833" spans="3:4" x14ac:dyDescent="0.2">
      <c r="C1833" s="62"/>
      <c r="D1833" s="62"/>
    </row>
    <row r="1834" spans="3:4" x14ac:dyDescent="0.2">
      <c r="C1834" s="62"/>
      <c r="D1834" s="62"/>
    </row>
    <row r="1835" spans="3:4" x14ac:dyDescent="0.2">
      <c r="C1835" s="62"/>
      <c r="D1835" s="62"/>
    </row>
    <row r="1836" spans="3:4" x14ac:dyDescent="0.2">
      <c r="C1836" s="62"/>
      <c r="D1836" s="62"/>
    </row>
    <row r="1837" spans="3:4" x14ac:dyDescent="0.2">
      <c r="C1837" s="62"/>
      <c r="D1837" s="62"/>
    </row>
    <row r="1838" spans="3:4" x14ac:dyDescent="0.2">
      <c r="C1838" s="62"/>
      <c r="D1838" s="62"/>
    </row>
    <row r="1839" spans="3:4" x14ac:dyDescent="0.2">
      <c r="C1839" s="62"/>
      <c r="D1839" s="62"/>
    </row>
    <row r="1840" spans="3:4" x14ac:dyDescent="0.2">
      <c r="C1840" s="62"/>
      <c r="D1840" s="62"/>
    </row>
    <row r="1841" spans="3:4" x14ac:dyDescent="0.2">
      <c r="C1841" s="62"/>
      <c r="D1841" s="62"/>
    </row>
    <row r="1842" spans="3:4" x14ac:dyDescent="0.2">
      <c r="C1842" s="62"/>
      <c r="D1842" s="62"/>
    </row>
    <row r="1843" spans="3:4" x14ac:dyDescent="0.2">
      <c r="C1843" s="62"/>
      <c r="D1843" s="62"/>
    </row>
    <row r="1844" spans="3:4" x14ac:dyDescent="0.2">
      <c r="C1844" s="62"/>
      <c r="D1844" s="62"/>
    </row>
    <row r="1845" spans="3:4" x14ac:dyDescent="0.2">
      <c r="C1845" s="62"/>
      <c r="D1845" s="62"/>
    </row>
    <row r="1846" spans="3:4" x14ac:dyDescent="0.2">
      <c r="C1846" s="62"/>
      <c r="D1846" s="62"/>
    </row>
    <row r="1847" spans="3:4" x14ac:dyDescent="0.2">
      <c r="C1847" s="62"/>
      <c r="D1847" s="62"/>
    </row>
    <row r="1848" spans="3:4" x14ac:dyDescent="0.2">
      <c r="C1848" s="62"/>
      <c r="D1848" s="62"/>
    </row>
    <row r="1849" spans="3:4" x14ac:dyDescent="0.2">
      <c r="C1849" s="62"/>
      <c r="D1849" s="62"/>
    </row>
    <row r="1850" spans="3:4" x14ac:dyDescent="0.2">
      <c r="C1850" s="62"/>
      <c r="D1850" s="62"/>
    </row>
    <row r="1851" spans="3:4" x14ac:dyDescent="0.2">
      <c r="C1851" s="62"/>
      <c r="D1851" s="62"/>
    </row>
    <row r="1852" spans="3:4" x14ac:dyDescent="0.2">
      <c r="C1852" s="62"/>
      <c r="D1852" s="62"/>
    </row>
    <row r="1853" spans="3:4" x14ac:dyDescent="0.2">
      <c r="C1853" s="62"/>
      <c r="D1853" s="62"/>
    </row>
    <row r="1854" spans="3:4" x14ac:dyDescent="0.2">
      <c r="C1854" s="62"/>
      <c r="D1854" s="62"/>
    </row>
    <row r="1855" spans="3:4" x14ac:dyDescent="0.2">
      <c r="C1855" s="62"/>
      <c r="D1855" s="62"/>
    </row>
    <row r="1856" spans="3:4" x14ac:dyDescent="0.2">
      <c r="C1856" s="62"/>
      <c r="D1856" s="62"/>
    </row>
    <row r="1857" spans="3:4" x14ac:dyDescent="0.2">
      <c r="C1857" s="62"/>
      <c r="D1857" s="62"/>
    </row>
    <row r="1858" spans="3:4" x14ac:dyDescent="0.2">
      <c r="C1858" s="62"/>
      <c r="D1858" s="62"/>
    </row>
    <row r="1859" spans="3:4" x14ac:dyDescent="0.2">
      <c r="C1859" s="62"/>
      <c r="D1859" s="62"/>
    </row>
    <row r="1860" spans="3:4" x14ac:dyDescent="0.2">
      <c r="C1860" s="62"/>
      <c r="D1860" s="62"/>
    </row>
    <row r="1861" spans="3:4" x14ac:dyDescent="0.2">
      <c r="C1861" s="62"/>
      <c r="D1861" s="62"/>
    </row>
    <row r="1862" spans="3:4" x14ac:dyDescent="0.2">
      <c r="C1862" s="62"/>
      <c r="D1862" s="62"/>
    </row>
    <row r="1863" spans="3:4" x14ac:dyDescent="0.2">
      <c r="C1863" s="62"/>
      <c r="D1863" s="62"/>
    </row>
    <row r="1864" spans="3:4" x14ac:dyDescent="0.2">
      <c r="C1864" s="62"/>
      <c r="D1864" s="62"/>
    </row>
    <row r="1865" spans="3:4" x14ac:dyDescent="0.2">
      <c r="C1865" s="62"/>
      <c r="D1865" s="62"/>
    </row>
    <row r="1866" spans="3:4" x14ac:dyDescent="0.2">
      <c r="C1866" s="62"/>
      <c r="D1866" s="62"/>
    </row>
    <row r="1867" spans="3:4" x14ac:dyDescent="0.2">
      <c r="C1867" s="62"/>
      <c r="D1867" s="62"/>
    </row>
    <row r="1868" spans="3:4" x14ac:dyDescent="0.2">
      <c r="C1868" s="62"/>
      <c r="D1868" s="62"/>
    </row>
    <row r="1869" spans="3:4" x14ac:dyDescent="0.2">
      <c r="C1869" s="62"/>
      <c r="D1869" s="62"/>
    </row>
    <row r="1870" spans="3:4" x14ac:dyDescent="0.2">
      <c r="C1870" s="62"/>
      <c r="D1870" s="62"/>
    </row>
    <row r="1871" spans="3:4" x14ac:dyDescent="0.2">
      <c r="C1871" s="62"/>
      <c r="D1871" s="62"/>
    </row>
    <row r="1872" spans="3:4" x14ac:dyDescent="0.2">
      <c r="C1872" s="62"/>
      <c r="D1872" s="62"/>
    </row>
    <row r="1873" spans="3:4" x14ac:dyDescent="0.2">
      <c r="C1873" s="62"/>
      <c r="D1873" s="62"/>
    </row>
    <row r="1874" spans="3:4" x14ac:dyDescent="0.2">
      <c r="C1874" s="62"/>
      <c r="D1874" s="62"/>
    </row>
    <row r="1875" spans="3:4" x14ac:dyDescent="0.2">
      <c r="C1875" s="62"/>
      <c r="D1875" s="62"/>
    </row>
    <row r="1876" spans="3:4" x14ac:dyDescent="0.2">
      <c r="C1876" s="62"/>
      <c r="D1876" s="62"/>
    </row>
    <row r="1877" spans="3:4" x14ac:dyDescent="0.2">
      <c r="C1877" s="62"/>
      <c r="D1877" s="62"/>
    </row>
    <row r="1878" spans="3:4" x14ac:dyDescent="0.2">
      <c r="C1878" s="62"/>
      <c r="D1878" s="62"/>
    </row>
    <row r="1879" spans="3:4" x14ac:dyDescent="0.2">
      <c r="C1879" s="62"/>
      <c r="D1879" s="62"/>
    </row>
    <row r="1880" spans="3:4" x14ac:dyDescent="0.2">
      <c r="C1880" s="62"/>
      <c r="D1880" s="62"/>
    </row>
    <row r="1881" spans="3:4" x14ac:dyDescent="0.2">
      <c r="C1881" s="62"/>
      <c r="D1881" s="62"/>
    </row>
    <row r="1882" spans="3:4" x14ac:dyDescent="0.2">
      <c r="C1882" s="62"/>
      <c r="D1882" s="62"/>
    </row>
    <row r="1883" spans="3:4" x14ac:dyDescent="0.2">
      <c r="C1883" s="62"/>
      <c r="D1883" s="62"/>
    </row>
    <row r="1884" spans="3:4" x14ac:dyDescent="0.2">
      <c r="C1884" s="62"/>
      <c r="D1884" s="62"/>
    </row>
    <row r="1885" spans="3:4" x14ac:dyDescent="0.2">
      <c r="C1885" s="62"/>
      <c r="D1885" s="62"/>
    </row>
    <row r="1886" spans="3:4" x14ac:dyDescent="0.2">
      <c r="C1886" s="62"/>
      <c r="D1886" s="62"/>
    </row>
    <row r="1887" spans="3:4" x14ac:dyDescent="0.2">
      <c r="C1887" s="62"/>
      <c r="D1887" s="62"/>
    </row>
    <row r="1888" spans="3:4" x14ac:dyDescent="0.2">
      <c r="C1888" s="62"/>
      <c r="D1888" s="62"/>
    </row>
    <row r="1889" spans="3:4" x14ac:dyDescent="0.2">
      <c r="C1889" s="62"/>
      <c r="D1889" s="62"/>
    </row>
    <row r="1890" spans="3:4" x14ac:dyDescent="0.2">
      <c r="C1890" s="62"/>
      <c r="D1890" s="62"/>
    </row>
    <row r="1891" spans="3:4" x14ac:dyDescent="0.2">
      <c r="C1891" s="62"/>
      <c r="D1891" s="62"/>
    </row>
    <row r="1892" spans="3:4" x14ac:dyDescent="0.2">
      <c r="C1892" s="62"/>
      <c r="D1892" s="62"/>
    </row>
    <row r="1893" spans="3:4" x14ac:dyDescent="0.2">
      <c r="C1893" s="62"/>
      <c r="D1893" s="62"/>
    </row>
    <row r="1894" spans="3:4" x14ac:dyDescent="0.2">
      <c r="C1894" s="62"/>
      <c r="D1894" s="62"/>
    </row>
    <row r="1895" spans="3:4" x14ac:dyDescent="0.2">
      <c r="C1895" s="62"/>
      <c r="D1895" s="62"/>
    </row>
    <row r="1896" spans="3:4" x14ac:dyDescent="0.2">
      <c r="C1896" s="62"/>
      <c r="D1896" s="62"/>
    </row>
    <row r="1897" spans="3:4" x14ac:dyDescent="0.2">
      <c r="C1897" s="62"/>
      <c r="D1897" s="62"/>
    </row>
    <row r="1898" spans="3:4" x14ac:dyDescent="0.2">
      <c r="C1898" s="62"/>
      <c r="D1898" s="62"/>
    </row>
    <row r="1899" spans="3:4" x14ac:dyDescent="0.2">
      <c r="C1899" s="62"/>
      <c r="D1899" s="62"/>
    </row>
    <row r="1900" spans="3:4" x14ac:dyDescent="0.2">
      <c r="C1900" s="62"/>
      <c r="D1900" s="62"/>
    </row>
    <row r="1901" spans="3:4" x14ac:dyDescent="0.2">
      <c r="C1901" s="62"/>
      <c r="D1901" s="62"/>
    </row>
    <row r="1902" spans="3:4" x14ac:dyDescent="0.2">
      <c r="C1902" s="62"/>
      <c r="D1902" s="62"/>
    </row>
    <row r="1903" spans="3:4" x14ac:dyDescent="0.2">
      <c r="C1903" s="62"/>
      <c r="D1903" s="62"/>
    </row>
    <row r="1904" spans="3:4" x14ac:dyDescent="0.2">
      <c r="C1904" s="62"/>
      <c r="D1904" s="62"/>
    </row>
    <row r="1905" spans="3:4" x14ac:dyDescent="0.2">
      <c r="C1905" s="62"/>
      <c r="D1905" s="62"/>
    </row>
    <row r="1906" spans="3:4" x14ac:dyDescent="0.2">
      <c r="C1906" s="62"/>
      <c r="D1906" s="62"/>
    </row>
    <row r="1907" spans="3:4" x14ac:dyDescent="0.2">
      <c r="C1907" s="62"/>
      <c r="D1907" s="62"/>
    </row>
    <row r="1908" spans="3:4" x14ac:dyDescent="0.2">
      <c r="C1908" s="62"/>
      <c r="D1908" s="62"/>
    </row>
    <row r="1909" spans="3:4" x14ac:dyDescent="0.2">
      <c r="C1909" s="62"/>
      <c r="D1909" s="62"/>
    </row>
    <row r="1910" spans="3:4" x14ac:dyDescent="0.2">
      <c r="C1910" s="62"/>
      <c r="D1910" s="62"/>
    </row>
    <row r="1911" spans="3:4" x14ac:dyDescent="0.2">
      <c r="C1911" s="62"/>
      <c r="D1911" s="62"/>
    </row>
    <row r="1912" spans="3:4" x14ac:dyDescent="0.2">
      <c r="C1912" s="62"/>
      <c r="D1912" s="62"/>
    </row>
    <row r="1913" spans="3:4" x14ac:dyDescent="0.2">
      <c r="C1913" s="62"/>
      <c r="D1913" s="62"/>
    </row>
    <row r="1914" spans="3:4" x14ac:dyDescent="0.2">
      <c r="C1914" s="62"/>
      <c r="D1914" s="62"/>
    </row>
    <row r="1915" spans="3:4" x14ac:dyDescent="0.2">
      <c r="C1915" s="62"/>
      <c r="D1915" s="62"/>
    </row>
    <row r="1916" spans="3:4" x14ac:dyDescent="0.2">
      <c r="C1916" s="62"/>
      <c r="D1916" s="62"/>
    </row>
    <row r="1917" spans="3:4" x14ac:dyDescent="0.2">
      <c r="C1917" s="62"/>
      <c r="D1917" s="62"/>
    </row>
    <row r="1918" spans="3:4" x14ac:dyDescent="0.2">
      <c r="C1918" s="62"/>
      <c r="D1918" s="62"/>
    </row>
    <row r="1919" spans="3:4" x14ac:dyDescent="0.2">
      <c r="C1919" s="62"/>
      <c r="D1919" s="62"/>
    </row>
    <row r="1920" spans="3:4" x14ac:dyDescent="0.2">
      <c r="C1920" s="62"/>
      <c r="D1920" s="62"/>
    </row>
    <row r="1921" spans="3:4" x14ac:dyDescent="0.2">
      <c r="C1921" s="62"/>
      <c r="D1921" s="62"/>
    </row>
    <row r="1922" spans="3:4" x14ac:dyDescent="0.2">
      <c r="C1922" s="62"/>
      <c r="D1922" s="62"/>
    </row>
    <row r="1923" spans="3:4" x14ac:dyDescent="0.2">
      <c r="C1923" s="62"/>
      <c r="D1923" s="62"/>
    </row>
    <row r="1924" spans="3:4" x14ac:dyDescent="0.2">
      <c r="C1924" s="62"/>
      <c r="D1924" s="62"/>
    </row>
    <row r="1925" spans="3:4" x14ac:dyDescent="0.2">
      <c r="C1925" s="62"/>
      <c r="D1925" s="62"/>
    </row>
    <row r="1926" spans="3:4" x14ac:dyDescent="0.2">
      <c r="C1926" s="62"/>
      <c r="D1926" s="62"/>
    </row>
    <row r="1927" spans="3:4" x14ac:dyDescent="0.2">
      <c r="C1927" s="62"/>
      <c r="D1927" s="62"/>
    </row>
    <row r="1928" spans="3:4" x14ac:dyDescent="0.2">
      <c r="C1928" s="62"/>
      <c r="D1928" s="62"/>
    </row>
    <row r="1929" spans="3:4" x14ac:dyDescent="0.2">
      <c r="C1929" s="62"/>
      <c r="D1929" s="62"/>
    </row>
    <row r="1930" spans="3:4" x14ac:dyDescent="0.2">
      <c r="C1930" s="62"/>
      <c r="D1930" s="62"/>
    </row>
    <row r="1931" spans="3:4" x14ac:dyDescent="0.2">
      <c r="C1931" s="62"/>
      <c r="D1931" s="62"/>
    </row>
    <row r="1932" spans="3:4" x14ac:dyDescent="0.2">
      <c r="C1932" s="62"/>
      <c r="D1932" s="62"/>
    </row>
    <row r="1933" spans="3:4" x14ac:dyDescent="0.2">
      <c r="C1933" s="62"/>
      <c r="D1933" s="62"/>
    </row>
    <row r="1934" spans="3:4" x14ac:dyDescent="0.2">
      <c r="C1934" s="62"/>
      <c r="D1934" s="62"/>
    </row>
    <row r="1935" spans="3:4" x14ac:dyDescent="0.2">
      <c r="C1935" s="62"/>
      <c r="D1935" s="62"/>
    </row>
    <row r="1936" spans="3:4" x14ac:dyDescent="0.2">
      <c r="C1936" s="62"/>
      <c r="D1936" s="62"/>
    </row>
    <row r="1937" spans="3:4" x14ac:dyDescent="0.2">
      <c r="C1937" s="62"/>
      <c r="D1937" s="62"/>
    </row>
    <row r="1938" spans="3:4" x14ac:dyDescent="0.2">
      <c r="C1938" s="62"/>
      <c r="D1938" s="62"/>
    </row>
    <row r="1939" spans="3:4" x14ac:dyDescent="0.2">
      <c r="C1939" s="62"/>
      <c r="D1939" s="62"/>
    </row>
    <row r="1940" spans="3:4" x14ac:dyDescent="0.2">
      <c r="C1940" s="62"/>
      <c r="D1940" s="62"/>
    </row>
    <row r="1941" spans="3:4" x14ac:dyDescent="0.2">
      <c r="C1941" s="62"/>
      <c r="D1941" s="62"/>
    </row>
    <row r="1942" spans="3:4" x14ac:dyDescent="0.2">
      <c r="C1942" s="62"/>
      <c r="D1942" s="62"/>
    </row>
    <row r="1943" spans="3:4" x14ac:dyDescent="0.2">
      <c r="C1943" s="62"/>
      <c r="D1943" s="62"/>
    </row>
    <row r="1944" spans="3:4" x14ac:dyDescent="0.2">
      <c r="C1944" s="62"/>
      <c r="D1944" s="62"/>
    </row>
    <row r="1945" spans="3:4" x14ac:dyDescent="0.2">
      <c r="C1945" s="62"/>
      <c r="D1945" s="62"/>
    </row>
    <row r="1946" spans="3:4" x14ac:dyDescent="0.2">
      <c r="C1946" s="62"/>
      <c r="D1946" s="62"/>
    </row>
    <row r="1947" spans="3:4" x14ac:dyDescent="0.2">
      <c r="C1947" s="62"/>
      <c r="D1947" s="62"/>
    </row>
    <row r="1948" spans="3:4" x14ac:dyDescent="0.2">
      <c r="C1948" s="62"/>
      <c r="D1948" s="62"/>
    </row>
    <row r="1949" spans="3:4" x14ac:dyDescent="0.2">
      <c r="C1949" s="62"/>
      <c r="D1949" s="62"/>
    </row>
    <row r="1950" spans="3:4" x14ac:dyDescent="0.2">
      <c r="C1950" s="62"/>
      <c r="D1950" s="62"/>
    </row>
    <row r="1951" spans="3:4" x14ac:dyDescent="0.2">
      <c r="C1951" s="62"/>
      <c r="D1951" s="62"/>
    </row>
    <row r="1952" spans="3:4" x14ac:dyDescent="0.2">
      <c r="C1952" s="62"/>
      <c r="D1952" s="62"/>
    </row>
    <row r="1953" spans="3:4" x14ac:dyDescent="0.2">
      <c r="C1953" s="62"/>
      <c r="D1953" s="62"/>
    </row>
    <row r="1954" spans="3:4" x14ac:dyDescent="0.2">
      <c r="C1954" s="62"/>
      <c r="D1954" s="62"/>
    </row>
    <row r="1955" spans="3:4" x14ac:dyDescent="0.2">
      <c r="C1955" s="62"/>
      <c r="D1955" s="62"/>
    </row>
    <row r="1956" spans="3:4" x14ac:dyDescent="0.2">
      <c r="C1956" s="62"/>
      <c r="D1956" s="62"/>
    </row>
    <row r="1957" spans="3:4" x14ac:dyDescent="0.2">
      <c r="C1957" s="62"/>
      <c r="D1957" s="62"/>
    </row>
    <row r="1958" spans="3:4" x14ac:dyDescent="0.2">
      <c r="C1958" s="62"/>
      <c r="D1958" s="62"/>
    </row>
    <row r="1959" spans="3:4" x14ac:dyDescent="0.2">
      <c r="C1959" s="62"/>
      <c r="D1959" s="62"/>
    </row>
    <row r="1960" spans="3:4" x14ac:dyDescent="0.2">
      <c r="C1960" s="62"/>
      <c r="D1960" s="62"/>
    </row>
    <row r="1961" spans="3:4" x14ac:dyDescent="0.2">
      <c r="C1961" s="62"/>
      <c r="D1961" s="62"/>
    </row>
    <row r="1962" spans="3:4" x14ac:dyDescent="0.2">
      <c r="C1962" s="62"/>
      <c r="D1962" s="62"/>
    </row>
    <row r="1963" spans="3:4" x14ac:dyDescent="0.2">
      <c r="C1963" s="62"/>
      <c r="D1963" s="62"/>
    </row>
    <row r="1964" spans="3:4" x14ac:dyDescent="0.2">
      <c r="C1964" s="62"/>
      <c r="D1964" s="62"/>
    </row>
    <row r="1965" spans="3:4" x14ac:dyDescent="0.2">
      <c r="C1965" s="62"/>
      <c r="D1965" s="62"/>
    </row>
    <row r="1966" spans="3:4" x14ac:dyDescent="0.2">
      <c r="C1966" s="62"/>
      <c r="D1966" s="62"/>
    </row>
    <row r="1967" spans="3:4" x14ac:dyDescent="0.2">
      <c r="C1967" s="62"/>
      <c r="D1967" s="62"/>
    </row>
    <row r="1968" spans="3:4" x14ac:dyDescent="0.2">
      <c r="C1968" s="62"/>
      <c r="D1968" s="62"/>
    </row>
    <row r="1969" spans="3:4" x14ac:dyDescent="0.2">
      <c r="C1969" s="62"/>
      <c r="D1969" s="62"/>
    </row>
    <row r="1970" spans="3:4" x14ac:dyDescent="0.2">
      <c r="C1970" s="62"/>
      <c r="D1970" s="62"/>
    </row>
    <row r="1971" spans="3:4" x14ac:dyDescent="0.2">
      <c r="C1971" s="62"/>
      <c r="D1971" s="62"/>
    </row>
    <row r="1972" spans="3:4" x14ac:dyDescent="0.2">
      <c r="C1972" s="62"/>
      <c r="D1972" s="62"/>
    </row>
    <row r="1973" spans="3:4" x14ac:dyDescent="0.2">
      <c r="C1973" s="62"/>
      <c r="D1973" s="62"/>
    </row>
    <row r="1974" spans="3:4" x14ac:dyDescent="0.2">
      <c r="C1974" s="62"/>
      <c r="D1974" s="62"/>
    </row>
    <row r="1975" spans="3:4" x14ac:dyDescent="0.2">
      <c r="C1975" s="62"/>
      <c r="D1975" s="62"/>
    </row>
    <row r="1976" spans="3:4" x14ac:dyDescent="0.2">
      <c r="C1976" s="62"/>
      <c r="D1976" s="62"/>
    </row>
    <row r="1977" spans="3:4" x14ac:dyDescent="0.2">
      <c r="C1977" s="62"/>
      <c r="D1977" s="62"/>
    </row>
    <row r="1978" spans="3:4" x14ac:dyDescent="0.2">
      <c r="C1978" s="62"/>
      <c r="D1978" s="62"/>
    </row>
    <row r="1979" spans="3:4" x14ac:dyDescent="0.2">
      <c r="C1979" s="62"/>
      <c r="D1979" s="62"/>
    </row>
    <row r="1980" spans="3:4" x14ac:dyDescent="0.2">
      <c r="C1980" s="62"/>
      <c r="D1980" s="62"/>
    </row>
    <row r="1981" spans="3:4" x14ac:dyDescent="0.2">
      <c r="C1981" s="62"/>
      <c r="D1981" s="62"/>
    </row>
    <row r="1982" spans="3:4" x14ac:dyDescent="0.2">
      <c r="C1982" s="62"/>
      <c r="D1982" s="62"/>
    </row>
    <row r="1983" spans="3:4" x14ac:dyDescent="0.2">
      <c r="C1983" s="62"/>
      <c r="D1983" s="62"/>
    </row>
    <row r="1984" spans="3:4" x14ac:dyDescent="0.2">
      <c r="C1984" s="62"/>
      <c r="D1984" s="62"/>
    </row>
    <row r="1985" spans="3:4" x14ac:dyDescent="0.2">
      <c r="C1985" s="62"/>
      <c r="D1985" s="62"/>
    </row>
    <row r="1986" spans="3:4" x14ac:dyDescent="0.2">
      <c r="C1986" s="62"/>
      <c r="D1986" s="62"/>
    </row>
    <row r="1987" spans="3:4" x14ac:dyDescent="0.2">
      <c r="C1987" s="62"/>
      <c r="D1987" s="62"/>
    </row>
    <row r="1988" spans="3:4" x14ac:dyDescent="0.2">
      <c r="C1988" s="62"/>
      <c r="D1988" s="62"/>
    </row>
    <row r="1989" spans="3:4" x14ac:dyDescent="0.2">
      <c r="C1989" s="62"/>
      <c r="D1989" s="62"/>
    </row>
    <row r="1990" spans="3:4" x14ac:dyDescent="0.2">
      <c r="C1990" s="62"/>
      <c r="D1990" s="62"/>
    </row>
    <row r="1991" spans="3:4" x14ac:dyDescent="0.2">
      <c r="C1991" s="62"/>
      <c r="D1991" s="62"/>
    </row>
    <row r="1992" spans="3:4" x14ac:dyDescent="0.2">
      <c r="C1992" s="62"/>
      <c r="D1992" s="62"/>
    </row>
    <row r="1993" spans="3:4" x14ac:dyDescent="0.2">
      <c r="C1993" s="62"/>
      <c r="D1993" s="62"/>
    </row>
    <row r="1994" spans="3:4" x14ac:dyDescent="0.2">
      <c r="C1994" s="62"/>
      <c r="D1994" s="62"/>
    </row>
    <row r="1995" spans="3:4" x14ac:dyDescent="0.2">
      <c r="C1995" s="62"/>
      <c r="D1995" s="62"/>
    </row>
    <row r="1996" spans="3:4" x14ac:dyDescent="0.2">
      <c r="C1996" s="62"/>
      <c r="D1996" s="62"/>
    </row>
    <row r="1997" spans="3:4" x14ac:dyDescent="0.2">
      <c r="C1997" s="62"/>
      <c r="D1997" s="62"/>
    </row>
    <row r="1998" spans="3:4" x14ac:dyDescent="0.2">
      <c r="C1998" s="62"/>
      <c r="D1998" s="62"/>
    </row>
    <row r="1999" spans="3:4" x14ac:dyDescent="0.2">
      <c r="C1999" s="62"/>
      <c r="D1999" s="62"/>
    </row>
    <row r="2000" spans="3:4" x14ac:dyDescent="0.2">
      <c r="C2000" s="62"/>
      <c r="D2000" s="62"/>
    </row>
    <row r="2001" spans="3:4" x14ac:dyDescent="0.2">
      <c r="C2001" s="62"/>
      <c r="D2001" s="62"/>
    </row>
    <row r="2002" spans="3:4" x14ac:dyDescent="0.2">
      <c r="C2002" s="62"/>
      <c r="D2002" s="62"/>
    </row>
    <row r="2003" spans="3:4" x14ac:dyDescent="0.2">
      <c r="C2003" s="62"/>
      <c r="D2003" s="62"/>
    </row>
    <row r="2004" spans="3:4" x14ac:dyDescent="0.2">
      <c r="C2004" s="62"/>
      <c r="D2004" s="62"/>
    </row>
    <row r="2005" spans="3:4" x14ac:dyDescent="0.2">
      <c r="C2005" s="62"/>
      <c r="D2005" s="62"/>
    </row>
    <row r="2006" spans="3:4" x14ac:dyDescent="0.2">
      <c r="C2006" s="62"/>
      <c r="D2006" s="62"/>
    </row>
    <row r="2007" spans="3:4" x14ac:dyDescent="0.2">
      <c r="C2007" s="62"/>
      <c r="D2007" s="62"/>
    </row>
    <row r="2008" spans="3:4" x14ac:dyDescent="0.2">
      <c r="C2008" s="62"/>
      <c r="D2008" s="62"/>
    </row>
    <row r="2009" spans="3:4" x14ac:dyDescent="0.2">
      <c r="C2009" s="62"/>
      <c r="D2009" s="62"/>
    </row>
    <row r="2010" spans="3:4" x14ac:dyDescent="0.2">
      <c r="C2010" s="62"/>
      <c r="D2010" s="62"/>
    </row>
    <row r="2011" spans="3:4" x14ac:dyDescent="0.2">
      <c r="C2011" s="62"/>
      <c r="D2011" s="62"/>
    </row>
    <row r="2012" spans="3:4" x14ac:dyDescent="0.2">
      <c r="C2012" s="62"/>
      <c r="D2012" s="62"/>
    </row>
    <row r="2013" spans="3:4" x14ac:dyDescent="0.2">
      <c r="C2013" s="62"/>
      <c r="D2013" s="62"/>
    </row>
    <row r="2014" spans="3:4" x14ac:dyDescent="0.2">
      <c r="C2014" s="62"/>
      <c r="D2014" s="62"/>
    </row>
    <row r="2015" spans="3:4" x14ac:dyDescent="0.2">
      <c r="C2015" s="62"/>
      <c r="D2015" s="62"/>
    </row>
    <row r="2016" spans="3:4" x14ac:dyDescent="0.2">
      <c r="C2016" s="62"/>
      <c r="D2016" s="62"/>
    </row>
    <row r="2017" spans="3:4" x14ac:dyDescent="0.2">
      <c r="C2017" s="62"/>
      <c r="D2017" s="62"/>
    </row>
    <row r="2018" spans="3:4" x14ac:dyDescent="0.2">
      <c r="C2018" s="62"/>
      <c r="D2018" s="62"/>
    </row>
    <row r="2019" spans="3:4" x14ac:dyDescent="0.2">
      <c r="C2019" s="62"/>
      <c r="D2019" s="62"/>
    </row>
    <row r="2020" spans="3:4" x14ac:dyDescent="0.2">
      <c r="C2020" s="62"/>
      <c r="D2020" s="62"/>
    </row>
    <row r="2021" spans="3:4" x14ac:dyDescent="0.2">
      <c r="C2021" s="62"/>
      <c r="D2021" s="62"/>
    </row>
    <row r="2022" spans="3:4" x14ac:dyDescent="0.2">
      <c r="C2022" s="62"/>
      <c r="D2022" s="62"/>
    </row>
    <row r="2023" spans="3:4" x14ac:dyDescent="0.2">
      <c r="C2023" s="62"/>
      <c r="D2023" s="62"/>
    </row>
    <row r="2024" spans="3:4" x14ac:dyDescent="0.2">
      <c r="C2024" s="62"/>
      <c r="D2024" s="62"/>
    </row>
    <row r="2025" spans="3:4" x14ac:dyDescent="0.2">
      <c r="C2025" s="62"/>
      <c r="D2025" s="62"/>
    </row>
    <row r="2026" spans="3:4" x14ac:dyDescent="0.2">
      <c r="C2026" s="62"/>
      <c r="D2026" s="62"/>
    </row>
    <row r="2027" spans="3:4" x14ac:dyDescent="0.2">
      <c r="C2027" s="62"/>
      <c r="D2027" s="62"/>
    </row>
    <row r="2028" spans="3:4" x14ac:dyDescent="0.2">
      <c r="C2028" s="62"/>
      <c r="D2028" s="62"/>
    </row>
    <row r="2029" spans="3:4" x14ac:dyDescent="0.2">
      <c r="C2029" s="62"/>
      <c r="D2029" s="62"/>
    </row>
    <row r="2030" spans="3:4" x14ac:dyDescent="0.2">
      <c r="C2030" s="62"/>
      <c r="D2030" s="62"/>
    </row>
    <row r="2031" spans="3:4" x14ac:dyDescent="0.2">
      <c r="C2031" s="62"/>
      <c r="D2031" s="62"/>
    </row>
    <row r="2032" spans="3:4" x14ac:dyDescent="0.2">
      <c r="C2032" s="62"/>
      <c r="D2032" s="62"/>
    </row>
    <row r="2033" spans="3:4" x14ac:dyDescent="0.2">
      <c r="C2033" s="62"/>
      <c r="D2033" s="62"/>
    </row>
    <row r="2034" spans="3:4" x14ac:dyDescent="0.2">
      <c r="C2034" s="62"/>
      <c r="D2034" s="62"/>
    </row>
    <row r="2035" spans="3:4" x14ac:dyDescent="0.2">
      <c r="C2035" s="62"/>
      <c r="D2035" s="62"/>
    </row>
    <row r="2036" spans="3:4" x14ac:dyDescent="0.2">
      <c r="C2036" s="62"/>
      <c r="D2036" s="62"/>
    </row>
    <row r="2037" spans="3:4" x14ac:dyDescent="0.2">
      <c r="C2037" s="62"/>
      <c r="D2037" s="62"/>
    </row>
    <row r="2038" spans="3:4" x14ac:dyDescent="0.2">
      <c r="C2038" s="62"/>
      <c r="D2038" s="62"/>
    </row>
    <row r="2039" spans="3:4" x14ac:dyDescent="0.2">
      <c r="C2039" s="62"/>
      <c r="D2039" s="62"/>
    </row>
    <row r="2040" spans="3:4" x14ac:dyDescent="0.2">
      <c r="C2040" s="62"/>
      <c r="D2040" s="62"/>
    </row>
    <row r="2041" spans="3:4" x14ac:dyDescent="0.2">
      <c r="C2041" s="62"/>
      <c r="D2041" s="62"/>
    </row>
    <row r="2042" spans="3:4" x14ac:dyDescent="0.2">
      <c r="C2042" s="62"/>
      <c r="D2042" s="62"/>
    </row>
    <row r="2043" spans="3:4" x14ac:dyDescent="0.2">
      <c r="C2043" s="62"/>
      <c r="D2043" s="62"/>
    </row>
    <row r="2044" spans="3:4" x14ac:dyDescent="0.2">
      <c r="C2044" s="62"/>
      <c r="D2044" s="62"/>
    </row>
    <row r="2045" spans="3:4" x14ac:dyDescent="0.2">
      <c r="C2045" s="62"/>
      <c r="D2045" s="62"/>
    </row>
    <row r="2046" spans="3:4" x14ac:dyDescent="0.2">
      <c r="C2046" s="62"/>
      <c r="D2046" s="62"/>
    </row>
    <row r="2047" spans="3:4" x14ac:dyDescent="0.2">
      <c r="C2047" s="62"/>
      <c r="D2047" s="62"/>
    </row>
    <row r="2048" spans="3:4" x14ac:dyDescent="0.2">
      <c r="C2048" s="62"/>
      <c r="D2048" s="62"/>
    </row>
    <row r="2049" spans="3:4" x14ac:dyDescent="0.2">
      <c r="C2049" s="62"/>
      <c r="D2049" s="62"/>
    </row>
    <row r="2050" spans="3:4" x14ac:dyDescent="0.2">
      <c r="C2050" s="62"/>
      <c r="D2050" s="62"/>
    </row>
    <row r="2051" spans="3:4" x14ac:dyDescent="0.2">
      <c r="C2051" s="62"/>
      <c r="D2051" s="62"/>
    </row>
    <row r="2052" spans="3:4" x14ac:dyDescent="0.2">
      <c r="C2052" s="62"/>
      <c r="D2052" s="62"/>
    </row>
    <row r="2053" spans="3:4" x14ac:dyDescent="0.2">
      <c r="C2053" s="62"/>
      <c r="D2053" s="62"/>
    </row>
    <row r="2054" spans="3:4" x14ac:dyDescent="0.2">
      <c r="C2054" s="62"/>
      <c r="D2054" s="62"/>
    </row>
    <row r="2055" spans="3:4" x14ac:dyDescent="0.2">
      <c r="C2055" s="62"/>
      <c r="D2055" s="62"/>
    </row>
    <row r="2056" spans="3:4" x14ac:dyDescent="0.2">
      <c r="C2056" s="62"/>
      <c r="D2056" s="62"/>
    </row>
    <row r="2057" spans="3:4" x14ac:dyDescent="0.2">
      <c r="C2057" s="62"/>
      <c r="D2057" s="62"/>
    </row>
    <row r="2058" spans="3:4" x14ac:dyDescent="0.2">
      <c r="C2058" s="62"/>
      <c r="D2058" s="62"/>
    </row>
    <row r="2059" spans="3:4" x14ac:dyDescent="0.2">
      <c r="C2059" s="62"/>
      <c r="D2059" s="62"/>
    </row>
    <row r="2060" spans="3:4" x14ac:dyDescent="0.2">
      <c r="C2060" s="62"/>
      <c r="D2060" s="62"/>
    </row>
    <row r="2061" spans="3:4" x14ac:dyDescent="0.2">
      <c r="C2061" s="62"/>
      <c r="D2061" s="62"/>
    </row>
    <row r="2062" spans="3:4" x14ac:dyDescent="0.2">
      <c r="C2062" s="62"/>
      <c r="D2062" s="62"/>
    </row>
    <row r="2063" spans="3:4" x14ac:dyDescent="0.2">
      <c r="C2063" s="62"/>
      <c r="D2063" s="62"/>
    </row>
    <row r="2064" spans="3:4" x14ac:dyDescent="0.2">
      <c r="C2064" s="62"/>
      <c r="D2064" s="62"/>
    </row>
    <row r="2065" spans="3:4" x14ac:dyDescent="0.2">
      <c r="C2065" s="62"/>
      <c r="D2065" s="62"/>
    </row>
    <row r="2066" spans="3:4" x14ac:dyDescent="0.2">
      <c r="C2066" s="62"/>
      <c r="D2066" s="62"/>
    </row>
    <row r="2067" spans="3:4" x14ac:dyDescent="0.2">
      <c r="C2067" s="62"/>
      <c r="D2067" s="62"/>
    </row>
    <row r="2068" spans="3:4" x14ac:dyDescent="0.2">
      <c r="C2068" s="62"/>
      <c r="D2068" s="62"/>
    </row>
    <row r="2069" spans="3:4" x14ac:dyDescent="0.2">
      <c r="C2069" s="62"/>
      <c r="D2069" s="62"/>
    </row>
    <row r="2070" spans="3:4" x14ac:dyDescent="0.2">
      <c r="C2070" s="62"/>
      <c r="D2070" s="62"/>
    </row>
    <row r="2071" spans="3:4" x14ac:dyDescent="0.2">
      <c r="C2071" s="62"/>
      <c r="D2071" s="62"/>
    </row>
    <row r="2072" spans="3:4" x14ac:dyDescent="0.2">
      <c r="C2072" s="62"/>
      <c r="D2072" s="62"/>
    </row>
    <row r="2073" spans="3:4" x14ac:dyDescent="0.2">
      <c r="C2073" s="62"/>
      <c r="D2073" s="62"/>
    </row>
    <row r="2074" spans="3:4" x14ac:dyDescent="0.2">
      <c r="C2074" s="62"/>
      <c r="D2074" s="62"/>
    </row>
    <row r="2075" spans="3:4" x14ac:dyDescent="0.2">
      <c r="C2075" s="62"/>
      <c r="D2075" s="62"/>
    </row>
    <row r="2076" spans="3:4" x14ac:dyDescent="0.2">
      <c r="C2076" s="62"/>
      <c r="D2076" s="62"/>
    </row>
    <row r="2077" spans="3:4" x14ac:dyDescent="0.2">
      <c r="C2077" s="62"/>
      <c r="D2077" s="62"/>
    </row>
    <row r="2078" spans="3:4" x14ac:dyDescent="0.2">
      <c r="C2078" s="62"/>
      <c r="D2078" s="62"/>
    </row>
    <row r="2079" spans="3:4" x14ac:dyDescent="0.2">
      <c r="C2079" s="62"/>
      <c r="D2079" s="62"/>
    </row>
    <row r="2080" spans="3:4" x14ac:dyDescent="0.2">
      <c r="C2080" s="62"/>
      <c r="D2080" s="62"/>
    </row>
    <row r="2081" spans="3:4" x14ac:dyDescent="0.2">
      <c r="C2081" s="62"/>
      <c r="D2081" s="62"/>
    </row>
    <row r="2082" spans="3:4" x14ac:dyDescent="0.2">
      <c r="C2082" s="62"/>
      <c r="D2082" s="62"/>
    </row>
    <row r="2083" spans="3:4" x14ac:dyDescent="0.2">
      <c r="C2083" s="62"/>
      <c r="D2083" s="62"/>
    </row>
    <row r="2084" spans="3:4" x14ac:dyDescent="0.2">
      <c r="C2084" s="62"/>
      <c r="D2084" s="62"/>
    </row>
    <row r="2085" spans="3:4" x14ac:dyDescent="0.2">
      <c r="C2085" s="62"/>
      <c r="D2085" s="62"/>
    </row>
    <row r="2086" spans="3:4" x14ac:dyDescent="0.2">
      <c r="C2086" s="62"/>
      <c r="D2086" s="62"/>
    </row>
    <row r="2087" spans="3:4" x14ac:dyDescent="0.2">
      <c r="C2087" s="62"/>
      <c r="D2087" s="62"/>
    </row>
    <row r="2088" spans="3:4" x14ac:dyDescent="0.2">
      <c r="C2088" s="62"/>
      <c r="D2088" s="62"/>
    </row>
    <row r="2089" spans="3:4" x14ac:dyDescent="0.2">
      <c r="C2089" s="62"/>
      <c r="D2089" s="62"/>
    </row>
    <row r="2090" spans="3:4" x14ac:dyDescent="0.2">
      <c r="C2090" s="62"/>
      <c r="D2090" s="62"/>
    </row>
    <row r="2091" spans="3:4" x14ac:dyDescent="0.2">
      <c r="C2091" s="62"/>
      <c r="D2091" s="62"/>
    </row>
    <row r="2092" spans="3:4" x14ac:dyDescent="0.2">
      <c r="C2092" s="62"/>
      <c r="D2092" s="62"/>
    </row>
    <row r="2093" spans="3:4" x14ac:dyDescent="0.2">
      <c r="C2093" s="62"/>
      <c r="D2093" s="62"/>
    </row>
    <row r="2094" spans="3:4" x14ac:dyDescent="0.2">
      <c r="C2094" s="62"/>
      <c r="D2094" s="62"/>
    </row>
    <row r="2095" spans="3:4" x14ac:dyDescent="0.2">
      <c r="C2095" s="62"/>
      <c r="D2095" s="62"/>
    </row>
    <row r="2096" spans="3:4" x14ac:dyDescent="0.2">
      <c r="C2096" s="62"/>
      <c r="D2096" s="62"/>
    </row>
    <row r="2097" spans="3:4" x14ac:dyDescent="0.2">
      <c r="C2097" s="62"/>
      <c r="D2097" s="62"/>
    </row>
    <row r="2098" spans="3:4" x14ac:dyDescent="0.2">
      <c r="C2098" s="62"/>
      <c r="D2098" s="62"/>
    </row>
    <row r="2099" spans="3:4" x14ac:dyDescent="0.2">
      <c r="C2099" s="62"/>
      <c r="D2099" s="62"/>
    </row>
    <row r="2100" spans="3:4" x14ac:dyDescent="0.2">
      <c r="C2100" s="62"/>
      <c r="D2100" s="62"/>
    </row>
    <row r="2101" spans="3:4" x14ac:dyDescent="0.2">
      <c r="C2101" s="62"/>
      <c r="D2101" s="62"/>
    </row>
    <row r="2102" spans="3:4" x14ac:dyDescent="0.2">
      <c r="C2102" s="62"/>
      <c r="D2102" s="62"/>
    </row>
    <row r="2103" spans="3:4" x14ac:dyDescent="0.2">
      <c r="C2103" s="62"/>
      <c r="D2103" s="62"/>
    </row>
    <row r="2104" spans="3:4" x14ac:dyDescent="0.2">
      <c r="C2104" s="62"/>
      <c r="D2104" s="62"/>
    </row>
    <row r="2105" spans="3:4" x14ac:dyDescent="0.2">
      <c r="C2105" s="62"/>
      <c r="D2105" s="62"/>
    </row>
    <row r="2106" spans="3:4" x14ac:dyDescent="0.2">
      <c r="C2106" s="62"/>
      <c r="D2106" s="62"/>
    </row>
    <row r="2107" spans="3:4" x14ac:dyDescent="0.2">
      <c r="C2107" s="62"/>
      <c r="D2107" s="62"/>
    </row>
    <row r="2108" spans="3:4" x14ac:dyDescent="0.2">
      <c r="C2108" s="62"/>
      <c r="D2108" s="62"/>
    </row>
    <row r="2109" spans="3:4" x14ac:dyDescent="0.2">
      <c r="C2109" s="62"/>
      <c r="D2109" s="62"/>
    </row>
    <row r="2110" spans="3:4" x14ac:dyDescent="0.2">
      <c r="C2110" s="62"/>
      <c r="D2110" s="62"/>
    </row>
    <row r="2111" spans="3:4" x14ac:dyDescent="0.2">
      <c r="C2111" s="62"/>
      <c r="D2111" s="62"/>
    </row>
    <row r="2112" spans="3:4" x14ac:dyDescent="0.2">
      <c r="C2112" s="62"/>
      <c r="D2112" s="62"/>
    </row>
    <row r="2113" spans="3:4" x14ac:dyDescent="0.2">
      <c r="C2113" s="62"/>
      <c r="D2113" s="62"/>
    </row>
    <row r="2114" spans="3:4" x14ac:dyDescent="0.2">
      <c r="C2114" s="62"/>
      <c r="D2114" s="62"/>
    </row>
    <row r="2115" spans="3:4" x14ac:dyDescent="0.2">
      <c r="C2115" s="62"/>
      <c r="D2115" s="62"/>
    </row>
    <row r="2116" spans="3:4" x14ac:dyDescent="0.2">
      <c r="C2116" s="62"/>
      <c r="D2116" s="62"/>
    </row>
    <row r="2117" spans="3:4" x14ac:dyDescent="0.2">
      <c r="C2117" s="62"/>
      <c r="D2117" s="62"/>
    </row>
    <row r="2118" spans="3:4" x14ac:dyDescent="0.2">
      <c r="C2118" s="62"/>
      <c r="D2118" s="62"/>
    </row>
    <row r="2119" spans="3:4" x14ac:dyDescent="0.2">
      <c r="C2119" s="62"/>
      <c r="D2119" s="62"/>
    </row>
    <row r="2120" spans="3:4" x14ac:dyDescent="0.2">
      <c r="C2120" s="62"/>
      <c r="D2120" s="62"/>
    </row>
    <row r="2121" spans="3:4" x14ac:dyDescent="0.2">
      <c r="C2121" s="62"/>
      <c r="D2121" s="62"/>
    </row>
    <row r="2122" spans="3:4" x14ac:dyDescent="0.2">
      <c r="C2122" s="62"/>
      <c r="D2122" s="62"/>
    </row>
    <row r="2123" spans="3:4" x14ac:dyDescent="0.2">
      <c r="C2123" s="62"/>
      <c r="D2123" s="62"/>
    </row>
    <row r="2124" spans="3:4" x14ac:dyDescent="0.2">
      <c r="C2124" s="62"/>
      <c r="D2124" s="62"/>
    </row>
    <row r="2125" spans="3:4" x14ac:dyDescent="0.2">
      <c r="C2125" s="62"/>
      <c r="D2125" s="62"/>
    </row>
    <row r="2126" spans="3:4" x14ac:dyDescent="0.2">
      <c r="C2126" s="62"/>
      <c r="D2126" s="62"/>
    </row>
    <row r="2127" spans="3:4" x14ac:dyDescent="0.2">
      <c r="C2127" s="62"/>
      <c r="D2127" s="62"/>
    </row>
    <row r="2128" spans="3:4" x14ac:dyDescent="0.2">
      <c r="C2128" s="62"/>
      <c r="D2128" s="62"/>
    </row>
    <row r="2129" spans="3:4" x14ac:dyDescent="0.2">
      <c r="C2129" s="62"/>
      <c r="D2129" s="62"/>
    </row>
    <row r="2130" spans="3:4" x14ac:dyDescent="0.2">
      <c r="C2130" s="62"/>
      <c r="D2130" s="62"/>
    </row>
    <row r="2131" spans="3:4" x14ac:dyDescent="0.2">
      <c r="C2131" s="62"/>
      <c r="D2131" s="62"/>
    </row>
    <row r="2132" spans="3:4" x14ac:dyDescent="0.2">
      <c r="C2132" s="62"/>
      <c r="D2132" s="62"/>
    </row>
    <row r="2133" spans="3:4" x14ac:dyDescent="0.2">
      <c r="C2133" s="62"/>
      <c r="D2133" s="62"/>
    </row>
    <row r="2134" spans="3:4" x14ac:dyDescent="0.2">
      <c r="C2134" s="62"/>
      <c r="D2134" s="62"/>
    </row>
    <row r="2135" spans="3:4" x14ac:dyDescent="0.2">
      <c r="C2135" s="62"/>
      <c r="D2135" s="62"/>
    </row>
    <row r="2136" spans="3:4" x14ac:dyDescent="0.2">
      <c r="C2136" s="62"/>
      <c r="D2136" s="62"/>
    </row>
    <row r="2137" spans="3:4" x14ac:dyDescent="0.2">
      <c r="C2137" s="62"/>
      <c r="D2137" s="62"/>
    </row>
    <row r="2138" spans="3:4" x14ac:dyDescent="0.2">
      <c r="C2138" s="62"/>
      <c r="D2138" s="62"/>
    </row>
    <row r="2139" spans="3:4" x14ac:dyDescent="0.2">
      <c r="C2139" s="62"/>
      <c r="D2139" s="62"/>
    </row>
    <row r="2140" spans="3:4" x14ac:dyDescent="0.2">
      <c r="C2140" s="62"/>
      <c r="D2140" s="62"/>
    </row>
    <row r="2141" spans="3:4" x14ac:dyDescent="0.2">
      <c r="C2141" s="62"/>
      <c r="D2141" s="62"/>
    </row>
    <row r="2142" spans="3:4" x14ac:dyDescent="0.2">
      <c r="C2142" s="62"/>
      <c r="D2142" s="62"/>
    </row>
    <row r="2143" spans="3:4" x14ac:dyDescent="0.2">
      <c r="C2143" s="62"/>
      <c r="D2143" s="62"/>
    </row>
    <row r="2144" spans="3:4" x14ac:dyDescent="0.2">
      <c r="C2144" s="62"/>
      <c r="D2144" s="62"/>
    </row>
    <row r="2145" spans="3:4" x14ac:dyDescent="0.2">
      <c r="C2145" s="62"/>
      <c r="D2145" s="62"/>
    </row>
    <row r="2146" spans="3:4" x14ac:dyDescent="0.2">
      <c r="C2146" s="62"/>
      <c r="D2146" s="62"/>
    </row>
    <row r="2147" spans="3:4" x14ac:dyDescent="0.2">
      <c r="C2147" s="62"/>
      <c r="D2147" s="62"/>
    </row>
    <row r="2148" spans="3:4" x14ac:dyDescent="0.2">
      <c r="C2148" s="62"/>
      <c r="D2148" s="62"/>
    </row>
    <row r="2149" spans="3:4" x14ac:dyDescent="0.2">
      <c r="C2149" s="62"/>
      <c r="D2149" s="62"/>
    </row>
    <row r="2150" spans="3:4" x14ac:dyDescent="0.2">
      <c r="C2150" s="62"/>
      <c r="D2150" s="62"/>
    </row>
    <row r="2151" spans="3:4" x14ac:dyDescent="0.2">
      <c r="C2151" s="62"/>
      <c r="D2151" s="62"/>
    </row>
    <row r="2152" spans="3:4" x14ac:dyDescent="0.2">
      <c r="C2152" s="62"/>
      <c r="D2152" s="62"/>
    </row>
    <row r="2153" spans="3:4" x14ac:dyDescent="0.2">
      <c r="C2153" s="62"/>
      <c r="D2153" s="62"/>
    </row>
    <row r="2154" spans="3:4" x14ac:dyDescent="0.2">
      <c r="C2154" s="62"/>
      <c r="D2154" s="62"/>
    </row>
    <row r="2155" spans="3:4" x14ac:dyDescent="0.2">
      <c r="C2155" s="62"/>
      <c r="D2155" s="62"/>
    </row>
    <row r="2156" spans="3:4" x14ac:dyDescent="0.2">
      <c r="C2156" s="62"/>
      <c r="D2156" s="62"/>
    </row>
    <row r="2157" spans="3:4" x14ac:dyDescent="0.2">
      <c r="C2157" s="62"/>
      <c r="D2157" s="62"/>
    </row>
    <row r="2158" spans="3:4" x14ac:dyDescent="0.2">
      <c r="C2158" s="62"/>
      <c r="D2158" s="62"/>
    </row>
    <row r="2159" spans="3:4" x14ac:dyDescent="0.2">
      <c r="C2159" s="62"/>
      <c r="D2159" s="62"/>
    </row>
    <row r="2160" spans="3:4" x14ac:dyDescent="0.2">
      <c r="C2160" s="62"/>
      <c r="D2160" s="62"/>
    </row>
    <row r="2161" spans="3:4" x14ac:dyDescent="0.2">
      <c r="C2161" s="62"/>
      <c r="D2161" s="62"/>
    </row>
    <row r="2162" spans="3:4" x14ac:dyDescent="0.2">
      <c r="C2162" s="62"/>
      <c r="D2162" s="62"/>
    </row>
    <row r="2163" spans="3:4" x14ac:dyDescent="0.2">
      <c r="C2163" s="62"/>
      <c r="D2163" s="62"/>
    </row>
    <row r="2164" spans="3:4" x14ac:dyDescent="0.2">
      <c r="C2164" s="62"/>
      <c r="D2164" s="62"/>
    </row>
    <row r="2165" spans="3:4" x14ac:dyDescent="0.2">
      <c r="C2165" s="62"/>
      <c r="D2165" s="62"/>
    </row>
    <row r="2166" spans="3:4" x14ac:dyDescent="0.2">
      <c r="C2166" s="62"/>
      <c r="D2166" s="62"/>
    </row>
    <row r="2167" spans="3:4" x14ac:dyDescent="0.2">
      <c r="C2167" s="62"/>
      <c r="D2167" s="62"/>
    </row>
    <row r="2168" spans="3:4" x14ac:dyDescent="0.2">
      <c r="C2168" s="62"/>
      <c r="D2168" s="62"/>
    </row>
    <row r="2169" spans="3:4" x14ac:dyDescent="0.2">
      <c r="C2169" s="62"/>
      <c r="D2169" s="62"/>
    </row>
    <row r="2170" spans="3:4" x14ac:dyDescent="0.2">
      <c r="C2170" s="62"/>
      <c r="D2170" s="62"/>
    </row>
    <row r="2171" spans="3:4" x14ac:dyDescent="0.2">
      <c r="C2171" s="62"/>
      <c r="D2171" s="62"/>
    </row>
    <row r="2172" spans="3:4" x14ac:dyDescent="0.2">
      <c r="C2172" s="62"/>
      <c r="D2172" s="62"/>
    </row>
    <row r="2173" spans="3:4" x14ac:dyDescent="0.2">
      <c r="C2173" s="62"/>
      <c r="D2173" s="62"/>
    </row>
    <row r="2174" spans="3:4" x14ac:dyDescent="0.2">
      <c r="C2174" s="62"/>
      <c r="D2174" s="62"/>
    </row>
    <row r="2175" spans="3:4" x14ac:dyDescent="0.2">
      <c r="C2175" s="62"/>
      <c r="D2175" s="62"/>
    </row>
    <row r="2176" spans="3:4" x14ac:dyDescent="0.2">
      <c r="C2176" s="62"/>
      <c r="D2176" s="62"/>
    </row>
    <row r="2177" spans="3:4" x14ac:dyDescent="0.2">
      <c r="C2177" s="62"/>
      <c r="D2177" s="62"/>
    </row>
    <row r="2178" spans="3:4" x14ac:dyDescent="0.2">
      <c r="C2178" s="62"/>
      <c r="D2178" s="62"/>
    </row>
    <row r="2179" spans="3:4" x14ac:dyDescent="0.2">
      <c r="C2179" s="62"/>
      <c r="D2179" s="62"/>
    </row>
    <row r="2180" spans="3:4" x14ac:dyDescent="0.2">
      <c r="C2180" s="62"/>
      <c r="D2180" s="62"/>
    </row>
    <row r="2181" spans="3:4" x14ac:dyDescent="0.2">
      <c r="C2181" s="62"/>
      <c r="D2181" s="62"/>
    </row>
    <row r="2182" spans="3:4" x14ac:dyDescent="0.2">
      <c r="C2182" s="62"/>
      <c r="D2182" s="62"/>
    </row>
    <row r="2183" spans="3:4" x14ac:dyDescent="0.2">
      <c r="C2183" s="62"/>
      <c r="D2183" s="62"/>
    </row>
    <row r="2184" spans="3:4" x14ac:dyDescent="0.2">
      <c r="C2184" s="62"/>
      <c r="D2184" s="62"/>
    </row>
    <row r="2185" spans="3:4" x14ac:dyDescent="0.2">
      <c r="C2185" s="62"/>
      <c r="D2185" s="62"/>
    </row>
    <row r="2186" spans="3:4" x14ac:dyDescent="0.2">
      <c r="C2186" s="62"/>
      <c r="D2186" s="62"/>
    </row>
    <row r="2187" spans="3:4" x14ac:dyDescent="0.2">
      <c r="C2187" s="62"/>
      <c r="D2187" s="62"/>
    </row>
    <row r="2188" spans="3:4" x14ac:dyDescent="0.2">
      <c r="C2188" s="62"/>
      <c r="D2188" s="62"/>
    </row>
    <row r="2189" spans="3:4" x14ac:dyDescent="0.2">
      <c r="C2189" s="62"/>
      <c r="D2189" s="62"/>
    </row>
    <row r="2190" spans="3:4" x14ac:dyDescent="0.2">
      <c r="C2190" s="62"/>
      <c r="D2190" s="62"/>
    </row>
    <row r="2191" spans="3:4" x14ac:dyDescent="0.2">
      <c r="C2191" s="62"/>
      <c r="D2191" s="62"/>
    </row>
    <row r="2192" spans="3:4" x14ac:dyDescent="0.2">
      <c r="C2192" s="62"/>
      <c r="D2192" s="62"/>
    </row>
    <row r="2193" spans="3:4" x14ac:dyDescent="0.2">
      <c r="C2193" s="62"/>
      <c r="D2193" s="62"/>
    </row>
    <row r="2194" spans="3:4" x14ac:dyDescent="0.2">
      <c r="C2194" s="62"/>
      <c r="D2194" s="62"/>
    </row>
    <row r="2195" spans="3:4" x14ac:dyDescent="0.2">
      <c r="C2195" s="62"/>
      <c r="D2195" s="62"/>
    </row>
    <row r="2196" spans="3:4" x14ac:dyDescent="0.2">
      <c r="C2196" s="62"/>
      <c r="D2196" s="62"/>
    </row>
    <row r="2197" spans="3:4" x14ac:dyDescent="0.2">
      <c r="C2197" s="62"/>
      <c r="D2197" s="62"/>
    </row>
    <row r="2198" spans="3:4" x14ac:dyDescent="0.2">
      <c r="C2198" s="62"/>
      <c r="D2198" s="62"/>
    </row>
    <row r="2199" spans="3:4" x14ac:dyDescent="0.2">
      <c r="C2199" s="62"/>
      <c r="D2199" s="62"/>
    </row>
    <row r="2200" spans="3:4" x14ac:dyDescent="0.2">
      <c r="C2200" s="62"/>
      <c r="D2200" s="62"/>
    </row>
    <row r="2201" spans="3:4" x14ac:dyDescent="0.2">
      <c r="C2201" s="62"/>
      <c r="D2201" s="62"/>
    </row>
    <row r="2202" spans="3:4" x14ac:dyDescent="0.2">
      <c r="C2202" s="62"/>
      <c r="D2202" s="62"/>
    </row>
    <row r="2203" spans="3:4" x14ac:dyDescent="0.2">
      <c r="C2203" s="62"/>
      <c r="D2203" s="62"/>
    </row>
    <row r="2204" spans="3:4" x14ac:dyDescent="0.2">
      <c r="C2204" s="62"/>
      <c r="D2204" s="62"/>
    </row>
    <row r="2205" spans="3:4" x14ac:dyDescent="0.2">
      <c r="C2205" s="62"/>
      <c r="D2205" s="62"/>
    </row>
    <row r="2206" spans="3:4" x14ac:dyDescent="0.2">
      <c r="C2206" s="62"/>
      <c r="D2206" s="62"/>
    </row>
    <row r="2207" spans="3:4" x14ac:dyDescent="0.2">
      <c r="C2207" s="62"/>
      <c r="D2207" s="62"/>
    </row>
    <row r="2208" spans="3:4" x14ac:dyDescent="0.2">
      <c r="C2208" s="62"/>
      <c r="D2208" s="62"/>
    </row>
    <row r="2209" spans="3:4" x14ac:dyDescent="0.2">
      <c r="C2209" s="62"/>
      <c r="D2209" s="62"/>
    </row>
    <row r="2210" spans="3:4" x14ac:dyDescent="0.2">
      <c r="C2210" s="62"/>
      <c r="D2210" s="62"/>
    </row>
    <row r="2211" spans="3:4" x14ac:dyDescent="0.2">
      <c r="C2211" s="62"/>
      <c r="D2211" s="62"/>
    </row>
    <row r="2212" spans="3:4" x14ac:dyDescent="0.2">
      <c r="C2212" s="62"/>
      <c r="D2212" s="62"/>
    </row>
    <row r="2213" spans="3:4" x14ac:dyDescent="0.2">
      <c r="C2213" s="62"/>
      <c r="D2213" s="62"/>
    </row>
    <row r="2214" spans="3:4" x14ac:dyDescent="0.2">
      <c r="C2214" s="62"/>
      <c r="D2214" s="62"/>
    </row>
    <row r="2215" spans="3:4" x14ac:dyDescent="0.2">
      <c r="C2215" s="62"/>
      <c r="D2215" s="62"/>
    </row>
    <row r="2216" spans="3:4" x14ac:dyDescent="0.2">
      <c r="C2216" s="62"/>
      <c r="D2216" s="62"/>
    </row>
    <row r="2217" spans="3:4" x14ac:dyDescent="0.2">
      <c r="C2217" s="62"/>
      <c r="D2217" s="62"/>
    </row>
    <row r="2218" spans="3:4" x14ac:dyDescent="0.2">
      <c r="C2218" s="62"/>
      <c r="D2218" s="62"/>
    </row>
    <row r="2219" spans="3:4" x14ac:dyDescent="0.2">
      <c r="C2219" s="62"/>
      <c r="D2219" s="62"/>
    </row>
    <row r="2220" spans="3:4" x14ac:dyDescent="0.2">
      <c r="C2220" s="62"/>
      <c r="D2220" s="62"/>
    </row>
    <row r="2221" spans="3:4" x14ac:dyDescent="0.2">
      <c r="C2221" s="62"/>
      <c r="D2221" s="62"/>
    </row>
    <row r="2222" spans="3:4" x14ac:dyDescent="0.2">
      <c r="C2222" s="62"/>
      <c r="D2222" s="62"/>
    </row>
    <row r="2223" spans="3:4" x14ac:dyDescent="0.2">
      <c r="C2223" s="62"/>
      <c r="D2223" s="62"/>
    </row>
    <row r="2224" spans="3:4" x14ac:dyDescent="0.2">
      <c r="C2224" s="62"/>
      <c r="D2224" s="62"/>
    </row>
    <row r="2225" spans="3:4" x14ac:dyDescent="0.2">
      <c r="C2225" s="62"/>
      <c r="D2225" s="62"/>
    </row>
    <row r="2226" spans="3:4" x14ac:dyDescent="0.2">
      <c r="C2226" s="62"/>
      <c r="D2226" s="62"/>
    </row>
    <row r="2227" spans="3:4" x14ac:dyDescent="0.2">
      <c r="C2227" s="62"/>
      <c r="D2227" s="62"/>
    </row>
    <row r="2228" spans="3:4" x14ac:dyDescent="0.2">
      <c r="C2228" s="62"/>
      <c r="D2228" s="62"/>
    </row>
    <row r="2229" spans="3:4" x14ac:dyDescent="0.2">
      <c r="C2229" s="62"/>
      <c r="D2229" s="62"/>
    </row>
    <row r="2230" spans="3:4" x14ac:dyDescent="0.2">
      <c r="C2230" s="62"/>
      <c r="D2230" s="62"/>
    </row>
    <row r="2231" spans="3:4" x14ac:dyDescent="0.2">
      <c r="C2231" s="62"/>
      <c r="D2231" s="62"/>
    </row>
    <row r="2232" spans="3:4" x14ac:dyDescent="0.2">
      <c r="C2232" s="62"/>
      <c r="D2232" s="62"/>
    </row>
    <row r="2233" spans="3:4" x14ac:dyDescent="0.2">
      <c r="C2233" s="62"/>
      <c r="D2233" s="62"/>
    </row>
    <row r="2234" spans="3:4" x14ac:dyDescent="0.2">
      <c r="C2234" s="62"/>
      <c r="D2234" s="62"/>
    </row>
    <row r="2235" spans="3:4" x14ac:dyDescent="0.2">
      <c r="C2235" s="62"/>
      <c r="D2235" s="62"/>
    </row>
    <row r="2236" spans="3:4" x14ac:dyDescent="0.2">
      <c r="C2236" s="62"/>
      <c r="D2236" s="62"/>
    </row>
    <row r="2237" spans="3:4" x14ac:dyDescent="0.2">
      <c r="C2237" s="62"/>
      <c r="D2237" s="62"/>
    </row>
    <row r="2238" spans="3:4" x14ac:dyDescent="0.2">
      <c r="C2238" s="62"/>
      <c r="D2238" s="62"/>
    </row>
    <row r="2239" spans="3:4" x14ac:dyDescent="0.2">
      <c r="C2239" s="62"/>
      <c r="D2239" s="62"/>
    </row>
    <row r="2240" spans="3:4" x14ac:dyDescent="0.2">
      <c r="C2240" s="62"/>
      <c r="D2240" s="62"/>
    </row>
    <row r="2241" spans="3:4" x14ac:dyDescent="0.2">
      <c r="C2241" s="62"/>
      <c r="D2241" s="62"/>
    </row>
    <row r="2242" spans="3:4" x14ac:dyDescent="0.2">
      <c r="C2242" s="62"/>
      <c r="D2242" s="62"/>
    </row>
    <row r="2243" spans="3:4" x14ac:dyDescent="0.2">
      <c r="C2243" s="62"/>
      <c r="D2243" s="62"/>
    </row>
    <row r="2244" spans="3:4" x14ac:dyDescent="0.2">
      <c r="C2244" s="62"/>
      <c r="D2244" s="62"/>
    </row>
    <row r="2245" spans="3:4" x14ac:dyDescent="0.2">
      <c r="C2245" s="62"/>
      <c r="D2245" s="62"/>
    </row>
    <row r="2246" spans="3:4" x14ac:dyDescent="0.2">
      <c r="C2246" s="62"/>
      <c r="D2246" s="62"/>
    </row>
    <row r="2247" spans="3:4" x14ac:dyDescent="0.2">
      <c r="C2247" s="62"/>
      <c r="D2247" s="62"/>
    </row>
    <row r="2248" spans="3:4" x14ac:dyDescent="0.2">
      <c r="C2248" s="62"/>
      <c r="D2248" s="62"/>
    </row>
    <row r="2249" spans="3:4" x14ac:dyDescent="0.2">
      <c r="C2249" s="62"/>
      <c r="D2249" s="62"/>
    </row>
    <row r="2250" spans="3:4" x14ac:dyDescent="0.2">
      <c r="C2250" s="62"/>
      <c r="D2250" s="62"/>
    </row>
    <row r="2251" spans="3:4" x14ac:dyDescent="0.2">
      <c r="C2251" s="62"/>
      <c r="D2251" s="62"/>
    </row>
    <row r="2252" spans="3:4" x14ac:dyDescent="0.2">
      <c r="C2252" s="62"/>
      <c r="D2252" s="62"/>
    </row>
    <row r="2253" spans="3:4" x14ac:dyDescent="0.2">
      <c r="C2253" s="62"/>
      <c r="D2253" s="62"/>
    </row>
    <row r="2254" spans="3:4" x14ac:dyDescent="0.2">
      <c r="C2254" s="62"/>
      <c r="D2254" s="62"/>
    </row>
    <row r="2255" spans="3:4" x14ac:dyDescent="0.2">
      <c r="C2255" s="62"/>
      <c r="D2255" s="62"/>
    </row>
    <row r="2256" spans="3:4" x14ac:dyDescent="0.2">
      <c r="C2256" s="62"/>
      <c r="D2256" s="62"/>
    </row>
    <row r="2257" spans="3:4" x14ac:dyDescent="0.2">
      <c r="C2257" s="62"/>
      <c r="D2257" s="62"/>
    </row>
    <row r="2258" spans="3:4" x14ac:dyDescent="0.2">
      <c r="C2258" s="62"/>
      <c r="D2258" s="62"/>
    </row>
    <row r="2259" spans="3:4" x14ac:dyDescent="0.2">
      <c r="C2259" s="62"/>
      <c r="D2259" s="62"/>
    </row>
    <row r="2260" spans="3:4" x14ac:dyDescent="0.2">
      <c r="C2260" s="62"/>
      <c r="D2260" s="62"/>
    </row>
    <row r="2261" spans="3:4" x14ac:dyDescent="0.2">
      <c r="C2261" s="62"/>
      <c r="D2261" s="62"/>
    </row>
    <row r="2262" spans="3:4" x14ac:dyDescent="0.2">
      <c r="C2262" s="62"/>
      <c r="D2262" s="62"/>
    </row>
    <row r="2263" spans="3:4" x14ac:dyDescent="0.2">
      <c r="C2263" s="62"/>
      <c r="D2263" s="62"/>
    </row>
    <row r="2264" spans="3:4" x14ac:dyDescent="0.2">
      <c r="C2264" s="62"/>
      <c r="D2264" s="62"/>
    </row>
    <row r="2265" spans="3:4" x14ac:dyDescent="0.2">
      <c r="C2265" s="62"/>
      <c r="D2265" s="62"/>
    </row>
    <row r="2266" spans="3:4" x14ac:dyDescent="0.2">
      <c r="C2266" s="62"/>
      <c r="D2266" s="62"/>
    </row>
    <row r="2267" spans="3:4" x14ac:dyDescent="0.2">
      <c r="C2267" s="62"/>
      <c r="D2267" s="62"/>
    </row>
    <row r="2268" spans="3:4" x14ac:dyDescent="0.2">
      <c r="C2268" s="62"/>
      <c r="D2268" s="62"/>
    </row>
    <row r="2269" spans="3:4" x14ac:dyDescent="0.2">
      <c r="C2269" s="62"/>
      <c r="D2269" s="62"/>
    </row>
    <row r="2270" spans="3:4" x14ac:dyDescent="0.2">
      <c r="C2270" s="62"/>
      <c r="D2270" s="62"/>
    </row>
    <row r="2271" spans="3:4" x14ac:dyDescent="0.2">
      <c r="C2271" s="62"/>
      <c r="D2271" s="62"/>
    </row>
    <row r="2272" spans="3:4" x14ac:dyDescent="0.2">
      <c r="C2272" s="62"/>
      <c r="D2272" s="62"/>
    </row>
    <row r="2273" spans="3:4" x14ac:dyDescent="0.2">
      <c r="C2273" s="62"/>
      <c r="D2273" s="62"/>
    </row>
    <row r="2274" spans="3:4" x14ac:dyDescent="0.2">
      <c r="C2274" s="62"/>
      <c r="D2274" s="62"/>
    </row>
    <row r="2275" spans="3:4" x14ac:dyDescent="0.2">
      <c r="C2275" s="62"/>
      <c r="D2275" s="62"/>
    </row>
    <row r="2276" spans="3:4" x14ac:dyDescent="0.2">
      <c r="C2276" s="62"/>
      <c r="D2276" s="62"/>
    </row>
    <row r="2277" spans="3:4" x14ac:dyDescent="0.2">
      <c r="C2277" s="62"/>
      <c r="D2277" s="62"/>
    </row>
    <row r="2278" spans="3:4" x14ac:dyDescent="0.2">
      <c r="C2278" s="62"/>
      <c r="D2278" s="62"/>
    </row>
    <row r="2279" spans="3:4" x14ac:dyDescent="0.2">
      <c r="C2279" s="62"/>
      <c r="D2279" s="62"/>
    </row>
    <row r="2280" spans="3:4" x14ac:dyDescent="0.2">
      <c r="C2280" s="62"/>
      <c r="D2280" s="62"/>
    </row>
    <row r="2281" spans="3:4" x14ac:dyDescent="0.2">
      <c r="C2281" s="62"/>
      <c r="D2281" s="62"/>
    </row>
    <row r="2282" spans="3:4" x14ac:dyDescent="0.2">
      <c r="C2282" s="62"/>
      <c r="D2282" s="62"/>
    </row>
    <row r="2283" spans="3:4" x14ac:dyDescent="0.2">
      <c r="C2283" s="62"/>
      <c r="D2283" s="62"/>
    </row>
    <row r="2284" spans="3:4" x14ac:dyDescent="0.2">
      <c r="C2284" s="62"/>
      <c r="D2284" s="62"/>
    </row>
    <row r="2285" spans="3:4" x14ac:dyDescent="0.2">
      <c r="C2285" s="62"/>
      <c r="D2285" s="62"/>
    </row>
    <row r="2286" spans="3:4" x14ac:dyDescent="0.2">
      <c r="C2286" s="62"/>
      <c r="D2286" s="62"/>
    </row>
    <row r="2287" spans="3:4" x14ac:dyDescent="0.2">
      <c r="C2287" s="62"/>
      <c r="D2287" s="62"/>
    </row>
    <row r="2288" spans="3:4" x14ac:dyDescent="0.2">
      <c r="C2288" s="62"/>
      <c r="D2288" s="62"/>
    </row>
    <row r="2289" spans="3:4" x14ac:dyDescent="0.2">
      <c r="C2289" s="62"/>
      <c r="D2289" s="62"/>
    </row>
    <row r="2290" spans="3:4" x14ac:dyDescent="0.2">
      <c r="C2290" s="62"/>
      <c r="D2290" s="62"/>
    </row>
    <row r="2291" spans="3:4" x14ac:dyDescent="0.2">
      <c r="C2291" s="62"/>
      <c r="D2291" s="62"/>
    </row>
    <row r="2292" spans="3:4" x14ac:dyDescent="0.2">
      <c r="C2292" s="62"/>
      <c r="D2292" s="62"/>
    </row>
    <row r="2293" spans="3:4" x14ac:dyDescent="0.2">
      <c r="C2293" s="62"/>
      <c r="D2293" s="62"/>
    </row>
    <row r="2294" spans="3:4" x14ac:dyDescent="0.2">
      <c r="C2294" s="62"/>
      <c r="D2294" s="62"/>
    </row>
    <row r="2295" spans="3:4" x14ac:dyDescent="0.2">
      <c r="C2295" s="62"/>
      <c r="D2295" s="62"/>
    </row>
    <row r="2296" spans="3:4" x14ac:dyDescent="0.2">
      <c r="C2296" s="62"/>
      <c r="D2296" s="62"/>
    </row>
    <row r="2297" spans="3:4" x14ac:dyDescent="0.2">
      <c r="C2297" s="62"/>
      <c r="D2297" s="62"/>
    </row>
    <row r="2298" spans="3:4" x14ac:dyDescent="0.2">
      <c r="C2298" s="62"/>
      <c r="D2298" s="62"/>
    </row>
    <row r="2299" spans="3:4" x14ac:dyDescent="0.2">
      <c r="C2299" s="62"/>
      <c r="D2299" s="62"/>
    </row>
    <row r="2300" spans="3:4" x14ac:dyDescent="0.2">
      <c r="C2300" s="62"/>
      <c r="D2300" s="62"/>
    </row>
    <row r="2301" spans="3:4" x14ac:dyDescent="0.2">
      <c r="C2301" s="62"/>
      <c r="D2301" s="62"/>
    </row>
    <row r="2302" spans="3:4" x14ac:dyDescent="0.2">
      <c r="C2302" s="62"/>
      <c r="D2302" s="62"/>
    </row>
    <row r="2303" spans="3:4" x14ac:dyDescent="0.2">
      <c r="C2303" s="62"/>
      <c r="D2303" s="62"/>
    </row>
    <row r="2304" spans="3:4" x14ac:dyDescent="0.2">
      <c r="C2304" s="62"/>
      <c r="D2304" s="62"/>
    </row>
    <row r="2305" spans="3:4" x14ac:dyDescent="0.2">
      <c r="C2305" s="62"/>
      <c r="D2305" s="62"/>
    </row>
    <row r="2306" spans="3:4" x14ac:dyDescent="0.2">
      <c r="C2306" s="62"/>
      <c r="D2306" s="62"/>
    </row>
    <row r="2307" spans="3:4" x14ac:dyDescent="0.2">
      <c r="C2307" s="62"/>
      <c r="D2307" s="62"/>
    </row>
    <row r="2308" spans="3:4" x14ac:dyDescent="0.2">
      <c r="C2308" s="62"/>
      <c r="D2308" s="62"/>
    </row>
    <row r="2309" spans="3:4" x14ac:dyDescent="0.2">
      <c r="C2309" s="62"/>
      <c r="D2309" s="62"/>
    </row>
    <row r="2310" spans="3:4" x14ac:dyDescent="0.2">
      <c r="C2310" s="62"/>
      <c r="D2310" s="62"/>
    </row>
    <row r="2311" spans="3:4" x14ac:dyDescent="0.2">
      <c r="C2311" s="62"/>
      <c r="D2311" s="62"/>
    </row>
    <row r="2312" spans="3:4" x14ac:dyDescent="0.2">
      <c r="C2312" s="62"/>
      <c r="D2312" s="62"/>
    </row>
    <row r="2313" spans="3:4" x14ac:dyDescent="0.2">
      <c r="C2313" s="62"/>
      <c r="D2313" s="62"/>
    </row>
    <row r="2314" spans="3:4" x14ac:dyDescent="0.2">
      <c r="C2314" s="62"/>
      <c r="D2314" s="62"/>
    </row>
    <row r="2315" spans="3:4" x14ac:dyDescent="0.2">
      <c r="C2315" s="62"/>
      <c r="D2315" s="62"/>
    </row>
    <row r="2316" spans="3:4" x14ac:dyDescent="0.2">
      <c r="C2316" s="62"/>
      <c r="D2316" s="62"/>
    </row>
    <row r="2317" spans="3:4" x14ac:dyDescent="0.2">
      <c r="C2317" s="62"/>
      <c r="D2317" s="62"/>
    </row>
    <row r="2318" spans="3:4" x14ac:dyDescent="0.2">
      <c r="C2318" s="62"/>
      <c r="D2318" s="62"/>
    </row>
    <row r="2319" spans="3:4" x14ac:dyDescent="0.2">
      <c r="C2319" s="62"/>
      <c r="D2319" s="62"/>
    </row>
    <row r="2320" spans="3:4" x14ac:dyDescent="0.2">
      <c r="C2320" s="62"/>
      <c r="D2320" s="62"/>
    </row>
    <row r="2321" spans="3:4" x14ac:dyDescent="0.2">
      <c r="C2321" s="62"/>
      <c r="D2321" s="62"/>
    </row>
    <row r="2322" spans="3:4" x14ac:dyDescent="0.2">
      <c r="C2322" s="62"/>
      <c r="D2322" s="62"/>
    </row>
    <row r="2323" spans="3:4" x14ac:dyDescent="0.2">
      <c r="C2323" s="62"/>
      <c r="D2323" s="62"/>
    </row>
    <row r="2324" spans="3:4" x14ac:dyDescent="0.2">
      <c r="C2324" s="62"/>
      <c r="D2324" s="62"/>
    </row>
    <row r="2325" spans="3:4" x14ac:dyDescent="0.2">
      <c r="C2325" s="62"/>
      <c r="D2325" s="62"/>
    </row>
    <row r="2326" spans="3:4" x14ac:dyDescent="0.2">
      <c r="C2326" s="62"/>
      <c r="D2326" s="62"/>
    </row>
    <row r="2327" spans="3:4" x14ac:dyDescent="0.2">
      <c r="C2327" s="62"/>
      <c r="D2327" s="62"/>
    </row>
    <row r="2328" spans="3:4" x14ac:dyDescent="0.2">
      <c r="C2328" s="62"/>
      <c r="D2328" s="62"/>
    </row>
    <row r="2329" spans="3:4" x14ac:dyDescent="0.2">
      <c r="C2329" s="62"/>
      <c r="D2329" s="62"/>
    </row>
    <row r="2330" spans="3:4" x14ac:dyDescent="0.2">
      <c r="C2330" s="62"/>
      <c r="D2330" s="62"/>
    </row>
    <row r="2331" spans="3:4" x14ac:dyDescent="0.2">
      <c r="C2331" s="62"/>
      <c r="D2331" s="62"/>
    </row>
    <row r="2332" spans="3:4" x14ac:dyDescent="0.2">
      <c r="C2332" s="62"/>
      <c r="D2332" s="62"/>
    </row>
    <row r="2333" spans="3:4" x14ac:dyDescent="0.2">
      <c r="C2333" s="62"/>
      <c r="D2333" s="62"/>
    </row>
    <row r="2334" spans="3:4" x14ac:dyDescent="0.2">
      <c r="C2334" s="62"/>
      <c r="D2334" s="62"/>
    </row>
    <row r="2335" spans="3:4" x14ac:dyDescent="0.2">
      <c r="C2335" s="62"/>
      <c r="D2335" s="62"/>
    </row>
    <row r="2336" spans="3:4" x14ac:dyDescent="0.2">
      <c r="C2336" s="62"/>
      <c r="D2336" s="62"/>
    </row>
    <row r="2337" spans="3:4" x14ac:dyDescent="0.2">
      <c r="C2337" s="62"/>
      <c r="D2337" s="62"/>
    </row>
    <row r="2338" spans="3:4" x14ac:dyDescent="0.2">
      <c r="C2338" s="62"/>
      <c r="D2338" s="62"/>
    </row>
    <row r="2339" spans="3:4" x14ac:dyDescent="0.2">
      <c r="C2339" s="62"/>
      <c r="D2339" s="62"/>
    </row>
    <row r="2340" spans="3:4" x14ac:dyDescent="0.2">
      <c r="C2340" s="62"/>
      <c r="D2340" s="62"/>
    </row>
    <row r="2341" spans="3:4" x14ac:dyDescent="0.2">
      <c r="C2341" s="62"/>
      <c r="D2341" s="62"/>
    </row>
    <row r="2342" spans="3:4" x14ac:dyDescent="0.2">
      <c r="C2342" s="62"/>
      <c r="D2342" s="62"/>
    </row>
    <row r="2343" spans="3:4" x14ac:dyDescent="0.2">
      <c r="C2343" s="62"/>
      <c r="D2343" s="62"/>
    </row>
    <row r="2344" spans="3:4" x14ac:dyDescent="0.2">
      <c r="C2344" s="62"/>
      <c r="D2344" s="62"/>
    </row>
    <row r="2345" spans="3:4" x14ac:dyDescent="0.2">
      <c r="C2345" s="62"/>
      <c r="D2345" s="62"/>
    </row>
    <row r="2346" spans="3:4" x14ac:dyDescent="0.2">
      <c r="C2346" s="62"/>
      <c r="D2346" s="62"/>
    </row>
    <row r="2347" spans="3:4" x14ac:dyDescent="0.2">
      <c r="C2347" s="62"/>
      <c r="D2347" s="62"/>
    </row>
    <row r="2348" spans="3:4" x14ac:dyDescent="0.2">
      <c r="C2348" s="62"/>
      <c r="D2348" s="62"/>
    </row>
    <row r="2349" spans="3:4" x14ac:dyDescent="0.2">
      <c r="C2349" s="62"/>
      <c r="D2349" s="62"/>
    </row>
    <row r="2350" spans="3:4" x14ac:dyDescent="0.2">
      <c r="C2350" s="62"/>
      <c r="D2350" s="62"/>
    </row>
    <row r="2351" spans="3:4" x14ac:dyDescent="0.2">
      <c r="C2351" s="62"/>
      <c r="D2351" s="62"/>
    </row>
    <row r="2352" spans="3:4" x14ac:dyDescent="0.2">
      <c r="C2352" s="62"/>
      <c r="D2352" s="62"/>
    </row>
    <row r="2353" spans="3:4" x14ac:dyDescent="0.2">
      <c r="C2353" s="62"/>
      <c r="D2353" s="62"/>
    </row>
    <row r="2354" spans="3:4" x14ac:dyDescent="0.2">
      <c r="C2354" s="62"/>
      <c r="D2354" s="62"/>
    </row>
    <row r="2355" spans="3:4" x14ac:dyDescent="0.2">
      <c r="C2355" s="62"/>
      <c r="D2355" s="62"/>
    </row>
    <row r="2356" spans="3:4" x14ac:dyDescent="0.2">
      <c r="C2356" s="62"/>
      <c r="D2356" s="62"/>
    </row>
    <row r="2357" spans="3:4" x14ac:dyDescent="0.2">
      <c r="C2357" s="62"/>
      <c r="D2357" s="62"/>
    </row>
    <row r="2358" spans="3:4" x14ac:dyDescent="0.2">
      <c r="C2358" s="62"/>
      <c r="D2358" s="62"/>
    </row>
    <row r="2359" spans="3:4" x14ac:dyDescent="0.2">
      <c r="C2359" s="62"/>
      <c r="D2359" s="62"/>
    </row>
    <row r="2360" spans="3:4" x14ac:dyDescent="0.2">
      <c r="C2360" s="62"/>
      <c r="D2360" s="62"/>
    </row>
    <row r="2361" spans="3:4" x14ac:dyDescent="0.2">
      <c r="C2361" s="62"/>
      <c r="D2361" s="62"/>
    </row>
    <row r="2362" spans="3:4" x14ac:dyDescent="0.2">
      <c r="C2362" s="62"/>
      <c r="D2362" s="62"/>
    </row>
    <row r="2363" spans="3:4" x14ac:dyDescent="0.2">
      <c r="C2363" s="62"/>
      <c r="D2363" s="62"/>
    </row>
    <row r="2364" spans="3:4" x14ac:dyDescent="0.2">
      <c r="C2364" s="62"/>
      <c r="D2364" s="62"/>
    </row>
    <row r="2365" spans="3:4" x14ac:dyDescent="0.2">
      <c r="C2365" s="62"/>
      <c r="D2365" s="62"/>
    </row>
    <row r="2366" spans="3:4" x14ac:dyDescent="0.2">
      <c r="C2366" s="62"/>
      <c r="D2366" s="62"/>
    </row>
    <row r="2367" spans="3:4" x14ac:dyDescent="0.2">
      <c r="C2367" s="62"/>
      <c r="D2367" s="62"/>
    </row>
    <row r="2368" spans="3:4" x14ac:dyDescent="0.2">
      <c r="C2368" s="62"/>
      <c r="D2368" s="62"/>
    </row>
    <row r="2369" spans="3:4" x14ac:dyDescent="0.2">
      <c r="C2369" s="62"/>
      <c r="D2369" s="62"/>
    </row>
    <row r="2370" spans="3:4" x14ac:dyDescent="0.2">
      <c r="C2370" s="62"/>
      <c r="D2370" s="62"/>
    </row>
    <row r="2371" spans="3:4" x14ac:dyDescent="0.2">
      <c r="C2371" s="62"/>
      <c r="D2371" s="62"/>
    </row>
    <row r="2372" spans="3:4" x14ac:dyDescent="0.2">
      <c r="C2372" s="62"/>
      <c r="D2372" s="62"/>
    </row>
    <row r="2373" spans="3:4" x14ac:dyDescent="0.2">
      <c r="C2373" s="62"/>
      <c r="D2373" s="62"/>
    </row>
    <row r="2374" spans="3:4" x14ac:dyDescent="0.2">
      <c r="C2374" s="62"/>
      <c r="D2374" s="62"/>
    </row>
    <row r="2375" spans="3:4" x14ac:dyDescent="0.2">
      <c r="C2375" s="62"/>
      <c r="D2375" s="62"/>
    </row>
    <row r="2376" spans="3:4" x14ac:dyDescent="0.2">
      <c r="C2376" s="62"/>
      <c r="D2376" s="62"/>
    </row>
    <row r="2377" spans="3:4" x14ac:dyDescent="0.2">
      <c r="C2377" s="62"/>
      <c r="D2377" s="62"/>
    </row>
    <row r="2378" spans="3:4" x14ac:dyDescent="0.2">
      <c r="C2378" s="62"/>
      <c r="D2378" s="62"/>
    </row>
    <row r="2379" spans="3:4" x14ac:dyDescent="0.2">
      <c r="C2379" s="62"/>
      <c r="D2379" s="62"/>
    </row>
    <row r="2380" spans="3:4" x14ac:dyDescent="0.2">
      <c r="C2380" s="62"/>
      <c r="D2380" s="62"/>
    </row>
    <row r="2381" spans="3:4" x14ac:dyDescent="0.2">
      <c r="C2381" s="62"/>
      <c r="D2381" s="62"/>
    </row>
    <row r="2382" spans="3:4" x14ac:dyDescent="0.2">
      <c r="C2382" s="62"/>
      <c r="D2382" s="62"/>
    </row>
    <row r="2383" spans="3:4" x14ac:dyDescent="0.2">
      <c r="C2383" s="62"/>
      <c r="D2383" s="62"/>
    </row>
    <row r="2384" spans="3:4" x14ac:dyDescent="0.2">
      <c r="C2384" s="62"/>
      <c r="D2384" s="62"/>
    </row>
    <row r="2385" spans="3:4" x14ac:dyDescent="0.2">
      <c r="C2385" s="62"/>
      <c r="D2385" s="62"/>
    </row>
    <row r="2386" spans="3:4" x14ac:dyDescent="0.2">
      <c r="C2386" s="62"/>
      <c r="D2386" s="62"/>
    </row>
    <row r="2387" spans="3:4" x14ac:dyDescent="0.2">
      <c r="C2387" s="62"/>
      <c r="D2387" s="62"/>
    </row>
    <row r="2388" spans="3:4" x14ac:dyDescent="0.2">
      <c r="C2388" s="62"/>
      <c r="D2388" s="62"/>
    </row>
    <row r="2389" spans="3:4" x14ac:dyDescent="0.2">
      <c r="C2389" s="62"/>
      <c r="D2389" s="62"/>
    </row>
    <row r="2390" spans="3:4" x14ac:dyDescent="0.2">
      <c r="C2390" s="62"/>
      <c r="D2390" s="62"/>
    </row>
    <row r="2391" spans="3:4" x14ac:dyDescent="0.2">
      <c r="C2391" s="62"/>
      <c r="D2391" s="62"/>
    </row>
    <row r="2392" spans="3:4" x14ac:dyDescent="0.2">
      <c r="C2392" s="62"/>
      <c r="D2392" s="62"/>
    </row>
    <row r="2393" spans="3:4" x14ac:dyDescent="0.2">
      <c r="C2393" s="62"/>
      <c r="D2393" s="62"/>
    </row>
    <row r="2394" spans="3:4" x14ac:dyDescent="0.2">
      <c r="C2394" s="62"/>
      <c r="D2394" s="62"/>
    </row>
    <row r="2395" spans="3:4" x14ac:dyDescent="0.2">
      <c r="C2395" s="62"/>
      <c r="D2395" s="62"/>
    </row>
    <row r="2396" spans="3:4" x14ac:dyDescent="0.2">
      <c r="C2396" s="62"/>
      <c r="D2396" s="62"/>
    </row>
    <row r="2397" spans="3:4" x14ac:dyDescent="0.2">
      <c r="C2397" s="62"/>
      <c r="D2397" s="62"/>
    </row>
    <row r="2398" spans="3:4" x14ac:dyDescent="0.2">
      <c r="C2398" s="62"/>
      <c r="D2398" s="62"/>
    </row>
    <row r="2399" spans="3:4" x14ac:dyDescent="0.2">
      <c r="C2399" s="62"/>
      <c r="D2399" s="62"/>
    </row>
    <row r="2400" spans="3:4" x14ac:dyDescent="0.2">
      <c r="C2400" s="62"/>
      <c r="D2400" s="62"/>
    </row>
    <row r="2401" spans="3:4" x14ac:dyDescent="0.2">
      <c r="C2401" s="62"/>
      <c r="D2401" s="62"/>
    </row>
    <row r="2402" spans="3:4" x14ac:dyDescent="0.2">
      <c r="C2402" s="62"/>
      <c r="D2402" s="62"/>
    </row>
    <row r="2403" spans="3:4" x14ac:dyDescent="0.2">
      <c r="C2403" s="62"/>
      <c r="D2403" s="62"/>
    </row>
    <row r="2404" spans="3:4" x14ac:dyDescent="0.2">
      <c r="C2404" s="62"/>
      <c r="D2404" s="62"/>
    </row>
    <row r="2405" spans="3:4" x14ac:dyDescent="0.2">
      <c r="C2405" s="62"/>
      <c r="D2405" s="62"/>
    </row>
    <row r="2406" spans="3:4" x14ac:dyDescent="0.2">
      <c r="C2406" s="62"/>
      <c r="D2406" s="62"/>
    </row>
    <row r="2407" spans="3:4" x14ac:dyDescent="0.2">
      <c r="C2407" s="62"/>
      <c r="D2407" s="62"/>
    </row>
    <row r="2408" spans="3:4" x14ac:dyDescent="0.2">
      <c r="C2408" s="62"/>
      <c r="D2408" s="62"/>
    </row>
    <row r="2409" spans="3:4" x14ac:dyDescent="0.2">
      <c r="C2409" s="62"/>
      <c r="D2409" s="62"/>
    </row>
    <row r="2410" spans="3:4" x14ac:dyDescent="0.2">
      <c r="C2410" s="62"/>
      <c r="D2410" s="62"/>
    </row>
    <row r="2411" spans="3:4" x14ac:dyDescent="0.2">
      <c r="C2411" s="62"/>
      <c r="D2411" s="62"/>
    </row>
    <row r="2412" spans="3:4" x14ac:dyDescent="0.2">
      <c r="C2412" s="62"/>
      <c r="D2412" s="62"/>
    </row>
    <row r="2413" spans="3:4" x14ac:dyDescent="0.2">
      <c r="C2413" s="62"/>
      <c r="D2413" s="62"/>
    </row>
    <row r="2414" spans="3:4" x14ac:dyDescent="0.2">
      <c r="C2414" s="62"/>
      <c r="D2414" s="62"/>
    </row>
    <row r="2415" spans="3:4" x14ac:dyDescent="0.2">
      <c r="C2415" s="62"/>
      <c r="D2415" s="62"/>
    </row>
    <row r="2416" spans="3:4" x14ac:dyDescent="0.2">
      <c r="C2416" s="62"/>
      <c r="D2416" s="62"/>
    </row>
    <row r="2417" spans="3:4" x14ac:dyDescent="0.2">
      <c r="C2417" s="62"/>
      <c r="D2417" s="62"/>
    </row>
    <row r="2418" spans="3:4" x14ac:dyDescent="0.2">
      <c r="C2418" s="62"/>
      <c r="D2418" s="62"/>
    </row>
    <row r="2419" spans="3:4" x14ac:dyDescent="0.2">
      <c r="C2419" s="62"/>
      <c r="D2419" s="62"/>
    </row>
    <row r="2420" spans="3:4" x14ac:dyDescent="0.2">
      <c r="C2420" s="62"/>
      <c r="D2420" s="62"/>
    </row>
    <row r="2421" spans="3:4" x14ac:dyDescent="0.2">
      <c r="C2421" s="62"/>
      <c r="D2421" s="62"/>
    </row>
    <row r="2422" spans="3:4" x14ac:dyDescent="0.2">
      <c r="C2422" s="62"/>
      <c r="D2422" s="62"/>
    </row>
    <row r="2423" spans="3:4" x14ac:dyDescent="0.2">
      <c r="C2423" s="62"/>
      <c r="D2423" s="62"/>
    </row>
    <row r="2424" spans="3:4" x14ac:dyDescent="0.2">
      <c r="C2424" s="62"/>
      <c r="D2424" s="62"/>
    </row>
    <row r="2425" spans="3:4" x14ac:dyDescent="0.2">
      <c r="C2425" s="62"/>
      <c r="D2425" s="62"/>
    </row>
    <row r="2426" spans="3:4" x14ac:dyDescent="0.2">
      <c r="C2426" s="62"/>
      <c r="D2426" s="62"/>
    </row>
    <row r="2427" spans="3:4" x14ac:dyDescent="0.2">
      <c r="C2427" s="62"/>
      <c r="D2427" s="62"/>
    </row>
    <row r="2428" spans="3:4" x14ac:dyDescent="0.2">
      <c r="C2428" s="62"/>
      <c r="D2428" s="62"/>
    </row>
    <row r="2429" spans="3:4" x14ac:dyDescent="0.2">
      <c r="C2429" s="62"/>
      <c r="D2429" s="62"/>
    </row>
    <row r="2430" spans="3:4" x14ac:dyDescent="0.2">
      <c r="C2430" s="62"/>
      <c r="D2430" s="62"/>
    </row>
    <row r="2431" spans="3:4" x14ac:dyDescent="0.2">
      <c r="C2431" s="62"/>
      <c r="D2431" s="62"/>
    </row>
    <row r="2432" spans="3:4" x14ac:dyDescent="0.2">
      <c r="C2432" s="62"/>
      <c r="D2432" s="62"/>
    </row>
    <row r="2433" spans="3:4" x14ac:dyDescent="0.2">
      <c r="C2433" s="62"/>
      <c r="D2433" s="62"/>
    </row>
    <row r="2434" spans="3:4" x14ac:dyDescent="0.2">
      <c r="C2434" s="62"/>
      <c r="D2434" s="62"/>
    </row>
    <row r="2435" spans="3:4" x14ac:dyDescent="0.2">
      <c r="C2435" s="62"/>
      <c r="D2435" s="62"/>
    </row>
    <row r="2436" spans="3:4" x14ac:dyDescent="0.2">
      <c r="C2436" s="62"/>
      <c r="D2436" s="62"/>
    </row>
    <row r="2437" spans="3:4" x14ac:dyDescent="0.2">
      <c r="C2437" s="62"/>
      <c r="D2437" s="62"/>
    </row>
    <row r="2438" spans="3:4" x14ac:dyDescent="0.2">
      <c r="C2438" s="62"/>
      <c r="D2438" s="62"/>
    </row>
    <row r="2439" spans="3:4" x14ac:dyDescent="0.2">
      <c r="C2439" s="62"/>
      <c r="D2439" s="62"/>
    </row>
    <row r="2440" spans="3:4" x14ac:dyDescent="0.2">
      <c r="C2440" s="62"/>
      <c r="D2440" s="62"/>
    </row>
    <row r="2441" spans="3:4" x14ac:dyDescent="0.2">
      <c r="C2441" s="62"/>
      <c r="D2441" s="62"/>
    </row>
    <row r="2442" spans="3:4" x14ac:dyDescent="0.2">
      <c r="C2442" s="62"/>
      <c r="D2442" s="62"/>
    </row>
    <row r="2443" spans="3:4" x14ac:dyDescent="0.2">
      <c r="C2443" s="62"/>
      <c r="D2443" s="62"/>
    </row>
    <row r="2444" spans="3:4" x14ac:dyDescent="0.2">
      <c r="C2444" s="62"/>
      <c r="D2444" s="62"/>
    </row>
    <row r="2445" spans="3:4" x14ac:dyDescent="0.2">
      <c r="C2445" s="62"/>
      <c r="D2445" s="62"/>
    </row>
    <row r="2446" spans="3:4" x14ac:dyDescent="0.2">
      <c r="C2446" s="62"/>
      <c r="D2446" s="62"/>
    </row>
    <row r="2447" spans="3:4" x14ac:dyDescent="0.2">
      <c r="C2447" s="62"/>
      <c r="D2447" s="62"/>
    </row>
    <row r="2448" spans="3:4" x14ac:dyDescent="0.2">
      <c r="C2448" s="62"/>
      <c r="D2448" s="62"/>
    </row>
    <row r="2449" spans="3:4" x14ac:dyDescent="0.2">
      <c r="C2449" s="62"/>
      <c r="D2449" s="62"/>
    </row>
    <row r="2450" spans="3:4" x14ac:dyDescent="0.2">
      <c r="C2450" s="62"/>
      <c r="D2450" s="62"/>
    </row>
    <row r="2451" spans="3:4" x14ac:dyDescent="0.2">
      <c r="C2451" s="62"/>
      <c r="D2451" s="62"/>
    </row>
    <row r="2452" spans="3:4" x14ac:dyDescent="0.2">
      <c r="C2452" s="62"/>
      <c r="D2452" s="62"/>
    </row>
    <row r="2453" spans="3:4" x14ac:dyDescent="0.2">
      <c r="C2453" s="62"/>
      <c r="D2453" s="62"/>
    </row>
    <row r="2454" spans="3:4" x14ac:dyDescent="0.2">
      <c r="C2454" s="62"/>
      <c r="D2454" s="62"/>
    </row>
    <row r="2455" spans="3:4" x14ac:dyDescent="0.2">
      <c r="C2455" s="62"/>
      <c r="D2455" s="62"/>
    </row>
    <row r="2456" spans="3:4" x14ac:dyDescent="0.2">
      <c r="C2456" s="62"/>
      <c r="D2456" s="62"/>
    </row>
    <row r="2457" spans="3:4" x14ac:dyDescent="0.2">
      <c r="C2457" s="62"/>
      <c r="D2457" s="62"/>
    </row>
    <row r="2458" spans="3:4" x14ac:dyDescent="0.2">
      <c r="C2458" s="62"/>
      <c r="D2458" s="62"/>
    </row>
    <row r="2459" spans="3:4" x14ac:dyDescent="0.2">
      <c r="C2459" s="62"/>
      <c r="D2459" s="62"/>
    </row>
    <row r="2460" spans="3:4" x14ac:dyDescent="0.2">
      <c r="C2460" s="62"/>
      <c r="D2460" s="62"/>
    </row>
    <row r="2461" spans="3:4" x14ac:dyDescent="0.2">
      <c r="C2461" s="62"/>
      <c r="D2461" s="62"/>
    </row>
    <row r="2462" spans="3:4" x14ac:dyDescent="0.2">
      <c r="C2462" s="62"/>
      <c r="D2462" s="62"/>
    </row>
    <row r="2463" spans="3:4" x14ac:dyDescent="0.2">
      <c r="C2463" s="62"/>
      <c r="D2463" s="62"/>
    </row>
    <row r="2464" spans="3:4" x14ac:dyDescent="0.2">
      <c r="C2464" s="62"/>
      <c r="D2464" s="62"/>
    </row>
    <row r="2465" spans="3:4" x14ac:dyDescent="0.2">
      <c r="C2465" s="62"/>
      <c r="D2465" s="62"/>
    </row>
    <row r="2466" spans="3:4" x14ac:dyDescent="0.2">
      <c r="C2466" s="62"/>
      <c r="D2466" s="62"/>
    </row>
    <row r="2467" spans="3:4" x14ac:dyDescent="0.2">
      <c r="C2467" s="62"/>
      <c r="D2467" s="62"/>
    </row>
    <row r="2468" spans="3:4" x14ac:dyDescent="0.2">
      <c r="C2468" s="62"/>
      <c r="D2468" s="62"/>
    </row>
    <row r="2469" spans="3:4" x14ac:dyDescent="0.2">
      <c r="C2469" s="62"/>
      <c r="D2469" s="62"/>
    </row>
    <row r="2470" spans="3:4" x14ac:dyDescent="0.2">
      <c r="C2470" s="62"/>
      <c r="D2470" s="62"/>
    </row>
    <row r="2471" spans="3:4" x14ac:dyDescent="0.2">
      <c r="C2471" s="62"/>
      <c r="D2471" s="62"/>
    </row>
    <row r="2472" spans="3:4" x14ac:dyDescent="0.2">
      <c r="C2472" s="62"/>
      <c r="D2472" s="62"/>
    </row>
    <row r="2473" spans="3:4" x14ac:dyDescent="0.2">
      <c r="C2473" s="62"/>
      <c r="D2473" s="62"/>
    </row>
    <row r="2474" spans="3:4" x14ac:dyDescent="0.2">
      <c r="C2474" s="62"/>
      <c r="D2474" s="62"/>
    </row>
    <row r="2475" spans="3:4" x14ac:dyDescent="0.2">
      <c r="C2475" s="62"/>
      <c r="D2475" s="62"/>
    </row>
    <row r="2476" spans="3:4" x14ac:dyDescent="0.2">
      <c r="C2476" s="62"/>
      <c r="D2476" s="62"/>
    </row>
    <row r="2477" spans="3:4" x14ac:dyDescent="0.2">
      <c r="C2477" s="62"/>
      <c r="D2477" s="62"/>
    </row>
    <row r="2478" spans="3:4" x14ac:dyDescent="0.2">
      <c r="C2478" s="62"/>
      <c r="D2478" s="62"/>
    </row>
    <row r="2479" spans="3:4" x14ac:dyDescent="0.2">
      <c r="C2479" s="62"/>
      <c r="D2479" s="62"/>
    </row>
    <row r="2480" spans="3:4" x14ac:dyDescent="0.2">
      <c r="C2480" s="62"/>
      <c r="D2480" s="62"/>
    </row>
    <row r="2481" spans="3:4" x14ac:dyDescent="0.2">
      <c r="C2481" s="62"/>
      <c r="D2481" s="62"/>
    </row>
    <row r="2482" spans="3:4" x14ac:dyDescent="0.2">
      <c r="C2482" s="62"/>
      <c r="D2482" s="62"/>
    </row>
    <row r="2483" spans="3:4" x14ac:dyDescent="0.2">
      <c r="C2483" s="62"/>
      <c r="D2483" s="62"/>
    </row>
    <row r="2484" spans="3:4" x14ac:dyDescent="0.2">
      <c r="C2484" s="62"/>
      <c r="D2484" s="62"/>
    </row>
    <row r="2485" spans="3:4" x14ac:dyDescent="0.2">
      <c r="C2485" s="62"/>
      <c r="D2485" s="62"/>
    </row>
    <row r="2486" spans="3:4" x14ac:dyDescent="0.2">
      <c r="C2486" s="62"/>
      <c r="D2486" s="62"/>
    </row>
    <row r="2487" spans="3:4" x14ac:dyDescent="0.2">
      <c r="C2487" s="62"/>
      <c r="D2487" s="62"/>
    </row>
    <row r="2488" spans="3:4" x14ac:dyDescent="0.2">
      <c r="C2488" s="62"/>
      <c r="D2488" s="62"/>
    </row>
    <row r="2489" spans="3:4" x14ac:dyDescent="0.2">
      <c r="C2489" s="62"/>
      <c r="D2489" s="62"/>
    </row>
    <row r="2490" spans="3:4" x14ac:dyDescent="0.2">
      <c r="C2490" s="62"/>
      <c r="D2490" s="62"/>
    </row>
    <row r="2491" spans="3:4" x14ac:dyDescent="0.2">
      <c r="C2491" s="62"/>
      <c r="D2491" s="62"/>
    </row>
    <row r="2492" spans="3:4" x14ac:dyDescent="0.2">
      <c r="C2492" s="62"/>
      <c r="D2492" s="62"/>
    </row>
    <row r="2493" spans="3:4" x14ac:dyDescent="0.2">
      <c r="C2493" s="62"/>
      <c r="D2493" s="62"/>
    </row>
    <row r="2494" spans="3:4" x14ac:dyDescent="0.2">
      <c r="C2494" s="62"/>
      <c r="D2494" s="62"/>
    </row>
    <row r="2495" spans="3:4" x14ac:dyDescent="0.2">
      <c r="C2495" s="62"/>
      <c r="D2495" s="62"/>
    </row>
    <row r="2496" spans="3:4" x14ac:dyDescent="0.2">
      <c r="C2496" s="62"/>
      <c r="D2496" s="62"/>
    </row>
    <row r="2497" spans="3:4" x14ac:dyDescent="0.2">
      <c r="C2497" s="62"/>
      <c r="D2497" s="62"/>
    </row>
    <row r="2498" spans="3:4" x14ac:dyDescent="0.2">
      <c r="C2498" s="62"/>
      <c r="D2498" s="62"/>
    </row>
    <row r="2499" spans="3:4" x14ac:dyDescent="0.2">
      <c r="C2499" s="62"/>
      <c r="D2499" s="62"/>
    </row>
    <row r="2500" spans="3:4" x14ac:dyDescent="0.2">
      <c r="C2500" s="62"/>
      <c r="D2500" s="62"/>
    </row>
    <row r="2501" spans="3:4" x14ac:dyDescent="0.2">
      <c r="C2501" s="62"/>
      <c r="D2501" s="62"/>
    </row>
    <row r="2502" spans="3:4" x14ac:dyDescent="0.2">
      <c r="C2502" s="62"/>
      <c r="D2502" s="62"/>
    </row>
    <row r="2503" spans="3:4" x14ac:dyDescent="0.2">
      <c r="C2503" s="62"/>
      <c r="D2503" s="62"/>
    </row>
    <row r="2504" spans="3:4" x14ac:dyDescent="0.2">
      <c r="C2504" s="62"/>
      <c r="D2504" s="62"/>
    </row>
    <row r="2505" spans="3:4" x14ac:dyDescent="0.2">
      <c r="C2505" s="62"/>
      <c r="D2505" s="62"/>
    </row>
    <row r="2506" spans="3:4" x14ac:dyDescent="0.2">
      <c r="C2506" s="62"/>
      <c r="D2506" s="62"/>
    </row>
    <row r="2507" spans="3:4" x14ac:dyDescent="0.2">
      <c r="C2507" s="62"/>
      <c r="D2507" s="62"/>
    </row>
    <row r="2508" spans="3:4" x14ac:dyDescent="0.2">
      <c r="C2508" s="62"/>
      <c r="D2508" s="62"/>
    </row>
    <row r="2509" spans="3:4" x14ac:dyDescent="0.2">
      <c r="C2509" s="62"/>
      <c r="D2509" s="62"/>
    </row>
    <row r="2510" spans="3:4" x14ac:dyDescent="0.2">
      <c r="C2510" s="62"/>
      <c r="D2510" s="62"/>
    </row>
    <row r="2511" spans="3:4" x14ac:dyDescent="0.2">
      <c r="C2511" s="62"/>
      <c r="D2511" s="62"/>
    </row>
    <row r="2512" spans="3:4" x14ac:dyDescent="0.2">
      <c r="C2512" s="62"/>
      <c r="D2512" s="62"/>
    </row>
    <row r="2513" spans="3:4" x14ac:dyDescent="0.2">
      <c r="C2513" s="62"/>
      <c r="D2513" s="62"/>
    </row>
    <row r="2514" spans="3:4" x14ac:dyDescent="0.2">
      <c r="C2514" s="62"/>
      <c r="D2514" s="62"/>
    </row>
    <row r="2515" spans="3:4" x14ac:dyDescent="0.2">
      <c r="C2515" s="62"/>
      <c r="D2515" s="62"/>
    </row>
    <row r="2516" spans="3:4" x14ac:dyDescent="0.2">
      <c r="C2516" s="62"/>
      <c r="D2516" s="62"/>
    </row>
    <row r="2517" spans="3:4" x14ac:dyDescent="0.2">
      <c r="C2517" s="62"/>
      <c r="D2517" s="62"/>
    </row>
    <row r="2518" spans="3:4" x14ac:dyDescent="0.2">
      <c r="C2518" s="62"/>
      <c r="D2518" s="62"/>
    </row>
    <row r="2519" spans="3:4" x14ac:dyDescent="0.2">
      <c r="C2519" s="62"/>
      <c r="D2519" s="62"/>
    </row>
    <row r="2520" spans="3:4" x14ac:dyDescent="0.2">
      <c r="C2520" s="62"/>
      <c r="D2520" s="62"/>
    </row>
    <row r="2521" spans="3:4" x14ac:dyDescent="0.2">
      <c r="C2521" s="62"/>
      <c r="D2521" s="62"/>
    </row>
    <row r="2522" spans="3:4" x14ac:dyDescent="0.2">
      <c r="C2522" s="62"/>
      <c r="D2522" s="62"/>
    </row>
    <row r="2523" spans="3:4" x14ac:dyDescent="0.2">
      <c r="C2523" s="62"/>
      <c r="D2523" s="62"/>
    </row>
    <row r="2524" spans="3:4" x14ac:dyDescent="0.2">
      <c r="C2524" s="62"/>
      <c r="D2524" s="62"/>
    </row>
    <row r="2525" spans="3:4" x14ac:dyDescent="0.2">
      <c r="C2525" s="62"/>
      <c r="D2525" s="62"/>
    </row>
    <row r="2526" spans="3:4" x14ac:dyDescent="0.2">
      <c r="C2526" s="62"/>
      <c r="D2526" s="62"/>
    </row>
    <row r="2527" spans="3:4" x14ac:dyDescent="0.2">
      <c r="C2527" s="62"/>
      <c r="D2527" s="62"/>
    </row>
    <row r="2528" spans="3:4" x14ac:dyDescent="0.2">
      <c r="C2528" s="62"/>
      <c r="D2528" s="62"/>
    </row>
    <row r="2529" spans="3:4" x14ac:dyDescent="0.2">
      <c r="C2529" s="62"/>
      <c r="D2529" s="62"/>
    </row>
    <row r="2530" spans="3:4" x14ac:dyDescent="0.2">
      <c r="C2530" s="62"/>
      <c r="D2530" s="62"/>
    </row>
    <row r="2531" spans="3:4" x14ac:dyDescent="0.2">
      <c r="C2531" s="62"/>
      <c r="D2531" s="62"/>
    </row>
    <row r="2532" spans="3:4" x14ac:dyDescent="0.2">
      <c r="C2532" s="62"/>
      <c r="D2532" s="62"/>
    </row>
    <row r="2533" spans="3:4" x14ac:dyDescent="0.2">
      <c r="C2533" s="62"/>
      <c r="D2533" s="62"/>
    </row>
    <row r="2534" spans="3:4" x14ac:dyDescent="0.2">
      <c r="C2534" s="62"/>
      <c r="D2534" s="62"/>
    </row>
    <row r="2535" spans="3:4" x14ac:dyDescent="0.2">
      <c r="C2535" s="62"/>
      <c r="D2535" s="62"/>
    </row>
    <row r="2536" spans="3:4" x14ac:dyDescent="0.2">
      <c r="C2536" s="62"/>
      <c r="D2536" s="62"/>
    </row>
    <row r="2537" spans="3:4" x14ac:dyDescent="0.2">
      <c r="C2537" s="62"/>
      <c r="D2537" s="62"/>
    </row>
    <row r="2538" spans="3:4" x14ac:dyDescent="0.2">
      <c r="C2538" s="62"/>
      <c r="D2538" s="62"/>
    </row>
    <row r="2539" spans="3:4" x14ac:dyDescent="0.2">
      <c r="C2539" s="62"/>
      <c r="D2539" s="62"/>
    </row>
    <row r="2540" spans="3:4" x14ac:dyDescent="0.2">
      <c r="C2540" s="62"/>
      <c r="D2540" s="62"/>
    </row>
    <row r="2541" spans="3:4" x14ac:dyDescent="0.2">
      <c r="C2541" s="62"/>
      <c r="D2541" s="62"/>
    </row>
    <row r="2542" spans="3:4" x14ac:dyDescent="0.2">
      <c r="C2542" s="62"/>
      <c r="D2542" s="62"/>
    </row>
    <row r="2543" spans="3:4" x14ac:dyDescent="0.2">
      <c r="C2543" s="62"/>
      <c r="D2543" s="62"/>
    </row>
    <row r="2544" spans="3:4" x14ac:dyDescent="0.2">
      <c r="C2544" s="62"/>
      <c r="D2544" s="62"/>
    </row>
    <row r="2545" spans="3:4" x14ac:dyDescent="0.2">
      <c r="C2545" s="62"/>
      <c r="D2545" s="62"/>
    </row>
    <row r="2546" spans="3:4" x14ac:dyDescent="0.2">
      <c r="C2546" s="62"/>
      <c r="D2546" s="62"/>
    </row>
    <row r="2547" spans="3:4" x14ac:dyDescent="0.2">
      <c r="C2547" s="62"/>
      <c r="D2547" s="62"/>
    </row>
    <row r="2548" spans="3:4" x14ac:dyDescent="0.2">
      <c r="C2548" s="62"/>
      <c r="D2548" s="62"/>
    </row>
    <row r="2549" spans="3:4" x14ac:dyDescent="0.2">
      <c r="C2549" s="62"/>
      <c r="D2549" s="62"/>
    </row>
    <row r="2550" spans="3:4" x14ac:dyDescent="0.2">
      <c r="C2550" s="62"/>
      <c r="D2550" s="62"/>
    </row>
    <row r="2551" spans="3:4" x14ac:dyDescent="0.2">
      <c r="C2551" s="62"/>
      <c r="D2551" s="62"/>
    </row>
    <row r="2552" spans="3:4" x14ac:dyDescent="0.2">
      <c r="C2552" s="62"/>
      <c r="D2552" s="62"/>
    </row>
    <row r="2553" spans="3:4" x14ac:dyDescent="0.2">
      <c r="C2553" s="62"/>
      <c r="D2553" s="62"/>
    </row>
    <row r="2554" spans="3:4" x14ac:dyDescent="0.2">
      <c r="C2554" s="62"/>
      <c r="D2554" s="62"/>
    </row>
    <row r="2555" spans="3:4" x14ac:dyDescent="0.2">
      <c r="C2555" s="62"/>
      <c r="D2555" s="62"/>
    </row>
    <row r="2556" spans="3:4" x14ac:dyDescent="0.2">
      <c r="C2556" s="62"/>
      <c r="D2556" s="62"/>
    </row>
    <row r="2557" spans="3:4" x14ac:dyDescent="0.2">
      <c r="C2557" s="62"/>
      <c r="D2557" s="62"/>
    </row>
    <row r="2558" spans="3:4" x14ac:dyDescent="0.2">
      <c r="C2558" s="62"/>
      <c r="D2558" s="62"/>
    </row>
    <row r="2559" spans="3:4" x14ac:dyDescent="0.2">
      <c r="C2559" s="62"/>
      <c r="D2559" s="62"/>
    </row>
    <row r="2560" spans="3:4" x14ac:dyDescent="0.2">
      <c r="C2560" s="62"/>
      <c r="D2560" s="62"/>
    </row>
    <row r="2561" spans="3:4" x14ac:dyDescent="0.2">
      <c r="C2561" s="62"/>
      <c r="D2561" s="62"/>
    </row>
    <row r="2562" spans="3:4" x14ac:dyDescent="0.2">
      <c r="C2562" s="62"/>
      <c r="D2562" s="62"/>
    </row>
    <row r="2563" spans="3:4" x14ac:dyDescent="0.2">
      <c r="C2563" s="62"/>
      <c r="D2563" s="62"/>
    </row>
    <row r="2564" spans="3:4" x14ac:dyDescent="0.2">
      <c r="C2564" s="62"/>
      <c r="D2564" s="62"/>
    </row>
    <row r="2565" spans="3:4" x14ac:dyDescent="0.2">
      <c r="C2565" s="62"/>
      <c r="D2565" s="62"/>
    </row>
    <row r="2566" spans="3:4" x14ac:dyDescent="0.2">
      <c r="C2566" s="62"/>
      <c r="D2566" s="62"/>
    </row>
    <row r="2567" spans="3:4" x14ac:dyDescent="0.2">
      <c r="C2567" s="62"/>
      <c r="D2567" s="62"/>
    </row>
    <row r="2568" spans="3:4" x14ac:dyDescent="0.2">
      <c r="C2568" s="62"/>
      <c r="D2568" s="62"/>
    </row>
    <row r="2569" spans="3:4" x14ac:dyDescent="0.2">
      <c r="C2569" s="62"/>
      <c r="D2569" s="62"/>
    </row>
    <row r="2570" spans="3:4" x14ac:dyDescent="0.2">
      <c r="C2570" s="62"/>
      <c r="D2570" s="62"/>
    </row>
    <row r="2571" spans="3:4" x14ac:dyDescent="0.2">
      <c r="C2571" s="62"/>
      <c r="D2571" s="62"/>
    </row>
    <row r="2572" spans="3:4" x14ac:dyDescent="0.2">
      <c r="C2572" s="62"/>
      <c r="D2572" s="62"/>
    </row>
    <row r="2573" spans="3:4" x14ac:dyDescent="0.2">
      <c r="C2573" s="62"/>
      <c r="D2573" s="62"/>
    </row>
    <row r="2574" spans="3:4" x14ac:dyDescent="0.2">
      <c r="C2574" s="62"/>
      <c r="D2574" s="62"/>
    </row>
    <row r="2575" spans="3:4" x14ac:dyDescent="0.2">
      <c r="C2575" s="62"/>
      <c r="D2575" s="62"/>
    </row>
    <row r="2576" spans="3:4" x14ac:dyDescent="0.2">
      <c r="C2576" s="62"/>
      <c r="D2576" s="62"/>
    </row>
    <row r="2577" spans="3:4" x14ac:dyDescent="0.2">
      <c r="C2577" s="62"/>
      <c r="D2577" s="62"/>
    </row>
    <row r="2578" spans="3:4" x14ac:dyDescent="0.2">
      <c r="C2578" s="62"/>
      <c r="D2578" s="62"/>
    </row>
    <row r="2579" spans="3:4" x14ac:dyDescent="0.2">
      <c r="C2579" s="62"/>
      <c r="D2579" s="62"/>
    </row>
    <row r="2580" spans="3:4" x14ac:dyDescent="0.2">
      <c r="C2580" s="62"/>
      <c r="D2580" s="62"/>
    </row>
    <row r="2581" spans="3:4" x14ac:dyDescent="0.2">
      <c r="C2581" s="62"/>
      <c r="D2581" s="62"/>
    </row>
    <row r="2582" spans="3:4" x14ac:dyDescent="0.2">
      <c r="C2582" s="62"/>
      <c r="D2582" s="62"/>
    </row>
    <row r="2583" spans="3:4" x14ac:dyDescent="0.2">
      <c r="C2583" s="62"/>
      <c r="D2583" s="62"/>
    </row>
    <row r="2584" spans="3:4" x14ac:dyDescent="0.2">
      <c r="C2584" s="62"/>
      <c r="D2584" s="62"/>
    </row>
    <row r="2585" spans="3:4" x14ac:dyDescent="0.2">
      <c r="C2585" s="62"/>
      <c r="D2585" s="62"/>
    </row>
    <row r="2586" spans="3:4" x14ac:dyDescent="0.2">
      <c r="C2586" s="62"/>
      <c r="D2586" s="62"/>
    </row>
    <row r="2587" spans="3:4" x14ac:dyDescent="0.2">
      <c r="C2587" s="62"/>
      <c r="D2587" s="62"/>
    </row>
    <row r="2588" spans="3:4" x14ac:dyDescent="0.2">
      <c r="C2588" s="62"/>
      <c r="D2588" s="62"/>
    </row>
    <row r="2589" spans="3:4" x14ac:dyDescent="0.2">
      <c r="C2589" s="62"/>
      <c r="D2589" s="62"/>
    </row>
    <row r="2590" spans="3:4" x14ac:dyDescent="0.2">
      <c r="C2590" s="62"/>
      <c r="D2590" s="62"/>
    </row>
    <row r="2591" spans="3:4" x14ac:dyDescent="0.2">
      <c r="C2591" s="62"/>
      <c r="D2591" s="62"/>
    </row>
    <row r="2592" spans="3:4" x14ac:dyDescent="0.2">
      <c r="C2592" s="62"/>
      <c r="D2592" s="62"/>
    </row>
    <row r="2593" spans="3:4" x14ac:dyDescent="0.2">
      <c r="C2593" s="62"/>
      <c r="D2593" s="62"/>
    </row>
    <row r="2594" spans="3:4" x14ac:dyDescent="0.2">
      <c r="C2594" s="62"/>
      <c r="D2594" s="62"/>
    </row>
    <row r="2595" spans="3:4" x14ac:dyDescent="0.2">
      <c r="C2595" s="62"/>
      <c r="D2595" s="62"/>
    </row>
    <row r="2596" spans="3:4" x14ac:dyDescent="0.2">
      <c r="C2596" s="62"/>
      <c r="D2596" s="62"/>
    </row>
    <row r="2597" spans="3:4" x14ac:dyDescent="0.2">
      <c r="C2597" s="62"/>
      <c r="D2597" s="62"/>
    </row>
    <row r="2598" spans="3:4" x14ac:dyDescent="0.2">
      <c r="C2598" s="62"/>
      <c r="D2598" s="62"/>
    </row>
    <row r="2599" spans="3:4" x14ac:dyDescent="0.2">
      <c r="C2599" s="62"/>
      <c r="D2599" s="62"/>
    </row>
    <row r="2600" spans="3:4" x14ac:dyDescent="0.2">
      <c r="C2600" s="62"/>
      <c r="D2600" s="62"/>
    </row>
    <row r="2601" spans="3:4" x14ac:dyDescent="0.2">
      <c r="C2601" s="62"/>
      <c r="D2601" s="62"/>
    </row>
    <row r="2602" spans="3:4" x14ac:dyDescent="0.2">
      <c r="C2602" s="62"/>
      <c r="D2602" s="62"/>
    </row>
    <row r="2603" spans="3:4" x14ac:dyDescent="0.2">
      <c r="C2603" s="62"/>
      <c r="D2603" s="62"/>
    </row>
    <row r="2604" spans="3:4" x14ac:dyDescent="0.2">
      <c r="C2604" s="62"/>
      <c r="D2604" s="62"/>
    </row>
    <row r="2605" spans="3:4" x14ac:dyDescent="0.2">
      <c r="C2605" s="62"/>
      <c r="D2605" s="62"/>
    </row>
    <row r="2606" spans="3:4" x14ac:dyDescent="0.2">
      <c r="C2606" s="62"/>
      <c r="D2606" s="62"/>
    </row>
    <row r="2607" spans="3:4" x14ac:dyDescent="0.2">
      <c r="C2607" s="62"/>
      <c r="D2607" s="62"/>
    </row>
    <row r="2608" spans="3:4" x14ac:dyDescent="0.2">
      <c r="C2608" s="62"/>
      <c r="D2608" s="62"/>
    </row>
    <row r="2609" spans="3:4" x14ac:dyDescent="0.2">
      <c r="C2609" s="62"/>
      <c r="D2609" s="62"/>
    </row>
    <row r="2610" spans="3:4" x14ac:dyDescent="0.2">
      <c r="C2610" s="62"/>
      <c r="D2610" s="62"/>
    </row>
    <row r="2611" spans="3:4" x14ac:dyDescent="0.2">
      <c r="C2611" s="62"/>
      <c r="D2611" s="62"/>
    </row>
    <row r="2612" spans="3:4" x14ac:dyDescent="0.2">
      <c r="C2612" s="62"/>
      <c r="D2612" s="62"/>
    </row>
    <row r="2613" spans="3:4" x14ac:dyDescent="0.2">
      <c r="C2613" s="62"/>
      <c r="D2613" s="62"/>
    </row>
    <row r="2614" spans="3:4" x14ac:dyDescent="0.2">
      <c r="C2614" s="62"/>
      <c r="D2614" s="62"/>
    </row>
    <row r="2615" spans="3:4" x14ac:dyDescent="0.2">
      <c r="C2615" s="62"/>
      <c r="D2615" s="62"/>
    </row>
    <row r="2616" spans="3:4" x14ac:dyDescent="0.2">
      <c r="C2616" s="62"/>
      <c r="D2616" s="62"/>
    </row>
    <row r="2617" spans="3:4" x14ac:dyDescent="0.2">
      <c r="C2617" s="62"/>
      <c r="D2617" s="62"/>
    </row>
    <row r="2618" spans="3:4" x14ac:dyDescent="0.2">
      <c r="C2618" s="62"/>
      <c r="D2618" s="62"/>
    </row>
    <row r="2619" spans="3:4" x14ac:dyDescent="0.2">
      <c r="C2619" s="62"/>
      <c r="D2619" s="62"/>
    </row>
    <row r="2620" spans="3:4" x14ac:dyDescent="0.2">
      <c r="C2620" s="62"/>
      <c r="D2620" s="62"/>
    </row>
    <row r="2621" spans="3:4" x14ac:dyDescent="0.2">
      <c r="C2621" s="62"/>
      <c r="D2621" s="62"/>
    </row>
    <row r="2622" spans="3:4" x14ac:dyDescent="0.2">
      <c r="C2622" s="62"/>
      <c r="D2622" s="62"/>
    </row>
    <row r="2623" spans="3:4" x14ac:dyDescent="0.2">
      <c r="C2623" s="62"/>
      <c r="D2623" s="62"/>
    </row>
    <row r="2624" spans="3:4" x14ac:dyDescent="0.2">
      <c r="C2624" s="62"/>
      <c r="D2624" s="62"/>
    </row>
    <row r="2625" spans="3:4" x14ac:dyDescent="0.2">
      <c r="C2625" s="62"/>
      <c r="D2625" s="62"/>
    </row>
    <row r="2626" spans="3:4" x14ac:dyDescent="0.2">
      <c r="C2626" s="62"/>
      <c r="D2626" s="62"/>
    </row>
    <row r="2627" spans="3:4" x14ac:dyDescent="0.2">
      <c r="C2627" s="62"/>
      <c r="D2627" s="62"/>
    </row>
    <row r="2628" spans="3:4" x14ac:dyDescent="0.2">
      <c r="C2628" s="62"/>
      <c r="D2628" s="62"/>
    </row>
    <row r="2629" spans="3:4" x14ac:dyDescent="0.2">
      <c r="C2629" s="62"/>
      <c r="D2629" s="62"/>
    </row>
    <row r="2630" spans="3:4" x14ac:dyDescent="0.2">
      <c r="C2630" s="62"/>
      <c r="D2630" s="62"/>
    </row>
    <row r="2631" spans="3:4" x14ac:dyDescent="0.2">
      <c r="C2631" s="62"/>
      <c r="D2631" s="62"/>
    </row>
    <row r="2632" spans="3:4" x14ac:dyDescent="0.2">
      <c r="C2632" s="62"/>
      <c r="D2632" s="62"/>
    </row>
    <row r="2633" spans="3:4" x14ac:dyDescent="0.2">
      <c r="C2633" s="62"/>
      <c r="D2633" s="62"/>
    </row>
    <row r="2634" spans="3:4" x14ac:dyDescent="0.2">
      <c r="C2634" s="62"/>
      <c r="D2634" s="62"/>
    </row>
    <row r="2635" spans="3:4" x14ac:dyDescent="0.2">
      <c r="C2635" s="62"/>
      <c r="D2635" s="62"/>
    </row>
    <row r="2636" spans="3:4" x14ac:dyDescent="0.2">
      <c r="C2636" s="62"/>
      <c r="D2636" s="62"/>
    </row>
    <row r="2637" spans="3:4" x14ac:dyDescent="0.2">
      <c r="C2637" s="62"/>
      <c r="D2637" s="62"/>
    </row>
    <row r="2638" spans="3:4" x14ac:dyDescent="0.2">
      <c r="C2638" s="62"/>
      <c r="D2638" s="62"/>
    </row>
    <row r="2639" spans="3:4" x14ac:dyDescent="0.2">
      <c r="C2639" s="62"/>
      <c r="D2639" s="62"/>
    </row>
    <row r="2640" spans="3:4" x14ac:dyDescent="0.2">
      <c r="C2640" s="62"/>
      <c r="D2640" s="62"/>
    </row>
    <row r="2641" spans="3:4" x14ac:dyDescent="0.2">
      <c r="C2641" s="62"/>
      <c r="D2641" s="62"/>
    </row>
    <row r="2642" spans="3:4" x14ac:dyDescent="0.2">
      <c r="C2642" s="62"/>
      <c r="D2642" s="62"/>
    </row>
    <row r="2643" spans="3:4" x14ac:dyDescent="0.2">
      <c r="C2643" s="62"/>
      <c r="D2643" s="62"/>
    </row>
    <row r="2644" spans="3:4" x14ac:dyDescent="0.2">
      <c r="C2644" s="62"/>
      <c r="D2644" s="62"/>
    </row>
    <row r="2645" spans="3:4" x14ac:dyDescent="0.2">
      <c r="C2645" s="62"/>
      <c r="D2645" s="62"/>
    </row>
    <row r="2646" spans="3:4" x14ac:dyDescent="0.2">
      <c r="C2646" s="62"/>
      <c r="D2646" s="62"/>
    </row>
    <row r="2647" spans="3:4" x14ac:dyDescent="0.2">
      <c r="C2647" s="62"/>
      <c r="D2647" s="62"/>
    </row>
    <row r="2648" spans="3:4" x14ac:dyDescent="0.2">
      <c r="C2648" s="62"/>
      <c r="D2648" s="62"/>
    </row>
    <row r="2649" spans="3:4" x14ac:dyDescent="0.2">
      <c r="C2649" s="62"/>
      <c r="D2649" s="62"/>
    </row>
    <row r="2650" spans="3:4" x14ac:dyDescent="0.2">
      <c r="C2650" s="62"/>
      <c r="D2650" s="62"/>
    </row>
    <row r="2651" spans="3:4" x14ac:dyDescent="0.2">
      <c r="C2651" s="62"/>
      <c r="D2651" s="62"/>
    </row>
    <row r="2652" spans="3:4" x14ac:dyDescent="0.2">
      <c r="C2652" s="62"/>
      <c r="D2652" s="62"/>
    </row>
    <row r="2653" spans="3:4" x14ac:dyDescent="0.2">
      <c r="C2653" s="62"/>
      <c r="D2653" s="62"/>
    </row>
    <row r="2654" spans="3:4" x14ac:dyDescent="0.2">
      <c r="C2654" s="62"/>
      <c r="D2654" s="62"/>
    </row>
    <row r="2655" spans="3:4" x14ac:dyDescent="0.2">
      <c r="C2655" s="62"/>
      <c r="D2655" s="62"/>
    </row>
    <row r="2656" spans="3:4" x14ac:dyDescent="0.2">
      <c r="C2656" s="62"/>
      <c r="D2656" s="62"/>
    </row>
    <row r="2657" spans="3:4" x14ac:dyDescent="0.2">
      <c r="C2657" s="62"/>
      <c r="D2657" s="62"/>
    </row>
    <row r="2658" spans="3:4" x14ac:dyDescent="0.2">
      <c r="C2658" s="62"/>
      <c r="D2658" s="62"/>
    </row>
    <row r="2659" spans="3:4" x14ac:dyDescent="0.2">
      <c r="C2659" s="62"/>
      <c r="D2659" s="62"/>
    </row>
    <row r="2660" spans="3:4" x14ac:dyDescent="0.2">
      <c r="C2660" s="62"/>
      <c r="D2660" s="62"/>
    </row>
    <row r="2661" spans="3:4" x14ac:dyDescent="0.2">
      <c r="C2661" s="62"/>
      <c r="D2661" s="62"/>
    </row>
    <row r="2662" spans="3:4" x14ac:dyDescent="0.2">
      <c r="C2662" s="62"/>
      <c r="D2662" s="62"/>
    </row>
    <row r="2663" spans="3:4" x14ac:dyDescent="0.2">
      <c r="C2663" s="62"/>
      <c r="D2663" s="62"/>
    </row>
    <row r="2664" spans="3:4" x14ac:dyDescent="0.2">
      <c r="C2664" s="62"/>
      <c r="D2664" s="62"/>
    </row>
    <row r="2665" spans="3:4" x14ac:dyDescent="0.2">
      <c r="C2665" s="62"/>
      <c r="D2665" s="62"/>
    </row>
    <row r="2666" spans="3:4" x14ac:dyDescent="0.2">
      <c r="C2666" s="62"/>
      <c r="D2666" s="62"/>
    </row>
    <row r="2667" spans="3:4" x14ac:dyDescent="0.2">
      <c r="C2667" s="62"/>
      <c r="D2667" s="62"/>
    </row>
    <row r="2668" spans="3:4" x14ac:dyDescent="0.2">
      <c r="C2668" s="62"/>
      <c r="D2668" s="62"/>
    </row>
    <row r="2669" spans="3:4" x14ac:dyDescent="0.2">
      <c r="C2669" s="62"/>
      <c r="D2669" s="62"/>
    </row>
    <row r="2670" spans="3:4" x14ac:dyDescent="0.2">
      <c r="C2670" s="62"/>
      <c r="D2670" s="62"/>
    </row>
    <row r="2671" spans="3:4" x14ac:dyDescent="0.2">
      <c r="C2671" s="62"/>
      <c r="D2671" s="62"/>
    </row>
    <row r="2672" spans="3:4" x14ac:dyDescent="0.2">
      <c r="C2672" s="62"/>
      <c r="D2672" s="62"/>
    </row>
    <row r="2673" spans="3:4" x14ac:dyDescent="0.2">
      <c r="C2673" s="62"/>
      <c r="D2673" s="62"/>
    </row>
    <row r="2674" spans="3:4" x14ac:dyDescent="0.2">
      <c r="C2674" s="62"/>
      <c r="D2674" s="62"/>
    </row>
    <row r="2675" spans="3:4" x14ac:dyDescent="0.2">
      <c r="C2675" s="62"/>
      <c r="D2675" s="62"/>
    </row>
    <row r="2676" spans="3:4" x14ac:dyDescent="0.2">
      <c r="C2676" s="62"/>
      <c r="D2676" s="62"/>
    </row>
    <row r="2677" spans="3:4" x14ac:dyDescent="0.2">
      <c r="C2677" s="62"/>
      <c r="D2677" s="62"/>
    </row>
    <row r="2678" spans="3:4" x14ac:dyDescent="0.2">
      <c r="C2678" s="62"/>
      <c r="D2678" s="62"/>
    </row>
    <row r="2679" spans="3:4" x14ac:dyDescent="0.2">
      <c r="C2679" s="62"/>
      <c r="D2679" s="62"/>
    </row>
    <row r="2680" spans="3:4" x14ac:dyDescent="0.2">
      <c r="C2680" s="62"/>
      <c r="D2680" s="62"/>
    </row>
    <row r="2681" spans="3:4" x14ac:dyDescent="0.2">
      <c r="C2681" s="62"/>
      <c r="D2681" s="62"/>
    </row>
    <row r="2682" spans="3:4" x14ac:dyDescent="0.2">
      <c r="C2682" s="62"/>
      <c r="D2682" s="62"/>
    </row>
    <row r="2683" spans="3:4" x14ac:dyDescent="0.2">
      <c r="C2683" s="62"/>
      <c r="D2683" s="62"/>
    </row>
    <row r="2684" spans="3:4" x14ac:dyDescent="0.2">
      <c r="C2684" s="62"/>
      <c r="D2684" s="62"/>
    </row>
    <row r="2685" spans="3:4" x14ac:dyDescent="0.2">
      <c r="C2685" s="62"/>
      <c r="D2685" s="62"/>
    </row>
    <row r="2686" spans="3:4" x14ac:dyDescent="0.2">
      <c r="C2686" s="62"/>
      <c r="D2686" s="62"/>
    </row>
    <row r="2687" spans="3:4" x14ac:dyDescent="0.2">
      <c r="C2687" s="62"/>
      <c r="D2687" s="62"/>
    </row>
    <row r="2688" spans="3:4" x14ac:dyDescent="0.2">
      <c r="C2688" s="62"/>
      <c r="D2688" s="62"/>
    </row>
    <row r="2689" spans="3:4" x14ac:dyDescent="0.2">
      <c r="C2689" s="62"/>
      <c r="D2689" s="62"/>
    </row>
    <row r="2690" spans="3:4" x14ac:dyDescent="0.2">
      <c r="C2690" s="62"/>
      <c r="D2690" s="62"/>
    </row>
    <row r="2691" spans="3:4" x14ac:dyDescent="0.2">
      <c r="C2691" s="62"/>
      <c r="D2691" s="62"/>
    </row>
    <row r="2692" spans="3:4" x14ac:dyDescent="0.2">
      <c r="C2692" s="62"/>
      <c r="D2692" s="62"/>
    </row>
    <row r="2693" spans="3:4" x14ac:dyDescent="0.2">
      <c r="C2693" s="62"/>
      <c r="D2693" s="62"/>
    </row>
    <row r="2694" spans="3:4" x14ac:dyDescent="0.2">
      <c r="C2694" s="62"/>
      <c r="D2694" s="62"/>
    </row>
    <row r="2695" spans="3:4" x14ac:dyDescent="0.2">
      <c r="C2695" s="62"/>
      <c r="D2695" s="62"/>
    </row>
    <row r="2696" spans="3:4" x14ac:dyDescent="0.2">
      <c r="C2696" s="62"/>
      <c r="D2696" s="62"/>
    </row>
    <row r="2697" spans="3:4" x14ac:dyDescent="0.2">
      <c r="C2697" s="62"/>
      <c r="D2697" s="62"/>
    </row>
    <row r="2698" spans="3:4" x14ac:dyDescent="0.2">
      <c r="C2698" s="62"/>
      <c r="D2698" s="62"/>
    </row>
    <row r="2699" spans="3:4" x14ac:dyDescent="0.2">
      <c r="C2699" s="62"/>
      <c r="D2699" s="62"/>
    </row>
    <row r="2700" spans="3:4" x14ac:dyDescent="0.2">
      <c r="C2700" s="62"/>
      <c r="D2700" s="62"/>
    </row>
    <row r="2701" spans="3:4" x14ac:dyDescent="0.2">
      <c r="C2701" s="62"/>
      <c r="D2701" s="62"/>
    </row>
    <row r="2702" spans="3:4" x14ac:dyDescent="0.2">
      <c r="C2702" s="62"/>
      <c r="D2702" s="62"/>
    </row>
    <row r="2703" spans="3:4" x14ac:dyDescent="0.2">
      <c r="C2703" s="62"/>
      <c r="D2703" s="62"/>
    </row>
    <row r="2704" spans="3:4" x14ac:dyDescent="0.2">
      <c r="C2704" s="62"/>
      <c r="D2704" s="62"/>
    </row>
    <row r="2705" spans="3:4" x14ac:dyDescent="0.2">
      <c r="C2705" s="62"/>
      <c r="D2705" s="62"/>
    </row>
    <row r="2706" spans="3:4" x14ac:dyDescent="0.2">
      <c r="C2706" s="62"/>
      <c r="D2706" s="62"/>
    </row>
    <row r="2707" spans="3:4" x14ac:dyDescent="0.2">
      <c r="C2707" s="62"/>
      <c r="D2707" s="62"/>
    </row>
    <row r="2708" spans="3:4" x14ac:dyDescent="0.2">
      <c r="C2708" s="62"/>
      <c r="D2708" s="62"/>
    </row>
    <row r="2709" spans="3:4" x14ac:dyDescent="0.2">
      <c r="C2709" s="62"/>
      <c r="D2709" s="62"/>
    </row>
    <row r="2710" spans="3:4" x14ac:dyDescent="0.2">
      <c r="C2710" s="62"/>
      <c r="D2710" s="62"/>
    </row>
    <row r="2711" spans="3:4" x14ac:dyDescent="0.2">
      <c r="C2711" s="62"/>
      <c r="D2711" s="62"/>
    </row>
    <row r="2712" spans="3:4" x14ac:dyDescent="0.2">
      <c r="C2712" s="62"/>
      <c r="D2712" s="62"/>
    </row>
    <row r="2713" spans="3:4" x14ac:dyDescent="0.2">
      <c r="C2713" s="62"/>
      <c r="D2713" s="62"/>
    </row>
    <row r="2714" spans="3:4" x14ac:dyDescent="0.2">
      <c r="C2714" s="62"/>
      <c r="D2714" s="62"/>
    </row>
    <row r="2715" spans="3:4" x14ac:dyDescent="0.2">
      <c r="C2715" s="62"/>
      <c r="D2715" s="62"/>
    </row>
    <row r="2716" spans="3:4" x14ac:dyDescent="0.2">
      <c r="C2716" s="62"/>
      <c r="D2716" s="62"/>
    </row>
    <row r="2717" spans="3:4" x14ac:dyDescent="0.2">
      <c r="C2717" s="62"/>
      <c r="D2717" s="62"/>
    </row>
    <row r="2718" spans="3:4" x14ac:dyDescent="0.2">
      <c r="C2718" s="62"/>
      <c r="D2718" s="62"/>
    </row>
    <row r="2719" spans="3:4" x14ac:dyDescent="0.2">
      <c r="C2719" s="62"/>
      <c r="D2719" s="62"/>
    </row>
    <row r="2720" spans="3:4" x14ac:dyDescent="0.2">
      <c r="C2720" s="62"/>
      <c r="D2720" s="62"/>
    </row>
    <row r="2721" spans="3:4" x14ac:dyDescent="0.2">
      <c r="C2721" s="62"/>
      <c r="D2721" s="62"/>
    </row>
    <row r="2722" spans="3:4" x14ac:dyDescent="0.2">
      <c r="C2722" s="62"/>
      <c r="D2722" s="62"/>
    </row>
    <row r="2723" spans="3:4" x14ac:dyDescent="0.2">
      <c r="C2723" s="62"/>
      <c r="D2723" s="62"/>
    </row>
    <row r="2724" spans="3:4" x14ac:dyDescent="0.2">
      <c r="C2724" s="62"/>
      <c r="D2724" s="62"/>
    </row>
    <row r="2725" spans="3:4" x14ac:dyDescent="0.2">
      <c r="C2725" s="62"/>
      <c r="D2725" s="62"/>
    </row>
    <row r="2726" spans="3:4" x14ac:dyDescent="0.2">
      <c r="C2726" s="62"/>
      <c r="D2726" s="62"/>
    </row>
    <row r="2727" spans="3:4" x14ac:dyDescent="0.2">
      <c r="C2727" s="62"/>
      <c r="D2727" s="62"/>
    </row>
    <row r="2728" spans="3:4" x14ac:dyDescent="0.2">
      <c r="C2728" s="62"/>
      <c r="D2728" s="62"/>
    </row>
    <row r="2729" spans="3:4" x14ac:dyDescent="0.2">
      <c r="C2729" s="62"/>
      <c r="D2729" s="62"/>
    </row>
    <row r="2730" spans="3:4" x14ac:dyDescent="0.2">
      <c r="C2730" s="62"/>
      <c r="D2730" s="62"/>
    </row>
    <row r="2731" spans="3:4" x14ac:dyDescent="0.2">
      <c r="C2731" s="62"/>
      <c r="D2731" s="62"/>
    </row>
    <row r="2732" spans="3:4" x14ac:dyDescent="0.2">
      <c r="C2732" s="62"/>
      <c r="D2732" s="62"/>
    </row>
    <row r="2733" spans="3:4" x14ac:dyDescent="0.2">
      <c r="C2733" s="62"/>
      <c r="D2733" s="62"/>
    </row>
    <row r="2734" spans="3:4" x14ac:dyDescent="0.2">
      <c r="C2734" s="62"/>
      <c r="D2734" s="62"/>
    </row>
    <row r="2735" spans="3:4" x14ac:dyDescent="0.2">
      <c r="C2735" s="62"/>
      <c r="D2735" s="62"/>
    </row>
    <row r="2736" spans="3:4" x14ac:dyDescent="0.2">
      <c r="C2736" s="62"/>
      <c r="D2736" s="62"/>
    </row>
    <row r="2737" spans="3:4" x14ac:dyDescent="0.2">
      <c r="C2737" s="62"/>
      <c r="D2737" s="62"/>
    </row>
    <row r="2738" spans="3:4" x14ac:dyDescent="0.2">
      <c r="C2738" s="62"/>
      <c r="D2738" s="62"/>
    </row>
    <row r="2739" spans="3:4" x14ac:dyDescent="0.2">
      <c r="C2739" s="62"/>
      <c r="D2739" s="62"/>
    </row>
    <row r="2740" spans="3:4" x14ac:dyDescent="0.2">
      <c r="C2740" s="62"/>
      <c r="D2740" s="62"/>
    </row>
    <row r="2741" spans="3:4" x14ac:dyDescent="0.2">
      <c r="C2741" s="62"/>
      <c r="D2741" s="62"/>
    </row>
    <row r="2742" spans="3:4" x14ac:dyDescent="0.2">
      <c r="C2742" s="62"/>
      <c r="D2742" s="62"/>
    </row>
    <row r="2743" spans="3:4" x14ac:dyDescent="0.2">
      <c r="C2743" s="62"/>
      <c r="D2743" s="62"/>
    </row>
    <row r="2744" spans="3:4" x14ac:dyDescent="0.2">
      <c r="C2744" s="62"/>
      <c r="D2744" s="62"/>
    </row>
    <row r="2745" spans="3:4" x14ac:dyDescent="0.2">
      <c r="C2745" s="62"/>
      <c r="D2745" s="62"/>
    </row>
    <row r="2746" spans="3:4" x14ac:dyDescent="0.2">
      <c r="C2746" s="62"/>
      <c r="D2746" s="62"/>
    </row>
    <row r="2747" spans="3:4" x14ac:dyDescent="0.2">
      <c r="C2747" s="62"/>
      <c r="D2747" s="62"/>
    </row>
    <row r="2748" spans="3:4" x14ac:dyDescent="0.2">
      <c r="C2748" s="62"/>
      <c r="D2748" s="62"/>
    </row>
    <row r="2749" spans="3:4" x14ac:dyDescent="0.2">
      <c r="C2749" s="62"/>
      <c r="D2749" s="62"/>
    </row>
    <row r="2750" spans="3:4" x14ac:dyDescent="0.2">
      <c r="C2750" s="62"/>
      <c r="D2750" s="62"/>
    </row>
    <row r="2751" spans="3:4" x14ac:dyDescent="0.2">
      <c r="C2751" s="62"/>
      <c r="D2751" s="62"/>
    </row>
    <row r="2752" spans="3:4" x14ac:dyDescent="0.2">
      <c r="C2752" s="62"/>
      <c r="D2752" s="62"/>
    </row>
    <row r="2753" spans="3:4" x14ac:dyDescent="0.2">
      <c r="C2753" s="62"/>
      <c r="D2753" s="62"/>
    </row>
    <row r="2754" spans="3:4" x14ac:dyDescent="0.2">
      <c r="C2754" s="62"/>
      <c r="D2754" s="62"/>
    </row>
    <row r="2755" spans="3:4" x14ac:dyDescent="0.2">
      <c r="C2755" s="62"/>
      <c r="D2755" s="62"/>
    </row>
    <row r="2756" spans="3:4" x14ac:dyDescent="0.2">
      <c r="C2756" s="62"/>
      <c r="D2756" s="62"/>
    </row>
    <row r="2757" spans="3:4" x14ac:dyDescent="0.2">
      <c r="C2757" s="62"/>
      <c r="D2757" s="62"/>
    </row>
    <row r="2758" spans="3:4" x14ac:dyDescent="0.2">
      <c r="C2758" s="62"/>
      <c r="D2758" s="62"/>
    </row>
    <row r="2759" spans="3:4" x14ac:dyDescent="0.2">
      <c r="C2759" s="62"/>
      <c r="D2759" s="62"/>
    </row>
    <row r="2760" spans="3:4" x14ac:dyDescent="0.2">
      <c r="C2760" s="62"/>
      <c r="D2760" s="62"/>
    </row>
    <row r="2761" spans="3:4" x14ac:dyDescent="0.2">
      <c r="C2761" s="62"/>
      <c r="D2761" s="62"/>
    </row>
    <row r="2762" spans="3:4" x14ac:dyDescent="0.2">
      <c r="C2762" s="62"/>
      <c r="D2762" s="62"/>
    </row>
    <row r="2763" spans="3:4" x14ac:dyDescent="0.2">
      <c r="C2763" s="62"/>
      <c r="D2763" s="62"/>
    </row>
    <row r="2764" spans="3:4" x14ac:dyDescent="0.2">
      <c r="C2764" s="62"/>
      <c r="D2764" s="62"/>
    </row>
    <row r="2765" spans="3:4" x14ac:dyDescent="0.2">
      <c r="C2765" s="62"/>
      <c r="D2765" s="62"/>
    </row>
    <row r="2766" spans="3:4" x14ac:dyDescent="0.2">
      <c r="C2766" s="62"/>
      <c r="D2766" s="62"/>
    </row>
    <row r="2767" spans="3:4" x14ac:dyDescent="0.2">
      <c r="C2767" s="62"/>
      <c r="D2767" s="62"/>
    </row>
    <row r="2768" spans="3:4" x14ac:dyDescent="0.2">
      <c r="C2768" s="62"/>
      <c r="D2768" s="62"/>
    </row>
    <row r="2769" spans="3:4" x14ac:dyDescent="0.2">
      <c r="C2769" s="62"/>
      <c r="D2769" s="62"/>
    </row>
    <row r="2770" spans="3:4" x14ac:dyDescent="0.2">
      <c r="C2770" s="62"/>
      <c r="D2770" s="62"/>
    </row>
    <row r="2771" spans="3:4" x14ac:dyDescent="0.2">
      <c r="C2771" s="62"/>
      <c r="D2771" s="62"/>
    </row>
    <row r="2772" spans="3:4" x14ac:dyDescent="0.2">
      <c r="C2772" s="62"/>
      <c r="D2772" s="62"/>
    </row>
    <row r="2773" spans="3:4" x14ac:dyDescent="0.2">
      <c r="C2773" s="62"/>
      <c r="D2773" s="62"/>
    </row>
    <row r="2774" spans="3:4" x14ac:dyDescent="0.2">
      <c r="C2774" s="62"/>
      <c r="D2774" s="62"/>
    </row>
    <row r="2775" spans="3:4" x14ac:dyDescent="0.2">
      <c r="C2775" s="62"/>
      <c r="D2775" s="62"/>
    </row>
    <row r="2776" spans="3:4" x14ac:dyDescent="0.2">
      <c r="C2776" s="62"/>
      <c r="D2776" s="62"/>
    </row>
    <row r="2777" spans="3:4" x14ac:dyDescent="0.2">
      <c r="C2777" s="62"/>
      <c r="D2777" s="62"/>
    </row>
    <row r="2778" spans="3:4" x14ac:dyDescent="0.2">
      <c r="C2778" s="62"/>
      <c r="D2778" s="62"/>
    </row>
    <row r="2779" spans="3:4" x14ac:dyDescent="0.2">
      <c r="C2779" s="62"/>
      <c r="D2779" s="62"/>
    </row>
    <row r="2780" spans="3:4" x14ac:dyDescent="0.2">
      <c r="C2780" s="62"/>
      <c r="D2780" s="62"/>
    </row>
    <row r="2781" spans="3:4" x14ac:dyDescent="0.2">
      <c r="C2781" s="62"/>
      <c r="D2781" s="62"/>
    </row>
    <row r="2782" spans="3:4" x14ac:dyDescent="0.2">
      <c r="C2782" s="62"/>
      <c r="D2782" s="62"/>
    </row>
    <row r="2783" spans="3:4" x14ac:dyDescent="0.2">
      <c r="C2783" s="62"/>
      <c r="D2783" s="62"/>
    </row>
    <row r="2784" spans="3:4" x14ac:dyDescent="0.2">
      <c r="C2784" s="62"/>
      <c r="D2784" s="62"/>
    </row>
    <row r="2785" spans="3:4" x14ac:dyDescent="0.2">
      <c r="C2785" s="62"/>
      <c r="D2785" s="62"/>
    </row>
    <row r="2786" spans="3:4" x14ac:dyDescent="0.2">
      <c r="C2786" s="62"/>
      <c r="D2786" s="62"/>
    </row>
    <row r="2787" spans="3:4" x14ac:dyDescent="0.2">
      <c r="C2787" s="62"/>
      <c r="D2787" s="62"/>
    </row>
    <row r="2788" spans="3:4" x14ac:dyDescent="0.2">
      <c r="C2788" s="62"/>
      <c r="D2788" s="62"/>
    </row>
    <row r="2789" spans="3:4" x14ac:dyDescent="0.2">
      <c r="C2789" s="62"/>
      <c r="D2789" s="62"/>
    </row>
    <row r="2790" spans="3:4" x14ac:dyDescent="0.2">
      <c r="C2790" s="62"/>
      <c r="D2790" s="62"/>
    </row>
    <row r="2791" spans="3:4" x14ac:dyDescent="0.2">
      <c r="C2791" s="62"/>
      <c r="D2791" s="62"/>
    </row>
    <row r="2792" spans="3:4" x14ac:dyDescent="0.2">
      <c r="C2792" s="62"/>
      <c r="D2792" s="62"/>
    </row>
    <row r="2793" spans="3:4" x14ac:dyDescent="0.2">
      <c r="C2793" s="62"/>
      <c r="D2793" s="62"/>
    </row>
    <row r="2794" spans="3:4" x14ac:dyDescent="0.2">
      <c r="C2794" s="62"/>
      <c r="D2794" s="62"/>
    </row>
    <row r="2795" spans="3:4" x14ac:dyDescent="0.2">
      <c r="C2795" s="62"/>
      <c r="D2795" s="62"/>
    </row>
    <row r="2796" spans="3:4" x14ac:dyDescent="0.2">
      <c r="C2796" s="62"/>
      <c r="D2796" s="62"/>
    </row>
    <row r="2797" spans="3:4" x14ac:dyDescent="0.2">
      <c r="C2797" s="62"/>
      <c r="D2797" s="62"/>
    </row>
    <row r="2798" spans="3:4" x14ac:dyDescent="0.2">
      <c r="C2798" s="62"/>
      <c r="D2798" s="62"/>
    </row>
    <row r="2799" spans="3:4" x14ac:dyDescent="0.2">
      <c r="C2799" s="62"/>
      <c r="D2799" s="62"/>
    </row>
    <row r="2800" spans="3:4" x14ac:dyDescent="0.2">
      <c r="C2800" s="62"/>
      <c r="D2800" s="62"/>
    </row>
    <row r="2801" spans="3:4" x14ac:dyDescent="0.2">
      <c r="C2801" s="62"/>
      <c r="D2801" s="62"/>
    </row>
    <row r="2802" spans="3:4" x14ac:dyDescent="0.2">
      <c r="C2802" s="62"/>
      <c r="D2802" s="62"/>
    </row>
    <row r="2803" spans="3:4" x14ac:dyDescent="0.2">
      <c r="C2803" s="62"/>
      <c r="D2803" s="62"/>
    </row>
    <row r="2804" spans="3:4" x14ac:dyDescent="0.2">
      <c r="C2804" s="62"/>
      <c r="D2804" s="62"/>
    </row>
    <row r="2805" spans="3:4" x14ac:dyDescent="0.2">
      <c r="C2805" s="62"/>
      <c r="D2805" s="62"/>
    </row>
    <row r="2806" spans="3:4" x14ac:dyDescent="0.2">
      <c r="C2806" s="62"/>
      <c r="D2806" s="62"/>
    </row>
    <row r="2807" spans="3:4" x14ac:dyDescent="0.2">
      <c r="C2807" s="62"/>
      <c r="D2807" s="62"/>
    </row>
    <row r="2808" spans="3:4" x14ac:dyDescent="0.2">
      <c r="C2808" s="62"/>
      <c r="D2808" s="62"/>
    </row>
    <row r="2809" spans="3:4" x14ac:dyDescent="0.2">
      <c r="C2809" s="62"/>
      <c r="D2809" s="62"/>
    </row>
    <row r="2810" spans="3:4" x14ac:dyDescent="0.2">
      <c r="C2810" s="62"/>
      <c r="D2810" s="62"/>
    </row>
    <row r="2811" spans="3:4" x14ac:dyDescent="0.2">
      <c r="C2811" s="62"/>
      <c r="D2811" s="62"/>
    </row>
    <row r="2812" spans="3:4" x14ac:dyDescent="0.2">
      <c r="C2812" s="62"/>
      <c r="D2812" s="62"/>
    </row>
    <row r="2813" spans="3:4" x14ac:dyDescent="0.2">
      <c r="C2813" s="62"/>
      <c r="D2813" s="62"/>
    </row>
    <row r="2814" spans="3:4" x14ac:dyDescent="0.2">
      <c r="C2814" s="62"/>
      <c r="D2814" s="62"/>
    </row>
    <row r="2815" spans="3:4" x14ac:dyDescent="0.2">
      <c r="C2815" s="62"/>
      <c r="D2815" s="62"/>
    </row>
    <row r="2816" spans="3:4" x14ac:dyDescent="0.2">
      <c r="C2816" s="62"/>
      <c r="D2816" s="62"/>
    </row>
    <row r="2817" spans="3:4" x14ac:dyDescent="0.2">
      <c r="C2817" s="62"/>
      <c r="D2817" s="62"/>
    </row>
    <row r="2818" spans="3:4" x14ac:dyDescent="0.2">
      <c r="C2818" s="62"/>
      <c r="D2818" s="62"/>
    </row>
    <row r="2819" spans="3:4" x14ac:dyDescent="0.2">
      <c r="C2819" s="62"/>
      <c r="D2819" s="62"/>
    </row>
    <row r="2820" spans="3:4" x14ac:dyDescent="0.2">
      <c r="C2820" s="62"/>
      <c r="D2820" s="62"/>
    </row>
    <row r="2821" spans="3:4" x14ac:dyDescent="0.2">
      <c r="C2821" s="62"/>
      <c r="D2821" s="62"/>
    </row>
    <row r="2822" spans="3:4" x14ac:dyDescent="0.2">
      <c r="C2822" s="62"/>
      <c r="D2822" s="62"/>
    </row>
    <row r="2823" spans="3:4" x14ac:dyDescent="0.2">
      <c r="C2823" s="62"/>
      <c r="D2823" s="62"/>
    </row>
    <row r="2824" spans="3:4" x14ac:dyDescent="0.2">
      <c r="C2824" s="62"/>
      <c r="D2824" s="62"/>
    </row>
    <row r="2825" spans="3:4" x14ac:dyDescent="0.2">
      <c r="C2825" s="62"/>
      <c r="D2825" s="62"/>
    </row>
    <row r="2826" spans="3:4" x14ac:dyDescent="0.2">
      <c r="C2826" s="62"/>
      <c r="D2826" s="62"/>
    </row>
    <row r="2827" spans="3:4" x14ac:dyDescent="0.2">
      <c r="C2827" s="62"/>
      <c r="D2827" s="62"/>
    </row>
    <row r="2828" spans="3:4" x14ac:dyDescent="0.2">
      <c r="C2828" s="62"/>
      <c r="D2828" s="62"/>
    </row>
    <row r="2829" spans="3:4" x14ac:dyDescent="0.2">
      <c r="C2829" s="62"/>
      <c r="D2829" s="62"/>
    </row>
    <row r="2830" spans="3:4" x14ac:dyDescent="0.2">
      <c r="C2830" s="62"/>
      <c r="D2830" s="62"/>
    </row>
    <row r="2831" spans="3:4" x14ac:dyDescent="0.2">
      <c r="C2831" s="62"/>
      <c r="D2831" s="62"/>
    </row>
    <row r="2832" spans="3:4" x14ac:dyDescent="0.2">
      <c r="C2832" s="62"/>
      <c r="D2832" s="62"/>
    </row>
    <row r="2833" spans="3:4" x14ac:dyDescent="0.2">
      <c r="C2833" s="62"/>
      <c r="D2833" s="62"/>
    </row>
    <row r="2834" spans="3:4" x14ac:dyDescent="0.2">
      <c r="C2834" s="62"/>
      <c r="D2834" s="62"/>
    </row>
    <row r="2835" spans="3:4" x14ac:dyDescent="0.2">
      <c r="C2835" s="62"/>
      <c r="D2835" s="62"/>
    </row>
    <row r="2836" spans="3:4" x14ac:dyDescent="0.2">
      <c r="C2836" s="62"/>
      <c r="D2836" s="62"/>
    </row>
    <row r="2837" spans="3:4" x14ac:dyDescent="0.2">
      <c r="C2837" s="62"/>
      <c r="D2837" s="62"/>
    </row>
    <row r="2838" spans="3:4" x14ac:dyDescent="0.2">
      <c r="C2838" s="62"/>
      <c r="D2838" s="62"/>
    </row>
    <row r="2839" spans="3:4" x14ac:dyDescent="0.2">
      <c r="C2839" s="62"/>
      <c r="D2839" s="62"/>
    </row>
    <row r="2840" spans="3:4" x14ac:dyDescent="0.2">
      <c r="C2840" s="62"/>
      <c r="D2840" s="62"/>
    </row>
    <row r="2841" spans="3:4" x14ac:dyDescent="0.2">
      <c r="C2841" s="62"/>
      <c r="D2841" s="62"/>
    </row>
    <row r="2842" spans="3:4" x14ac:dyDescent="0.2">
      <c r="C2842" s="62"/>
      <c r="D2842" s="62"/>
    </row>
    <row r="2843" spans="3:4" x14ac:dyDescent="0.2">
      <c r="C2843" s="62"/>
      <c r="D2843" s="62"/>
    </row>
    <row r="2844" spans="3:4" x14ac:dyDescent="0.2">
      <c r="C2844" s="62"/>
      <c r="D2844" s="62"/>
    </row>
    <row r="2845" spans="3:4" x14ac:dyDescent="0.2">
      <c r="C2845" s="62"/>
      <c r="D2845" s="62"/>
    </row>
    <row r="2846" spans="3:4" x14ac:dyDescent="0.2">
      <c r="C2846" s="62"/>
      <c r="D2846" s="62"/>
    </row>
    <row r="2847" spans="3:4" x14ac:dyDescent="0.2">
      <c r="C2847" s="62"/>
      <c r="D2847" s="62"/>
    </row>
    <row r="2848" spans="3:4" x14ac:dyDescent="0.2">
      <c r="C2848" s="62"/>
      <c r="D2848" s="62"/>
    </row>
    <row r="2849" spans="3:4" x14ac:dyDescent="0.2">
      <c r="C2849" s="62"/>
      <c r="D2849" s="62"/>
    </row>
    <row r="2850" spans="3:4" x14ac:dyDescent="0.2">
      <c r="C2850" s="62"/>
      <c r="D2850" s="62"/>
    </row>
    <row r="2851" spans="3:4" x14ac:dyDescent="0.2">
      <c r="C2851" s="62"/>
      <c r="D2851" s="62"/>
    </row>
    <row r="2852" spans="3:4" x14ac:dyDescent="0.2">
      <c r="C2852" s="62"/>
      <c r="D2852" s="62"/>
    </row>
    <row r="2853" spans="3:4" x14ac:dyDescent="0.2">
      <c r="C2853" s="62"/>
      <c r="D2853" s="62"/>
    </row>
    <row r="2854" spans="3:4" x14ac:dyDescent="0.2">
      <c r="C2854" s="62"/>
      <c r="D2854" s="62"/>
    </row>
    <row r="2855" spans="3:4" x14ac:dyDescent="0.2">
      <c r="C2855" s="62"/>
      <c r="D2855" s="62"/>
    </row>
    <row r="2856" spans="3:4" x14ac:dyDescent="0.2">
      <c r="C2856" s="62"/>
      <c r="D2856" s="62"/>
    </row>
    <row r="2857" spans="3:4" x14ac:dyDescent="0.2">
      <c r="C2857" s="62"/>
      <c r="D2857" s="62"/>
    </row>
    <row r="2858" spans="3:4" x14ac:dyDescent="0.2">
      <c r="C2858" s="62"/>
      <c r="D2858" s="62"/>
    </row>
    <row r="2859" spans="3:4" x14ac:dyDescent="0.2">
      <c r="C2859" s="62"/>
      <c r="D2859" s="62"/>
    </row>
    <row r="2860" spans="3:4" x14ac:dyDescent="0.2">
      <c r="C2860" s="62"/>
      <c r="D2860" s="62"/>
    </row>
    <row r="2861" spans="3:4" x14ac:dyDescent="0.2">
      <c r="C2861" s="62"/>
      <c r="D2861" s="62"/>
    </row>
    <row r="2862" spans="3:4" x14ac:dyDescent="0.2">
      <c r="C2862" s="62"/>
      <c r="D2862" s="62"/>
    </row>
    <row r="2863" spans="3:4" x14ac:dyDescent="0.2">
      <c r="C2863" s="62"/>
      <c r="D2863" s="62"/>
    </row>
    <row r="2864" spans="3:4" x14ac:dyDescent="0.2">
      <c r="C2864" s="62"/>
      <c r="D2864" s="62"/>
    </row>
    <row r="2865" spans="3:4" x14ac:dyDescent="0.2">
      <c r="C2865" s="62"/>
      <c r="D2865" s="62"/>
    </row>
    <row r="2866" spans="3:4" x14ac:dyDescent="0.2">
      <c r="C2866" s="62"/>
      <c r="D2866" s="62"/>
    </row>
    <row r="2867" spans="3:4" x14ac:dyDescent="0.2">
      <c r="C2867" s="62"/>
      <c r="D2867" s="62"/>
    </row>
    <row r="2868" spans="3:4" x14ac:dyDescent="0.2">
      <c r="C2868" s="62"/>
      <c r="D2868" s="62"/>
    </row>
    <row r="2869" spans="3:4" x14ac:dyDescent="0.2">
      <c r="C2869" s="62"/>
      <c r="D2869" s="62"/>
    </row>
    <row r="2870" spans="3:4" x14ac:dyDescent="0.2">
      <c r="C2870" s="62"/>
      <c r="D2870" s="62"/>
    </row>
    <row r="2871" spans="3:4" x14ac:dyDescent="0.2">
      <c r="C2871" s="62"/>
      <c r="D2871" s="62"/>
    </row>
    <row r="2872" spans="3:4" x14ac:dyDescent="0.2">
      <c r="C2872" s="62"/>
      <c r="D2872" s="62"/>
    </row>
    <row r="2873" spans="3:4" x14ac:dyDescent="0.2">
      <c r="C2873" s="62"/>
      <c r="D2873" s="62"/>
    </row>
    <row r="2874" spans="3:4" x14ac:dyDescent="0.2">
      <c r="C2874" s="62"/>
      <c r="D2874" s="62"/>
    </row>
    <row r="2875" spans="3:4" x14ac:dyDescent="0.2">
      <c r="C2875" s="62"/>
      <c r="D2875" s="62"/>
    </row>
    <row r="2876" spans="3:4" x14ac:dyDescent="0.2">
      <c r="C2876" s="62"/>
      <c r="D2876" s="62"/>
    </row>
    <row r="2877" spans="3:4" x14ac:dyDescent="0.2">
      <c r="C2877" s="62"/>
      <c r="D2877" s="62"/>
    </row>
    <row r="2878" spans="3:4" x14ac:dyDescent="0.2">
      <c r="C2878" s="62"/>
      <c r="D2878" s="62"/>
    </row>
    <row r="2879" spans="3:4" x14ac:dyDescent="0.2">
      <c r="C2879" s="62"/>
      <c r="D2879" s="62"/>
    </row>
    <row r="2880" spans="3:4" x14ac:dyDescent="0.2">
      <c r="C2880" s="62"/>
      <c r="D2880" s="62"/>
    </row>
    <row r="2881" spans="3:4" x14ac:dyDescent="0.2">
      <c r="C2881" s="62"/>
      <c r="D2881" s="62"/>
    </row>
    <row r="2882" spans="3:4" x14ac:dyDescent="0.2">
      <c r="C2882" s="62"/>
      <c r="D2882" s="62"/>
    </row>
    <row r="2883" spans="3:4" x14ac:dyDescent="0.2">
      <c r="C2883" s="62"/>
      <c r="D2883" s="62"/>
    </row>
    <row r="2884" spans="3:4" x14ac:dyDescent="0.2">
      <c r="C2884" s="62"/>
      <c r="D2884" s="62"/>
    </row>
    <row r="2885" spans="3:4" x14ac:dyDescent="0.2">
      <c r="C2885" s="62"/>
      <c r="D2885" s="62"/>
    </row>
    <row r="2886" spans="3:4" x14ac:dyDescent="0.2">
      <c r="C2886" s="62"/>
      <c r="D2886" s="62"/>
    </row>
    <row r="2887" spans="3:4" x14ac:dyDescent="0.2">
      <c r="C2887" s="62"/>
      <c r="D2887" s="62"/>
    </row>
    <row r="2888" spans="3:4" x14ac:dyDescent="0.2">
      <c r="C2888" s="62"/>
      <c r="D2888" s="62"/>
    </row>
    <row r="2889" spans="3:4" x14ac:dyDescent="0.2">
      <c r="C2889" s="62"/>
      <c r="D2889" s="62"/>
    </row>
    <row r="2890" spans="3:4" x14ac:dyDescent="0.2">
      <c r="C2890" s="62"/>
      <c r="D2890" s="62"/>
    </row>
    <row r="2891" spans="3:4" x14ac:dyDescent="0.2">
      <c r="C2891" s="62"/>
      <c r="D2891" s="62"/>
    </row>
    <row r="2892" spans="3:4" x14ac:dyDescent="0.2">
      <c r="C2892" s="62"/>
      <c r="D2892" s="62"/>
    </row>
    <row r="2893" spans="3:4" x14ac:dyDescent="0.2">
      <c r="C2893" s="62"/>
      <c r="D2893" s="62"/>
    </row>
    <row r="2894" spans="3:4" x14ac:dyDescent="0.2">
      <c r="C2894" s="62"/>
      <c r="D2894" s="62"/>
    </row>
    <row r="2895" spans="3:4" x14ac:dyDescent="0.2">
      <c r="C2895" s="62"/>
      <c r="D2895" s="62"/>
    </row>
    <row r="2896" spans="3:4" x14ac:dyDescent="0.2">
      <c r="C2896" s="62"/>
      <c r="D2896" s="62"/>
    </row>
    <row r="2897" spans="3:4" x14ac:dyDescent="0.2">
      <c r="C2897" s="62"/>
      <c r="D2897" s="62"/>
    </row>
    <row r="2898" spans="3:4" x14ac:dyDescent="0.2">
      <c r="C2898" s="62"/>
      <c r="D2898" s="62"/>
    </row>
    <row r="2899" spans="3:4" x14ac:dyDescent="0.2">
      <c r="C2899" s="62"/>
      <c r="D2899" s="62"/>
    </row>
    <row r="2900" spans="3:4" x14ac:dyDescent="0.2">
      <c r="C2900" s="62"/>
      <c r="D2900" s="62"/>
    </row>
    <row r="2901" spans="3:4" x14ac:dyDescent="0.2">
      <c r="C2901" s="62"/>
      <c r="D2901" s="62"/>
    </row>
    <row r="2902" spans="3:4" x14ac:dyDescent="0.2">
      <c r="C2902" s="62"/>
      <c r="D2902" s="62"/>
    </row>
    <row r="2903" spans="3:4" x14ac:dyDescent="0.2">
      <c r="C2903" s="62"/>
      <c r="D2903" s="62"/>
    </row>
    <row r="2904" spans="3:4" x14ac:dyDescent="0.2">
      <c r="C2904" s="62"/>
      <c r="D2904" s="62"/>
    </row>
    <row r="2905" spans="3:4" x14ac:dyDescent="0.2">
      <c r="C2905" s="62"/>
      <c r="D2905" s="62"/>
    </row>
    <row r="2906" spans="3:4" x14ac:dyDescent="0.2">
      <c r="C2906" s="62"/>
      <c r="D2906" s="62"/>
    </row>
    <row r="2907" spans="3:4" x14ac:dyDescent="0.2">
      <c r="C2907" s="62"/>
      <c r="D2907" s="62"/>
    </row>
    <row r="2908" spans="3:4" x14ac:dyDescent="0.2">
      <c r="C2908" s="62"/>
      <c r="D2908" s="62"/>
    </row>
    <row r="2909" spans="3:4" x14ac:dyDescent="0.2">
      <c r="C2909" s="62"/>
      <c r="D2909" s="62"/>
    </row>
    <row r="2910" spans="3:4" x14ac:dyDescent="0.2">
      <c r="C2910" s="62"/>
      <c r="D2910" s="62"/>
    </row>
    <row r="2911" spans="3:4" x14ac:dyDescent="0.2">
      <c r="C2911" s="62"/>
      <c r="D2911" s="62"/>
    </row>
    <row r="2912" spans="3:4" x14ac:dyDescent="0.2">
      <c r="C2912" s="62"/>
      <c r="D2912" s="62"/>
    </row>
    <row r="2913" spans="3:4" x14ac:dyDescent="0.2">
      <c r="C2913" s="62"/>
      <c r="D2913" s="62"/>
    </row>
    <row r="2914" spans="3:4" x14ac:dyDescent="0.2">
      <c r="C2914" s="62"/>
      <c r="D2914" s="62"/>
    </row>
    <row r="2915" spans="3:4" x14ac:dyDescent="0.2">
      <c r="C2915" s="62"/>
      <c r="D2915" s="62"/>
    </row>
    <row r="2916" spans="3:4" x14ac:dyDescent="0.2">
      <c r="C2916" s="62"/>
      <c r="D2916" s="62"/>
    </row>
    <row r="2917" spans="3:4" x14ac:dyDescent="0.2">
      <c r="C2917" s="62"/>
      <c r="D2917" s="62"/>
    </row>
    <row r="2918" spans="3:4" x14ac:dyDescent="0.2">
      <c r="C2918" s="62"/>
      <c r="D2918" s="62"/>
    </row>
    <row r="2919" spans="3:4" x14ac:dyDescent="0.2">
      <c r="C2919" s="62"/>
      <c r="D2919" s="62"/>
    </row>
    <row r="2920" spans="3:4" x14ac:dyDescent="0.2">
      <c r="C2920" s="62"/>
      <c r="D2920" s="62"/>
    </row>
    <row r="2921" spans="3:4" x14ac:dyDescent="0.2">
      <c r="C2921" s="62"/>
      <c r="D2921" s="62"/>
    </row>
    <row r="2922" spans="3:4" x14ac:dyDescent="0.2">
      <c r="C2922" s="62"/>
      <c r="D2922" s="62"/>
    </row>
    <row r="2923" spans="3:4" x14ac:dyDescent="0.2">
      <c r="C2923" s="62"/>
      <c r="D2923" s="62"/>
    </row>
    <row r="2924" spans="3:4" x14ac:dyDescent="0.2">
      <c r="C2924" s="62"/>
      <c r="D2924" s="62"/>
    </row>
    <row r="2925" spans="3:4" x14ac:dyDescent="0.2">
      <c r="C2925" s="62"/>
      <c r="D2925" s="62"/>
    </row>
    <row r="2926" spans="3:4" x14ac:dyDescent="0.2">
      <c r="C2926" s="62"/>
      <c r="D2926" s="62"/>
    </row>
    <row r="2927" spans="3:4" x14ac:dyDescent="0.2">
      <c r="C2927" s="62"/>
      <c r="D2927" s="62"/>
    </row>
    <row r="2928" spans="3:4" x14ac:dyDescent="0.2">
      <c r="C2928" s="62"/>
      <c r="D2928" s="62"/>
    </row>
    <row r="2929" spans="3:4" x14ac:dyDescent="0.2">
      <c r="C2929" s="62"/>
      <c r="D2929" s="62"/>
    </row>
    <row r="2930" spans="3:4" x14ac:dyDescent="0.2">
      <c r="C2930" s="62"/>
      <c r="D2930" s="62"/>
    </row>
    <row r="2931" spans="3:4" x14ac:dyDescent="0.2">
      <c r="C2931" s="62"/>
      <c r="D2931" s="62"/>
    </row>
    <row r="2932" spans="3:4" x14ac:dyDescent="0.2">
      <c r="C2932" s="62"/>
      <c r="D2932" s="62"/>
    </row>
    <row r="2933" spans="3:4" x14ac:dyDescent="0.2">
      <c r="C2933" s="62"/>
      <c r="D2933" s="62"/>
    </row>
    <row r="2934" spans="3:4" x14ac:dyDescent="0.2">
      <c r="C2934" s="62"/>
      <c r="D2934" s="62"/>
    </row>
    <row r="2935" spans="3:4" x14ac:dyDescent="0.2">
      <c r="C2935" s="62"/>
      <c r="D2935" s="62"/>
    </row>
    <row r="2936" spans="3:4" x14ac:dyDescent="0.2">
      <c r="C2936" s="62"/>
      <c r="D2936" s="62"/>
    </row>
    <row r="2937" spans="3:4" x14ac:dyDescent="0.2">
      <c r="C2937" s="62"/>
      <c r="D2937" s="62"/>
    </row>
    <row r="2938" spans="3:4" x14ac:dyDescent="0.2">
      <c r="C2938" s="62"/>
      <c r="D2938" s="62"/>
    </row>
    <row r="2939" spans="3:4" x14ac:dyDescent="0.2">
      <c r="C2939" s="62"/>
      <c r="D2939" s="62"/>
    </row>
    <row r="2940" spans="3:4" x14ac:dyDescent="0.2">
      <c r="C2940" s="62"/>
      <c r="D2940" s="62"/>
    </row>
    <row r="2941" spans="3:4" x14ac:dyDescent="0.2">
      <c r="C2941" s="62"/>
      <c r="D2941" s="62"/>
    </row>
    <row r="2942" spans="3:4" x14ac:dyDescent="0.2">
      <c r="C2942" s="62"/>
      <c r="D2942" s="62"/>
    </row>
    <row r="2943" spans="3:4" x14ac:dyDescent="0.2">
      <c r="C2943" s="62"/>
      <c r="D2943" s="62"/>
    </row>
    <row r="2944" spans="3:4" x14ac:dyDescent="0.2">
      <c r="C2944" s="62"/>
      <c r="D2944" s="62"/>
    </row>
    <row r="2945" spans="3:4" x14ac:dyDescent="0.2">
      <c r="C2945" s="62"/>
      <c r="D2945" s="62"/>
    </row>
    <row r="2946" spans="3:4" x14ac:dyDescent="0.2">
      <c r="C2946" s="62"/>
      <c r="D2946" s="62"/>
    </row>
    <row r="2947" spans="3:4" x14ac:dyDescent="0.2">
      <c r="C2947" s="62"/>
      <c r="D2947" s="62"/>
    </row>
    <row r="2948" spans="3:4" x14ac:dyDescent="0.2">
      <c r="C2948" s="62"/>
      <c r="D2948" s="62"/>
    </row>
    <row r="2949" spans="3:4" x14ac:dyDescent="0.2">
      <c r="C2949" s="62"/>
      <c r="D2949" s="62"/>
    </row>
    <row r="2950" spans="3:4" x14ac:dyDescent="0.2">
      <c r="C2950" s="62"/>
      <c r="D2950" s="62"/>
    </row>
    <row r="2951" spans="3:4" x14ac:dyDescent="0.2">
      <c r="C2951" s="62"/>
      <c r="D2951" s="62"/>
    </row>
    <row r="2952" spans="3:4" x14ac:dyDescent="0.2">
      <c r="C2952" s="62"/>
      <c r="D2952" s="62"/>
    </row>
    <row r="2953" spans="3:4" x14ac:dyDescent="0.2">
      <c r="C2953" s="62"/>
      <c r="D2953" s="62"/>
    </row>
    <row r="2954" spans="3:4" x14ac:dyDescent="0.2">
      <c r="C2954" s="62"/>
      <c r="D2954" s="62"/>
    </row>
    <row r="2955" spans="3:4" x14ac:dyDescent="0.2">
      <c r="C2955" s="62"/>
      <c r="D2955" s="62"/>
    </row>
    <row r="2956" spans="3:4" x14ac:dyDescent="0.2">
      <c r="C2956" s="62"/>
      <c r="D2956" s="62"/>
    </row>
    <row r="2957" spans="3:4" x14ac:dyDescent="0.2">
      <c r="C2957" s="62"/>
      <c r="D2957" s="62"/>
    </row>
    <row r="2958" spans="3:4" x14ac:dyDescent="0.2">
      <c r="C2958" s="62"/>
      <c r="D2958" s="62"/>
    </row>
    <row r="2959" spans="3:4" x14ac:dyDescent="0.2">
      <c r="C2959" s="62"/>
      <c r="D2959" s="62"/>
    </row>
    <row r="2960" spans="3:4" x14ac:dyDescent="0.2">
      <c r="C2960" s="62"/>
      <c r="D2960" s="62"/>
    </row>
    <row r="2961" spans="3:4" x14ac:dyDescent="0.2">
      <c r="C2961" s="62"/>
      <c r="D2961" s="62"/>
    </row>
    <row r="2962" spans="3:4" x14ac:dyDescent="0.2">
      <c r="C2962" s="62"/>
      <c r="D2962" s="62"/>
    </row>
    <row r="2963" spans="3:4" x14ac:dyDescent="0.2">
      <c r="C2963" s="62"/>
      <c r="D2963" s="62"/>
    </row>
    <row r="2964" spans="3:4" x14ac:dyDescent="0.2">
      <c r="C2964" s="62"/>
      <c r="D2964" s="62"/>
    </row>
    <row r="2965" spans="3:4" x14ac:dyDescent="0.2">
      <c r="C2965" s="62"/>
      <c r="D2965" s="62"/>
    </row>
    <row r="2966" spans="3:4" x14ac:dyDescent="0.2">
      <c r="C2966" s="62"/>
      <c r="D2966" s="62"/>
    </row>
    <row r="2967" spans="3:4" x14ac:dyDescent="0.2">
      <c r="C2967" s="62"/>
      <c r="D2967" s="62"/>
    </row>
    <row r="2968" spans="3:4" x14ac:dyDescent="0.2">
      <c r="C2968" s="62"/>
      <c r="D2968" s="62"/>
    </row>
    <row r="2969" spans="3:4" x14ac:dyDescent="0.2">
      <c r="C2969" s="62"/>
      <c r="D2969" s="62"/>
    </row>
    <row r="2970" spans="3:4" x14ac:dyDescent="0.2">
      <c r="C2970" s="62"/>
      <c r="D2970" s="62"/>
    </row>
    <row r="2971" spans="3:4" x14ac:dyDescent="0.2">
      <c r="C2971" s="62"/>
      <c r="D2971" s="62"/>
    </row>
    <row r="2972" spans="3:4" x14ac:dyDescent="0.2">
      <c r="C2972" s="62"/>
      <c r="D2972" s="62"/>
    </row>
    <row r="2973" spans="3:4" x14ac:dyDescent="0.2">
      <c r="C2973" s="62"/>
      <c r="D2973" s="62"/>
    </row>
    <row r="2974" spans="3:4" x14ac:dyDescent="0.2">
      <c r="C2974" s="62"/>
      <c r="D2974" s="62"/>
    </row>
    <row r="2975" spans="3:4" x14ac:dyDescent="0.2">
      <c r="C2975" s="62"/>
      <c r="D2975" s="62"/>
    </row>
    <row r="2976" spans="3:4" x14ac:dyDescent="0.2">
      <c r="C2976" s="62"/>
      <c r="D2976" s="62"/>
    </row>
    <row r="2977" spans="3:4" x14ac:dyDescent="0.2">
      <c r="C2977" s="62"/>
      <c r="D2977" s="62"/>
    </row>
    <row r="2978" spans="3:4" x14ac:dyDescent="0.2">
      <c r="C2978" s="62"/>
      <c r="D2978" s="62"/>
    </row>
    <row r="2979" spans="3:4" x14ac:dyDescent="0.2">
      <c r="C2979" s="62"/>
      <c r="D2979" s="62"/>
    </row>
    <row r="2980" spans="3:4" x14ac:dyDescent="0.2">
      <c r="C2980" s="62"/>
      <c r="D2980" s="62"/>
    </row>
    <row r="2981" spans="3:4" x14ac:dyDescent="0.2">
      <c r="C2981" s="62"/>
      <c r="D2981" s="62"/>
    </row>
    <row r="2982" spans="3:4" x14ac:dyDescent="0.2">
      <c r="C2982" s="62"/>
      <c r="D2982" s="62"/>
    </row>
    <row r="2983" spans="3:4" x14ac:dyDescent="0.2">
      <c r="C2983" s="62"/>
      <c r="D2983" s="62"/>
    </row>
    <row r="2984" spans="3:4" x14ac:dyDescent="0.2">
      <c r="C2984" s="62"/>
      <c r="D2984" s="62"/>
    </row>
    <row r="2985" spans="3:4" x14ac:dyDescent="0.2">
      <c r="C2985" s="62"/>
      <c r="D2985" s="62"/>
    </row>
    <row r="2986" spans="3:4" x14ac:dyDescent="0.2">
      <c r="C2986" s="62"/>
      <c r="D2986" s="62"/>
    </row>
    <row r="2987" spans="3:4" x14ac:dyDescent="0.2">
      <c r="C2987" s="62"/>
      <c r="D2987" s="62"/>
    </row>
    <row r="2988" spans="3:4" x14ac:dyDescent="0.2">
      <c r="C2988" s="62"/>
      <c r="D2988" s="62"/>
    </row>
    <row r="2989" spans="3:4" x14ac:dyDescent="0.2">
      <c r="C2989" s="62"/>
      <c r="D2989" s="62"/>
    </row>
    <row r="2990" spans="3:4" x14ac:dyDescent="0.2">
      <c r="C2990" s="62"/>
      <c r="D2990" s="62"/>
    </row>
    <row r="2991" spans="3:4" x14ac:dyDescent="0.2">
      <c r="C2991" s="62"/>
      <c r="D2991" s="62"/>
    </row>
    <row r="2992" spans="3:4" x14ac:dyDescent="0.2">
      <c r="C2992" s="62"/>
      <c r="D2992" s="62"/>
    </row>
    <row r="2993" spans="3:4" x14ac:dyDescent="0.2">
      <c r="C2993" s="62"/>
      <c r="D2993" s="62"/>
    </row>
    <row r="2994" spans="3:4" x14ac:dyDescent="0.2">
      <c r="C2994" s="62"/>
      <c r="D2994" s="62"/>
    </row>
    <row r="2995" spans="3:4" x14ac:dyDescent="0.2">
      <c r="C2995" s="62"/>
      <c r="D2995" s="62"/>
    </row>
    <row r="2996" spans="3:4" x14ac:dyDescent="0.2">
      <c r="C2996" s="62"/>
      <c r="D2996" s="62"/>
    </row>
    <row r="2997" spans="3:4" x14ac:dyDescent="0.2">
      <c r="C2997" s="62"/>
      <c r="D2997" s="62"/>
    </row>
    <row r="2998" spans="3:4" x14ac:dyDescent="0.2">
      <c r="C2998" s="62"/>
      <c r="D2998" s="62"/>
    </row>
    <row r="2999" spans="3:4" x14ac:dyDescent="0.2">
      <c r="C2999" s="62"/>
      <c r="D2999" s="62"/>
    </row>
    <row r="3000" spans="3:4" x14ac:dyDescent="0.2">
      <c r="C3000" s="62"/>
      <c r="D3000" s="62"/>
    </row>
    <row r="3001" spans="3:4" x14ac:dyDescent="0.2">
      <c r="C3001" s="62"/>
      <c r="D3001" s="62"/>
    </row>
    <row r="3002" spans="3:4" x14ac:dyDescent="0.2">
      <c r="C3002" s="62"/>
      <c r="D3002" s="62"/>
    </row>
    <row r="3003" spans="3:4" x14ac:dyDescent="0.2">
      <c r="C3003" s="62"/>
      <c r="D3003" s="62"/>
    </row>
    <row r="3004" spans="3:4" x14ac:dyDescent="0.2">
      <c r="C3004" s="62"/>
      <c r="D3004" s="62"/>
    </row>
    <row r="3005" spans="3:4" x14ac:dyDescent="0.2">
      <c r="C3005" s="62"/>
      <c r="D3005" s="62"/>
    </row>
    <row r="3006" spans="3:4" x14ac:dyDescent="0.2">
      <c r="C3006" s="62"/>
      <c r="D3006" s="62"/>
    </row>
    <row r="3007" spans="3:4" x14ac:dyDescent="0.2">
      <c r="C3007" s="62"/>
      <c r="D3007" s="62"/>
    </row>
    <row r="3008" spans="3:4" x14ac:dyDescent="0.2">
      <c r="C3008" s="62"/>
      <c r="D3008" s="62"/>
    </row>
    <row r="3009" spans="3:4" x14ac:dyDescent="0.2">
      <c r="C3009" s="62"/>
      <c r="D3009" s="62"/>
    </row>
    <row r="3010" spans="3:4" x14ac:dyDescent="0.2">
      <c r="C3010" s="62"/>
      <c r="D3010" s="62"/>
    </row>
    <row r="3011" spans="3:4" x14ac:dyDescent="0.2">
      <c r="C3011" s="62"/>
      <c r="D3011" s="62"/>
    </row>
    <row r="3012" spans="3:4" x14ac:dyDescent="0.2">
      <c r="C3012" s="62"/>
      <c r="D3012" s="62"/>
    </row>
    <row r="3013" spans="3:4" x14ac:dyDescent="0.2">
      <c r="C3013" s="62"/>
      <c r="D3013" s="62"/>
    </row>
    <row r="3014" spans="3:4" x14ac:dyDescent="0.2">
      <c r="C3014" s="62"/>
      <c r="D3014" s="62"/>
    </row>
    <row r="3015" spans="3:4" x14ac:dyDescent="0.2">
      <c r="C3015" s="62"/>
      <c r="D3015" s="62"/>
    </row>
    <row r="3016" spans="3:4" x14ac:dyDescent="0.2">
      <c r="C3016" s="62"/>
      <c r="D3016" s="62"/>
    </row>
    <row r="3017" spans="3:4" x14ac:dyDescent="0.2">
      <c r="C3017" s="62"/>
      <c r="D3017" s="62"/>
    </row>
    <row r="3018" spans="3:4" x14ac:dyDescent="0.2">
      <c r="C3018" s="62"/>
      <c r="D3018" s="62"/>
    </row>
    <row r="3019" spans="3:4" x14ac:dyDescent="0.2">
      <c r="C3019" s="62"/>
      <c r="D3019" s="62"/>
    </row>
    <row r="3020" spans="3:4" x14ac:dyDescent="0.2">
      <c r="C3020" s="62"/>
      <c r="D3020" s="62"/>
    </row>
    <row r="3021" spans="3:4" x14ac:dyDescent="0.2">
      <c r="C3021" s="62"/>
      <c r="D3021" s="62"/>
    </row>
    <row r="3022" spans="3:4" x14ac:dyDescent="0.2">
      <c r="C3022" s="62"/>
      <c r="D3022" s="62"/>
    </row>
    <row r="3023" spans="3:4" x14ac:dyDescent="0.2">
      <c r="C3023" s="62"/>
      <c r="D3023" s="62"/>
    </row>
    <row r="3024" spans="3:4" x14ac:dyDescent="0.2">
      <c r="C3024" s="62"/>
      <c r="D3024" s="62"/>
    </row>
    <row r="3025" spans="3:4" x14ac:dyDescent="0.2">
      <c r="C3025" s="62"/>
      <c r="D3025" s="62"/>
    </row>
    <row r="3026" spans="3:4" x14ac:dyDescent="0.2">
      <c r="C3026" s="62"/>
      <c r="D3026" s="62"/>
    </row>
    <row r="3027" spans="3:4" x14ac:dyDescent="0.2">
      <c r="C3027" s="62"/>
      <c r="D3027" s="62"/>
    </row>
    <row r="3028" spans="3:4" x14ac:dyDescent="0.2">
      <c r="C3028" s="62"/>
      <c r="D3028" s="62"/>
    </row>
    <row r="3029" spans="3:4" x14ac:dyDescent="0.2">
      <c r="C3029" s="62"/>
      <c r="D3029" s="62"/>
    </row>
    <row r="3030" spans="3:4" x14ac:dyDescent="0.2">
      <c r="C3030" s="62"/>
      <c r="D3030" s="62"/>
    </row>
    <row r="3031" spans="3:4" x14ac:dyDescent="0.2">
      <c r="C3031" s="62"/>
      <c r="D3031" s="62"/>
    </row>
    <row r="3032" spans="3:4" x14ac:dyDescent="0.2">
      <c r="C3032" s="62"/>
      <c r="D3032" s="62"/>
    </row>
    <row r="3033" spans="3:4" x14ac:dyDescent="0.2">
      <c r="C3033" s="62"/>
      <c r="D3033" s="62"/>
    </row>
    <row r="3034" spans="3:4" x14ac:dyDescent="0.2">
      <c r="C3034" s="62"/>
      <c r="D3034" s="62"/>
    </row>
    <row r="3035" spans="3:4" x14ac:dyDescent="0.2">
      <c r="C3035" s="62"/>
      <c r="D3035" s="62"/>
    </row>
    <row r="3036" spans="3:4" x14ac:dyDescent="0.2">
      <c r="C3036" s="62"/>
      <c r="D3036" s="62"/>
    </row>
    <row r="3037" spans="3:4" x14ac:dyDescent="0.2">
      <c r="C3037" s="62"/>
      <c r="D3037" s="62"/>
    </row>
    <row r="3038" spans="3:4" x14ac:dyDescent="0.2">
      <c r="C3038" s="62"/>
      <c r="D3038" s="62"/>
    </row>
    <row r="3039" spans="3:4" x14ac:dyDescent="0.2">
      <c r="C3039" s="62"/>
      <c r="D3039" s="62"/>
    </row>
    <row r="3040" spans="3:4" x14ac:dyDescent="0.2">
      <c r="C3040" s="62"/>
      <c r="D3040" s="62"/>
    </row>
    <row r="3041" spans="3:4" x14ac:dyDescent="0.2">
      <c r="C3041" s="62"/>
      <c r="D3041" s="62"/>
    </row>
    <row r="3042" spans="3:4" x14ac:dyDescent="0.2">
      <c r="C3042" s="62"/>
      <c r="D3042" s="62"/>
    </row>
    <row r="3043" spans="3:4" x14ac:dyDescent="0.2">
      <c r="C3043" s="62"/>
      <c r="D3043" s="62"/>
    </row>
    <row r="3044" spans="3:4" x14ac:dyDescent="0.2">
      <c r="C3044" s="62"/>
      <c r="D3044" s="62"/>
    </row>
    <row r="3045" spans="3:4" x14ac:dyDescent="0.2">
      <c r="C3045" s="62"/>
      <c r="D3045" s="62"/>
    </row>
    <row r="3046" spans="3:4" x14ac:dyDescent="0.2">
      <c r="C3046" s="62"/>
      <c r="D3046" s="62"/>
    </row>
    <row r="3047" spans="3:4" x14ac:dyDescent="0.2">
      <c r="C3047" s="62"/>
      <c r="D3047" s="62"/>
    </row>
    <row r="3048" spans="3:4" x14ac:dyDescent="0.2">
      <c r="C3048" s="62"/>
      <c r="D3048" s="62"/>
    </row>
    <row r="3049" spans="3:4" x14ac:dyDescent="0.2">
      <c r="C3049" s="62"/>
      <c r="D3049" s="62"/>
    </row>
    <row r="3050" spans="3:4" x14ac:dyDescent="0.2">
      <c r="C3050" s="62"/>
      <c r="D3050" s="62"/>
    </row>
    <row r="3051" spans="3:4" x14ac:dyDescent="0.2">
      <c r="C3051" s="62"/>
      <c r="D3051" s="62"/>
    </row>
    <row r="3052" spans="3:4" x14ac:dyDescent="0.2">
      <c r="C3052" s="62"/>
      <c r="D3052" s="62"/>
    </row>
    <row r="3053" spans="3:4" x14ac:dyDescent="0.2">
      <c r="C3053" s="62"/>
      <c r="D3053" s="62"/>
    </row>
    <row r="3054" spans="3:4" x14ac:dyDescent="0.2">
      <c r="C3054" s="62"/>
      <c r="D3054" s="62"/>
    </row>
    <row r="3055" spans="3:4" x14ac:dyDescent="0.2">
      <c r="C3055" s="62"/>
      <c r="D3055" s="62"/>
    </row>
    <row r="3056" spans="3:4" x14ac:dyDescent="0.2">
      <c r="C3056" s="62"/>
      <c r="D3056" s="62"/>
    </row>
    <row r="3057" spans="3:4" x14ac:dyDescent="0.2">
      <c r="C3057" s="62"/>
      <c r="D3057" s="62"/>
    </row>
    <row r="3058" spans="3:4" x14ac:dyDescent="0.2">
      <c r="C3058" s="62"/>
      <c r="D3058" s="62"/>
    </row>
    <row r="3059" spans="3:4" x14ac:dyDescent="0.2">
      <c r="C3059" s="62"/>
      <c r="D3059" s="62"/>
    </row>
    <row r="3060" spans="3:4" x14ac:dyDescent="0.2">
      <c r="C3060" s="62"/>
      <c r="D3060" s="62"/>
    </row>
    <row r="3061" spans="3:4" x14ac:dyDescent="0.2">
      <c r="C3061" s="62"/>
      <c r="D3061" s="62"/>
    </row>
    <row r="3062" spans="3:4" x14ac:dyDescent="0.2">
      <c r="C3062" s="62"/>
      <c r="D3062" s="62"/>
    </row>
    <row r="3063" spans="3:4" x14ac:dyDescent="0.2">
      <c r="C3063" s="62"/>
      <c r="D3063" s="62"/>
    </row>
    <row r="3064" spans="3:4" x14ac:dyDescent="0.2">
      <c r="C3064" s="62"/>
      <c r="D3064" s="62"/>
    </row>
    <row r="3065" spans="3:4" x14ac:dyDescent="0.2">
      <c r="C3065" s="62"/>
      <c r="D3065" s="62"/>
    </row>
    <row r="3066" spans="3:4" x14ac:dyDescent="0.2">
      <c r="C3066" s="62"/>
      <c r="D3066" s="62"/>
    </row>
    <row r="3067" spans="3:4" x14ac:dyDescent="0.2">
      <c r="C3067" s="62"/>
      <c r="D3067" s="62"/>
    </row>
    <row r="3068" spans="3:4" x14ac:dyDescent="0.2">
      <c r="C3068" s="62"/>
      <c r="D3068" s="62"/>
    </row>
    <row r="3069" spans="3:4" x14ac:dyDescent="0.2">
      <c r="C3069" s="62"/>
      <c r="D3069" s="62"/>
    </row>
    <row r="3070" spans="3:4" x14ac:dyDescent="0.2">
      <c r="C3070" s="62"/>
      <c r="D3070" s="62"/>
    </row>
    <row r="3071" spans="3:4" x14ac:dyDescent="0.2">
      <c r="C3071" s="62"/>
      <c r="D3071" s="62"/>
    </row>
    <row r="3072" spans="3:4" x14ac:dyDescent="0.2">
      <c r="C3072" s="62"/>
      <c r="D3072" s="62"/>
    </row>
    <row r="3073" spans="3:4" x14ac:dyDescent="0.2">
      <c r="C3073" s="62"/>
      <c r="D3073" s="62"/>
    </row>
    <row r="3074" spans="3:4" x14ac:dyDescent="0.2">
      <c r="C3074" s="62"/>
      <c r="D3074" s="62"/>
    </row>
    <row r="3075" spans="3:4" x14ac:dyDescent="0.2">
      <c r="C3075" s="62"/>
      <c r="D3075" s="62"/>
    </row>
    <row r="3076" spans="3:4" x14ac:dyDescent="0.2">
      <c r="C3076" s="62"/>
      <c r="D3076" s="62"/>
    </row>
    <row r="3077" spans="3:4" x14ac:dyDescent="0.2">
      <c r="C3077" s="62"/>
      <c r="D3077" s="62"/>
    </row>
    <row r="3078" spans="3:4" x14ac:dyDescent="0.2">
      <c r="C3078" s="62"/>
      <c r="D3078" s="62"/>
    </row>
    <row r="3079" spans="3:4" x14ac:dyDescent="0.2">
      <c r="C3079" s="62"/>
      <c r="D3079" s="62"/>
    </row>
    <row r="3080" spans="3:4" x14ac:dyDescent="0.2">
      <c r="C3080" s="62"/>
      <c r="D3080" s="62"/>
    </row>
    <row r="3081" spans="3:4" x14ac:dyDescent="0.2">
      <c r="C3081" s="62"/>
      <c r="D3081" s="62"/>
    </row>
    <row r="3082" spans="3:4" x14ac:dyDescent="0.2">
      <c r="C3082" s="62"/>
      <c r="D3082" s="62"/>
    </row>
    <row r="3083" spans="3:4" x14ac:dyDescent="0.2">
      <c r="C3083" s="62"/>
      <c r="D3083" s="62"/>
    </row>
    <row r="3084" spans="3:4" x14ac:dyDescent="0.2">
      <c r="C3084" s="62"/>
      <c r="D3084" s="62"/>
    </row>
    <row r="3085" spans="3:4" x14ac:dyDescent="0.2">
      <c r="C3085" s="62"/>
      <c r="D3085" s="62"/>
    </row>
    <row r="3086" spans="3:4" x14ac:dyDescent="0.2">
      <c r="C3086" s="62"/>
      <c r="D3086" s="62"/>
    </row>
    <row r="3087" spans="3:4" x14ac:dyDescent="0.2">
      <c r="C3087" s="62"/>
      <c r="D3087" s="62"/>
    </row>
    <row r="3088" spans="3:4" x14ac:dyDescent="0.2">
      <c r="C3088" s="62"/>
      <c r="D3088" s="62"/>
    </row>
    <row r="3089" spans="3:4" x14ac:dyDescent="0.2">
      <c r="C3089" s="62"/>
      <c r="D3089" s="62"/>
    </row>
    <row r="3090" spans="3:4" x14ac:dyDescent="0.2">
      <c r="C3090" s="62"/>
      <c r="D3090" s="62"/>
    </row>
    <row r="3091" spans="3:4" x14ac:dyDescent="0.2">
      <c r="C3091" s="62"/>
      <c r="D3091" s="62"/>
    </row>
    <row r="3092" spans="3:4" x14ac:dyDescent="0.2">
      <c r="C3092" s="62"/>
      <c r="D3092" s="62"/>
    </row>
    <row r="3093" spans="3:4" x14ac:dyDescent="0.2">
      <c r="C3093" s="62"/>
      <c r="D3093" s="62"/>
    </row>
    <row r="3094" spans="3:4" x14ac:dyDescent="0.2">
      <c r="C3094" s="62"/>
      <c r="D3094" s="62"/>
    </row>
    <row r="3095" spans="3:4" x14ac:dyDescent="0.2">
      <c r="C3095" s="62"/>
      <c r="D3095" s="62"/>
    </row>
    <row r="3096" spans="3:4" x14ac:dyDescent="0.2">
      <c r="C3096" s="62"/>
      <c r="D3096" s="62"/>
    </row>
    <row r="3097" spans="3:4" x14ac:dyDescent="0.2">
      <c r="C3097" s="62"/>
      <c r="D3097" s="62"/>
    </row>
    <row r="3098" spans="3:4" x14ac:dyDescent="0.2">
      <c r="C3098" s="62"/>
      <c r="D3098" s="62"/>
    </row>
    <row r="3099" spans="3:4" x14ac:dyDescent="0.2">
      <c r="C3099" s="62"/>
      <c r="D3099" s="62"/>
    </row>
    <row r="3100" spans="3:4" x14ac:dyDescent="0.2">
      <c r="C3100" s="62"/>
      <c r="D3100" s="62"/>
    </row>
    <row r="3101" spans="3:4" x14ac:dyDescent="0.2">
      <c r="C3101" s="62"/>
      <c r="D3101" s="62"/>
    </row>
    <row r="3102" spans="3:4" x14ac:dyDescent="0.2">
      <c r="C3102" s="62"/>
      <c r="D3102" s="62"/>
    </row>
    <row r="3103" spans="3:4" x14ac:dyDescent="0.2">
      <c r="C3103" s="62"/>
      <c r="D3103" s="62"/>
    </row>
    <row r="3104" spans="3:4" x14ac:dyDescent="0.2">
      <c r="C3104" s="62"/>
      <c r="D3104" s="62"/>
    </row>
    <row r="3105" spans="3:4" x14ac:dyDescent="0.2">
      <c r="C3105" s="62"/>
      <c r="D3105" s="62"/>
    </row>
    <row r="3106" spans="3:4" x14ac:dyDescent="0.2">
      <c r="C3106" s="62"/>
      <c r="D3106" s="62"/>
    </row>
    <row r="3107" spans="3:4" x14ac:dyDescent="0.2">
      <c r="C3107" s="62"/>
      <c r="D3107" s="62"/>
    </row>
    <row r="3108" spans="3:4" x14ac:dyDescent="0.2">
      <c r="C3108" s="62"/>
      <c r="D3108" s="62"/>
    </row>
    <row r="3109" spans="3:4" x14ac:dyDescent="0.2">
      <c r="C3109" s="62"/>
      <c r="D3109" s="62"/>
    </row>
    <row r="3110" spans="3:4" x14ac:dyDescent="0.2">
      <c r="C3110" s="62"/>
      <c r="D3110" s="62"/>
    </row>
    <row r="3111" spans="3:4" x14ac:dyDescent="0.2">
      <c r="C3111" s="62"/>
      <c r="D3111" s="62"/>
    </row>
    <row r="3112" spans="3:4" x14ac:dyDescent="0.2">
      <c r="C3112" s="62"/>
      <c r="D3112" s="62"/>
    </row>
    <row r="3113" spans="3:4" x14ac:dyDescent="0.2">
      <c r="C3113" s="62"/>
      <c r="D3113" s="62"/>
    </row>
    <row r="3114" spans="3:4" x14ac:dyDescent="0.2">
      <c r="C3114" s="62"/>
      <c r="D3114" s="62"/>
    </row>
    <row r="3115" spans="3:4" x14ac:dyDescent="0.2">
      <c r="C3115" s="62"/>
      <c r="D3115" s="62"/>
    </row>
    <row r="3116" spans="3:4" x14ac:dyDescent="0.2">
      <c r="C3116" s="62"/>
      <c r="D3116" s="62"/>
    </row>
    <row r="3117" spans="3:4" x14ac:dyDescent="0.2">
      <c r="C3117" s="62"/>
      <c r="D3117" s="62"/>
    </row>
    <row r="3118" spans="3:4" x14ac:dyDescent="0.2">
      <c r="C3118" s="62"/>
      <c r="D3118" s="62"/>
    </row>
    <row r="3119" spans="3:4" x14ac:dyDescent="0.2">
      <c r="C3119" s="62"/>
      <c r="D3119" s="62"/>
    </row>
    <row r="3120" spans="3:4" x14ac:dyDescent="0.2">
      <c r="C3120" s="62"/>
      <c r="D3120" s="62"/>
    </row>
    <row r="3121" spans="3:4" x14ac:dyDescent="0.2">
      <c r="C3121" s="62"/>
      <c r="D3121" s="62"/>
    </row>
    <row r="3122" spans="3:4" x14ac:dyDescent="0.2">
      <c r="C3122" s="62"/>
      <c r="D3122" s="62"/>
    </row>
    <row r="3123" spans="3:4" x14ac:dyDescent="0.2">
      <c r="C3123" s="62"/>
      <c r="D3123" s="62"/>
    </row>
    <row r="3124" spans="3:4" x14ac:dyDescent="0.2">
      <c r="C3124" s="62"/>
      <c r="D3124" s="62"/>
    </row>
    <row r="3125" spans="3:4" x14ac:dyDescent="0.2">
      <c r="C3125" s="62"/>
      <c r="D3125" s="62"/>
    </row>
    <row r="3126" spans="3:4" x14ac:dyDescent="0.2">
      <c r="C3126" s="62"/>
      <c r="D3126" s="62"/>
    </row>
    <row r="3127" spans="3:4" x14ac:dyDescent="0.2">
      <c r="C3127" s="62"/>
      <c r="D3127" s="62"/>
    </row>
    <row r="3128" spans="3:4" x14ac:dyDescent="0.2">
      <c r="C3128" s="62"/>
      <c r="D3128" s="62"/>
    </row>
    <row r="3129" spans="3:4" x14ac:dyDescent="0.2">
      <c r="C3129" s="62"/>
      <c r="D3129" s="62"/>
    </row>
    <row r="3130" spans="3:4" x14ac:dyDescent="0.2">
      <c r="C3130" s="62"/>
      <c r="D3130" s="62"/>
    </row>
    <row r="3131" spans="3:4" x14ac:dyDescent="0.2">
      <c r="C3131" s="62"/>
      <c r="D3131" s="62"/>
    </row>
    <row r="3132" spans="3:4" x14ac:dyDescent="0.2">
      <c r="C3132" s="62"/>
      <c r="D3132" s="62"/>
    </row>
    <row r="3133" spans="3:4" x14ac:dyDescent="0.2">
      <c r="C3133" s="62"/>
      <c r="D3133" s="62"/>
    </row>
    <row r="3134" spans="3:4" x14ac:dyDescent="0.2">
      <c r="C3134" s="62"/>
      <c r="D3134" s="62"/>
    </row>
    <row r="3135" spans="3:4" x14ac:dyDescent="0.2">
      <c r="C3135" s="62"/>
      <c r="D3135" s="62"/>
    </row>
    <row r="3136" spans="3:4" x14ac:dyDescent="0.2">
      <c r="C3136" s="62"/>
      <c r="D3136" s="62"/>
    </row>
    <row r="3137" spans="3:4" x14ac:dyDescent="0.2">
      <c r="C3137" s="62"/>
      <c r="D3137" s="62"/>
    </row>
    <row r="3138" spans="3:4" x14ac:dyDescent="0.2">
      <c r="C3138" s="62"/>
      <c r="D3138" s="62"/>
    </row>
    <row r="3139" spans="3:4" x14ac:dyDescent="0.2">
      <c r="C3139" s="62"/>
      <c r="D3139" s="62"/>
    </row>
    <row r="3140" spans="3:4" x14ac:dyDescent="0.2">
      <c r="C3140" s="62"/>
      <c r="D3140" s="62"/>
    </row>
    <row r="3141" spans="3:4" x14ac:dyDescent="0.2">
      <c r="C3141" s="62"/>
      <c r="D3141" s="62"/>
    </row>
    <row r="3142" spans="3:4" x14ac:dyDescent="0.2">
      <c r="C3142" s="62"/>
      <c r="D3142" s="62"/>
    </row>
    <row r="3143" spans="3:4" x14ac:dyDescent="0.2">
      <c r="C3143" s="62"/>
      <c r="D3143" s="62"/>
    </row>
    <row r="3144" spans="3:4" x14ac:dyDescent="0.2">
      <c r="C3144" s="62"/>
      <c r="D3144" s="62"/>
    </row>
    <row r="3145" spans="3:4" x14ac:dyDescent="0.2">
      <c r="C3145" s="62"/>
      <c r="D3145" s="62"/>
    </row>
    <row r="3146" spans="3:4" x14ac:dyDescent="0.2">
      <c r="C3146" s="62"/>
      <c r="D3146" s="62"/>
    </row>
    <row r="3147" spans="3:4" x14ac:dyDescent="0.2">
      <c r="C3147" s="62"/>
      <c r="D3147" s="62"/>
    </row>
    <row r="3148" spans="3:4" x14ac:dyDescent="0.2">
      <c r="C3148" s="62"/>
      <c r="D3148" s="62"/>
    </row>
    <row r="3149" spans="3:4" x14ac:dyDescent="0.2">
      <c r="C3149" s="62"/>
      <c r="D3149" s="62"/>
    </row>
    <row r="3150" spans="3:4" x14ac:dyDescent="0.2">
      <c r="C3150" s="62"/>
      <c r="D3150" s="62"/>
    </row>
    <row r="3151" spans="3:4" x14ac:dyDescent="0.2">
      <c r="C3151" s="62"/>
      <c r="D3151" s="62"/>
    </row>
    <row r="3152" spans="3:4" x14ac:dyDescent="0.2">
      <c r="C3152" s="62"/>
      <c r="D3152" s="62"/>
    </row>
    <row r="3153" spans="3:4" x14ac:dyDescent="0.2">
      <c r="C3153" s="62"/>
      <c r="D3153" s="62"/>
    </row>
    <row r="3154" spans="3:4" x14ac:dyDescent="0.2">
      <c r="C3154" s="62"/>
      <c r="D3154" s="62"/>
    </row>
    <row r="3155" spans="3:4" x14ac:dyDescent="0.2">
      <c r="C3155" s="62"/>
      <c r="D3155" s="62"/>
    </row>
    <row r="3156" spans="3:4" x14ac:dyDescent="0.2">
      <c r="C3156" s="62"/>
      <c r="D3156" s="62"/>
    </row>
    <row r="3157" spans="3:4" x14ac:dyDescent="0.2">
      <c r="C3157" s="62"/>
      <c r="D3157" s="62"/>
    </row>
    <row r="3158" spans="3:4" x14ac:dyDescent="0.2">
      <c r="C3158" s="62"/>
      <c r="D3158" s="62"/>
    </row>
    <row r="3159" spans="3:4" x14ac:dyDescent="0.2">
      <c r="C3159" s="62"/>
      <c r="D3159" s="62"/>
    </row>
    <row r="3160" spans="3:4" x14ac:dyDescent="0.2">
      <c r="C3160" s="62"/>
      <c r="D3160" s="62"/>
    </row>
    <row r="3161" spans="3:4" x14ac:dyDescent="0.2">
      <c r="C3161" s="62"/>
      <c r="D3161" s="62"/>
    </row>
    <row r="3162" spans="3:4" x14ac:dyDescent="0.2">
      <c r="C3162" s="62"/>
      <c r="D3162" s="62"/>
    </row>
    <row r="3163" spans="3:4" x14ac:dyDescent="0.2">
      <c r="C3163" s="62"/>
      <c r="D3163" s="62"/>
    </row>
    <row r="3164" spans="3:4" x14ac:dyDescent="0.2">
      <c r="C3164" s="62"/>
      <c r="D3164" s="62"/>
    </row>
    <row r="3165" spans="3:4" x14ac:dyDescent="0.2">
      <c r="C3165" s="62"/>
      <c r="D3165" s="62"/>
    </row>
    <row r="3166" spans="3:4" x14ac:dyDescent="0.2">
      <c r="C3166" s="62"/>
      <c r="D3166" s="62"/>
    </row>
    <row r="3167" spans="3:4" x14ac:dyDescent="0.2">
      <c r="C3167" s="62"/>
      <c r="D3167" s="62"/>
    </row>
    <row r="3168" spans="3:4" x14ac:dyDescent="0.2">
      <c r="C3168" s="62"/>
      <c r="D3168" s="62"/>
    </row>
    <row r="3169" spans="3:4" x14ac:dyDescent="0.2">
      <c r="C3169" s="62"/>
      <c r="D3169" s="62"/>
    </row>
    <row r="3170" spans="3:4" x14ac:dyDescent="0.2">
      <c r="C3170" s="62"/>
      <c r="D3170" s="62"/>
    </row>
    <row r="3171" spans="3:4" x14ac:dyDescent="0.2">
      <c r="C3171" s="62"/>
      <c r="D3171" s="62"/>
    </row>
    <row r="3172" spans="3:4" x14ac:dyDescent="0.2">
      <c r="C3172" s="62"/>
      <c r="D3172" s="62"/>
    </row>
    <row r="3173" spans="3:4" x14ac:dyDescent="0.2">
      <c r="C3173" s="62"/>
      <c r="D3173" s="62"/>
    </row>
    <row r="3174" spans="3:4" x14ac:dyDescent="0.2">
      <c r="C3174" s="62"/>
      <c r="D3174" s="62"/>
    </row>
    <row r="3175" spans="3:4" x14ac:dyDescent="0.2">
      <c r="C3175" s="62"/>
      <c r="D3175" s="62"/>
    </row>
    <row r="3176" spans="3:4" x14ac:dyDescent="0.2">
      <c r="C3176" s="62"/>
      <c r="D3176" s="62"/>
    </row>
    <row r="3177" spans="3:4" x14ac:dyDescent="0.2">
      <c r="C3177" s="62"/>
      <c r="D3177" s="62"/>
    </row>
    <row r="3178" spans="3:4" x14ac:dyDescent="0.2">
      <c r="C3178" s="62"/>
      <c r="D3178" s="62"/>
    </row>
    <row r="3179" spans="3:4" x14ac:dyDescent="0.2">
      <c r="C3179" s="62"/>
      <c r="D3179" s="62"/>
    </row>
    <row r="3180" spans="3:4" x14ac:dyDescent="0.2">
      <c r="C3180" s="62"/>
      <c r="D3180" s="62"/>
    </row>
    <row r="3181" spans="3:4" x14ac:dyDescent="0.2">
      <c r="C3181" s="62"/>
      <c r="D3181" s="62"/>
    </row>
    <row r="3182" spans="3:4" x14ac:dyDescent="0.2">
      <c r="C3182" s="62"/>
      <c r="D3182" s="62"/>
    </row>
    <row r="3183" spans="3:4" x14ac:dyDescent="0.2">
      <c r="C3183" s="62"/>
      <c r="D3183" s="62"/>
    </row>
    <row r="3184" spans="3:4" x14ac:dyDescent="0.2">
      <c r="C3184" s="62"/>
      <c r="D3184" s="62"/>
    </row>
    <row r="3185" spans="3:4" x14ac:dyDescent="0.2">
      <c r="C3185" s="62"/>
      <c r="D3185" s="62"/>
    </row>
    <row r="3186" spans="3:4" x14ac:dyDescent="0.2">
      <c r="C3186" s="62"/>
      <c r="D3186" s="62"/>
    </row>
    <row r="3187" spans="3:4" x14ac:dyDescent="0.2">
      <c r="C3187" s="62"/>
      <c r="D3187" s="62"/>
    </row>
    <row r="3188" spans="3:4" x14ac:dyDescent="0.2">
      <c r="C3188" s="62"/>
      <c r="D3188" s="62"/>
    </row>
    <row r="3189" spans="3:4" x14ac:dyDescent="0.2">
      <c r="C3189" s="62"/>
      <c r="D3189" s="62"/>
    </row>
    <row r="3190" spans="3:4" x14ac:dyDescent="0.2">
      <c r="C3190" s="62"/>
      <c r="D3190" s="62"/>
    </row>
    <row r="3191" spans="3:4" x14ac:dyDescent="0.2">
      <c r="C3191" s="62"/>
      <c r="D3191" s="62"/>
    </row>
    <row r="3192" spans="3:4" x14ac:dyDescent="0.2">
      <c r="C3192" s="62"/>
      <c r="D3192" s="62"/>
    </row>
    <row r="3193" spans="3:4" x14ac:dyDescent="0.2">
      <c r="C3193" s="62"/>
      <c r="D3193" s="62"/>
    </row>
    <row r="3194" spans="3:4" x14ac:dyDescent="0.2">
      <c r="C3194" s="62"/>
      <c r="D3194" s="62"/>
    </row>
    <row r="3195" spans="3:4" x14ac:dyDescent="0.2">
      <c r="C3195" s="62"/>
      <c r="D3195" s="62"/>
    </row>
    <row r="3196" spans="3:4" x14ac:dyDescent="0.2">
      <c r="C3196" s="62"/>
      <c r="D3196" s="62"/>
    </row>
    <row r="3197" spans="3:4" x14ac:dyDescent="0.2">
      <c r="C3197" s="62"/>
      <c r="D3197" s="62"/>
    </row>
    <row r="3198" spans="3:4" x14ac:dyDescent="0.2">
      <c r="C3198" s="62"/>
      <c r="D3198" s="62"/>
    </row>
    <row r="3199" spans="3:4" x14ac:dyDescent="0.2">
      <c r="C3199" s="62"/>
      <c r="D3199" s="62"/>
    </row>
    <row r="3200" spans="3:4" x14ac:dyDescent="0.2">
      <c r="C3200" s="62"/>
      <c r="D3200" s="62"/>
    </row>
    <row r="3201" spans="3:4" x14ac:dyDescent="0.2">
      <c r="C3201" s="62"/>
      <c r="D3201" s="62"/>
    </row>
    <row r="3202" spans="3:4" x14ac:dyDescent="0.2">
      <c r="C3202" s="62"/>
      <c r="D3202" s="62"/>
    </row>
    <row r="3203" spans="3:4" x14ac:dyDescent="0.2">
      <c r="C3203" s="62"/>
      <c r="D3203" s="62"/>
    </row>
    <row r="3204" spans="3:4" x14ac:dyDescent="0.2">
      <c r="C3204" s="62"/>
      <c r="D3204" s="62"/>
    </row>
    <row r="3205" spans="3:4" x14ac:dyDescent="0.2">
      <c r="C3205" s="62"/>
      <c r="D3205" s="62"/>
    </row>
    <row r="3206" spans="3:4" x14ac:dyDescent="0.2">
      <c r="C3206" s="62"/>
      <c r="D3206" s="62"/>
    </row>
    <row r="3207" spans="3:4" x14ac:dyDescent="0.2">
      <c r="C3207" s="62"/>
      <c r="D3207" s="62"/>
    </row>
    <row r="3208" spans="3:4" x14ac:dyDescent="0.2">
      <c r="C3208" s="62"/>
      <c r="D3208" s="62"/>
    </row>
    <row r="3209" spans="3:4" x14ac:dyDescent="0.2">
      <c r="C3209" s="62"/>
      <c r="D3209" s="62"/>
    </row>
    <row r="3210" spans="3:4" x14ac:dyDescent="0.2">
      <c r="C3210" s="62"/>
      <c r="D3210" s="62"/>
    </row>
    <row r="3211" spans="3:4" x14ac:dyDescent="0.2">
      <c r="C3211" s="62"/>
      <c r="D3211" s="62"/>
    </row>
    <row r="3212" spans="3:4" x14ac:dyDescent="0.2">
      <c r="C3212" s="62"/>
      <c r="D3212" s="62"/>
    </row>
    <row r="3213" spans="3:4" x14ac:dyDescent="0.2">
      <c r="C3213" s="62"/>
      <c r="D3213" s="62"/>
    </row>
    <row r="3214" spans="3:4" x14ac:dyDescent="0.2">
      <c r="C3214" s="62"/>
      <c r="D3214" s="62"/>
    </row>
    <row r="3215" spans="3:4" x14ac:dyDescent="0.2">
      <c r="C3215" s="62"/>
      <c r="D3215" s="62"/>
    </row>
    <row r="3216" spans="3:4" x14ac:dyDescent="0.2">
      <c r="C3216" s="62"/>
      <c r="D3216" s="62"/>
    </row>
    <row r="3217" spans="3:4" x14ac:dyDescent="0.2">
      <c r="C3217" s="62"/>
      <c r="D3217" s="62"/>
    </row>
    <row r="3218" spans="3:4" x14ac:dyDescent="0.2">
      <c r="C3218" s="62"/>
      <c r="D3218" s="62"/>
    </row>
    <row r="3219" spans="3:4" x14ac:dyDescent="0.2">
      <c r="C3219" s="62"/>
      <c r="D3219" s="62"/>
    </row>
    <row r="3220" spans="3:4" x14ac:dyDescent="0.2">
      <c r="C3220" s="62"/>
      <c r="D3220" s="62"/>
    </row>
    <row r="3221" spans="3:4" x14ac:dyDescent="0.2">
      <c r="C3221" s="62"/>
      <c r="D3221" s="62"/>
    </row>
    <row r="3222" spans="3:4" x14ac:dyDescent="0.2">
      <c r="C3222" s="62"/>
      <c r="D3222" s="62"/>
    </row>
    <row r="3223" spans="3:4" x14ac:dyDescent="0.2">
      <c r="C3223" s="62"/>
      <c r="D3223" s="62"/>
    </row>
    <row r="3224" spans="3:4" x14ac:dyDescent="0.2">
      <c r="C3224" s="62"/>
      <c r="D3224" s="62"/>
    </row>
    <row r="3225" spans="3:4" x14ac:dyDescent="0.2">
      <c r="C3225" s="62"/>
      <c r="D3225" s="62"/>
    </row>
    <row r="3226" spans="3:4" x14ac:dyDescent="0.2">
      <c r="C3226" s="62"/>
      <c r="D3226" s="62"/>
    </row>
    <row r="3227" spans="3:4" x14ac:dyDescent="0.2">
      <c r="C3227" s="62"/>
      <c r="D3227" s="62"/>
    </row>
    <row r="3228" spans="3:4" x14ac:dyDescent="0.2">
      <c r="C3228" s="62"/>
      <c r="D3228" s="62"/>
    </row>
    <row r="3229" spans="3:4" x14ac:dyDescent="0.2">
      <c r="C3229" s="62"/>
      <c r="D3229" s="62"/>
    </row>
    <row r="3230" spans="3:4" x14ac:dyDescent="0.2">
      <c r="C3230" s="62"/>
      <c r="D3230" s="62"/>
    </row>
    <row r="3231" spans="3:4" x14ac:dyDescent="0.2">
      <c r="C3231" s="62"/>
      <c r="D3231" s="62"/>
    </row>
    <row r="3232" spans="3:4" x14ac:dyDescent="0.2">
      <c r="C3232" s="62"/>
      <c r="D3232" s="62"/>
    </row>
    <row r="3233" spans="3:4" x14ac:dyDescent="0.2">
      <c r="C3233" s="62"/>
      <c r="D3233" s="62"/>
    </row>
    <row r="3234" spans="3:4" x14ac:dyDescent="0.2">
      <c r="C3234" s="62"/>
      <c r="D3234" s="62"/>
    </row>
    <row r="3235" spans="3:4" x14ac:dyDescent="0.2">
      <c r="C3235" s="62"/>
      <c r="D3235" s="62"/>
    </row>
    <row r="3236" spans="3:4" x14ac:dyDescent="0.2">
      <c r="C3236" s="62"/>
      <c r="D3236" s="62"/>
    </row>
    <row r="3237" spans="3:4" x14ac:dyDescent="0.2">
      <c r="C3237" s="62"/>
      <c r="D3237" s="62"/>
    </row>
    <row r="3238" spans="3:4" x14ac:dyDescent="0.2">
      <c r="C3238" s="62"/>
      <c r="D3238" s="62"/>
    </row>
    <row r="3239" spans="3:4" x14ac:dyDescent="0.2">
      <c r="C3239" s="62"/>
      <c r="D3239" s="62"/>
    </row>
    <row r="3240" spans="3:4" x14ac:dyDescent="0.2">
      <c r="C3240" s="62"/>
      <c r="D3240" s="62"/>
    </row>
    <row r="3241" spans="3:4" x14ac:dyDescent="0.2">
      <c r="C3241" s="62"/>
      <c r="D3241" s="62"/>
    </row>
    <row r="3242" spans="3:4" x14ac:dyDescent="0.2">
      <c r="C3242" s="62"/>
      <c r="D3242" s="62"/>
    </row>
    <row r="3243" spans="3:4" x14ac:dyDescent="0.2">
      <c r="C3243" s="62"/>
      <c r="D3243" s="62"/>
    </row>
    <row r="3244" spans="3:4" x14ac:dyDescent="0.2">
      <c r="C3244" s="62"/>
      <c r="D3244" s="62"/>
    </row>
    <row r="3245" spans="3:4" x14ac:dyDescent="0.2">
      <c r="C3245" s="62"/>
      <c r="D3245" s="62"/>
    </row>
    <row r="3246" spans="3:4" x14ac:dyDescent="0.2">
      <c r="C3246" s="62"/>
      <c r="D3246" s="62"/>
    </row>
    <row r="3247" spans="3:4" x14ac:dyDescent="0.2">
      <c r="C3247" s="62"/>
      <c r="D3247" s="62"/>
    </row>
    <row r="3248" spans="3:4" x14ac:dyDescent="0.2">
      <c r="C3248" s="62"/>
      <c r="D3248" s="62"/>
    </row>
    <row r="3249" spans="3:4" x14ac:dyDescent="0.2">
      <c r="C3249" s="62"/>
      <c r="D3249" s="62"/>
    </row>
    <row r="3250" spans="3:4" x14ac:dyDescent="0.2">
      <c r="C3250" s="62"/>
      <c r="D3250" s="62"/>
    </row>
    <row r="3251" spans="3:4" x14ac:dyDescent="0.2">
      <c r="C3251" s="62"/>
      <c r="D3251" s="62"/>
    </row>
    <row r="3252" spans="3:4" x14ac:dyDescent="0.2">
      <c r="C3252" s="62"/>
      <c r="D3252" s="62"/>
    </row>
    <row r="3253" spans="3:4" x14ac:dyDescent="0.2">
      <c r="C3253" s="62"/>
      <c r="D3253" s="62"/>
    </row>
    <row r="3254" spans="3:4" x14ac:dyDescent="0.2">
      <c r="C3254" s="62"/>
      <c r="D3254" s="62"/>
    </row>
    <row r="3255" spans="3:4" x14ac:dyDescent="0.2">
      <c r="C3255" s="62"/>
      <c r="D3255" s="62"/>
    </row>
    <row r="3256" spans="3:4" x14ac:dyDescent="0.2">
      <c r="C3256" s="62"/>
      <c r="D3256" s="62"/>
    </row>
    <row r="3257" spans="3:4" x14ac:dyDescent="0.2">
      <c r="C3257" s="62"/>
      <c r="D3257" s="62"/>
    </row>
    <row r="3258" spans="3:4" x14ac:dyDescent="0.2">
      <c r="C3258" s="62"/>
      <c r="D3258" s="62"/>
    </row>
    <row r="3259" spans="3:4" x14ac:dyDescent="0.2">
      <c r="C3259" s="62"/>
      <c r="D3259" s="62"/>
    </row>
    <row r="3260" spans="3:4" x14ac:dyDescent="0.2">
      <c r="C3260" s="62"/>
      <c r="D3260" s="62"/>
    </row>
    <row r="3261" spans="3:4" x14ac:dyDescent="0.2">
      <c r="C3261" s="62"/>
      <c r="D3261" s="62"/>
    </row>
    <row r="3262" spans="3:4" x14ac:dyDescent="0.2">
      <c r="C3262" s="62"/>
      <c r="D3262" s="62"/>
    </row>
    <row r="3263" spans="3:4" x14ac:dyDescent="0.2">
      <c r="C3263" s="62"/>
      <c r="D3263" s="62"/>
    </row>
    <row r="3264" spans="3:4" x14ac:dyDescent="0.2">
      <c r="C3264" s="62"/>
      <c r="D3264" s="62"/>
    </row>
    <row r="3265" spans="3:4" x14ac:dyDescent="0.2">
      <c r="C3265" s="62"/>
      <c r="D3265" s="62"/>
    </row>
    <row r="3266" spans="3:4" x14ac:dyDescent="0.2">
      <c r="C3266" s="62"/>
      <c r="D3266" s="62"/>
    </row>
    <row r="3267" spans="3:4" x14ac:dyDescent="0.2">
      <c r="C3267" s="62"/>
      <c r="D3267" s="62"/>
    </row>
    <row r="3268" spans="3:4" x14ac:dyDescent="0.2">
      <c r="C3268" s="62"/>
      <c r="D3268" s="62"/>
    </row>
    <row r="3269" spans="3:4" x14ac:dyDescent="0.2">
      <c r="C3269" s="62"/>
      <c r="D3269" s="62"/>
    </row>
    <row r="3270" spans="3:4" x14ac:dyDescent="0.2">
      <c r="C3270" s="62"/>
      <c r="D3270" s="62"/>
    </row>
    <row r="3271" spans="3:4" x14ac:dyDescent="0.2">
      <c r="C3271" s="62"/>
      <c r="D3271" s="62"/>
    </row>
    <row r="3272" spans="3:4" x14ac:dyDescent="0.2">
      <c r="C3272" s="62"/>
      <c r="D3272" s="62"/>
    </row>
    <row r="3273" spans="3:4" x14ac:dyDescent="0.2">
      <c r="C3273" s="62"/>
      <c r="D3273" s="62"/>
    </row>
    <row r="3274" spans="3:4" x14ac:dyDescent="0.2">
      <c r="C3274" s="62"/>
      <c r="D3274" s="62"/>
    </row>
    <row r="3275" spans="3:4" x14ac:dyDescent="0.2">
      <c r="C3275" s="62"/>
      <c r="D3275" s="62"/>
    </row>
    <row r="3276" spans="3:4" x14ac:dyDescent="0.2">
      <c r="C3276" s="62"/>
      <c r="D3276" s="62"/>
    </row>
    <row r="3277" spans="3:4" x14ac:dyDescent="0.2">
      <c r="C3277" s="62"/>
      <c r="D3277" s="62"/>
    </row>
    <row r="3278" spans="3:4" x14ac:dyDescent="0.2">
      <c r="C3278" s="62"/>
      <c r="D3278" s="62"/>
    </row>
    <row r="3279" spans="3:4" x14ac:dyDescent="0.2">
      <c r="C3279" s="62"/>
      <c r="D3279" s="62"/>
    </row>
    <row r="3280" spans="3:4" x14ac:dyDescent="0.2">
      <c r="C3280" s="62"/>
      <c r="D3280" s="62"/>
    </row>
    <row r="3281" spans="3:4" x14ac:dyDescent="0.2">
      <c r="C3281" s="62"/>
      <c r="D3281" s="62"/>
    </row>
    <row r="3282" spans="3:4" x14ac:dyDescent="0.2">
      <c r="C3282" s="62"/>
      <c r="D3282" s="62"/>
    </row>
    <row r="3283" spans="3:4" x14ac:dyDescent="0.2">
      <c r="C3283" s="62"/>
      <c r="D3283" s="62"/>
    </row>
    <row r="3284" spans="3:4" x14ac:dyDescent="0.2">
      <c r="C3284" s="62"/>
      <c r="D3284" s="62"/>
    </row>
    <row r="3285" spans="3:4" x14ac:dyDescent="0.2">
      <c r="C3285" s="62"/>
      <c r="D3285" s="62"/>
    </row>
    <row r="3286" spans="3:4" x14ac:dyDescent="0.2">
      <c r="C3286" s="62"/>
      <c r="D3286" s="62"/>
    </row>
    <row r="3287" spans="3:4" x14ac:dyDescent="0.2">
      <c r="C3287" s="62"/>
      <c r="D3287" s="62"/>
    </row>
    <row r="3288" spans="3:4" x14ac:dyDescent="0.2">
      <c r="C3288" s="62"/>
      <c r="D3288" s="62"/>
    </row>
    <row r="3289" spans="3:4" x14ac:dyDescent="0.2">
      <c r="C3289" s="62"/>
      <c r="D3289" s="62"/>
    </row>
    <row r="3290" spans="3:4" x14ac:dyDescent="0.2">
      <c r="C3290" s="62"/>
      <c r="D3290" s="62"/>
    </row>
    <row r="3291" spans="3:4" x14ac:dyDescent="0.2">
      <c r="C3291" s="62"/>
      <c r="D3291" s="62"/>
    </row>
    <row r="3292" spans="3:4" x14ac:dyDescent="0.2">
      <c r="C3292" s="62"/>
      <c r="D3292" s="62"/>
    </row>
    <row r="3293" spans="3:4" x14ac:dyDescent="0.2">
      <c r="C3293" s="62"/>
      <c r="D3293" s="62"/>
    </row>
    <row r="3294" spans="3:4" x14ac:dyDescent="0.2">
      <c r="C3294" s="62"/>
      <c r="D3294" s="62"/>
    </row>
    <row r="3295" spans="3:4" x14ac:dyDescent="0.2">
      <c r="C3295" s="62"/>
      <c r="D3295" s="62"/>
    </row>
    <row r="3296" spans="3:4" x14ac:dyDescent="0.2">
      <c r="C3296" s="62"/>
      <c r="D3296" s="62"/>
    </row>
    <row r="3297" spans="3:4" x14ac:dyDescent="0.2">
      <c r="C3297" s="62"/>
      <c r="D3297" s="62"/>
    </row>
    <row r="3298" spans="3:4" x14ac:dyDescent="0.2">
      <c r="C3298" s="62"/>
      <c r="D3298" s="62"/>
    </row>
    <row r="3299" spans="3:4" x14ac:dyDescent="0.2">
      <c r="C3299" s="62"/>
      <c r="D3299" s="62"/>
    </row>
    <row r="3300" spans="3:4" x14ac:dyDescent="0.2">
      <c r="C3300" s="62"/>
      <c r="D3300" s="62"/>
    </row>
    <row r="3301" spans="3:4" x14ac:dyDescent="0.2">
      <c r="C3301" s="62"/>
      <c r="D3301" s="62"/>
    </row>
    <row r="3302" spans="3:4" x14ac:dyDescent="0.2">
      <c r="C3302" s="62"/>
      <c r="D3302" s="62"/>
    </row>
    <row r="3303" spans="3:4" x14ac:dyDescent="0.2">
      <c r="C3303" s="62"/>
      <c r="D3303" s="62"/>
    </row>
    <row r="3304" spans="3:4" x14ac:dyDescent="0.2">
      <c r="C3304" s="62"/>
      <c r="D3304" s="62"/>
    </row>
    <row r="3305" spans="3:4" x14ac:dyDescent="0.2">
      <c r="C3305" s="62"/>
      <c r="D3305" s="62"/>
    </row>
    <row r="3306" spans="3:4" x14ac:dyDescent="0.2">
      <c r="C3306" s="62"/>
      <c r="D3306" s="62"/>
    </row>
    <row r="3307" spans="3:4" x14ac:dyDescent="0.2">
      <c r="C3307" s="62"/>
      <c r="D3307" s="62"/>
    </row>
    <row r="3308" spans="3:4" x14ac:dyDescent="0.2">
      <c r="C3308" s="62"/>
      <c r="D3308" s="62"/>
    </row>
    <row r="3309" spans="3:4" x14ac:dyDescent="0.2">
      <c r="C3309" s="62"/>
      <c r="D3309" s="62"/>
    </row>
    <row r="3310" spans="3:4" x14ac:dyDescent="0.2">
      <c r="C3310" s="62"/>
      <c r="D3310" s="62"/>
    </row>
    <row r="3311" spans="3:4" x14ac:dyDescent="0.2">
      <c r="C3311" s="62"/>
      <c r="D3311" s="62"/>
    </row>
    <row r="3312" spans="3:4" x14ac:dyDescent="0.2">
      <c r="C3312" s="62"/>
      <c r="D3312" s="62"/>
    </row>
    <row r="3313" spans="3:4" x14ac:dyDescent="0.2">
      <c r="C3313" s="62"/>
      <c r="D3313" s="62"/>
    </row>
    <row r="3314" spans="3:4" x14ac:dyDescent="0.2">
      <c r="C3314" s="62"/>
      <c r="D3314" s="62"/>
    </row>
    <row r="3315" spans="3:4" x14ac:dyDescent="0.2">
      <c r="C3315" s="62"/>
      <c r="D3315" s="62"/>
    </row>
    <row r="3316" spans="3:4" x14ac:dyDescent="0.2">
      <c r="C3316" s="62"/>
      <c r="D3316" s="62"/>
    </row>
    <row r="3317" spans="3:4" x14ac:dyDescent="0.2">
      <c r="C3317" s="62"/>
      <c r="D3317" s="62"/>
    </row>
    <row r="3318" spans="3:4" x14ac:dyDescent="0.2">
      <c r="C3318" s="62"/>
      <c r="D3318" s="62"/>
    </row>
    <row r="3319" spans="3:4" x14ac:dyDescent="0.2">
      <c r="C3319" s="62"/>
      <c r="D3319" s="62"/>
    </row>
    <row r="3320" spans="3:4" x14ac:dyDescent="0.2">
      <c r="C3320" s="62"/>
      <c r="D3320" s="62"/>
    </row>
    <row r="3321" spans="3:4" x14ac:dyDescent="0.2">
      <c r="C3321" s="62"/>
      <c r="D3321" s="62"/>
    </row>
    <row r="3322" spans="3:4" x14ac:dyDescent="0.2">
      <c r="C3322" s="62"/>
      <c r="D3322" s="62"/>
    </row>
    <row r="3323" spans="3:4" x14ac:dyDescent="0.2">
      <c r="C3323" s="62"/>
      <c r="D3323" s="62"/>
    </row>
    <row r="3324" spans="3:4" x14ac:dyDescent="0.2">
      <c r="C3324" s="62"/>
      <c r="D3324" s="62"/>
    </row>
    <row r="3325" spans="3:4" x14ac:dyDescent="0.2">
      <c r="C3325" s="62"/>
      <c r="D3325" s="62"/>
    </row>
    <row r="3326" spans="3:4" x14ac:dyDescent="0.2">
      <c r="C3326" s="62"/>
      <c r="D3326" s="62"/>
    </row>
    <row r="3327" spans="3:4" x14ac:dyDescent="0.2">
      <c r="C3327" s="62"/>
      <c r="D3327" s="62"/>
    </row>
    <row r="3328" spans="3:4" x14ac:dyDescent="0.2">
      <c r="C3328" s="62"/>
      <c r="D3328" s="62"/>
    </row>
    <row r="3329" spans="3:4" x14ac:dyDescent="0.2">
      <c r="C3329" s="62"/>
      <c r="D3329" s="62"/>
    </row>
    <row r="3330" spans="3:4" x14ac:dyDescent="0.2">
      <c r="C3330" s="62"/>
      <c r="D3330" s="62"/>
    </row>
    <row r="3331" spans="3:4" x14ac:dyDescent="0.2">
      <c r="C3331" s="62"/>
      <c r="D3331" s="62"/>
    </row>
    <row r="3332" spans="3:4" x14ac:dyDescent="0.2">
      <c r="C3332" s="62"/>
      <c r="D3332" s="62"/>
    </row>
    <row r="3333" spans="3:4" x14ac:dyDescent="0.2">
      <c r="C3333" s="62"/>
      <c r="D3333" s="62"/>
    </row>
    <row r="3334" spans="3:4" x14ac:dyDescent="0.2">
      <c r="C3334" s="62"/>
      <c r="D3334" s="62"/>
    </row>
    <row r="3335" spans="3:4" x14ac:dyDescent="0.2">
      <c r="C3335" s="62"/>
      <c r="D3335" s="62"/>
    </row>
    <row r="3336" spans="3:4" x14ac:dyDescent="0.2">
      <c r="C3336" s="62"/>
      <c r="D3336" s="62"/>
    </row>
    <row r="3337" spans="3:4" x14ac:dyDescent="0.2">
      <c r="C3337" s="62"/>
      <c r="D3337" s="62"/>
    </row>
    <row r="3338" spans="3:4" x14ac:dyDescent="0.2">
      <c r="C3338" s="62"/>
      <c r="D3338" s="62"/>
    </row>
    <row r="3339" spans="3:4" x14ac:dyDescent="0.2">
      <c r="C3339" s="62"/>
      <c r="D3339" s="62"/>
    </row>
    <row r="3340" spans="3:4" x14ac:dyDescent="0.2">
      <c r="C3340" s="62"/>
      <c r="D3340" s="62"/>
    </row>
    <row r="3341" spans="3:4" x14ac:dyDescent="0.2">
      <c r="C3341" s="62"/>
      <c r="D3341" s="62"/>
    </row>
    <row r="3342" spans="3:4" x14ac:dyDescent="0.2">
      <c r="C3342" s="62"/>
      <c r="D3342" s="62"/>
    </row>
    <row r="3343" spans="3:4" x14ac:dyDescent="0.2">
      <c r="C3343" s="62"/>
      <c r="D3343" s="62"/>
    </row>
    <row r="3344" spans="3:4" x14ac:dyDescent="0.2">
      <c r="C3344" s="62"/>
      <c r="D3344" s="62"/>
    </row>
    <row r="3345" spans="3:4" x14ac:dyDescent="0.2">
      <c r="C3345" s="62"/>
      <c r="D3345" s="62"/>
    </row>
    <row r="3346" spans="3:4" x14ac:dyDescent="0.2">
      <c r="C3346" s="62"/>
      <c r="D3346" s="62"/>
    </row>
    <row r="3347" spans="3:4" x14ac:dyDescent="0.2">
      <c r="C3347" s="62"/>
      <c r="D3347" s="62"/>
    </row>
    <row r="3348" spans="3:4" x14ac:dyDescent="0.2">
      <c r="C3348" s="62"/>
      <c r="D3348" s="62"/>
    </row>
    <row r="3349" spans="3:4" x14ac:dyDescent="0.2">
      <c r="C3349" s="62"/>
      <c r="D3349" s="62"/>
    </row>
    <row r="3350" spans="3:4" x14ac:dyDescent="0.2">
      <c r="C3350" s="62"/>
      <c r="D3350" s="62"/>
    </row>
    <row r="3351" spans="3:4" x14ac:dyDescent="0.2">
      <c r="C3351" s="62"/>
      <c r="D3351" s="62"/>
    </row>
    <row r="3352" spans="3:4" x14ac:dyDescent="0.2">
      <c r="C3352" s="62"/>
      <c r="D3352" s="62"/>
    </row>
    <row r="3353" spans="3:4" x14ac:dyDescent="0.2">
      <c r="C3353" s="62"/>
      <c r="D3353" s="62"/>
    </row>
    <row r="3354" spans="3:4" x14ac:dyDescent="0.2">
      <c r="C3354" s="62"/>
      <c r="D3354" s="62"/>
    </row>
    <row r="3355" spans="3:4" x14ac:dyDescent="0.2">
      <c r="C3355" s="62"/>
      <c r="D3355" s="62"/>
    </row>
    <row r="3356" spans="3:4" x14ac:dyDescent="0.2">
      <c r="C3356" s="62"/>
      <c r="D3356" s="62"/>
    </row>
    <row r="3357" spans="3:4" x14ac:dyDescent="0.2">
      <c r="C3357" s="62"/>
      <c r="D3357" s="62"/>
    </row>
    <row r="3358" spans="3:4" x14ac:dyDescent="0.2">
      <c r="C3358" s="62"/>
      <c r="D3358" s="62"/>
    </row>
    <row r="3359" spans="3:4" x14ac:dyDescent="0.2">
      <c r="C3359" s="62"/>
      <c r="D3359" s="62"/>
    </row>
    <row r="3360" spans="3:4" x14ac:dyDescent="0.2">
      <c r="C3360" s="62"/>
      <c r="D3360" s="62"/>
    </row>
    <row r="3361" spans="3:4" x14ac:dyDescent="0.2">
      <c r="C3361" s="62"/>
      <c r="D3361" s="62"/>
    </row>
    <row r="3362" spans="3:4" x14ac:dyDescent="0.2">
      <c r="C3362" s="62"/>
      <c r="D3362" s="62"/>
    </row>
    <row r="3363" spans="3:4" x14ac:dyDescent="0.2">
      <c r="C3363" s="62"/>
      <c r="D3363" s="62"/>
    </row>
    <row r="3364" spans="3:4" x14ac:dyDescent="0.2">
      <c r="C3364" s="62"/>
      <c r="D3364" s="62"/>
    </row>
    <row r="3365" spans="3:4" x14ac:dyDescent="0.2">
      <c r="C3365" s="62"/>
      <c r="D3365" s="62"/>
    </row>
    <row r="3366" spans="3:4" x14ac:dyDescent="0.2">
      <c r="C3366" s="62"/>
      <c r="D3366" s="62"/>
    </row>
    <row r="3367" spans="3:4" x14ac:dyDescent="0.2">
      <c r="C3367" s="62"/>
      <c r="D3367" s="62"/>
    </row>
    <row r="3368" spans="3:4" x14ac:dyDescent="0.2">
      <c r="C3368" s="62"/>
      <c r="D3368" s="62"/>
    </row>
    <row r="3369" spans="3:4" x14ac:dyDescent="0.2">
      <c r="C3369" s="62"/>
      <c r="D3369" s="62"/>
    </row>
    <row r="3370" spans="3:4" x14ac:dyDescent="0.2">
      <c r="C3370" s="62"/>
      <c r="D3370" s="62"/>
    </row>
    <row r="3371" spans="3:4" x14ac:dyDescent="0.2">
      <c r="C3371" s="62"/>
      <c r="D3371" s="62"/>
    </row>
    <row r="3372" spans="3:4" x14ac:dyDescent="0.2">
      <c r="C3372" s="62"/>
      <c r="D3372" s="62"/>
    </row>
    <row r="3373" spans="3:4" x14ac:dyDescent="0.2">
      <c r="C3373" s="62"/>
      <c r="D3373" s="62"/>
    </row>
    <row r="3374" spans="3:4" x14ac:dyDescent="0.2">
      <c r="C3374" s="62"/>
      <c r="D3374" s="62"/>
    </row>
    <row r="3375" spans="3:4" x14ac:dyDescent="0.2">
      <c r="C3375" s="62"/>
      <c r="D3375" s="62"/>
    </row>
    <row r="3376" spans="3:4" x14ac:dyDescent="0.2">
      <c r="C3376" s="62"/>
      <c r="D3376" s="62"/>
    </row>
    <row r="3377" spans="3:4" x14ac:dyDescent="0.2">
      <c r="C3377" s="62"/>
      <c r="D3377" s="62"/>
    </row>
    <row r="3378" spans="3:4" x14ac:dyDescent="0.2">
      <c r="C3378" s="62"/>
      <c r="D3378" s="62"/>
    </row>
    <row r="3379" spans="3:4" x14ac:dyDescent="0.2">
      <c r="C3379" s="62"/>
      <c r="D3379" s="62"/>
    </row>
    <row r="3380" spans="3:4" x14ac:dyDescent="0.2">
      <c r="C3380" s="62"/>
      <c r="D3380" s="62"/>
    </row>
    <row r="3381" spans="3:4" x14ac:dyDescent="0.2">
      <c r="C3381" s="62"/>
      <c r="D3381" s="62"/>
    </row>
    <row r="3382" spans="3:4" x14ac:dyDescent="0.2">
      <c r="C3382" s="62"/>
      <c r="D3382" s="62"/>
    </row>
    <row r="3383" spans="3:4" x14ac:dyDescent="0.2">
      <c r="C3383" s="62"/>
      <c r="D3383" s="62"/>
    </row>
    <row r="3384" spans="3:4" x14ac:dyDescent="0.2">
      <c r="C3384" s="62"/>
      <c r="D3384" s="62"/>
    </row>
    <row r="3385" spans="3:4" x14ac:dyDescent="0.2">
      <c r="C3385" s="62"/>
      <c r="D3385" s="62"/>
    </row>
    <row r="3386" spans="3:4" x14ac:dyDescent="0.2">
      <c r="C3386" s="62"/>
      <c r="D3386" s="62"/>
    </row>
    <row r="3387" spans="3:4" x14ac:dyDescent="0.2">
      <c r="C3387" s="62"/>
      <c r="D3387" s="62"/>
    </row>
    <row r="3388" spans="3:4" x14ac:dyDescent="0.2">
      <c r="C3388" s="62"/>
      <c r="D3388" s="62"/>
    </row>
    <row r="3389" spans="3:4" x14ac:dyDescent="0.2">
      <c r="C3389" s="62"/>
      <c r="D3389" s="62"/>
    </row>
    <row r="3390" spans="3:4" x14ac:dyDescent="0.2">
      <c r="C3390" s="62"/>
      <c r="D3390" s="62"/>
    </row>
    <row r="3391" spans="3:4" x14ac:dyDescent="0.2">
      <c r="C3391" s="62"/>
      <c r="D3391" s="62"/>
    </row>
    <row r="3392" spans="3:4" x14ac:dyDescent="0.2">
      <c r="C3392" s="62"/>
      <c r="D3392" s="62"/>
    </row>
    <row r="3393" spans="3:4" x14ac:dyDescent="0.2">
      <c r="C3393" s="62"/>
      <c r="D3393" s="62"/>
    </row>
    <row r="3394" spans="3:4" x14ac:dyDescent="0.2">
      <c r="C3394" s="62"/>
      <c r="D3394" s="62"/>
    </row>
    <row r="3395" spans="3:4" x14ac:dyDescent="0.2">
      <c r="C3395" s="62"/>
      <c r="D3395" s="62"/>
    </row>
    <row r="3396" spans="3:4" x14ac:dyDescent="0.2">
      <c r="C3396" s="62"/>
      <c r="D3396" s="62"/>
    </row>
    <row r="3397" spans="3:4" x14ac:dyDescent="0.2">
      <c r="C3397" s="62"/>
      <c r="D3397" s="62"/>
    </row>
    <row r="3398" spans="3:4" x14ac:dyDescent="0.2">
      <c r="C3398" s="62"/>
      <c r="D3398" s="62"/>
    </row>
    <row r="3399" spans="3:4" x14ac:dyDescent="0.2">
      <c r="C3399" s="62"/>
      <c r="D3399" s="62"/>
    </row>
    <row r="3400" spans="3:4" x14ac:dyDescent="0.2">
      <c r="C3400" s="62"/>
      <c r="D3400" s="62"/>
    </row>
    <row r="3401" spans="3:4" x14ac:dyDescent="0.2">
      <c r="C3401" s="62"/>
      <c r="D3401" s="62"/>
    </row>
    <row r="3402" spans="3:4" x14ac:dyDescent="0.2">
      <c r="C3402" s="62"/>
      <c r="D3402" s="62"/>
    </row>
    <row r="3403" spans="3:4" x14ac:dyDescent="0.2">
      <c r="C3403" s="62"/>
      <c r="D3403" s="62"/>
    </row>
    <row r="3404" spans="3:4" x14ac:dyDescent="0.2">
      <c r="C3404" s="62"/>
      <c r="D3404" s="62"/>
    </row>
    <row r="3405" spans="3:4" x14ac:dyDescent="0.2">
      <c r="C3405" s="62"/>
      <c r="D3405" s="62"/>
    </row>
    <row r="3406" spans="3:4" x14ac:dyDescent="0.2">
      <c r="C3406" s="62"/>
      <c r="D3406" s="62"/>
    </row>
    <row r="3407" spans="3:4" x14ac:dyDescent="0.2">
      <c r="C3407" s="62"/>
      <c r="D3407" s="62"/>
    </row>
    <row r="3408" spans="3:4" x14ac:dyDescent="0.2">
      <c r="C3408" s="62"/>
      <c r="D3408" s="62"/>
    </row>
    <row r="3409" spans="3:4" x14ac:dyDescent="0.2">
      <c r="C3409" s="62"/>
      <c r="D3409" s="62"/>
    </row>
    <row r="3410" spans="3:4" x14ac:dyDescent="0.2">
      <c r="C3410" s="62"/>
      <c r="D3410" s="62"/>
    </row>
    <row r="3411" spans="3:4" x14ac:dyDescent="0.2">
      <c r="C3411" s="62"/>
      <c r="D3411" s="62"/>
    </row>
    <row r="3412" spans="3:4" x14ac:dyDescent="0.2">
      <c r="C3412" s="62"/>
      <c r="D3412" s="62"/>
    </row>
    <row r="3413" spans="3:4" x14ac:dyDescent="0.2">
      <c r="C3413" s="62"/>
      <c r="D3413" s="62"/>
    </row>
    <row r="3414" spans="3:4" x14ac:dyDescent="0.2">
      <c r="C3414" s="62"/>
      <c r="D3414" s="62"/>
    </row>
    <row r="3415" spans="3:4" x14ac:dyDescent="0.2">
      <c r="C3415" s="62"/>
      <c r="D3415" s="62"/>
    </row>
    <row r="3416" spans="3:4" x14ac:dyDescent="0.2">
      <c r="C3416" s="62"/>
      <c r="D3416" s="62"/>
    </row>
    <row r="3417" spans="3:4" x14ac:dyDescent="0.2">
      <c r="C3417" s="62"/>
      <c r="D3417" s="62"/>
    </row>
    <row r="3418" spans="3:4" x14ac:dyDescent="0.2">
      <c r="C3418" s="62"/>
      <c r="D3418" s="62"/>
    </row>
    <row r="3419" spans="3:4" x14ac:dyDescent="0.2">
      <c r="C3419" s="62"/>
      <c r="D3419" s="62"/>
    </row>
    <row r="3420" spans="3:4" x14ac:dyDescent="0.2">
      <c r="C3420" s="62"/>
      <c r="D3420" s="62"/>
    </row>
    <row r="3421" spans="3:4" x14ac:dyDescent="0.2">
      <c r="C3421" s="62"/>
      <c r="D3421" s="62"/>
    </row>
    <row r="3422" spans="3:4" x14ac:dyDescent="0.2">
      <c r="C3422" s="62"/>
      <c r="D3422" s="62"/>
    </row>
    <row r="3423" spans="3:4" x14ac:dyDescent="0.2">
      <c r="C3423" s="62"/>
      <c r="D3423" s="62"/>
    </row>
    <row r="3424" spans="3:4" x14ac:dyDescent="0.2">
      <c r="C3424" s="62"/>
      <c r="D3424" s="62"/>
    </row>
    <row r="3425" spans="3:4" x14ac:dyDescent="0.2">
      <c r="C3425" s="62"/>
      <c r="D3425" s="62"/>
    </row>
    <row r="3426" spans="3:4" x14ac:dyDescent="0.2">
      <c r="C3426" s="62"/>
      <c r="D3426" s="62"/>
    </row>
    <row r="3427" spans="3:4" x14ac:dyDescent="0.2">
      <c r="C3427" s="62"/>
      <c r="D3427" s="62"/>
    </row>
    <row r="3428" spans="3:4" x14ac:dyDescent="0.2">
      <c r="C3428" s="62"/>
      <c r="D3428" s="62"/>
    </row>
    <row r="3429" spans="3:4" x14ac:dyDescent="0.2">
      <c r="C3429" s="62"/>
      <c r="D3429" s="62"/>
    </row>
    <row r="3430" spans="3:4" x14ac:dyDescent="0.2">
      <c r="C3430" s="62"/>
      <c r="D3430" s="62"/>
    </row>
    <row r="3431" spans="3:4" x14ac:dyDescent="0.2">
      <c r="C3431" s="62"/>
      <c r="D3431" s="62"/>
    </row>
    <row r="3432" spans="3:4" x14ac:dyDescent="0.2">
      <c r="C3432" s="62"/>
      <c r="D3432" s="62"/>
    </row>
    <row r="3433" spans="3:4" x14ac:dyDescent="0.2">
      <c r="C3433" s="62"/>
      <c r="D3433" s="62"/>
    </row>
    <row r="3434" spans="3:4" x14ac:dyDescent="0.2">
      <c r="C3434" s="62"/>
      <c r="D3434" s="62"/>
    </row>
    <row r="3435" spans="3:4" x14ac:dyDescent="0.2">
      <c r="C3435" s="62"/>
      <c r="D3435" s="62"/>
    </row>
    <row r="3436" spans="3:4" x14ac:dyDescent="0.2">
      <c r="C3436" s="62"/>
      <c r="D3436" s="62"/>
    </row>
    <row r="3437" spans="3:4" x14ac:dyDescent="0.2">
      <c r="C3437" s="62"/>
      <c r="D3437" s="62"/>
    </row>
    <row r="3438" spans="3:4" x14ac:dyDescent="0.2">
      <c r="C3438" s="62"/>
      <c r="D3438" s="62"/>
    </row>
    <row r="3439" spans="3:4" x14ac:dyDescent="0.2">
      <c r="C3439" s="62"/>
      <c r="D3439" s="62"/>
    </row>
    <row r="3440" spans="3:4" x14ac:dyDescent="0.2">
      <c r="C3440" s="62"/>
      <c r="D3440" s="62"/>
    </row>
    <row r="3441" spans="3:4" x14ac:dyDescent="0.2">
      <c r="C3441" s="62"/>
      <c r="D3441" s="62"/>
    </row>
    <row r="3442" spans="3:4" x14ac:dyDescent="0.2">
      <c r="C3442" s="62"/>
      <c r="D3442" s="62"/>
    </row>
    <row r="3443" spans="3:4" x14ac:dyDescent="0.2">
      <c r="C3443" s="62"/>
      <c r="D3443" s="62"/>
    </row>
    <row r="3444" spans="3:4" x14ac:dyDescent="0.2">
      <c r="C3444" s="62"/>
      <c r="D3444" s="62"/>
    </row>
    <row r="3445" spans="3:4" x14ac:dyDescent="0.2">
      <c r="C3445" s="62"/>
      <c r="D3445" s="62"/>
    </row>
    <row r="3446" spans="3:4" x14ac:dyDescent="0.2">
      <c r="C3446" s="62"/>
      <c r="D3446" s="62"/>
    </row>
    <row r="3447" spans="3:4" x14ac:dyDescent="0.2">
      <c r="C3447" s="62"/>
      <c r="D3447" s="62"/>
    </row>
    <row r="3448" spans="3:4" x14ac:dyDescent="0.2">
      <c r="C3448" s="62"/>
      <c r="D3448" s="62"/>
    </row>
    <row r="3449" spans="3:4" x14ac:dyDescent="0.2">
      <c r="C3449" s="62"/>
      <c r="D3449" s="62"/>
    </row>
    <row r="3450" spans="3:4" x14ac:dyDescent="0.2">
      <c r="C3450" s="62"/>
      <c r="D3450" s="62"/>
    </row>
    <row r="3451" spans="3:4" x14ac:dyDescent="0.2">
      <c r="C3451" s="62"/>
      <c r="D3451" s="62"/>
    </row>
    <row r="3452" spans="3:4" x14ac:dyDescent="0.2">
      <c r="C3452" s="62"/>
      <c r="D3452" s="62"/>
    </row>
    <row r="3453" spans="3:4" x14ac:dyDescent="0.2">
      <c r="C3453" s="62"/>
      <c r="D3453" s="62"/>
    </row>
    <row r="3454" spans="3:4" x14ac:dyDescent="0.2">
      <c r="C3454" s="62"/>
      <c r="D3454" s="62"/>
    </row>
    <row r="3455" spans="3:4" x14ac:dyDescent="0.2">
      <c r="C3455" s="62"/>
      <c r="D3455" s="62"/>
    </row>
    <row r="3456" spans="3:4" x14ac:dyDescent="0.2">
      <c r="C3456" s="62"/>
      <c r="D3456" s="62"/>
    </row>
    <row r="3457" spans="3:4" x14ac:dyDescent="0.2">
      <c r="C3457" s="62"/>
      <c r="D3457" s="62"/>
    </row>
    <row r="3458" spans="3:4" x14ac:dyDescent="0.2">
      <c r="C3458" s="62"/>
      <c r="D3458" s="62"/>
    </row>
    <row r="3459" spans="3:4" x14ac:dyDescent="0.2">
      <c r="C3459" s="62"/>
      <c r="D3459" s="62"/>
    </row>
    <row r="3460" spans="3:4" x14ac:dyDescent="0.2">
      <c r="C3460" s="62"/>
      <c r="D3460" s="62"/>
    </row>
    <row r="3461" spans="3:4" x14ac:dyDescent="0.2">
      <c r="C3461" s="62"/>
      <c r="D3461" s="62"/>
    </row>
    <row r="3462" spans="3:4" x14ac:dyDescent="0.2">
      <c r="C3462" s="62"/>
      <c r="D3462" s="62"/>
    </row>
    <row r="3463" spans="3:4" x14ac:dyDescent="0.2">
      <c r="C3463" s="62"/>
      <c r="D3463" s="62"/>
    </row>
    <row r="3464" spans="3:4" x14ac:dyDescent="0.2">
      <c r="C3464" s="62"/>
      <c r="D3464" s="62"/>
    </row>
    <row r="3465" spans="3:4" x14ac:dyDescent="0.2">
      <c r="C3465" s="62"/>
      <c r="D3465" s="62"/>
    </row>
    <row r="3466" spans="3:4" x14ac:dyDescent="0.2">
      <c r="C3466" s="62"/>
      <c r="D3466" s="62"/>
    </row>
    <row r="3467" spans="3:4" x14ac:dyDescent="0.2">
      <c r="C3467" s="62"/>
      <c r="D3467" s="62"/>
    </row>
    <row r="3468" spans="3:4" x14ac:dyDescent="0.2">
      <c r="C3468" s="62"/>
      <c r="D3468" s="62"/>
    </row>
    <row r="3469" spans="3:4" x14ac:dyDescent="0.2">
      <c r="C3469" s="62"/>
      <c r="D3469" s="62"/>
    </row>
    <row r="3470" spans="3:4" x14ac:dyDescent="0.2">
      <c r="C3470" s="62"/>
      <c r="D3470" s="62"/>
    </row>
    <row r="3471" spans="3:4" x14ac:dyDescent="0.2">
      <c r="C3471" s="62"/>
      <c r="D3471" s="62"/>
    </row>
    <row r="3472" spans="3:4" x14ac:dyDescent="0.2">
      <c r="C3472" s="62"/>
      <c r="D3472" s="62"/>
    </row>
    <row r="3473" spans="3:4" x14ac:dyDescent="0.2">
      <c r="C3473" s="62"/>
      <c r="D3473" s="62"/>
    </row>
    <row r="3474" spans="3:4" x14ac:dyDescent="0.2">
      <c r="C3474" s="62"/>
      <c r="D3474" s="62"/>
    </row>
    <row r="3475" spans="3:4" x14ac:dyDescent="0.2">
      <c r="C3475" s="62"/>
      <c r="D3475" s="62"/>
    </row>
    <row r="3476" spans="3:4" x14ac:dyDescent="0.2">
      <c r="C3476" s="62"/>
      <c r="D3476" s="62"/>
    </row>
    <row r="3477" spans="3:4" x14ac:dyDescent="0.2">
      <c r="C3477" s="62"/>
      <c r="D3477" s="62"/>
    </row>
    <row r="3478" spans="3:4" x14ac:dyDescent="0.2">
      <c r="C3478" s="62"/>
      <c r="D3478" s="62"/>
    </row>
    <row r="3479" spans="3:4" x14ac:dyDescent="0.2">
      <c r="C3479" s="62"/>
      <c r="D3479" s="62"/>
    </row>
    <row r="3480" spans="3:4" x14ac:dyDescent="0.2">
      <c r="C3480" s="62"/>
      <c r="D3480" s="62"/>
    </row>
    <row r="3481" spans="3:4" x14ac:dyDescent="0.2">
      <c r="C3481" s="62"/>
      <c r="D3481" s="62"/>
    </row>
    <row r="3482" spans="3:4" x14ac:dyDescent="0.2">
      <c r="C3482" s="62"/>
      <c r="D3482" s="62"/>
    </row>
    <row r="3483" spans="3:4" x14ac:dyDescent="0.2">
      <c r="C3483" s="62"/>
      <c r="D3483" s="62"/>
    </row>
    <row r="3484" spans="3:4" x14ac:dyDescent="0.2">
      <c r="C3484" s="62"/>
      <c r="D3484" s="62"/>
    </row>
    <row r="3485" spans="3:4" x14ac:dyDescent="0.2">
      <c r="C3485" s="62"/>
      <c r="D3485" s="62"/>
    </row>
    <row r="3486" spans="3:4" x14ac:dyDescent="0.2">
      <c r="C3486" s="62"/>
      <c r="D3486" s="62"/>
    </row>
    <row r="3487" spans="3:4" x14ac:dyDescent="0.2">
      <c r="C3487" s="62"/>
      <c r="D3487" s="62"/>
    </row>
    <row r="3488" spans="3:4" x14ac:dyDescent="0.2">
      <c r="C3488" s="62"/>
      <c r="D3488" s="62"/>
    </row>
    <row r="3489" spans="3:4" x14ac:dyDescent="0.2">
      <c r="C3489" s="62"/>
      <c r="D3489" s="62"/>
    </row>
    <row r="3490" spans="3:4" x14ac:dyDescent="0.2">
      <c r="C3490" s="62"/>
      <c r="D3490" s="62"/>
    </row>
    <row r="3491" spans="3:4" x14ac:dyDescent="0.2">
      <c r="C3491" s="62"/>
      <c r="D3491" s="62"/>
    </row>
    <row r="3492" spans="3:4" x14ac:dyDescent="0.2">
      <c r="C3492" s="62"/>
      <c r="D3492" s="62"/>
    </row>
    <row r="3493" spans="3:4" x14ac:dyDescent="0.2">
      <c r="C3493" s="62"/>
      <c r="D3493" s="62"/>
    </row>
    <row r="3494" spans="3:4" x14ac:dyDescent="0.2">
      <c r="C3494" s="62"/>
      <c r="D3494" s="62"/>
    </row>
    <row r="3495" spans="3:4" x14ac:dyDescent="0.2">
      <c r="C3495" s="62"/>
      <c r="D3495" s="62"/>
    </row>
    <row r="3496" spans="3:4" x14ac:dyDescent="0.2">
      <c r="C3496" s="62"/>
      <c r="D3496" s="62"/>
    </row>
    <row r="3497" spans="3:4" x14ac:dyDescent="0.2">
      <c r="C3497" s="62"/>
      <c r="D3497" s="62"/>
    </row>
    <row r="3498" spans="3:4" x14ac:dyDescent="0.2">
      <c r="C3498" s="62"/>
      <c r="D3498" s="62"/>
    </row>
    <row r="3499" spans="3:4" x14ac:dyDescent="0.2">
      <c r="C3499" s="62"/>
      <c r="D3499" s="62"/>
    </row>
    <row r="3500" spans="3:4" x14ac:dyDescent="0.2">
      <c r="C3500" s="62"/>
      <c r="D3500" s="62"/>
    </row>
    <row r="3501" spans="3:4" x14ac:dyDescent="0.2">
      <c r="C3501" s="62"/>
      <c r="D3501" s="62"/>
    </row>
    <row r="3502" spans="3:4" x14ac:dyDescent="0.2">
      <c r="C3502" s="62"/>
      <c r="D3502" s="62"/>
    </row>
    <row r="3503" spans="3:4" x14ac:dyDescent="0.2">
      <c r="C3503" s="62"/>
      <c r="D3503" s="62"/>
    </row>
    <row r="3504" spans="3:4" x14ac:dyDescent="0.2">
      <c r="C3504" s="62"/>
      <c r="D3504" s="62"/>
    </row>
    <row r="3505" spans="3:4" x14ac:dyDescent="0.2">
      <c r="C3505" s="62"/>
      <c r="D3505" s="62"/>
    </row>
    <row r="3506" spans="3:4" x14ac:dyDescent="0.2">
      <c r="C3506" s="62"/>
      <c r="D3506" s="62"/>
    </row>
    <row r="3507" spans="3:4" x14ac:dyDescent="0.2">
      <c r="C3507" s="62"/>
      <c r="D3507" s="62"/>
    </row>
    <row r="3508" spans="3:4" x14ac:dyDescent="0.2">
      <c r="C3508" s="62"/>
      <c r="D3508" s="62"/>
    </row>
    <row r="3509" spans="3:4" x14ac:dyDescent="0.2">
      <c r="C3509" s="62"/>
      <c r="D3509" s="62"/>
    </row>
    <row r="3510" spans="3:4" x14ac:dyDescent="0.2">
      <c r="C3510" s="62"/>
      <c r="D3510" s="62"/>
    </row>
    <row r="3511" spans="3:4" x14ac:dyDescent="0.2">
      <c r="C3511" s="62"/>
      <c r="D3511" s="62"/>
    </row>
    <row r="3512" spans="3:4" x14ac:dyDescent="0.2">
      <c r="C3512" s="62"/>
      <c r="D3512" s="62"/>
    </row>
    <row r="3513" spans="3:4" x14ac:dyDescent="0.2">
      <c r="C3513" s="62"/>
      <c r="D3513" s="62"/>
    </row>
    <row r="3514" spans="3:4" x14ac:dyDescent="0.2">
      <c r="C3514" s="62"/>
      <c r="D3514" s="62"/>
    </row>
    <row r="3515" spans="3:4" x14ac:dyDescent="0.2">
      <c r="C3515" s="62"/>
      <c r="D3515" s="62"/>
    </row>
    <row r="3516" spans="3:4" x14ac:dyDescent="0.2">
      <c r="C3516" s="62"/>
      <c r="D3516" s="62"/>
    </row>
    <row r="3517" spans="3:4" x14ac:dyDescent="0.2">
      <c r="C3517" s="62"/>
      <c r="D3517" s="62"/>
    </row>
    <row r="3518" spans="3:4" x14ac:dyDescent="0.2">
      <c r="C3518" s="62"/>
      <c r="D3518" s="62"/>
    </row>
    <row r="3519" spans="3:4" x14ac:dyDescent="0.2">
      <c r="C3519" s="62"/>
      <c r="D3519" s="62"/>
    </row>
    <row r="3520" spans="3:4" x14ac:dyDescent="0.2">
      <c r="C3520" s="62"/>
      <c r="D3520" s="62"/>
    </row>
    <row r="3521" spans="3:4" x14ac:dyDescent="0.2">
      <c r="C3521" s="62"/>
      <c r="D3521" s="62"/>
    </row>
    <row r="3522" spans="3:4" x14ac:dyDescent="0.2">
      <c r="C3522" s="62"/>
      <c r="D3522" s="62"/>
    </row>
    <row r="3523" spans="3:4" x14ac:dyDescent="0.2">
      <c r="C3523" s="62"/>
      <c r="D3523" s="62"/>
    </row>
    <row r="3524" spans="3:4" x14ac:dyDescent="0.2">
      <c r="C3524" s="62"/>
      <c r="D3524" s="62"/>
    </row>
    <row r="3525" spans="3:4" x14ac:dyDescent="0.2">
      <c r="C3525" s="62"/>
      <c r="D3525" s="62"/>
    </row>
    <row r="3526" spans="3:4" x14ac:dyDescent="0.2">
      <c r="C3526" s="62"/>
      <c r="D3526" s="62"/>
    </row>
    <row r="3527" spans="3:4" x14ac:dyDescent="0.2">
      <c r="C3527" s="62"/>
      <c r="D3527" s="62"/>
    </row>
    <row r="3528" spans="3:4" x14ac:dyDescent="0.2">
      <c r="C3528" s="62"/>
      <c r="D3528" s="62"/>
    </row>
    <row r="3529" spans="3:4" x14ac:dyDescent="0.2">
      <c r="C3529" s="62"/>
      <c r="D3529" s="62"/>
    </row>
    <row r="3530" spans="3:4" x14ac:dyDescent="0.2">
      <c r="C3530" s="62"/>
      <c r="D3530" s="62"/>
    </row>
    <row r="3531" spans="3:4" x14ac:dyDescent="0.2">
      <c r="C3531" s="62"/>
      <c r="D3531" s="62"/>
    </row>
    <row r="3532" spans="3:4" x14ac:dyDescent="0.2">
      <c r="C3532" s="62"/>
      <c r="D3532" s="62"/>
    </row>
    <row r="3533" spans="3:4" x14ac:dyDescent="0.2">
      <c r="C3533" s="62"/>
      <c r="D3533" s="62"/>
    </row>
    <row r="3534" spans="3:4" x14ac:dyDescent="0.2">
      <c r="C3534" s="62"/>
      <c r="D3534" s="62"/>
    </row>
    <row r="3535" spans="3:4" x14ac:dyDescent="0.2">
      <c r="C3535" s="62"/>
      <c r="D3535" s="62"/>
    </row>
    <row r="3536" spans="3:4" x14ac:dyDescent="0.2">
      <c r="C3536" s="62"/>
      <c r="D3536" s="62"/>
    </row>
    <row r="3537" spans="3:4" x14ac:dyDescent="0.2">
      <c r="C3537" s="62"/>
      <c r="D3537" s="62"/>
    </row>
    <row r="3538" spans="3:4" x14ac:dyDescent="0.2">
      <c r="C3538" s="62"/>
      <c r="D3538" s="62"/>
    </row>
    <row r="3539" spans="3:4" x14ac:dyDescent="0.2">
      <c r="C3539" s="62"/>
      <c r="D3539" s="62"/>
    </row>
    <row r="3540" spans="3:4" x14ac:dyDescent="0.2">
      <c r="C3540" s="62"/>
      <c r="D3540" s="62"/>
    </row>
    <row r="3541" spans="3:4" x14ac:dyDescent="0.2">
      <c r="C3541" s="62"/>
      <c r="D3541" s="62"/>
    </row>
    <row r="3542" spans="3:4" x14ac:dyDescent="0.2">
      <c r="C3542" s="62"/>
      <c r="D3542" s="62"/>
    </row>
    <row r="3543" spans="3:4" x14ac:dyDescent="0.2">
      <c r="C3543" s="62"/>
      <c r="D3543" s="62"/>
    </row>
    <row r="3544" spans="3:4" x14ac:dyDescent="0.2">
      <c r="C3544" s="62"/>
      <c r="D3544" s="62"/>
    </row>
    <row r="3545" spans="3:4" x14ac:dyDescent="0.2">
      <c r="C3545" s="62"/>
      <c r="D3545" s="62"/>
    </row>
    <row r="3546" spans="3:4" x14ac:dyDescent="0.2">
      <c r="C3546" s="62"/>
      <c r="D3546" s="62"/>
    </row>
    <row r="3547" spans="3:4" x14ac:dyDescent="0.2">
      <c r="C3547" s="62"/>
      <c r="D3547" s="62"/>
    </row>
    <row r="3548" spans="3:4" x14ac:dyDescent="0.2">
      <c r="C3548" s="62"/>
      <c r="D3548" s="62"/>
    </row>
    <row r="3549" spans="3:4" x14ac:dyDescent="0.2">
      <c r="C3549" s="62"/>
      <c r="D3549" s="62"/>
    </row>
    <row r="3550" spans="3:4" x14ac:dyDescent="0.2">
      <c r="C3550" s="62"/>
      <c r="D3550" s="62"/>
    </row>
    <row r="3551" spans="3:4" x14ac:dyDescent="0.2">
      <c r="C3551" s="62"/>
      <c r="D3551" s="62"/>
    </row>
    <row r="3552" spans="3:4" x14ac:dyDescent="0.2">
      <c r="C3552" s="62"/>
      <c r="D3552" s="62"/>
    </row>
    <row r="3553" spans="3:4" x14ac:dyDescent="0.2">
      <c r="C3553" s="62"/>
      <c r="D3553" s="62"/>
    </row>
    <row r="3554" spans="3:4" x14ac:dyDescent="0.2">
      <c r="C3554" s="62"/>
      <c r="D3554" s="62"/>
    </row>
    <row r="3555" spans="3:4" x14ac:dyDescent="0.2">
      <c r="C3555" s="62"/>
      <c r="D3555" s="62"/>
    </row>
    <row r="3556" spans="3:4" x14ac:dyDescent="0.2">
      <c r="C3556" s="62"/>
      <c r="D3556" s="62"/>
    </row>
    <row r="3557" spans="3:4" x14ac:dyDescent="0.2">
      <c r="C3557" s="62"/>
      <c r="D3557" s="62"/>
    </row>
    <row r="3558" spans="3:4" x14ac:dyDescent="0.2">
      <c r="C3558" s="62"/>
      <c r="D3558" s="62"/>
    </row>
    <row r="3559" spans="3:4" x14ac:dyDescent="0.2">
      <c r="C3559" s="62"/>
      <c r="D3559" s="62"/>
    </row>
    <row r="3560" spans="3:4" x14ac:dyDescent="0.2">
      <c r="C3560" s="62"/>
      <c r="D3560" s="62"/>
    </row>
    <row r="3561" spans="3:4" x14ac:dyDescent="0.2">
      <c r="C3561" s="62"/>
      <c r="D3561" s="62"/>
    </row>
    <row r="3562" spans="3:4" x14ac:dyDescent="0.2">
      <c r="C3562" s="62"/>
      <c r="D3562" s="62"/>
    </row>
    <row r="3563" spans="3:4" x14ac:dyDescent="0.2">
      <c r="C3563" s="62"/>
      <c r="D3563" s="62"/>
    </row>
    <row r="3564" spans="3:4" x14ac:dyDescent="0.2">
      <c r="C3564" s="62"/>
      <c r="D3564" s="62"/>
    </row>
    <row r="3565" spans="3:4" x14ac:dyDescent="0.2">
      <c r="C3565" s="62"/>
      <c r="D3565" s="62"/>
    </row>
    <row r="3566" spans="3:4" x14ac:dyDescent="0.2">
      <c r="C3566" s="62"/>
      <c r="D3566" s="62"/>
    </row>
    <row r="3567" spans="3:4" x14ac:dyDescent="0.2">
      <c r="C3567" s="62"/>
      <c r="D3567" s="62"/>
    </row>
    <row r="3568" spans="3:4" x14ac:dyDescent="0.2">
      <c r="C3568" s="62"/>
      <c r="D3568" s="62"/>
    </row>
    <row r="3569" spans="3:4" x14ac:dyDescent="0.2">
      <c r="C3569" s="62"/>
      <c r="D3569" s="62"/>
    </row>
    <row r="3570" spans="3:4" x14ac:dyDescent="0.2">
      <c r="C3570" s="62"/>
      <c r="D3570" s="62"/>
    </row>
    <row r="3571" spans="3:4" x14ac:dyDescent="0.2">
      <c r="C3571" s="62"/>
      <c r="D3571" s="62"/>
    </row>
    <row r="3572" spans="3:4" x14ac:dyDescent="0.2">
      <c r="C3572" s="62"/>
      <c r="D3572" s="62"/>
    </row>
    <row r="3573" spans="3:4" x14ac:dyDescent="0.2">
      <c r="C3573" s="62"/>
      <c r="D3573" s="62"/>
    </row>
    <row r="3574" spans="3:4" x14ac:dyDescent="0.2">
      <c r="C3574" s="62"/>
      <c r="D3574" s="62"/>
    </row>
    <row r="3575" spans="3:4" x14ac:dyDescent="0.2">
      <c r="C3575" s="62"/>
      <c r="D3575" s="62"/>
    </row>
    <row r="3576" spans="3:4" x14ac:dyDescent="0.2">
      <c r="C3576" s="62"/>
      <c r="D3576" s="62"/>
    </row>
    <row r="3577" spans="3:4" x14ac:dyDescent="0.2">
      <c r="C3577" s="62"/>
      <c r="D3577" s="62"/>
    </row>
    <row r="3578" spans="3:4" x14ac:dyDescent="0.2">
      <c r="C3578" s="62"/>
      <c r="D3578" s="62"/>
    </row>
    <row r="3579" spans="3:4" x14ac:dyDescent="0.2">
      <c r="C3579" s="62"/>
      <c r="D3579" s="62"/>
    </row>
    <row r="3580" spans="3:4" x14ac:dyDescent="0.2">
      <c r="C3580" s="62"/>
      <c r="D3580" s="62"/>
    </row>
    <row r="3581" spans="3:4" x14ac:dyDescent="0.2">
      <c r="C3581" s="62"/>
      <c r="D3581" s="62"/>
    </row>
    <row r="3582" spans="3:4" x14ac:dyDescent="0.2">
      <c r="C3582" s="62"/>
      <c r="D3582" s="62"/>
    </row>
    <row r="3583" spans="3:4" x14ac:dyDescent="0.2">
      <c r="C3583" s="62"/>
      <c r="D3583" s="62"/>
    </row>
    <row r="3584" spans="3:4" x14ac:dyDescent="0.2">
      <c r="C3584" s="62"/>
      <c r="D3584" s="62"/>
    </row>
    <row r="3585" spans="3:4" x14ac:dyDescent="0.2">
      <c r="C3585" s="62"/>
      <c r="D3585" s="62"/>
    </row>
    <row r="3586" spans="3:4" x14ac:dyDescent="0.2">
      <c r="C3586" s="62"/>
      <c r="D3586" s="62"/>
    </row>
    <row r="3587" spans="3:4" x14ac:dyDescent="0.2">
      <c r="C3587" s="62"/>
      <c r="D3587" s="62"/>
    </row>
    <row r="3588" spans="3:4" x14ac:dyDescent="0.2">
      <c r="C3588" s="62"/>
      <c r="D3588" s="62"/>
    </row>
    <row r="3589" spans="3:4" x14ac:dyDescent="0.2">
      <c r="C3589" s="62"/>
      <c r="D3589" s="62"/>
    </row>
    <row r="3590" spans="3:4" x14ac:dyDescent="0.2">
      <c r="C3590" s="62"/>
      <c r="D3590" s="62"/>
    </row>
    <row r="3591" spans="3:4" x14ac:dyDescent="0.2">
      <c r="C3591" s="62"/>
      <c r="D3591" s="62"/>
    </row>
    <row r="3592" spans="3:4" x14ac:dyDescent="0.2">
      <c r="C3592" s="62"/>
      <c r="D3592" s="62"/>
    </row>
    <row r="3593" spans="3:4" x14ac:dyDescent="0.2">
      <c r="C3593" s="62"/>
      <c r="D3593" s="62"/>
    </row>
    <row r="3594" spans="3:4" x14ac:dyDescent="0.2">
      <c r="C3594" s="62"/>
      <c r="D3594" s="62"/>
    </row>
    <row r="3595" spans="3:4" x14ac:dyDescent="0.2">
      <c r="C3595" s="62"/>
      <c r="D3595" s="62"/>
    </row>
    <row r="3596" spans="3:4" x14ac:dyDescent="0.2">
      <c r="C3596" s="62"/>
      <c r="D3596" s="62"/>
    </row>
    <row r="3597" spans="3:4" x14ac:dyDescent="0.2">
      <c r="C3597" s="62"/>
      <c r="D3597" s="62"/>
    </row>
    <row r="3598" spans="3:4" x14ac:dyDescent="0.2">
      <c r="C3598" s="62"/>
      <c r="D3598" s="62"/>
    </row>
    <row r="3599" spans="3:4" x14ac:dyDescent="0.2">
      <c r="C3599" s="62"/>
      <c r="D3599" s="62"/>
    </row>
    <row r="3600" spans="3:4" x14ac:dyDescent="0.2">
      <c r="C3600" s="62"/>
      <c r="D3600" s="62"/>
    </row>
    <row r="3601" spans="3:4" x14ac:dyDescent="0.2">
      <c r="C3601" s="62"/>
      <c r="D3601" s="62"/>
    </row>
    <row r="3602" spans="3:4" x14ac:dyDescent="0.2">
      <c r="C3602" s="62"/>
      <c r="D3602" s="62"/>
    </row>
    <row r="3603" spans="3:4" x14ac:dyDescent="0.2">
      <c r="C3603" s="62"/>
      <c r="D3603" s="62"/>
    </row>
    <row r="3604" spans="3:4" x14ac:dyDescent="0.2">
      <c r="C3604" s="62"/>
      <c r="D3604" s="62"/>
    </row>
    <row r="3605" spans="3:4" x14ac:dyDescent="0.2">
      <c r="C3605" s="62"/>
      <c r="D3605" s="62"/>
    </row>
    <row r="3606" spans="3:4" x14ac:dyDescent="0.2">
      <c r="C3606" s="62"/>
      <c r="D3606" s="62"/>
    </row>
    <row r="3607" spans="3:4" x14ac:dyDescent="0.2">
      <c r="C3607" s="62"/>
      <c r="D3607" s="62"/>
    </row>
    <row r="3608" spans="3:4" x14ac:dyDescent="0.2">
      <c r="C3608" s="62"/>
      <c r="D3608" s="62"/>
    </row>
    <row r="3609" spans="3:4" x14ac:dyDescent="0.2">
      <c r="C3609" s="62"/>
      <c r="D3609" s="62"/>
    </row>
    <row r="3610" spans="3:4" x14ac:dyDescent="0.2">
      <c r="C3610" s="62"/>
      <c r="D3610" s="62"/>
    </row>
    <row r="3611" spans="3:4" x14ac:dyDescent="0.2">
      <c r="C3611" s="62"/>
      <c r="D3611" s="62"/>
    </row>
    <row r="3612" spans="3:4" x14ac:dyDescent="0.2">
      <c r="C3612" s="62"/>
      <c r="D3612" s="62"/>
    </row>
    <row r="3613" spans="3:4" x14ac:dyDescent="0.2">
      <c r="C3613" s="62"/>
      <c r="D3613" s="62"/>
    </row>
    <row r="3614" spans="3:4" x14ac:dyDescent="0.2">
      <c r="C3614" s="62"/>
      <c r="D3614" s="62"/>
    </row>
    <row r="3615" spans="3:4" x14ac:dyDescent="0.2">
      <c r="C3615" s="62"/>
      <c r="D3615" s="62"/>
    </row>
    <row r="3616" spans="3:4" x14ac:dyDescent="0.2">
      <c r="C3616" s="62"/>
      <c r="D3616" s="62"/>
    </row>
    <row r="3617" spans="3:4" x14ac:dyDescent="0.2">
      <c r="C3617" s="62"/>
      <c r="D3617" s="62"/>
    </row>
    <row r="3618" spans="3:4" x14ac:dyDescent="0.2">
      <c r="C3618" s="62"/>
      <c r="D3618" s="62"/>
    </row>
    <row r="3619" spans="3:4" x14ac:dyDescent="0.2">
      <c r="C3619" s="62"/>
      <c r="D3619" s="62"/>
    </row>
    <row r="3620" spans="3:4" x14ac:dyDescent="0.2">
      <c r="C3620" s="62"/>
      <c r="D3620" s="62"/>
    </row>
    <row r="3621" spans="3:4" x14ac:dyDescent="0.2">
      <c r="C3621" s="62"/>
      <c r="D3621" s="62"/>
    </row>
    <row r="3622" spans="3:4" x14ac:dyDescent="0.2">
      <c r="C3622" s="62"/>
      <c r="D3622" s="62"/>
    </row>
    <row r="3623" spans="3:4" x14ac:dyDescent="0.2">
      <c r="C3623" s="62"/>
      <c r="D3623" s="62"/>
    </row>
    <row r="3624" spans="3:4" x14ac:dyDescent="0.2">
      <c r="C3624" s="62"/>
      <c r="D3624" s="62"/>
    </row>
    <row r="3625" spans="3:4" x14ac:dyDescent="0.2">
      <c r="C3625" s="62"/>
      <c r="D3625" s="62"/>
    </row>
    <row r="3626" spans="3:4" x14ac:dyDescent="0.2">
      <c r="C3626" s="62"/>
      <c r="D3626" s="62"/>
    </row>
    <row r="3627" spans="3:4" x14ac:dyDescent="0.2">
      <c r="C3627" s="62"/>
      <c r="D3627" s="62"/>
    </row>
    <row r="3628" spans="3:4" x14ac:dyDescent="0.2">
      <c r="C3628" s="62"/>
      <c r="D3628" s="62"/>
    </row>
    <row r="3629" spans="3:4" x14ac:dyDescent="0.2">
      <c r="C3629" s="62"/>
      <c r="D3629" s="62"/>
    </row>
    <row r="3630" spans="3:4" x14ac:dyDescent="0.2">
      <c r="C3630" s="62"/>
      <c r="D3630" s="62"/>
    </row>
    <row r="3631" spans="3:4" x14ac:dyDescent="0.2">
      <c r="C3631" s="62"/>
      <c r="D3631" s="62"/>
    </row>
    <row r="3632" spans="3:4" x14ac:dyDescent="0.2">
      <c r="C3632" s="62"/>
      <c r="D3632" s="62"/>
    </row>
    <row r="3633" spans="3:4" x14ac:dyDescent="0.2">
      <c r="C3633" s="62"/>
      <c r="D3633" s="62"/>
    </row>
    <row r="3634" spans="3:4" x14ac:dyDescent="0.2">
      <c r="C3634" s="62"/>
      <c r="D3634" s="62"/>
    </row>
    <row r="3635" spans="3:4" x14ac:dyDescent="0.2">
      <c r="C3635" s="62"/>
      <c r="D3635" s="62"/>
    </row>
    <row r="3636" spans="3:4" x14ac:dyDescent="0.2">
      <c r="C3636" s="62"/>
      <c r="D3636" s="62"/>
    </row>
    <row r="3637" spans="3:4" x14ac:dyDescent="0.2">
      <c r="C3637" s="62"/>
      <c r="D3637" s="62"/>
    </row>
    <row r="3638" spans="3:4" x14ac:dyDescent="0.2">
      <c r="C3638" s="62"/>
      <c r="D3638" s="62"/>
    </row>
    <row r="3639" spans="3:4" x14ac:dyDescent="0.2">
      <c r="C3639" s="62"/>
      <c r="D3639" s="62"/>
    </row>
    <row r="3640" spans="3:4" x14ac:dyDescent="0.2">
      <c r="C3640" s="62"/>
      <c r="D3640" s="62"/>
    </row>
    <row r="3641" spans="3:4" x14ac:dyDescent="0.2">
      <c r="C3641" s="62"/>
      <c r="D3641" s="62"/>
    </row>
    <row r="3642" spans="3:4" x14ac:dyDescent="0.2">
      <c r="C3642" s="62"/>
      <c r="D3642" s="62"/>
    </row>
    <row r="3643" spans="3:4" x14ac:dyDescent="0.2">
      <c r="C3643" s="62"/>
      <c r="D3643" s="62"/>
    </row>
    <row r="3644" spans="3:4" x14ac:dyDescent="0.2">
      <c r="C3644" s="62"/>
      <c r="D3644" s="62"/>
    </row>
    <row r="3645" spans="3:4" x14ac:dyDescent="0.2">
      <c r="C3645" s="62"/>
      <c r="D3645" s="62"/>
    </row>
    <row r="3646" spans="3:4" x14ac:dyDescent="0.2">
      <c r="C3646" s="62"/>
      <c r="D3646" s="62"/>
    </row>
    <row r="3647" spans="3:4" x14ac:dyDescent="0.2">
      <c r="C3647" s="62"/>
      <c r="D3647" s="62"/>
    </row>
    <row r="3648" spans="3:4" x14ac:dyDescent="0.2">
      <c r="C3648" s="62"/>
      <c r="D3648" s="62"/>
    </row>
    <row r="3649" spans="3:4" x14ac:dyDescent="0.2">
      <c r="C3649" s="62"/>
      <c r="D3649" s="62"/>
    </row>
    <row r="3650" spans="3:4" x14ac:dyDescent="0.2">
      <c r="C3650" s="62"/>
      <c r="D3650" s="62"/>
    </row>
    <row r="3651" spans="3:4" x14ac:dyDescent="0.2">
      <c r="C3651" s="62"/>
      <c r="D3651" s="62"/>
    </row>
    <row r="3652" spans="3:4" x14ac:dyDescent="0.2">
      <c r="C3652" s="62"/>
      <c r="D3652" s="62"/>
    </row>
    <row r="3653" spans="3:4" x14ac:dyDescent="0.2">
      <c r="C3653" s="62"/>
      <c r="D3653" s="62"/>
    </row>
    <row r="3654" spans="3:4" x14ac:dyDescent="0.2">
      <c r="C3654" s="62"/>
      <c r="D3654" s="62"/>
    </row>
    <row r="3655" spans="3:4" x14ac:dyDescent="0.2">
      <c r="C3655" s="62"/>
      <c r="D3655" s="62"/>
    </row>
    <row r="3656" spans="3:4" x14ac:dyDescent="0.2">
      <c r="C3656" s="62"/>
      <c r="D3656" s="62"/>
    </row>
    <row r="3657" spans="3:4" x14ac:dyDescent="0.2">
      <c r="C3657" s="62"/>
      <c r="D3657" s="62"/>
    </row>
    <row r="3658" spans="3:4" x14ac:dyDescent="0.2">
      <c r="C3658" s="62"/>
      <c r="D3658" s="62"/>
    </row>
    <row r="3659" spans="3:4" x14ac:dyDescent="0.2">
      <c r="C3659" s="62"/>
      <c r="D3659" s="62"/>
    </row>
    <row r="3660" spans="3:4" x14ac:dyDescent="0.2">
      <c r="C3660" s="62"/>
      <c r="D3660" s="62"/>
    </row>
    <row r="3661" spans="3:4" x14ac:dyDescent="0.2">
      <c r="C3661" s="62"/>
      <c r="D3661" s="62"/>
    </row>
    <row r="3662" spans="3:4" x14ac:dyDescent="0.2">
      <c r="C3662" s="62"/>
      <c r="D3662" s="62"/>
    </row>
    <row r="3663" spans="3:4" x14ac:dyDescent="0.2">
      <c r="C3663" s="62"/>
      <c r="D3663" s="62"/>
    </row>
    <row r="3664" spans="3:4" x14ac:dyDescent="0.2">
      <c r="C3664" s="62"/>
      <c r="D3664" s="62"/>
    </row>
    <row r="3665" spans="3:4" x14ac:dyDescent="0.2">
      <c r="C3665" s="62"/>
      <c r="D3665" s="62"/>
    </row>
    <row r="3666" spans="3:4" x14ac:dyDescent="0.2">
      <c r="C3666" s="62"/>
      <c r="D3666" s="62"/>
    </row>
    <row r="3667" spans="3:4" x14ac:dyDescent="0.2">
      <c r="C3667" s="62"/>
      <c r="D3667" s="62"/>
    </row>
    <row r="3668" spans="3:4" x14ac:dyDescent="0.2">
      <c r="C3668" s="62"/>
      <c r="D3668" s="62"/>
    </row>
    <row r="3669" spans="3:4" x14ac:dyDescent="0.2">
      <c r="C3669" s="62"/>
      <c r="D3669" s="62"/>
    </row>
    <row r="3670" spans="3:4" x14ac:dyDescent="0.2">
      <c r="C3670" s="62"/>
      <c r="D3670" s="62"/>
    </row>
    <row r="3671" spans="3:4" x14ac:dyDescent="0.2">
      <c r="C3671" s="62"/>
      <c r="D3671" s="62"/>
    </row>
    <row r="3672" spans="3:4" x14ac:dyDescent="0.2">
      <c r="C3672" s="62"/>
      <c r="D3672" s="62"/>
    </row>
    <row r="3673" spans="3:4" x14ac:dyDescent="0.2">
      <c r="C3673" s="62"/>
      <c r="D3673" s="62"/>
    </row>
    <row r="3674" spans="3:4" x14ac:dyDescent="0.2">
      <c r="C3674" s="62"/>
      <c r="D3674" s="62"/>
    </row>
    <row r="3675" spans="3:4" x14ac:dyDescent="0.2">
      <c r="C3675" s="62"/>
      <c r="D3675" s="62"/>
    </row>
    <row r="3676" spans="3:4" x14ac:dyDescent="0.2">
      <c r="C3676" s="62"/>
      <c r="D3676" s="62"/>
    </row>
    <row r="3677" spans="3:4" x14ac:dyDescent="0.2">
      <c r="C3677" s="62"/>
      <c r="D3677" s="62"/>
    </row>
    <row r="3678" spans="3:4" x14ac:dyDescent="0.2">
      <c r="C3678" s="62"/>
      <c r="D3678" s="62"/>
    </row>
    <row r="3679" spans="3:4" x14ac:dyDescent="0.2">
      <c r="C3679" s="62"/>
      <c r="D3679" s="62"/>
    </row>
    <row r="3680" spans="3:4" x14ac:dyDescent="0.2">
      <c r="C3680" s="62"/>
      <c r="D3680" s="62"/>
    </row>
    <row r="3681" spans="3:4" x14ac:dyDescent="0.2">
      <c r="C3681" s="62"/>
      <c r="D3681" s="62"/>
    </row>
    <row r="3682" spans="3:4" x14ac:dyDescent="0.2">
      <c r="C3682" s="62"/>
      <c r="D3682" s="62"/>
    </row>
    <row r="3683" spans="3:4" x14ac:dyDescent="0.2">
      <c r="C3683" s="62"/>
      <c r="D3683" s="62"/>
    </row>
    <row r="3684" spans="3:4" x14ac:dyDescent="0.2">
      <c r="C3684" s="62"/>
      <c r="D3684" s="62"/>
    </row>
    <row r="3685" spans="3:4" x14ac:dyDescent="0.2">
      <c r="C3685" s="62"/>
      <c r="D3685" s="62"/>
    </row>
    <row r="3686" spans="3:4" x14ac:dyDescent="0.2">
      <c r="C3686" s="62"/>
      <c r="D3686" s="62"/>
    </row>
    <row r="3687" spans="3:4" x14ac:dyDescent="0.2">
      <c r="C3687" s="62"/>
      <c r="D3687" s="62"/>
    </row>
    <row r="3688" spans="3:4" x14ac:dyDescent="0.2">
      <c r="C3688" s="62"/>
      <c r="D3688" s="62"/>
    </row>
    <row r="3689" spans="3:4" x14ac:dyDescent="0.2">
      <c r="C3689" s="62"/>
      <c r="D3689" s="62"/>
    </row>
    <row r="3690" spans="3:4" x14ac:dyDescent="0.2">
      <c r="C3690" s="62"/>
      <c r="D3690" s="62"/>
    </row>
    <row r="3691" spans="3:4" x14ac:dyDescent="0.2">
      <c r="C3691" s="62"/>
      <c r="D3691" s="62"/>
    </row>
    <row r="3692" spans="3:4" x14ac:dyDescent="0.2">
      <c r="C3692" s="62"/>
      <c r="D3692" s="62"/>
    </row>
    <row r="3693" spans="3:4" x14ac:dyDescent="0.2">
      <c r="C3693" s="62"/>
      <c r="D3693" s="62"/>
    </row>
    <row r="3694" spans="3:4" x14ac:dyDescent="0.2">
      <c r="C3694" s="62"/>
      <c r="D3694" s="62"/>
    </row>
    <row r="3695" spans="3:4" x14ac:dyDescent="0.2">
      <c r="C3695" s="62"/>
      <c r="D3695" s="62"/>
    </row>
    <row r="3696" spans="3:4" x14ac:dyDescent="0.2">
      <c r="C3696" s="62"/>
      <c r="D3696" s="62"/>
    </row>
    <row r="3697" spans="3:4" x14ac:dyDescent="0.2">
      <c r="C3697" s="62"/>
      <c r="D3697" s="62"/>
    </row>
    <row r="3698" spans="3:4" x14ac:dyDescent="0.2">
      <c r="C3698" s="62"/>
      <c r="D3698" s="62"/>
    </row>
    <row r="3699" spans="3:4" x14ac:dyDescent="0.2">
      <c r="C3699" s="62"/>
      <c r="D3699" s="62"/>
    </row>
    <row r="3700" spans="3:4" x14ac:dyDescent="0.2">
      <c r="C3700" s="62"/>
      <c r="D3700" s="62"/>
    </row>
    <row r="3701" spans="3:4" x14ac:dyDescent="0.2">
      <c r="C3701" s="62"/>
      <c r="D3701" s="62"/>
    </row>
    <row r="3702" spans="3:4" x14ac:dyDescent="0.2">
      <c r="C3702" s="62"/>
      <c r="D3702" s="62"/>
    </row>
    <row r="3703" spans="3:4" x14ac:dyDescent="0.2">
      <c r="C3703" s="62"/>
      <c r="D3703" s="62"/>
    </row>
    <row r="3704" spans="3:4" x14ac:dyDescent="0.2">
      <c r="C3704" s="62"/>
      <c r="D3704" s="62"/>
    </row>
    <row r="3705" spans="3:4" x14ac:dyDescent="0.2">
      <c r="C3705" s="62"/>
      <c r="D3705" s="62"/>
    </row>
    <row r="3706" spans="3:4" x14ac:dyDescent="0.2">
      <c r="C3706" s="62"/>
      <c r="D3706" s="62"/>
    </row>
    <row r="3707" spans="3:4" x14ac:dyDescent="0.2">
      <c r="C3707" s="62"/>
      <c r="D3707" s="62"/>
    </row>
    <row r="3708" spans="3:4" x14ac:dyDescent="0.2">
      <c r="C3708" s="62"/>
      <c r="D3708" s="62"/>
    </row>
    <row r="3709" spans="3:4" x14ac:dyDescent="0.2">
      <c r="C3709" s="62"/>
      <c r="D3709" s="62"/>
    </row>
    <row r="3710" spans="3:4" x14ac:dyDescent="0.2">
      <c r="C3710" s="62"/>
      <c r="D3710" s="62"/>
    </row>
    <row r="3711" spans="3:4" x14ac:dyDescent="0.2">
      <c r="C3711" s="62"/>
      <c r="D3711" s="62"/>
    </row>
    <row r="3712" spans="3:4" x14ac:dyDescent="0.2">
      <c r="C3712" s="62"/>
      <c r="D3712" s="62"/>
    </row>
    <row r="3713" spans="3:4" x14ac:dyDescent="0.2">
      <c r="C3713" s="62"/>
      <c r="D3713" s="62"/>
    </row>
    <row r="3714" spans="3:4" x14ac:dyDescent="0.2">
      <c r="C3714" s="62"/>
      <c r="D3714" s="62"/>
    </row>
    <row r="3715" spans="3:4" x14ac:dyDescent="0.2">
      <c r="C3715" s="62"/>
      <c r="D3715" s="62"/>
    </row>
    <row r="3716" spans="3:4" x14ac:dyDescent="0.2">
      <c r="C3716" s="62"/>
      <c r="D3716" s="62"/>
    </row>
    <row r="3717" spans="3:4" x14ac:dyDescent="0.2">
      <c r="C3717" s="62"/>
      <c r="D3717" s="62"/>
    </row>
    <row r="3718" spans="3:4" x14ac:dyDescent="0.2">
      <c r="C3718" s="62"/>
      <c r="D3718" s="62"/>
    </row>
    <row r="3719" spans="3:4" x14ac:dyDescent="0.2">
      <c r="C3719" s="62"/>
      <c r="D3719" s="62"/>
    </row>
    <row r="3720" spans="3:4" x14ac:dyDescent="0.2">
      <c r="C3720" s="62"/>
      <c r="D3720" s="62"/>
    </row>
    <row r="3721" spans="3:4" x14ac:dyDescent="0.2">
      <c r="C3721" s="62"/>
      <c r="D3721" s="62"/>
    </row>
    <row r="3722" spans="3:4" x14ac:dyDescent="0.2">
      <c r="C3722" s="62"/>
      <c r="D3722" s="62"/>
    </row>
    <row r="3723" spans="3:4" x14ac:dyDescent="0.2">
      <c r="C3723" s="62"/>
      <c r="D3723" s="62"/>
    </row>
    <row r="3724" spans="3:4" x14ac:dyDescent="0.2">
      <c r="C3724" s="62"/>
      <c r="D3724" s="62"/>
    </row>
    <row r="3725" spans="3:4" x14ac:dyDescent="0.2">
      <c r="C3725" s="62"/>
      <c r="D3725" s="62"/>
    </row>
    <row r="3726" spans="3:4" x14ac:dyDescent="0.2">
      <c r="C3726" s="62"/>
      <c r="D3726" s="62"/>
    </row>
    <row r="3727" spans="3:4" x14ac:dyDescent="0.2">
      <c r="C3727" s="62"/>
      <c r="D3727" s="62"/>
    </row>
    <row r="3728" spans="3:4" x14ac:dyDescent="0.2">
      <c r="C3728" s="62"/>
      <c r="D3728" s="62"/>
    </row>
    <row r="3729" spans="3:4" x14ac:dyDescent="0.2">
      <c r="C3729" s="62"/>
      <c r="D3729" s="62"/>
    </row>
    <row r="3730" spans="3:4" x14ac:dyDescent="0.2">
      <c r="C3730" s="62"/>
      <c r="D3730" s="62"/>
    </row>
    <row r="3731" spans="3:4" x14ac:dyDescent="0.2">
      <c r="C3731" s="62"/>
      <c r="D3731" s="62"/>
    </row>
    <row r="3732" spans="3:4" x14ac:dyDescent="0.2">
      <c r="C3732" s="62"/>
      <c r="D3732" s="62"/>
    </row>
    <row r="3733" spans="3:4" x14ac:dyDescent="0.2">
      <c r="C3733" s="62"/>
      <c r="D3733" s="62"/>
    </row>
    <row r="3734" spans="3:4" x14ac:dyDescent="0.2">
      <c r="C3734" s="62"/>
      <c r="D3734" s="62"/>
    </row>
    <row r="3735" spans="3:4" x14ac:dyDescent="0.2">
      <c r="C3735" s="62"/>
      <c r="D3735" s="62"/>
    </row>
    <row r="3736" spans="3:4" x14ac:dyDescent="0.2">
      <c r="C3736" s="62"/>
      <c r="D3736" s="62"/>
    </row>
    <row r="3737" spans="3:4" x14ac:dyDescent="0.2">
      <c r="C3737" s="62"/>
      <c r="D3737" s="62"/>
    </row>
    <row r="3738" spans="3:4" x14ac:dyDescent="0.2">
      <c r="C3738" s="62"/>
      <c r="D3738" s="62"/>
    </row>
    <row r="3739" spans="3:4" x14ac:dyDescent="0.2">
      <c r="C3739" s="62"/>
      <c r="D3739" s="62"/>
    </row>
    <row r="3740" spans="3:4" x14ac:dyDescent="0.2">
      <c r="C3740" s="62"/>
      <c r="D3740" s="62"/>
    </row>
    <row r="3741" spans="3:4" x14ac:dyDescent="0.2">
      <c r="C3741" s="62"/>
      <c r="D3741" s="62"/>
    </row>
    <row r="3742" spans="3:4" x14ac:dyDescent="0.2">
      <c r="C3742" s="62"/>
      <c r="D3742" s="62"/>
    </row>
    <row r="3743" spans="3:4" x14ac:dyDescent="0.2">
      <c r="C3743" s="62"/>
      <c r="D3743" s="62"/>
    </row>
    <row r="3744" spans="3:4" x14ac:dyDescent="0.2">
      <c r="C3744" s="62"/>
      <c r="D3744" s="62"/>
    </row>
    <row r="3745" spans="3:4" x14ac:dyDescent="0.2">
      <c r="C3745" s="62"/>
      <c r="D3745" s="62"/>
    </row>
    <row r="3746" spans="3:4" x14ac:dyDescent="0.2">
      <c r="C3746" s="62"/>
      <c r="D3746" s="62"/>
    </row>
    <row r="3747" spans="3:4" x14ac:dyDescent="0.2">
      <c r="C3747" s="62"/>
      <c r="D3747" s="62"/>
    </row>
    <row r="3748" spans="3:4" x14ac:dyDescent="0.2">
      <c r="C3748" s="62"/>
      <c r="D3748" s="62"/>
    </row>
    <row r="3749" spans="3:4" x14ac:dyDescent="0.2">
      <c r="C3749" s="62"/>
      <c r="D3749" s="62"/>
    </row>
    <row r="3750" spans="3:4" x14ac:dyDescent="0.2">
      <c r="C3750" s="62"/>
      <c r="D3750" s="62"/>
    </row>
    <row r="3751" spans="3:4" x14ac:dyDescent="0.2">
      <c r="C3751" s="62"/>
      <c r="D3751" s="62"/>
    </row>
    <row r="3752" spans="3:4" x14ac:dyDescent="0.2">
      <c r="C3752" s="62"/>
      <c r="D3752" s="62"/>
    </row>
    <row r="3753" spans="3:4" x14ac:dyDescent="0.2">
      <c r="C3753" s="62"/>
      <c r="D3753" s="62"/>
    </row>
    <row r="3754" spans="3:4" x14ac:dyDescent="0.2">
      <c r="C3754" s="62"/>
      <c r="D3754" s="62"/>
    </row>
    <row r="3755" spans="3:4" x14ac:dyDescent="0.2">
      <c r="C3755" s="62"/>
      <c r="D3755" s="62"/>
    </row>
    <row r="3756" spans="3:4" x14ac:dyDescent="0.2">
      <c r="C3756" s="62"/>
      <c r="D3756" s="62"/>
    </row>
    <row r="3757" spans="3:4" x14ac:dyDescent="0.2">
      <c r="C3757" s="62"/>
      <c r="D3757" s="62"/>
    </row>
    <row r="3758" spans="3:4" x14ac:dyDescent="0.2">
      <c r="C3758" s="62"/>
      <c r="D3758" s="62"/>
    </row>
    <row r="3759" spans="3:4" x14ac:dyDescent="0.2">
      <c r="C3759" s="62"/>
      <c r="D3759" s="62"/>
    </row>
    <row r="3760" spans="3:4" x14ac:dyDescent="0.2">
      <c r="C3760" s="62"/>
      <c r="D3760" s="62"/>
    </row>
    <row r="3761" spans="3:4" x14ac:dyDescent="0.2">
      <c r="C3761" s="62"/>
      <c r="D3761" s="62"/>
    </row>
    <row r="3762" spans="3:4" x14ac:dyDescent="0.2">
      <c r="C3762" s="62"/>
      <c r="D3762" s="62"/>
    </row>
    <row r="3763" spans="3:4" x14ac:dyDescent="0.2">
      <c r="C3763" s="62"/>
      <c r="D3763" s="62"/>
    </row>
    <row r="3764" spans="3:4" x14ac:dyDescent="0.2">
      <c r="C3764" s="62"/>
      <c r="D3764" s="62"/>
    </row>
    <row r="3765" spans="3:4" x14ac:dyDescent="0.2">
      <c r="C3765" s="62"/>
      <c r="D3765" s="62"/>
    </row>
    <row r="3766" spans="3:4" x14ac:dyDescent="0.2">
      <c r="C3766" s="62"/>
      <c r="D3766" s="62"/>
    </row>
    <row r="3767" spans="3:4" x14ac:dyDescent="0.2">
      <c r="C3767" s="62"/>
      <c r="D3767" s="62"/>
    </row>
    <row r="3768" spans="3:4" x14ac:dyDescent="0.2">
      <c r="C3768" s="62"/>
      <c r="D3768" s="62"/>
    </row>
    <row r="3769" spans="3:4" x14ac:dyDescent="0.2">
      <c r="C3769" s="62"/>
      <c r="D3769" s="62"/>
    </row>
    <row r="3770" spans="3:4" x14ac:dyDescent="0.2">
      <c r="C3770" s="62"/>
      <c r="D3770" s="62"/>
    </row>
    <row r="3771" spans="3:4" x14ac:dyDescent="0.2">
      <c r="C3771" s="62"/>
      <c r="D3771" s="62"/>
    </row>
    <row r="3772" spans="3:4" x14ac:dyDescent="0.2">
      <c r="C3772" s="62"/>
      <c r="D3772" s="62"/>
    </row>
    <row r="3773" spans="3:4" x14ac:dyDescent="0.2">
      <c r="C3773" s="62"/>
      <c r="D3773" s="62"/>
    </row>
    <row r="3774" spans="3:4" x14ac:dyDescent="0.2">
      <c r="C3774" s="62"/>
      <c r="D3774" s="62"/>
    </row>
    <row r="3775" spans="3:4" x14ac:dyDescent="0.2">
      <c r="C3775" s="62"/>
      <c r="D3775" s="62"/>
    </row>
    <row r="3776" spans="3:4" x14ac:dyDescent="0.2">
      <c r="C3776" s="62"/>
      <c r="D3776" s="62"/>
    </row>
    <row r="3777" spans="3:4" x14ac:dyDescent="0.2">
      <c r="C3777" s="62"/>
      <c r="D3777" s="62"/>
    </row>
    <row r="3778" spans="3:4" x14ac:dyDescent="0.2">
      <c r="C3778" s="62"/>
      <c r="D3778" s="62"/>
    </row>
    <row r="3779" spans="3:4" x14ac:dyDescent="0.2">
      <c r="C3779" s="62"/>
      <c r="D3779" s="62"/>
    </row>
    <row r="3780" spans="3:4" x14ac:dyDescent="0.2">
      <c r="C3780" s="62"/>
      <c r="D3780" s="62"/>
    </row>
    <row r="3781" spans="3:4" x14ac:dyDescent="0.2">
      <c r="C3781" s="62"/>
      <c r="D3781" s="62"/>
    </row>
    <row r="3782" spans="3:4" x14ac:dyDescent="0.2">
      <c r="C3782" s="62"/>
      <c r="D3782" s="62"/>
    </row>
    <row r="3783" spans="3:4" x14ac:dyDescent="0.2">
      <c r="C3783" s="62"/>
      <c r="D3783" s="62"/>
    </row>
    <row r="3784" spans="3:4" x14ac:dyDescent="0.2">
      <c r="C3784" s="62"/>
      <c r="D3784" s="62"/>
    </row>
    <row r="3785" spans="3:4" x14ac:dyDescent="0.2">
      <c r="C3785" s="62"/>
      <c r="D3785" s="62"/>
    </row>
    <row r="3786" spans="3:4" x14ac:dyDescent="0.2">
      <c r="C3786" s="62"/>
      <c r="D3786" s="62"/>
    </row>
    <row r="3787" spans="3:4" x14ac:dyDescent="0.2">
      <c r="C3787" s="62"/>
      <c r="D3787" s="62"/>
    </row>
    <row r="3788" spans="3:4" x14ac:dyDescent="0.2">
      <c r="C3788" s="62"/>
      <c r="D3788" s="62"/>
    </row>
    <row r="3789" spans="3:4" x14ac:dyDescent="0.2">
      <c r="C3789" s="62"/>
      <c r="D3789" s="62"/>
    </row>
    <row r="3790" spans="3:4" x14ac:dyDescent="0.2">
      <c r="C3790" s="62"/>
      <c r="D3790" s="62"/>
    </row>
    <row r="3791" spans="3:4" x14ac:dyDescent="0.2">
      <c r="C3791" s="62"/>
      <c r="D3791" s="62"/>
    </row>
    <row r="3792" spans="3:4" x14ac:dyDescent="0.2">
      <c r="C3792" s="62"/>
      <c r="D3792" s="62"/>
    </row>
    <row r="3793" spans="3:4" x14ac:dyDescent="0.2">
      <c r="C3793" s="62"/>
      <c r="D3793" s="62"/>
    </row>
    <row r="3794" spans="3:4" x14ac:dyDescent="0.2">
      <c r="C3794" s="62"/>
      <c r="D3794" s="62"/>
    </row>
    <row r="3795" spans="3:4" x14ac:dyDescent="0.2">
      <c r="C3795" s="62"/>
      <c r="D3795" s="62"/>
    </row>
    <row r="3796" spans="3:4" x14ac:dyDescent="0.2">
      <c r="C3796" s="62"/>
      <c r="D3796" s="62"/>
    </row>
    <row r="3797" spans="3:4" x14ac:dyDescent="0.2">
      <c r="C3797" s="62"/>
      <c r="D3797" s="62"/>
    </row>
    <row r="3798" spans="3:4" x14ac:dyDescent="0.2">
      <c r="C3798" s="62"/>
      <c r="D3798" s="62"/>
    </row>
    <row r="3799" spans="3:4" x14ac:dyDescent="0.2">
      <c r="C3799" s="62"/>
      <c r="D3799" s="62"/>
    </row>
    <row r="3800" spans="3:4" x14ac:dyDescent="0.2">
      <c r="C3800" s="62"/>
      <c r="D3800" s="62"/>
    </row>
    <row r="3801" spans="3:4" x14ac:dyDescent="0.2">
      <c r="C3801" s="62"/>
      <c r="D3801" s="62"/>
    </row>
    <row r="3802" spans="3:4" x14ac:dyDescent="0.2">
      <c r="C3802" s="62"/>
      <c r="D3802" s="62"/>
    </row>
    <row r="3803" spans="3:4" x14ac:dyDescent="0.2">
      <c r="C3803" s="62"/>
      <c r="D3803" s="62"/>
    </row>
    <row r="3804" spans="3:4" x14ac:dyDescent="0.2">
      <c r="C3804" s="62"/>
      <c r="D3804" s="62"/>
    </row>
    <row r="3805" spans="3:4" x14ac:dyDescent="0.2">
      <c r="C3805" s="62"/>
      <c r="D3805" s="62"/>
    </row>
    <row r="3806" spans="3:4" x14ac:dyDescent="0.2">
      <c r="C3806" s="62"/>
      <c r="D3806" s="62"/>
    </row>
    <row r="3807" spans="3:4" x14ac:dyDescent="0.2">
      <c r="C3807" s="62"/>
      <c r="D3807" s="62"/>
    </row>
    <row r="3808" spans="3:4" x14ac:dyDescent="0.2">
      <c r="C3808" s="62"/>
      <c r="D3808" s="62"/>
    </row>
    <row r="3809" spans="3:4" x14ac:dyDescent="0.2">
      <c r="C3809" s="62"/>
      <c r="D3809" s="62"/>
    </row>
    <row r="3810" spans="3:4" x14ac:dyDescent="0.2">
      <c r="C3810" s="62"/>
      <c r="D3810" s="62"/>
    </row>
    <row r="3811" spans="3:4" x14ac:dyDescent="0.2">
      <c r="C3811" s="62"/>
      <c r="D3811" s="62"/>
    </row>
    <row r="3812" spans="3:4" x14ac:dyDescent="0.2">
      <c r="C3812" s="62"/>
      <c r="D3812" s="62"/>
    </row>
    <row r="3813" spans="3:4" x14ac:dyDescent="0.2">
      <c r="C3813" s="62"/>
      <c r="D3813" s="62"/>
    </row>
    <row r="3814" spans="3:4" x14ac:dyDescent="0.2">
      <c r="C3814" s="62"/>
      <c r="D3814" s="62"/>
    </row>
    <row r="3815" spans="3:4" x14ac:dyDescent="0.2">
      <c r="C3815" s="62"/>
      <c r="D3815" s="62"/>
    </row>
    <row r="3816" spans="3:4" x14ac:dyDescent="0.2">
      <c r="C3816" s="62"/>
      <c r="D3816" s="62"/>
    </row>
    <row r="3817" spans="3:4" x14ac:dyDescent="0.2">
      <c r="C3817" s="62"/>
      <c r="D3817" s="62"/>
    </row>
    <row r="3818" spans="3:4" x14ac:dyDescent="0.2">
      <c r="C3818" s="62"/>
      <c r="D3818" s="62"/>
    </row>
    <row r="3819" spans="3:4" x14ac:dyDescent="0.2">
      <c r="C3819" s="62"/>
      <c r="D3819" s="62"/>
    </row>
    <row r="3820" spans="3:4" x14ac:dyDescent="0.2">
      <c r="C3820" s="62"/>
      <c r="D3820" s="62"/>
    </row>
    <row r="3821" spans="3:4" x14ac:dyDescent="0.2">
      <c r="C3821" s="62"/>
      <c r="D3821" s="62"/>
    </row>
    <row r="3822" spans="3:4" x14ac:dyDescent="0.2">
      <c r="C3822" s="62"/>
      <c r="D3822" s="62"/>
    </row>
    <row r="3823" spans="3:4" x14ac:dyDescent="0.2">
      <c r="C3823" s="62"/>
      <c r="D3823" s="62"/>
    </row>
    <row r="3824" spans="3:4" x14ac:dyDescent="0.2">
      <c r="C3824" s="62"/>
      <c r="D3824" s="62"/>
    </row>
    <row r="3825" spans="3:4" x14ac:dyDescent="0.2">
      <c r="C3825" s="62"/>
      <c r="D3825" s="62"/>
    </row>
    <row r="3826" spans="3:4" x14ac:dyDescent="0.2">
      <c r="C3826" s="62"/>
      <c r="D3826" s="62"/>
    </row>
    <row r="3827" spans="3:4" x14ac:dyDescent="0.2">
      <c r="C3827" s="62"/>
      <c r="D3827" s="62"/>
    </row>
    <row r="3828" spans="3:4" x14ac:dyDescent="0.2">
      <c r="C3828" s="62"/>
      <c r="D3828" s="62"/>
    </row>
    <row r="3829" spans="3:4" x14ac:dyDescent="0.2">
      <c r="C3829" s="62"/>
      <c r="D3829" s="62"/>
    </row>
    <row r="3830" spans="3:4" x14ac:dyDescent="0.2">
      <c r="C3830" s="62"/>
      <c r="D3830" s="62"/>
    </row>
    <row r="3831" spans="3:4" x14ac:dyDescent="0.2">
      <c r="C3831" s="62"/>
      <c r="D3831" s="62"/>
    </row>
    <row r="3832" spans="3:4" x14ac:dyDescent="0.2">
      <c r="C3832" s="62"/>
      <c r="D3832" s="62"/>
    </row>
    <row r="3833" spans="3:4" x14ac:dyDescent="0.2">
      <c r="C3833" s="62"/>
      <c r="D3833" s="62"/>
    </row>
    <row r="3834" spans="3:4" x14ac:dyDescent="0.2">
      <c r="C3834" s="62"/>
      <c r="D3834" s="62"/>
    </row>
    <row r="3835" spans="3:4" x14ac:dyDescent="0.2">
      <c r="C3835" s="62"/>
      <c r="D3835" s="62"/>
    </row>
    <row r="3836" spans="3:4" x14ac:dyDescent="0.2">
      <c r="C3836" s="62"/>
      <c r="D3836" s="62"/>
    </row>
    <row r="3837" spans="3:4" x14ac:dyDescent="0.2">
      <c r="C3837" s="62"/>
      <c r="D3837" s="62"/>
    </row>
    <row r="3838" spans="3:4" x14ac:dyDescent="0.2">
      <c r="C3838" s="62"/>
      <c r="D3838" s="62"/>
    </row>
    <row r="3839" spans="3:4" x14ac:dyDescent="0.2">
      <c r="C3839" s="62"/>
      <c r="D3839" s="62"/>
    </row>
    <row r="3840" spans="3:4" x14ac:dyDescent="0.2">
      <c r="C3840" s="62"/>
      <c r="D3840" s="62"/>
    </row>
    <row r="3841" spans="3:4" x14ac:dyDescent="0.2">
      <c r="C3841" s="62"/>
      <c r="D3841" s="62"/>
    </row>
    <row r="3842" spans="3:4" x14ac:dyDescent="0.2">
      <c r="C3842" s="62"/>
      <c r="D3842" s="62"/>
    </row>
    <row r="3843" spans="3:4" x14ac:dyDescent="0.2">
      <c r="C3843" s="62"/>
      <c r="D3843" s="62"/>
    </row>
    <row r="3844" spans="3:4" x14ac:dyDescent="0.2">
      <c r="C3844" s="62"/>
      <c r="D3844" s="62"/>
    </row>
    <row r="3845" spans="3:4" x14ac:dyDescent="0.2">
      <c r="C3845" s="62"/>
      <c r="D3845" s="62"/>
    </row>
    <row r="3846" spans="3:4" x14ac:dyDescent="0.2">
      <c r="C3846" s="62"/>
      <c r="D3846" s="62"/>
    </row>
    <row r="3847" spans="3:4" x14ac:dyDescent="0.2">
      <c r="C3847" s="62"/>
      <c r="D3847" s="62"/>
    </row>
    <row r="3848" spans="3:4" x14ac:dyDescent="0.2">
      <c r="C3848" s="62"/>
      <c r="D3848" s="62"/>
    </row>
    <row r="3849" spans="3:4" x14ac:dyDescent="0.2">
      <c r="C3849" s="62"/>
      <c r="D3849" s="62"/>
    </row>
    <row r="3850" spans="3:4" x14ac:dyDescent="0.2">
      <c r="C3850" s="62"/>
      <c r="D3850" s="62"/>
    </row>
    <row r="3851" spans="3:4" x14ac:dyDescent="0.2">
      <c r="C3851" s="62"/>
      <c r="D3851" s="62"/>
    </row>
    <row r="3852" spans="3:4" x14ac:dyDescent="0.2">
      <c r="C3852" s="62"/>
      <c r="D3852" s="62"/>
    </row>
    <row r="3853" spans="3:4" x14ac:dyDescent="0.2">
      <c r="C3853" s="62"/>
      <c r="D3853" s="62"/>
    </row>
    <row r="3854" spans="3:4" x14ac:dyDescent="0.2">
      <c r="C3854" s="62"/>
      <c r="D3854" s="62"/>
    </row>
    <row r="3855" spans="3:4" x14ac:dyDescent="0.2">
      <c r="C3855" s="62"/>
      <c r="D3855" s="62"/>
    </row>
    <row r="3856" spans="3:4" x14ac:dyDescent="0.2">
      <c r="C3856" s="62"/>
      <c r="D3856" s="62"/>
    </row>
    <row r="3857" spans="3:4" x14ac:dyDescent="0.2">
      <c r="C3857" s="62"/>
      <c r="D3857" s="62"/>
    </row>
    <row r="3858" spans="3:4" x14ac:dyDescent="0.2">
      <c r="C3858" s="62"/>
      <c r="D3858" s="62"/>
    </row>
    <row r="3859" spans="3:4" x14ac:dyDescent="0.2">
      <c r="C3859" s="62"/>
      <c r="D3859" s="62"/>
    </row>
    <row r="3860" spans="3:4" x14ac:dyDescent="0.2">
      <c r="C3860" s="62"/>
      <c r="D3860" s="62"/>
    </row>
    <row r="3861" spans="3:4" x14ac:dyDescent="0.2">
      <c r="C3861" s="62"/>
      <c r="D3861" s="62"/>
    </row>
    <row r="3862" spans="3:4" x14ac:dyDescent="0.2">
      <c r="C3862" s="62"/>
      <c r="D3862" s="62"/>
    </row>
    <row r="3863" spans="3:4" x14ac:dyDescent="0.2">
      <c r="C3863" s="62"/>
      <c r="D3863" s="62"/>
    </row>
    <row r="3864" spans="3:4" x14ac:dyDescent="0.2">
      <c r="C3864" s="62"/>
      <c r="D3864" s="62"/>
    </row>
    <row r="3865" spans="3:4" x14ac:dyDescent="0.2">
      <c r="C3865" s="62"/>
      <c r="D3865" s="62"/>
    </row>
    <row r="3866" spans="3:4" x14ac:dyDescent="0.2">
      <c r="C3866" s="62"/>
      <c r="D3866" s="62"/>
    </row>
    <row r="3867" spans="3:4" x14ac:dyDescent="0.2">
      <c r="C3867" s="62"/>
      <c r="D3867" s="62"/>
    </row>
    <row r="3868" spans="3:4" x14ac:dyDescent="0.2">
      <c r="C3868" s="62"/>
      <c r="D3868" s="62"/>
    </row>
    <row r="3869" spans="3:4" x14ac:dyDescent="0.2">
      <c r="C3869" s="62"/>
      <c r="D3869" s="62"/>
    </row>
    <row r="3870" spans="3:4" x14ac:dyDescent="0.2">
      <c r="C3870" s="62"/>
      <c r="D3870" s="62"/>
    </row>
    <row r="3871" spans="3:4" x14ac:dyDescent="0.2">
      <c r="C3871" s="62"/>
      <c r="D3871" s="62"/>
    </row>
    <row r="3872" spans="3:4" x14ac:dyDescent="0.2">
      <c r="C3872" s="62"/>
      <c r="D3872" s="62"/>
    </row>
    <row r="3873" spans="3:4" x14ac:dyDescent="0.2">
      <c r="C3873" s="62"/>
      <c r="D3873" s="62"/>
    </row>
    <row r="3874" spans="3:4" x14ac:dyDescent="0.2">
      <c r="C3874" s="62"/>
      <c r="D3874" s="62"/>
    </row>
    <row r="3875" spans="3:4" x14ac:dyDescent="0.2">
      <c r="C3875" s="62"/>
      <c r="D3875" s="62"/>
    </row>
    <row r="3876" spans="3:4" x14ac:dyDescent="0.2">
      <c r="C3876" s="62"/>
      <c r="D3876" s="62"/>
    </row>
    <row r="3877" spans="3:4" x14ac:dyDescent="0.2">
      <c r="C3877" s="62"/>
      <c r="D3877" s="62"/>
    </row>
    <row r="3878" spans="3:4" x14ac:dyDescent="0.2">
      <c r="C3878" s="62"/>
      <c r="D3878" s="62"/>
    </row>
    <row r="3879" spans="3:4" x14ac:dyDescent="0.2">
      <c r="C3879" s="62"/>
      <c r="D3879" s="62"/>
    </row>
    <row r="3880" spans="3:4" x14ac:dyDescent="0.2">
      <c r="C3880" s="62"/>
      <c r="D3880" s="62"/>
    </row>
    <row r="3881" spans="3:4" x14ac:dyDescent="0.2">
      <c r="C3881" s="62"/>
      <c r="D3881" s="62"/>
    </row>
    <row r="3882" spans="3:4" x14ac:dyDescent="0.2">
      <c r="C3882" s="62"/>
      <c r="D3882" s="62"/>
    </row>
    <row r="3883" spans="3:4" x14ac:dyDescent="0.2">
      <c r="C3883" s="62"/>
      <c r="D3883" s="62"/>
    </row>
    <row r="3884" spans="3:4" x14ac:dyDescent="0.2">
      <c r="C3884" s="62"/>
      <c r="D3884" s="62"/>
    </row>
    <row r="3885" spans="3:4" x14ac:dyDescent="0.2">
      <c r="C3885" s="62"/>
      <c r="D3885" s="62"/>
    </row>
    <row r="3886" spans="3:4" x14ac:dyDescent="0.2">
      <c r="C3886" s="62"/>
      <c r="D3886" s="62"/>
    </row>
    <row r="3887" spans="3:4" x14ac:dyDescent="0.2">
      <c r="C3887" s="62"/>
      <c r="D3887" s="62"/>
    </row>
    <row r="3888" spans="3:4" x14ac:dyDescent="0.2">
      <c r="C3888" s="62"/>
      <c r="D3888" s="62"/>
    </row>
    <row r="3889" spans="3:4" x14ac:dyDescent="0.2">
      <c r="C3889" s="62"/>
      <c r="D3889" s="62"/>
    </row>
    <row r="3890" spans="3:4" x14ac:dyDescent="0.2">
      <c r="C3890" s="62"/>
      <c r="D3890" s="62"/>
    </row>
    <row r="3891" spans="3:4" x14ac:dyDescent="0.2">
      <c r="C3891" s="62"/>
      <c r="D3891" s="62"/>
    </row>
    <row r="3892" spans="3:4" x14ac:dyDescent="0.2">
      <c r="C3892" s="62"/>
      <c r="D3892" s="62"/>
    </row>
    <row r="3893" spans="3:4" x14ac:dyDescent="0.2">
      <c r="C3893" s="62"/>
      <c r="D3893" s="62"/>
    </row>
    <row r="3894" spans="3:4" x14ac:dyDescent="0.2">
      <c r="C3894" s="62"/>
      <c r="D3894" s="62"/>
    </row>
    <row r="3895" spans="3:4" x14ac:dyDescent="0.2">
      <c r="C3895" s="62"/>
      <c r="D3895" s="62"/>
    </row>
    <row r="3896" spans="3:4" x14ac:dyDescent="0.2">
      <c r="C3896" s="62"/>
      <c r="D3896" s="62"/>
    </row>
    <row r="3897" spans="3:4" x14ac:dyDescent="0.2">
      <c r="C3897" s="62"/>
      <c r="D3897" s="62"/>
    </row>
    <row r="3898" spans="3:4" x14ac:dyDescent="0.2">
      <c r="C3898" s="62"/>
      <c r="D3898" s="62"/>
    </row>
    <row r="3899" spans="3:4" x14ac:dyDescent="0.2">
      <c r="C3899" s="62"/>
      <c r="D3899" s="62"/>
    </row>
    <row r="3900" spans="3:4" x14ac:dyDescent="0.2">
      <c r="C3900" s="62"/>
      <c r="D3900" s="62"/>
    </row>
    <row r="3901" spans="3:4" x14ac:dyDescent="0.2">
      <c r="C3901" s="62"/>
      <c r="D3901" s="62"/>
    </row>
    <row r="3902" spans="3:4" x14ac:dyDescent="0.2">
      <c r="C3902" s="62"/>
      <c r="D3902" s="62"/>
    </row>
    <row r="3903" spans="3:4" x14ac:dyDescent="0.2">
      <c r="C3903" s="62"/>
      <c r="D3903" s="62"/>
    </row>
    <row r="3904" spans="3:4" x14ac:dyDescent="0.2">
      <c r="C3904" s="62"/>
      <c r="D3904" s="62"/>
    </row>
    <row r="3905" spans="3:4" x14ac:dyDescent="0.2">
      <c r="C3905" s="62"/>
      <c r="D3905" s="62"/>
    </row>
    <row r="3906" spans="3:4" x14ac:dyDescent="0.2">
      <c r="C3906" s="62"/>
      <c r="D3906" s="62"/>
    </row>
    <row r="3907" spans="3:4" x14ac:dyDescent="0.2">
      <c r="C3907" s="62"/>
      <c r="D3907" s="62"/>
    </row>
  </sheetData>
  <protectedRanges>
    <protectedRange sqref="A282:D289" name="Range1"/>
  </protectedRanges>
  <phoneticPr fontId="0" type="noConversion"/>
  <hyperlinks>
    <hyperlink ref="H2205" r:id="rId1" display="http://vsolj.cetus-net.org/bulletin.html" xr:uid="{00000000-0004-0000-0000-000000000000}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BD3817"/>
  <sheetViews>
    <sheetView workbookViewId="0">
      <selection activeCell="B73" sqref="B73:E84"/>
    </sheetView>
  </sheetViews>
  <sheetFormatPr defaultRowHeight="12.75" x14ac:dyDescent="0.2"/>
  <cols>
    <col min="1" max="1" width="5.42578125" style="4" customWidth="1"/>
    <col min="2" max="2" width="14" style="4" customWidth="1"/>
    <col min="3" max="3" width="3.7109375" style="4" customWidth="1"/>
    <col min="4" max="4" width="11.28515625" style="4" customWidth="1"/>
    <col min="5" max="5" width="10.7109375" style="4" customWidth="1"/>
    <col min="6" max="16" width="9.42578125" style="4" customWidth="1"/>
    <col min="17" max="18" width="10.7109375" style="4" customWidth="1"/>
    <col min="19" max="19" width="12.7109375" style="4" customWidth="1"/>
    <col min="20" max="16384" width="9.140625" style="4"/>
  </cols>
  <sheetData>
    <row r="1" spans="1:52" ht="21" thickBot="1" x14ac:dyDescent="0.35">
      <c r="B1" s="54" t="s">
        <v>131</v>
      </c>
      <c r="D1" s="10"/>
      <c r="V1" s="32" t="s">
        <v>54</v>
      </c>
      <c r="W1" s="32" t="s">
        <v>81</v>
      </c>
      <c r="AB1" s="4">
        <v>-11192</v>
      </c>
      <c r="AC1" s="4">
        <v>9.770094184204936E-4</v>
      </c>
      <c r="AR1" s="4">
        <v>-11612</v>
      </c>
      <c r="AS1" s="4">
        <v>3.687043281388469E-3</v>
      </c>
      <c r="AY1" s="4">
        <v>725</v>
      </c>
      <c r="AZ1" s="4">
        <v>-1.5507039643125609E-4</v>
      </c>
    </row>
    <row r="2" spans="1:52" ht="13.5" thickBot="1" x14ac:dyDescent="0.25">
      <c r="A2"/>
      <c r="B2" s="16" t="s">
        <v>67</v>
      </c>
      <c r="C2" s="44" t="s">
        <v>119</v>
      </c>
      <c r="M2" s="21" t="s">
        <v>107</v>
      </c>
      <c r="N2" s="3"/>
      <c r="O2" s="24"/>
      <c r="Q2" s="7"/>
      <c r="R2" s="7"/>
      <c r="S2" s="7"/>
      <c r="T2" s="32" t="s">
        <v>49</v>
      </c>
      <c r="U2" s="32" t="s">
        <v>104</v>
      </c>
      <c r="V2" s="7">
        <v>-45000</v>
      </c>
      <c r="W2" s="130">
        <f>+E$11+E$12*V2+E$13*V2^2</f>
        <v>-3.4781608788198672E-2</v>
      </c>
      <c r="AB2" s="4">
        <v>-11085.5</v>
      </c>
      <c r="AC2" s="4">
        <v>9.5541079790564254E-3</v>
      </c>
      <c r="AR2" s="4">
        <v>-11305</v>
      </c>
      <c r="AS2" s="4">
        <v>5.7966137683251873E-3</v>
      </c>
      <c r="AY2" s="4">
        <v>762.5</v>
      </c>
      <c r="AZ2" s="4">
        <v>6.9370149140013382E-4</v>
      </c>
    </row>
    <row r="3" spans="1:52" ht="13.5" thickBot="1" x14ac:dyDescent="0.25">
      <c r="A3"/>
      <c r="B3" s="107" t="s">
        <v>223</v>
      </c>
      <c r="C3" s="3"/>
      <c r="D3" s="13"/>
      <c r="E3" s="13"/>
      <c r="M3" s="4" t="s">
        <v>62</v>
      </c>
      <c r="N3" s="3"/>
      <c r="O3" s="24">
        <v>48544.870999999999</v>
      </c>
      <c r="Q3" s="7">
        <v>-8928.480885953375</v>
      </c>
      <c r="R3" s="7"/>
      <c r="S3" s="7">
        <v>-8928.5</v>
      </c>
      <c r="T3" s="7">
        <v>6.0941364936297759E-3</v>
      </c>
      <c r="U3" s="7">
        <f t="shared" ref="U3:U10" si="0">+H$11+H$12*S3</f>
        <v>5.6923105762570776E-3</v>
      </c>
      <c r="V3" s="4">
        <v>-40000</v>
      </c>
      <c r="W3" s="130">
        <f t="shared" ref="W3:W12" si="1">+E$11+E$12*V3+E$13*V3^2</f>
        <v>-2.3189497530456807E-2</v>
      </c>
      <c r="AB3" s="4">
        <v>-10881.5</v>
      </c>
      <c r="AC3" s="4">
        <v>-2.8193370453664102E-3</v>
      </c>
      <c r="AR3" s="4">
        <v>-11192</v>
      </c>
      <c r="AS3" s="4">
        <v>9.770094184204936E-4</v>
      </c>
      <c r="AY3" s="4">
        <v>1279</v>
      </c>
      <c r="AZ3" s="4">
        <v>-1.0202102930634283E-3</v>
      </c>
    </row>
    <row r="4" spans="1:52" ht="13.5" thickBot="1" x14ac:dyDescent="0.25">
      <c r="A4"/>
      <c r="B4" s="17" t="s">
        <v>68</v>
      </c>
      <c r="C4" s="11"/>
      <c r="D4" s="14">
        <v>48544.870999999999</v>
      </c>
      <c r="E4" s="15">
        <v>0.31885106382919526</v>
      </c>
      <c r="F4" s="12"/>
      <c r="M4" s="4" t="s">
        <v>83</v>
      </c>
      <c r="N4" s="3"/>
      <c r="O4" s="24">
        <v>49592.544699999999</v>
      </c>
      <c r="P4" s="4">
        <v>5.9999999999999995E-4</v>
      </c>
      <c r="Q4" s="7">
        <v>-5642.4888553473529</v>
      </c>
      <c r="R4" s="7"/>
      <c r="S4" s="7">
        <v>-5642.5</v>
      </c>
      <c r="T4" s="7">
        <v>3.5532525216694921E-3</v>
      </c>
      <c r="U4" s="4">
        <f t="shared" si="0"/>
        <v>3.9634336004000566E-3</v>
      </c>
      <c r="V4" s="7">
        <v>-35000</v>
      </c>
      <c r="W4" s="130">
        <f t="shared" si="1"/>
        <v>-1.362797848906417E-2</v>
      </c>
      <c r="AB4" s="4">
        <v>-10731</v>
      </c>
      <c r="AC4" s="4">
        <v>8.2262341529713012E-3</v>
      </c>
      <c r="AR4" s="4">
        <v>-11085.5</v>
      </c>
      <c r="AS4" s="4">
        <v>9.5541079790564254E-3</v>
      </c>
      <c r="AY4" s="4">
        <v>1451</v>
      </c>
      <c r="AZ4" s="4">
        <v>7.7472821431001648E-4</v>
      </c>
    </row>
    <row r="5" spans="1:52" x14ac:dyDescent="0.2">
      <c r="A5"/>
      <c r="B5" s="16"/>
      <c r="C5" s="3"/>
      <c r="D5" s="7"/>
      <c r="E5" s="7"/>
      <c r="M5" s="21" t="s">
        <v>77</v>
      </c>
      <c r="N5" s="3"/>
      <c r="O5" s="24">
        <v>51622.852048099041</v>
      </c>
      <c r="P5" s="4">
        <v>1E-4</v>
      </c>
      <c r="Q5" s="7">
        <v>725.49935084156323</v>
      </c>
      <c r="R5" s="7"/>
      <c r="S5" s="7">
        <v>725.5</v>
      </c>
      <c r="T5" s="7">
        <v>-2.0697135187219828E-4</v>
      </c>
      <c r="U5" s="4">
        <f t="shared" si="0"/>
        <v>6.130110251543131E-4</v>
      </c>
      <c r="V5" s="4">
        <v>-30000</v>
      </c>
      <c r="W5" s="130">
        <f t="shared" si="1"/>
        <v>-6.0970516640207646E-3</v>
      </c>
      <c r="AB5" s="4">
        <v>-10244.5</v>
      </c>
      <c r="AC5" s="4">
        <v>6.3037782674655318E-3</v>
      </c>
      <c r="AR5" s="4">
        <v>-10881.5</v>
      </c>
      <c r="AS5" s="4">
        <v>-2.8193370453664102E-3</v>
      </c>
      <c r="AY5" s="4">
        <v>1463.5</v>
      </c>
      <c r="AZ5" s="4">
        <v>-4.0354660450248048E-4</v>
      </c>
    </row>
    <row r="6" spans="1:52" x14ac:dyDescent="0.2">
      <c r="A6"/>
      <c r="B6" s="17" t="s">
        <v>69</v>
      </c>
      <c r="C6" s="3"/>
      <c r="D6" s="5"/>
      <c r="M6" s="21" t="s">
        <v>77</v>
      </c>
      <c r="N6" s="3"/>
      <c r="O6" s="24">
        <v>51634.809083596338</v>
      </c>
      <c r="P6" s="4">
        <v>1.2E-4</v>
      </c>
      <c r="Q6" s="7">
        <v>763.00217577053684</v>
      </c>
      <c r="R6" s="7"/>
      <c r="S6" s="7">
        <v>763</v>
      </c>
      <c r="T6" s="7">
        <v>6.9370149140013382E-4</v>
      </c>
      <c r="U6" s="4">
        <f t="shared" si="0"/>
        <v>5.9328099271528743E-4</v>
      </c>
      <c r="V6" s="7">
        <v>-25000</v>
      </c>
      <c r="W6" s="130">
        <f t="shared" si="1"/>
        <v>-5.9671705532659408E-4</v>
      </c>
      <c r="AB6" s="4">
        <v>-10179</v>
      </c>
      <c r="AC6" s="4">
        <v>1.1921618221094832E-2</v>
      </c>
      <c r="AR6" s="4">
        <v>-10731</v>
      </c>
      <c r="AS6" s="4">
        <v>8.2262341529713012E-3</v>
      </c>
      <c r="AY6" s="4">
        <v>1595.5</v>
      </c>
      <c r="AZ6" s="4">
        <v>8.0187133426079527E-4</v>
      </c>
    </row>
    <row r="7" spans="1:52" x14ac:dyDescent="0.2">
      <c r="A7"/>
      <c r="B7" s="16" t="s">
        <v>51</v>
      </c>
      <c r="C7" s="3"/>
      <c r="D7" s="23">
        <v>51799.488899999997</v>
      </c>
      <c r="E7" s="127" t="s">
        <v>220</v>
      </c>
      <c r="M7" s="21" t="s">
        <v>79</v>
      </c>
      <c r="N7" s="3"/>
      <c r="O7" s="24">
        <v>51935.784679999997</v>
      </c>
      <c r="P7" s="6">
        <v>6.9999999999999994E-5</v>
      </c>
      <c r="Q7" s="7">
        <v>1707.00163971558</v>
      </c>
      <c r="R7" s="7"/>
      <c r="S7" s="7">
        <v>1707</v>
      </c>
      <c r="T7" s="7">
        <v>5.2279094961704686E-4</v>
      </c>
      <c r="U7" s="4">
        <f t="shared" si="0"/>
        <v>9.6610309450214922E-5</v>
      </c>
      <c r="V7" s="4">
        <v>-20000</v>
      </c>
      <c r="W7" s="130">
        <f t="shared" si="1"/>
        <v>2.8730253370183589E-3</v>
      </c>
      <c r="AB7" s="4">
        <v>-10113</v>
      </c>
      <c r="AC7" s="4">
        <v>1.4124327186436858E-2</v>
      </c>
      <c r="AL7" s="4">
        <v>-11612</v>
      </c>
      <c r="AM7" s="4">
        <v>3.687043281388469E-3</v>
      </c>
      <c r="AO7" s="4">
        <v>-0.5</v>
      </c>
      <c r="AP7" s="4">
        <v>0</v>
      </c>
      <c r="AR7" s="4">
        <v>-10244.5</v>
      </c>
      <c r="AS7" s="4">
        <v>6.3037782674655318E-3</v>
      </c>
      <c r="AY7" s="4">
        <v>1706.5</v>
      </c>
      <c r="AZ7" s="4">
        <v>5.2279094961704686E-4</v>
      </c>
    </row>
    <row r="8" spans="1:52" x14ac:dyDescent="0.2">
      <c r="A8"/>
      <c r="B8" s="16" t="s">
        <v>60</v>
      </c>
      <c r="C8" s="3"/>
      <c r="D8" s="4">
        <v>0.31883028000000002</v>
      </c>
      <c r="M8" s="21" t="s">
        <v>79</v>
      </c>
      <c r="N8" s="3"/>
      <c r="O8" s="24">
        <v>51957.783066969365</v>
      </c>
      <c r="P8" s="6">
        <v>1.3999999999999999E-4</v>
      </c>
      <c r="Q8" s="7">
        <v>1775.9988134229379</v>
      </c>
      <c r="R8" s="7"/>
      <c r="S8" s="7">
        <v>1776</v>
      </c>
      <c r="T8" s="7">
        <v>-3.7831667577847838E-4</v>
      </c>
      <c r="U8" s="4">
        <f t="shared" si="0"/>
        <v>6.030704976240774E-5</v>
      </c>
      <c r="V8" s="7">
        <v>-15000</v>
      </c>
      <c r="W8" s="130">
        <f t="shared" si="1"/>
        <v>4.3121755130140858E-3</v>
      </c>
      <c r="AB8" s="4">
        <v>-10091</v>
      </c>
      <c r="AC8" s="4">
        <v>1.5858563514484558E-2</v>
      </c>
      <c r="AL8" s="4">
        <v>-11305</v>
      </c>
      <c r="AM8" s="4">
        <v>5.7966137683251873E-3</v>
      </c>
      <c r="AO8" s="4">
        <v>725</v>
      </c>
      <c r="AP8" s="4">
        <v>-1.5507039643125609E-4</v>
      </c>
      <c r="AR8" s="4">
        <v>-10179</v>
      </c>
      <c r="AS8" s="4">
        <v>1.1921618221094832E-2</v>
      </c>
      <c r="AY8" s="4">
        <v>1775.5</v>
      </c>
      <c r="AZ8" s="4">
        <v>-3.7831667577847838E-4</v>
      </c>
    </row>
    <row r="9" spans="1:52" x14ac:dyDescent="0.2">
      <c r="A9"/>
      <c r="B9" s="60" t="s">
        <v>144</v>
      </c>
      <c r="C9" s="60"/>
      <c r="D9" s="60">
        <v>133</v>
      </c>
      <c r="E9" s="60" t="str">
        <f>"F"&amp;D9</f>
        <v>F133</v>
      </c>
      <c r="F9" s="60" t="str">
        <f>"G"&amp;D9</f>
        <v>G133</v>
      </c>
      <c r="H9" s="36" t="s">
        <v>105</v>
      </c>
      <c r="I9" s="36"/>
      <c r="M9" s="34" t="s">
        <v>110</v>
      </c>
      <c r="O9">
        <v>52185.268700000001</v>
      </c>
      <c r="P9" s="4">
        <v>2.0000000000000001E-4</v>
      </c>
      <c r="S9" s="4">
        <v>2489</v>
      </c>
      <c r="T9" s="4">
        <v>-1.3721260620513931E-4</v>
      </c>
      <c r="U9" s="4">
        <f t="shared" si="0"/>
        <v>-3.1482663367826658E-4</v>
      </c>
      <c r="V9" s="4">
        <v>-10000</v>
      </c>
      <c r="W9" s="130">
        <f t="shared" si="1"/>
        <v>3.7207334726605777E-3</v>
      </c>
      <c r="X9" s="3"/>
      <c r="AB9" s="4">
        <v>-10050.5</v>
      </c>
      <c r="AC9" s="4">
        <v>2.23295309842797E-3</v>
      </c>
      <c r="AL9" s="4">
        <v>-11192</v>
      </c>
      <c r="AM9" s="4">
        <v>9.770094184204936E-4</v>
      </c>
      <c r="AO9" s="4">
        <v>762.5</v>
      </c>
      <c r="AP9" s="4">
        <v>6.9370149140013382E-4</v>
      </c>
      <c r="AR9" s="4">
        <v>-10113</v>
      </c>
      <c r="AS9" s="4">
        <v>1.4124327186436858E-2</v>
      </c>
      <c r="AY9" s="4">
        <v>1808.5</v>
      </c>
      <c r="AZ9" s="4">
        <v>5.5606844398425892E-4</v>
      </c>
    </row>
    <row r="10" spans="1:52" ht="13.5" thickBot="1" x14ac:dyDescent="0.25">
      <c r="A10"/>
      <c r="B10" s="16"/>
      <c r="D10" s="19" t="s">
        <v>75</v>
      </c>
      <c r="E10" s="19" t="s">
        <v>76</v>
      </c>
      <c r="F10" s="13"/>
      <c r="H10" s="37" t="s">
        <v>75</v>
      </c>
      <c r="I10" s="36"/>
      <c r="M10" s="34" t="s">
        <v>110</v>
      </c>
      <c r="O10">
        <v>52185.428500000002</v>
      </c>
      <c r="P10" s="4">
        <v>1E-4</v>
      </c>
      <c r="S10" s="4">
        <v>2489.5</v>
      </c>
      <c r="T10" s="4">
        <v>2.4765639682300389E-4</v>
      </c>
      <c r="U10" s="4">
        <f t="shared" si="0"/>
        <v>-3.1508970077745359E-4</v>
      </c>
      <c r="V10" s="7">
        <v>-5000</v>
      </c>
      <c r="W10" s="130">
        <f t="shared" si="1"/>
        <v>1.0986992159578439E-3</v>
      </c>
      <c r="X10" s="3"/>
      <c r="AB10" s="4">
        <v>-9234.5</v>
      </c>
      <c r="AC10" s="4">
        <v>1.5739173031761311E-2</v>
      </c>
      <c r="AL10" s="4">
        <v>-11085.5</v>
      </c>
      <c r="AM10" s="4">
        <v>9.5541079790564254E-3</v>
      </c>
      <c r="AO10" s="4">
        <v>1279</v>
      </c>
      <c r="AP10" s="4">
        <v>-1.0202102930634283E-3</v>
      </c>
      <c r="AR10" s="4">
        <v>-10091</v>
      </c>
      <c r="AS10" s="4">
        <v>1.5858563514484558E-2</v>
      </c>
      <c r="AY10" s="4">
        <v>2358</v>
      </c>
      <c r="AZ10" s="4">
        <v>1.2710747978417203E-4</v>
      </c>
    </row>
    <row r="11" spans="1:52" x14ac:dyDescent="0.2">
      <c r="A11"/>
      <c r="B11" s="16" t="s">
        <v>70</v>
      </c>
      <c r="D11" s="61" t="e">
        <f ca="1">INTERCEPT(INDIRECT(F9):H897,INDIRECT(E9):$G897)</f>
        <v>#DIV/0!</v>
      </c>
      <c r="E11" s="25">
        <f>+F11*G11</f>
        <v>-3.5539272570941174E-3</v>
      </c>
      <c r="F11" s="27">
        <v>-3.5539272570941174E-3</v>
      </c>
      <c r="G11" s="26">
        <v>1</v>
      </c>
      <c r="H11" s="36">
        <f>INTERCEPT(T2:T10,S2:S10)</f>
        <v>9.9472138607466275E-4</v>
      </c>
      <c r="I11" s="36"/>
      <c r="V11" s="4">
        <v>0</v>
      </c>
      <c r="W11" s="130">
        <f t="shared" si="1"/>
        <v>-3.5539272570941174E-3</v>
      </c>
      <c r="X11" s="3"/>
      <c r="AB11" s="4">
        <v>-9172</v>
      </c>
      <c r="AC11" s="4">
        <v>1.3847798938513733E-2</v>
      </c>
      <c r="AL11" s="4">
        <v>-10881.5</v>
      </c>
      <c r="AM11" s="4">
        <v>-2.8193370453664102E-3</v>
      </c>
      <c r="AO11" s="4">
        <v>1451</v>
      </c>
      <c r="AP11" s="4">
        <v>7.7472821431001648E-4</v>
      </c>
      <c r="AR11" s="4">
        <v>-10050.5</v>
      </c>
      <c r="AS11" s="4">
        <v>2.23295309842797E-3</v>
      </c>
      <c r="AY11" s="4">
        <v>2489</v>
      </c>
      <c r="AZ11" s="4">
        <v>-1.3721260620513931E-4</v>
      </c>
    </row>
    <row r="12" spans="1:52" x14ac:dyDescent="0.2">
      <c r="A12"/>
      <c r="B12" s="16" t="s">
        <v>71</v>
      </c>
      <c r="D12" s="61" t="e">
        <f ca="1">SLOPE(INDIRECT(F9):H898,INDIRECT(E9):$G898)</f>
        <v>#DIV/0!</v>
      </c>
      <c r="E12" s="25">
        <f>+F12*G12</f>
        <v>-1.1335845162453151E-6</v>
      </c>
      <c r="F12" s="28">
        <v>-1.1335845162453151E-2</v>
      </c>
      <c r="G12" s="26">
        <v>1E-4</v>
      </c>
      <c r="H12" s="36">
        <f>SLOPE(T2:T10,S2:S10)</f>
        <v>-5.2613419837401745E-7</v>
      </c>
      <c r="I12" s="36"/>
      <c r="V12" s="7">
        <v>5000</v>
      </c>
      <c r="W12" s="130">
        <f t="shared" si="1"/>
        <v>-1.0237145946495307E-2</v>
      </c>
      <c r="X12" s="3"/>
      <c r="AB12" s="4">
        <v>-9112.5</v>
      </c>
      <c r="AC12" s="4">
        <v>2.44721081253374E-3</v>
      </c>
      <c r="AL12" s="4">
        <v>-10731</v>
      </c>
      <c r="AM12" s="4">
        <v>8.2262341529713012E-3</v>
      </c>
      <c r="AO12" s="4">
        <v>1463.5</v>
      </c>
      <c r="AP12" s="4">
        <v>-4.0354660450248048E-4</v>
      </c>
      <c r="AR12" s="4">
        <v>-9234.5</v>
      </c>
      <c r="AS12" s="4">
        <v>1.5739173031761311E-2</v>
      </c>
      <c r="AY12" s="4">
        <v>2489.5</v>
      </c>
      <c r="AZ12" s="4">
        <v>2.4765639682300389E-4</v>
      </c>
    </row>
    <row r="13" spans="1:52" ht="13.5" thickBot="1" x14ac:dyDescent="0.25">
      <c r="A13"/>
      <c r="B13" s="16" t="s">
        <v>72</v>
      </c>
      <c r="D13" s="41"/>
      <c r="E13" s="25">
        <f>+F13*G13</f>
        <v>-4.0611844326984561E-11</v>
      </c>
      <c r="F13" s="29">
        <v>-4.0611844326984559E-3</v>
      </c>
      <c r="G13" s="26">
        <v>1E-8</v>
      </c>
      <c r="H13" s="36"/>
      <c r="I13" s="36"/>
      <c r="X13" s="3"/>
      <c r="AB13" s="4">
        <v>-9103</v>
      </c>
      <c r="AC13" s="4">
        <v>1.5597219535266049E-3</v>
      </c>
      <c r="AL13" s="4">
        <v>-10244.5</v>
      </c>
      <c r="AM13" s="4">
        <v>6.3037782674655318E-3</v>
      </c>
      <c r="AO13" s="4">
        <v>1595.5</v>
      </c>
      <c r="AP13" s="4">
        <v>8.0187133426079527E-4</v>
      </c>
      <c r="AR13" s="4">
        <v>-9172</v>
      </c>
      <c r="AS13" s="4">
        <v>1.3847798938513733E-2</v>
      </c>
      <c r="AY13" s="4">
        <v>3484</v>
      </c>
      <c r="AZ13" s="4">
        <v>2.0521119295153767E-3</v>
      </c>
    </row>
    <row r="14" spans="1:52" x14ac:dyDescent="0.2">
      <c r="A14"/>
      <c r="B14" s="16" t="s">
        <v>73</v>
      </c>
      <c r="D14" s="21"/>
      <c r="F14" s="7">
        <f>SUM(S21:S865)</f>
        <v>-3.4749339642797705E-3</v>
      </c>
      <c r="H14" s="36"/>
      <c r="I14" s="36"/>
      <c r="V14" s="7"/>
      <c r="X14" s="3"/>
      <c r="AB14" s="4">
        <v>-9100</v>
      </c>
      <c r="AC14" s="4">
        <v>7.0689359927200712E-3</v>
      </c>
      <c r="AL14" s="4">
        <v>-10179</v>
      </c>
      <c r="AM14" s="4">
        <v>1.1921618221094832E-2</v>
      </c>
      <c r="AO14" s="4">
        <v>1706.5</v>
      </c>
      <c r="AP14" s="4">
        <v>5.2279094961704686E-4</v>
      </c>
      <c r="AR14" s="4">
        <v>-9112.5</v>
      </c>
      <c r="AS14" s="4">
        <v>2.44721081253374E-3</v>
      </c>
      <c r="AY14" s="4">
        <v>4176.5</v>
      </c>
      <c r="AZ14" s="4">
        <v>1.3956870607216842E-3</v>
      </c>
    </row>
    <row r="15" spans="1:52" x14ac:dyDescent="0.2">
      <c r="A15"/>
      <c r="B15" s="18" t="s">
        <v>74</v>
      </c>
      <c r="C15" s="16"/>
      <c r="D15" s="55" t="e">
        <f ca="1">(D7+D11)+(D8+D12)*INT(MAX(G21:G3425))</f>
        <v>#DIV/0!</v>
      </c>
      <c r="E15" s="57">
        <f>+D7+INT(MAX(G21:G1480))*D8+E11+E12*INT(MAX(G21:G3915))+E13*INT(MAX(G21:G3942)^2)</f>
        <v>55443.378355189154</v>
      </c>
      <c r="F15" s="16"/>
      <c r="H15" s="38">
        <v>52185.428500000002</v>
      </c>
      <c r="I15" s="36"/>
      <c r="X15" s="3"/>
      <c r="AB15" s="4">
        <v>-9093.5</v>
      </c>
      <c r="AC15" s="4">
        <v>1.5672233086661436E-2</v>
      </c>
      <c r="AL15" s="4">
        <v>-10113</v>
      </c>
      <c r="AM15" s="4">
        <v>1.4124327186436858E-2</v>
      </c>
      <c r="AO15" s="4">
        <v>1775.5</v>
      </c>
      <c r="AP15" s="4">
        <v>-3.7831667577847838E-4</v>
      </c>
      <c r="AR15" s="4">
        <v>-9103</v>
      </c>
      <c r="AS15" s="4">
        <v>1.5597219535266049E-3</v>
      </c>
      <c r="AY15" s="4">
        <v>4841.5</v>
      </c>
      <c r="AZ15" s="4">
        <v>2.8714667787426151E-3</v>
      </c>
    </row>
    <row r="16" spans="1:52" x14ac:dyDescent="0.2">
      <c r="A16"/>
      <c r="B16" s="17" t="s">
        <v>58</v>
      </c>
      <c r="C16" s="16"/>
      <c r="D16" s="56" t="e">
        <f ca="1">+D8+D12</f>
        <v>#DIV/0!</v>
      </c>
      <c r="E16" s="57">
        <f>+D8+E12+2*E13*MAX(G21:G9336)</f>
        <v>0.31882821806933431</v>
      </c>
      <c r="F16" s="16"/>
      <c r="H16" s="36">
        <f>+D8+H12</f>
        <v>0.31882975386580165</v>
      </c>
      <c r="I16" s="36"/>
      <c r="V16" s="7"/>
      <c r="X16" s="3"/>
      <c r="AB16" s="4">
        <v>-9084</v>
      </c>
      <c r="AC16" s="4">
        <v>1.7847442286438309E-3</v>
      </c>
      <c r="AL16" s="4">
        <v>-10091</v>
      </c>
      <c r="AM16" s="4">
        <v>1.5858563514484558E-2</v>
      </c>
      <c r="AO16" s="4">
        <v>1808.5</v>
      </c>
      <c r="AP16" s="4">
        <v>5.5606844398425892E-4</v>
      </c>
      <c r="AR16" s="4">
        <v>-9100</v>
      </c>
      <c r="AS16" s="4">
        <v>7.0689359927200712E-3</v>
      </c>
      <c r="AY16" s="4">
        <v>6055</v>
      </c>
      <c r="AZ16" s="4">
        <v>4.6485475104418583E-3</v>
      </c>
    </row>
    <row r="17" spans="1:56" ht="13.5" thickBot="1" x14ac:dyDescent="0.25">
      <c r="A17"/>
      <c r="B17" s="61" t="s">
        <v>130</v>
      </c>
      <c r="C17" s="16"/>
      <c r="D17" s="16">
        <f>COUNT(D21:D2083)</f>
        <v>64</v>
      </c>
      <c r="E17" s="16"/>
      <c r="F17" s="16"/>
      <c r="H17" s="36" t="s">
        <v>106</v>
      </c>
      <c r="I17" s="36"/>
      <c r="X17" s="3"/>
      <c r="AB17" s="4">
        <v>-9081</v>
      </c>
      <c r="AC17" s="4">
        <v>1.1293958268652204E-2</v>
      </c>
      <c r="AL17" s="4">
        <v>-10050.5</v>
      </c>
      <c r="AM17" s="4">
        <v>2.23295309842797E-3</v>
      </c>
      <c r="AO17" s="4">
        <v>2358</v>
      </c>
      <c r="AP17" s="4">
        <v>1.2710747978417203E-4</v>
      </c>
      <c r="AR17" s="4">
        <v>-9093.5</v>
      </c>
      <c r="AS17" s="4">
        <v>1.5672233086661436E-2</v>
      </c>
      <c r="AY17" s="4">
        <v>6055</v>
      </c>
      <c r="AZ17" s="4">
        <v>4.6485475104418583E-3</v>
      </c>
    </row>
    <row r="18" spans="1:56" ht="14.25" thickTop="1" thickBot="1" x14ac:dyDescent="0.25">
      <c r="A18"/>
      <c r="B18" s="17" t="s">
        <v>57</v>
      </c>
      <c r="C18" s="16"/>
      <c r="D18" s="58" t="e">
        <f ca="1">+D15</f>
        <v>#DIV/0!</v>
      </c>
      <c r="E18" s="59" t="e">
        <f ca="1">D16</f>
        <v>#DIV/0!</v>
      </c>
      <c r="F18" s="78" t="s">
        <v>75</v>
      </c>
      <c r="H18" s="39">
        <f>H15</f>
        <v>52185.428500000002</v>
      </c>
      <c r="I18" s="40">
        <f>+H16</f>
        <v>0.31882975386580165</v>
      </c>
      <c r="V18" s="7"/>
      <c r="W18" s="3"/>
      <c r="X18" s="3"/>
      <c r="AB18" s="4">
        <v>-9078</v>
      </c>
      <c r="AC18" s="4">
        <v>3.8031723161111586E-3</v>
      </c>
      <c r="AL18" s="4">
        <v>-9234.5</v>
      </c>
      <c r="AM18" s="4">
        <v>1.5739173031761311E-2</v>
      </c>
      <c r="AO18" s="4">
        <v>2489</v>
      </c>
      <c r="AP18" s="4">
        <v>-1.3721260620513931E-4</v>
      </c>
      <c r="AR18" s="4">
        <v>-9084</v>
      </c>
      <c r="AS18" s="4">
        <v>1.7847442286438309E-3</v>
      </c>
      <c r="AY18" s="4">
        <v>6185</v>
      </c>
      <c r="AZ18" s="4">
        <v>4.6144894149620086E-3</v>
      </c>
    </row>
    <row r="19" spans="1:56" ht="13.5" thickBot="1" x14ac:dyDescent="0.25">
      <c r="A19"/>
      <c r="B19" s="17" t="s">
        <v>128</v>
      </c>
      <c r="C19" s="16"/>
      <c r="D19" s="86">
        <f>+E15</f>
        <v>55443.378355189154</v>
      </c>
      <c r="E19" s="87">
        <f>+E16</f>
        <v>0.31882821806933431</v>
      </c>
      <c r="F19" s="60" t="s">
        <v>129</v>
      </c>
      <c r="H19" s="4" t="s">
        <v>49</v>
      </c>
      <c r="O19" s="4" t="s">
        <v>48</v>
      </c>
      <c r="T19" s="30" t="s">
        <v>104</v>
      </c>
      <c r="W19" s="3"/>
      <c r="X19" s="3"/>
      <c r="AB19" s="4">
        <v>-9071.5</v>
      </c>
      <c r="AC19" s="4">
        <v>4.4064694156986661E-3</v>
      </c>
      <c r="AL19" s="4">
        <v>-9172</v>
      </c>
      <c r="AM19" s="4">
        <v>1.3847798938513733E-2</v>
      </c>
      <c r="AO19" s="4">
        <v>2489.5</v>
      </c>
      <c r="AP19" s="4">
        <v>2.4765639682300389E-4</v>
      </c>
      <c r="AR19" s="4">
        <v>-9081</v>
      </c>
      <c r="AS19" s="4">
        <v>1.1293958268652204E-2</v>
      </c>
      <c r="AY19" s="4">
        <v>6230</v>
      </c>
      <c r="AZ19" s="4">
        <v>5.0727000707411207E-3</v>
      </c>
    </row>
    <row r="20" spans="1:56" ht="15" thickBot="1" x14ac:dyDescent="0.25">
      <c r="A20" s="13"/>
      <c r="B20" s="8" t="s">
        <v>64</v>
      </c>
      <c r="C20" s="9" t="s">
        <v>66</v>
      </c>
      <c r="D20" s="8" t="s">
        <v>65</v>
      </c>
      <c r="E20" s="8" t="s">
        <v>52</v>
      </c>
      <c r="F20" s="8" t="s">
        <v>55</v>
      </c>
      <c r="G20" s="8" t="s">
        <v>54</v>
      </c>
      <c r="H20" s="8" t="s">
        <v>59</v>
      </c>
      <c r="I20" s="22" t="s">
        <v>53</v>
      </c>
      <c r="J20" s="22" t="s">
        <v>61</v>
      </c>
      <c r="K20" s="22" t="s">
        <v>116</v>
      </c>
      <c r="L20" s="22" t="s">
        <v>78</v>
      </c>
      <c r="M20" s="22" t="s">
        <v>103</v>
      </c>
      <c r="N20" s="22" t="s">
        <v>84</v>
      </c>
      <c r="O20" s="22" t="s">
        <v>80</v>
      </c>
      <c r="P20" s="8" t="s">
        <v>81</v>
      </c>
      <c r="Q20" s="8" t="s">
        <v>50</v>
      </c>
      <c r="R20" s="122" t="s">
        <v>219</v>
      </c>
      <c r="S20" s="122" t="s">
        <v>227</v>
      </c>
      <c r="T20" s="30"/>
      <c r="V20" s="7"/>
      <c r="X20" s="3" t="s">
        <v>66</v>
      </c>
      <c r="AB20" s="4">
        <v>-9068.5</v>
      </c>
      <c r="AC20" s="4">
        <v>7.9156834544846788E-3</v>
      </c>
      <c r="AL20" s="4">
        <v>-9112.5</v>
      </c>
      <c r="AM20" s="4">
        <v>2.44721081253374E-3</v>
      </c>
      <c r="AO20" s="4">
        <v>3484</v>
      </c>
      <c r="AP20" s="4">
        <v>2.0521119295153767E-3</v>
      </c>
      <c r="AR20" s="4">
        <v>-9078</v>
      </c>
      <c r="AS20" s="4">
        <v>3.8031723161111586E-3</v>
      </c>
      <c r="AY20" s="4">
        <v>6230</v>
      </c>
      <c r="AZ20" s="4">
        <v>5.0727000707411207E-3</v>
      </c>
    </row>
    <row r="21" spans="1:56" x14ac:dyDescent="0.2">
      <c r="A21" s="7"/>
      <c r="B21" s="7" t="s">
        <v>53</v>
      </c>
      <c r="C21" s="42"/>
      <c r="D21" s="63">
        <v>38383.711000000003</v>
      </c>
      <c r="E21" s="63"/>
      <c r="F21" s="7">
        <f t="shared" ref="F21:F43" si="2">(D21-D$7)/D$8</f>
        <v>-42078.117235288919</v>
      </c>
      <c r="G21" s="7">
        <f t="shared" ref="G21:G43" si="3">ROUND(2*F21,0)/2</f>
        <v>-42078</v>
      </c>
      <c r="H21" s="7">
        <f t="shared" ref="H21:H43" si="4">D21-(D$7+G21*D$8)</f>
        <v>-3.737815999193117E-2</v>
      </c>
      <c r="I21" s="7">
        <f>H21</f>
        <v>-3.737815999193117E-2</v>
      </c>
      <c r="J21" s="7"/>
      <c r="K21" s="7"/>
      <c r="L21" s="7"/>
      <c r="M21" s="7"/>
      <c r="N21" s="7"/>
      <c r="O21" s="7"/>
      <c r="P21" s="7">
        <f t="shared" ref="P21:P30" si="5">+E$11+E$12*G21+E$13*G21^2</f>
        <v>-2.7760587261815808E-2</v>
      </c>
      <c r="Q21" s="2">
        <f t="shared" ref="Q21:Q43" si="6">D21-15018.5</f>
        <v>23365.211000000003</v>
      </c>
      <c r="R21" s="2"/>
      <c r="S21" s="7">
        <f>+(P21-H21)^2</f>
        <v>9.2497705219058652E-5</v>
      </c>
      <c r="W21" s="4" t="s">
        <v>53</v>
      </c>
      <c r="X21" s="3"/>
      <c r="Y21" s="4" t="s">
        <v>47</v>
      </c>
      <c r="AB21" s="4">
        <v>-9059</v>
      </c>
      <c r="AC21" s="4">
        <v>1.3028194596699905E-2</v>
      </c>
      <c r="AL21" s="4">
        <v>-9103</v>
      </c>
      <c r="AM21" s="4">
        <v>1.5597219535266049E-3</v>
      </c>
      <c r="AO21" s="4">
        <v>4176.5</v>
      </c>
      <c r="AP21" s="4">
        <v>1.3956870607216842E-3</v>
      </c>
      <c r="AR21" s="4">
        <v>-9071.5</v>
      </c>
      <c r="AS21" s="4">
        <v>4.4064694156986661E-3</v>
      </c>
      <c r="AY21" s="4">
        <v>6230.5</v>
      </c>
      <c r="AZ21" s="4">
        <v>4.6675690828124061E-3</v>
      </c>
      <c r="BD21" s="4">
        <v>8</v>
      </c>
    </row>
    <row r="22" spans="1:56" x14ac:dyDescent="0.2">
      <c r="B22" s="4" t="s">
        <v>62</v>
      </c>
      <c r="C22" s="43"/>
      <c r="D22" s="64">
        <v>38462.474000000002</v>
      </c>
      <c r="E22" s="64"/>
      <c r="F22" s="7">
        <f t="shared" si="2"/>
        <v>-41831.079845992026</v>
      </c>
      <c r="G22" s="7">
        <f t="shared" si="3"/>
        <v>-41831</v>
      </c>
      <c r="H22" s="7">
        <f t="shared" si="4"/>
        <v>-2.5457319992710836E-2</v>
      </c>
      <c r="J22" s="4">
        <f>H22</f>
        <v>-2.5457319992710836E-2</v>
      </c>
      <c r="P22" s="7">
        <f t="shared" si="5"/>
        <v>-2.7198880923657055E-2</v>
      </c>
      <c r="Q22" s="1">
        <f t="shared" si="6"/>
        <v>23443.974000000002</v>
      </c>
      <c r="R22" s="1"/>
      <c r="S22" s="7">
        <f t="shared" ref="S22:S72" si="7">+(P22-H22)</f>
        <v>-1.7415609309462191E-3</v>
      </c>
      <c r="V22" s="7"/>
      <c r="W22" s="4" t="s">
        <v>62</v>
      </c>
      <c r="X22" s="3"/>
      <c r="Y22" s="4" t="s">
        <v>47</v>
      </c>
      <c r="AB22" s="4">
        <v>-9056</v>
      </c>
      <c r="AC22" s="4">
        <v>4.374086347525008E-4</v>
      </c>
      <c r="AL22" s="4">
        <v>-9100</v>
      </c>
      <c r="AM22" s="4">
        <v>7.0689359927200712E-3</v>
      </c>
      <c r="AO22" s="4">
        <v>4841.5</v>
      </c>
      <c r="AP22" s="4">
        <v>2.8714667787426151E-3</v>
      </c>
      <c r="AR22" s="4">
        <v>-9068.5</v>
      </c>
      <c r="AS22" s="4">
        <v>7.9156834544846788E-3</v>
      </c>
      <c r="AY22" s="4">
        <v>6230.5</v>
      </c>
      <c r="AZ22" s="4">
        <v>4.6675690828124061E-3</v>
      </c>
      <c r="BD22" s="4">
        <v>8</v>
      </c>
    </row>
    <row r="23" spans="1:56" x14ac:dyDescent="0.2">
      <c r="B23" s="4" t="s">
        <v>62</v>
      </c>
      <c r="C23" s="43"/>
      <c r="D23" s="64">
        <v>38651.544999999998</v>
      </c>
      <c r="E23" s="64"/>
      <c r="F23" s="7">
        <f t="shared" si="2"/>
        <v>-41238.065280374241</v>
      </c>
      <c r="G23" s="7">
        <f t="shared" si="3"/>
        <v>-41238</v>
      </c>
      <c r="H23" s="7">
        <f t="shared" si="4"/>
        <v>-2.0813359995372593E-2</v>
      </c>
      <c r="J23" s="4">
        <f>H23</f>
        <v>-2.0813359995372593E-2</v>
      </c>
      <c r="P23" s="7">
        <f t="shared" si="5"/>
        <v>-2.5870560461026343E-2</v>
      </c>
      <c r="Q23" s="1">
        <f t="shared" si="6"/>
        <v>23633.044999999998</v>
      </c>
      <c r="R23" s="1"/>
      <c r="S23" s="7">
        <f t="shared" si="7"/>
        <v>-5.0572004656537495E-3</v>
      </c>
      <c r="W23" s="4" t="s">
        <v>62</v>
      </c>
      <c r="X23" s="3"/>
      <c r="Y23" s="4" t="s">
        <v>47</v>
      </c>
      <c r="AB23" s="4">
        <v>-9056</v>
      </c>
      <c r="AC23" s="4">
        <v>5.3374086346593685E-3</v>
      </c>
      <c r="AL23" s="4">
        <v>-9093.5</v>
      </c>
      <c r="AM23" s="4">
        <v>1.5672233086661436E-2</v>
      </c>
      <c r="AO23" s="4">
        <v>5657.5</v>
      </c>
      <c r="AP23" s="4">
        <v>5.0377686704450753E-2</v>
      </c>
      <c r="AR23" s="4">
        <v>-9059</v>
      </c>
      <c r="AS23" s="4">
        <v>1.3028194596699905E-2</v>
      </c>
      <c r="AY23" s="4">
        <v>6231</v>
      </c>
      <c r="AZ23" s="4">
        <v>5.1324380838195793E-3</v>
      </c>
      <c r="BD23" s="4">
        <v>8</v>
      </c>
    </row>
    <row r="24" spans="1:56" x14ac:dyDescent="0.2">
      <c r="B24" s="4" t="s">
        <v>62</v>
      </c>
      <c r="C24" s="43"/>
      <c r="D24" s="64">
        <v>38652.502999999997</v>
      </c>
      <c r="E24" s="64"/>
      <c r="F24" s="7">
        <f t="shared" si="2"/>
        <v>-41235.060546946792</v>
      </c>
      <c r="G24" s="7">
        <f t="shared" si="3"/>
        <v>-41235</v>
      </c>
      <c r="H24" s="7">
        <f t="shared" si="4"/>
        <v>-1.9304200002807193E-2</v>
      </c>
      <c r="J24" s="4">
        <f>H24</f>
        <v>-1.9304200002807193E-2</v>
      </c>
      <c r="P24" s="7">
        <f t="shared" si="5"/>
        <v>-2.5863913072663544E-2</v>
      </c>
      <c r="Q24" s="1">
        <f t="shared" si="6"/>
        <v>23634.002999999997</v>
      </c>
      <c r="R24" s="1"/>
      <c r="S24" s="7">
        <f t="shared" si="7"/>
        <v>-6.5597130698563516E-3</v>
      </c>
      <c r="W24" s="4" t="s">
        <v>62</v>
      </c>
      <c r="X24" s="3"/>
      <c r="Y24" s="4" t="s">
        <v>47</v>
      </c>
      <c r="AB24" s="4">
        <v>-9056</v>
      </c>
      <c r="AC24" s="4">
        <v>1.0437408636789769E-2</v>
      </c>
      <c r="AL24" s="4">
        <v>-9084</v>
      </c>
      <c r="AM24" s="4">
        <v>1.7847442286438309E-3</v>
      </c>
      <c r="AO24" s="4">
        <v>5852</v>
      </c>
      <c r="AP24" s="4">
        <v>4.4501730546471663E-2</v>
      </c>
      <c r="AR24" s="4">
        <v>-9056</v>
      </c>
      <c r="AS24" s="4">
        <v>4.374086347525008E-4</v>
      </c>
      <c r="AY24" s="4">
        <v>6231</v>
      </c>
      <c r="AZ24" s="4">
        <v>5.1324380838195793E-3</v>
      </c>
      <c r="BD24" s="4">
        <v>8</v>
      </c>
    </row>
    <row r="25" spans="1:56" x14ac:dyDescent="0.2">
      <c r="B25" s="4" t="s">
        <v>86</v>
      </c>
      <c r="C25" s="30" t="s">
        <v>112</v>
      </c>
      <c r="D25" s="64">
        <v>42623.392999999996</v>
      </c>
      <c r="E25" s="64"/>
      <c r="F25" s="7">
        <f t="shared" si="2"/>
        <v>-28780.503219455819</v>
      </c>
      <c r="G25" s="7">
        <f t="shared" si="3"/>
        <v>-28780.5</v>
      </c>
      <c r="H25" s="7">
        <f t="shared" si="4"/>
        <v>-1.0264599986840039E-3</v>
      </c>
      <c r="M25" s="4">
        <f>H25</f>
        <v>-1.0264599986840039E-3</v>
      </c>
      <c r="P25" s="7">
        <f t="shared" si="5"/>
        <v>-4.5682864649756426E-3</v>
      </c>
      <c r="Q25" s="1">
        <f t="shared" si="6"/>
        <v>27604.892999999996</v>
      </c>
      <c r="R25" s="1"/>
      <c r="S25" s="7">
        <f t="shared" si="7"/>
        <v>-3.5418264662916386E-3</v>
      </c>
      <c r="AB25" s="4">
        <v>-9015</v>
      </c>
      <c r="AC25" s="4">
        <v>9.496667240455281E-3</v>
      </c>
      <c r="AD25" s="4">
        <v>8</v>
      </c>
      <c r="AF25" s="4" t="s">
        <v>85</v>
      </c>
      <c r="AH25" s="4" t="s">
        <v>87</v>
      </c>
      <c r="AL25" s="4">
        <v>-9081</v>
      </c>
      <c r="AM25" s="4">
        <v>1.1293958268652204E-2</v>
      </c>
      <c r="AO25" s="4">
        <v>6055</v>
      </c>
      <c r="AP25" s="4">
        <v>4.6485475104418583E-3</v>
      </c>
      <c r="AR25" s="4">
        <v>-9056</v>
      </c>
      <c r="AS25" s="4">
        <v>5.3374086346593685E-3</v>
      </c>
      <c r="AY25" s="4">
        <v>6237</v>
      </c>
      <c r="AZ25" s="4">
        <v>5.040866177296266E-3</v>
      </c>
      <c r="BD25" s="4">
        <v>1</v>
      </c>
    </row>
    <row r="26" spans="1:56" x14ac:dyDescent="0.2">
      <c r="B26" s="4" t="s">
        <v>86</v>
      </c>
      <c r="C26" s="30"/>
      <c r="D26" s="64">
        <v>42633.421999999999</v>
      </c>
      <c r="E26" s="64"/>
      <c r="F26" s="7">
        <f t="shared" si="2"/>
        <v>-28749.047612416227</v>
      </c>
      <c r="G26" s="7">
        <f t="shared" si="3"/>
        <v>-28749</v>
      </c>
      <c r="H26" s="7">
        <f t="shared" si="4"/>
        <v>-1.5180279995547608E-2</v>
      </c>
      <c r="M26" s="4">
        <f>H26</f>
        <v>-1.5180279995547608E-2</v>
      </c>
      <c r="P26" s="7">
        <f t="shared" si="5"/>
        <v>-4.5303984356437794E-3</v>
      </c>
      <c r="Q26" s="1">
        <f t="shared" si="6"/>
        <v>27614.921999999999</v>
      </c>
      <c r="R26" s="1"/>
      <c r="S26" s="7">
        <f t="shared" si="7"/>
        <v>1.0649881559903828E-2</v>
      </c>
      <c r="AB26" s="4">
        <v>-8993.5</v>
      </c>
      <c r="AC26" s="4">
        <v>1.0646034555975348E-2</v>
      </c>
      <c r="AD26" s="4">
        <v>8</v>
      </c>
      <c r="AF26" s="4" t="s">
        <v>85</v>
      </c>
      <c r="AH26" s="4" t="s">
        <v>87</v>
      </c>
      <c r="AL26" s="4">
        <v>-9078</v>
      </c>
      <c r="AM26" s="4">
        <v>3.8031723161111586E-3</v>
      </c>
      <c r="AO26" s="4">
        <v>6055</v>
      </c>
      <c r="AP26" s="4">
        <v>4.6485475104418583E-3</v>
      </c>
      <c r="AR26" s="4">
        <v>-9056</v>
      </c>
      <c r="AS26" s="4">
        <v>1.0437408636789769E-2</v>
      </c>
      <c r="AY26" s="4">
        <v>6237</v>
      </c>
      <c r="AZ26" s="4">
        <v>5.040866177296266E-3</v>
      </c>
      <c r="BD26" s="4">
        <v>1</v>
      </c>
    </row>
    <row r="27" spans="1:56" x14ac:dyDescent="0.2">
      <c r="B27" s="4" t="s">
        <v>88</v>
      </c>
      <c r="C27" s="30"/>
      <c r="D27" s="64">
        <v>43016.353000000003</v>
      </c>
      <c r="E27" s="64"/>
      <c r="F27" s="7">
        <f t="shared" si="2"/>
        <v>-27547.997950508317</v>
      </c>
      <c r="G27" s="7">
        <f t="shared" si="3"/>
        <v>-27548</v>
      </c>
      <c r="H27" s="7">
        <f t="shared" si="4"/>
        <v>6.5344000904588029E-4</v>
      </c>
      <c r="M27" s="4">
        <f>H27</f>
        <v>6.5344000904588029E-4</v>
      </c>
      <c r="P27" s="7">
        <f t="shared" si="5"/>
        <v>-3.1459571145628189E-3</v>
      </c>
      <c r="Q27" s="1">
        <f t="shared" si="6"/>
        <v>27997.853000000003</v>
      </c>
      <c r="R27" s="1"/>
      <c r="S27" s="7">
        <f t="shared" si="7"/>
        <v>-3.7993971236086992E-3</v>
      </c>
      <c r="AB27" s="4">
        <v>-8929</v>
      </c>
      <c r="AC27" s="4">
        <v>6.0941364936297759E-3</v>
      </c>
      <c r="AD27" s="4">
        <v>5</v>
      </c>
      <c r="AF27" s="4" t="s">
        <v>85</v>
      </c>
      <c r="AH27" s="4" t="s">
        <v>87</v>
      </c>
      <c r="AL27" s="4">
        <v>-9071.5</v>
      </c>
      <c r="AM27" s="4">
        <v>4.4064694156986661E-3</v>
      </c>
      <c r="AO27" s="4">
        <v>6185</v>
      </c>
      <c r="AP27" s="4">
        <v>4.6144894149620086E-3</v>
      </c>
      <c r="AR27" s="4">
        <v>-9015</v>
      </c>
      <c r="AS27" s="4">
        <v>9.496667240455281E-3</v>
      </c>
      <c r="AY27" s="4">
        <v>6255</v>
      </c>
      <c r="AZ27" s="4">
        <v>5.0961504384758882E-3</v>
      </c>
      <c r="BD27" s="4">
        <v>1</v>
      </c>
    </row>
    <row r="28" spans="1:56" x14ac:dyDescent="0.2">
      <c r="A28" s="4">
        <v>1</v>
      </c>
      <c r="B28" s="176" t="s">
        <v>263</v>
      </c>
      <c r="C28" s="43"/>
      <c r="D28" s="126">
        <v>44200.482049999999</v>
      </c>
      <c r="E28" s="64"/>
      <c r="F28" s="7">
        <f t="shared" si="2"/>
        <v>-23834.018682290771</v>
      </c>
      <c r="G28" s="7">
        <f t="shared" si="3"/>
        <v>-23834</v>
      </c>
      <c r="H28" s="7">
        <f t="shared" si="4"/>
        <v>-5.9564799958025105E-3</v>
      </c>
      <c r="P28" s="7">
        <f t="shared" si="5"/>
        <v>3.9397984636875202E-4</v>
      </c>
      <c r="Q28" s="1">
        <f t="shared" si="6"/>
        <v>29181.982049999999</v>
      </c>
      <c r="R28" s="1"/>
      <c r="S28" s="7">
        <f t="shared" si="7"/>
        <v>6.3504598421712626E-3</v>
      </c>
      <c r="X28" s="3"/>
    </row>
    <row r="29" spans="1:56" x14ac:dyDescent="0.2">
      <c r="A29" s="4">
        <v>1</v>
      </c>
      <c r="B29" s="176" t="s">
        <v>263</v>
      </c>
      <c r="C29" s="43"/>
      <c r="D29" s="126">
        <v>44289.276639999996</v>
      </c>
      <c r="E29" s="64">
        <v>1.4999999999999999E-4</v>
      </c>
      <c r="F29" s="7">
        <f t="shared" si="2"/>
        <v>-23555.51756251006</v>
      </c>
      <c r="G29" s="7">
        <f t="shared" si="3"/>
        <v>-23555.5</v>
      </c>
      <c r="H29" s="7">
        <f t="shared" si="4"/>
        <v>-5.5994599970290437E-3</v>
      </c>
      <c r="P29" s="7">
        <f t="shared" si="5"/>
        <v>6.1427069518475014E-4</v>
      </c>
      <c r="Q29" s="1">
        <f t="shared" si="6"/>
        <v>29270.776639999996</v>
      </c>
      <c r="R29" s="1"/>
      <c r="S29" s="7">
        <f t="shared" si="7"/>
        <v>6.2137306922137939E-3</v>
      </c>
      <c r="X29" s="3"/>
    </row>
    <row r="30" spans="1:56" x14ac:dyDescent="0.2">
      <c r="B30" s="4" t="s">
        <v>90</v>
      </c>
      <c r="C30" s="30"/>
      <c r="D30" s="64">
        <v>47823.353000000003</v>
      </c>
      <c r="E30" s="64"/>
      <c r="F30" s="7">
        <f t="shared" si="2"/>
        <v>-12471.010909001472</v>
      </c>
      <c r="G30" s="7">
        <f t="shared" si="3"/>
        <v>-12471</v>
      </c>
      <c r="H30" s="7">
        <f t="shared" si="4"/>
        <v>-3.4781199938151985E-3</v>
      </c>
      <c r="M30" s="4">
        <f t="shared" ref="M30:M50" si="8">H30</f>
        <v>-3.4781199938151985E-3</v>
      </c>
      <c r="P30" s="7">
        <f t="shared" si="5"/>
        <v>4.2668140014858556E-3</v>
      </c>
      <c r="Q30" s="1">
        <f t="shared" si="6"/>
        <v>32804.853000000003</v>
      </c>
      <c r="R30" s="1"/>
      <c r="S30" s="7">
        <f t="shared" si="7"/>
        <v>7.7449339953010541E-3</v>
      </c>
      <c r="AB30" s="4">
        <v>-3426</v>
      </c>
      <c r="AC30" s="4">
        <v>4.162430930591654E-3</v>
      </c>
      <c r="AD30" s="4">
        <v>9</v>
      </c>
      <c r="AF30" s="4" t="s">
        <v>89</v>
      </c>
      <c r="AH30" s="4" t="s">
        <v>87</v>
      </c>
      <c r="AL30" s="4">
        <v>-7786</v>
      </c>
      <c r="AM30" s="4">
        <v>6.3046872019185685E-3</v>
      </c>
      <c r="AO30" s="4">
        <v>6324</v>
      </c>
      <c r="AP30" s="4">
        <v>4.8680734471417964E-3</v>
      </c>
      <c r="AR30" s="4">
        <v>-3476</v>
      </c>
      <c r="AS30" s="4">
        <v>6.7553020198829472E-4</v>
      </c>
      <c r="AY30" s="4">
        <v>7154</v>
      </c>
      <c r="AZ30" s="4">
        <v>6.2206255752244033E-3</v>
      </c>
      <c r="BD30" s="4">
        <v>1</v>
      </c>
    </row>
    <row r="31" spans="1:56" x14ac:dyDescent="0.2">
      <c r="B31" s="4" t="s">
        <v>90</v>
      </c>
      <c r="C31" s="30" t="s">
        <v>112</v>
      </c>
      <c r="D31" s="64">
        <v>47857.317000000003</v>
      </c>
      <c r="E31" s="64"/>
      <c r="F31" s="7">
        <f t="shared" si="2"/>
        <v>-12364.484013249914</v>
      </c>
      <c r="G31" s="7">
        <f t="shared" si="3"/>
        <v>-12364.5</v>
      </c>
      <c r="H31" s="7">
        <f t="shared" si="4"/>
        <v>5.0970600059372373E-3</v>
      </c>
      <c r="M31" s="4">
        <f t="shared" si="8"/>
        <v>5.0970600059372373E-3</v>
      </c>
      <c r="P31" s="7">
        <f t="shared" ref="P31:P56" si="9">+E$11+E$12*G31+E$13*G31^2</f>
        <v>4.253504796972599E-3</v>
      </c>
      <c r="Q31" s="1">
        <f t="shared" si="6"/>
        <v>32838.817000000003</v>
      </c>
      <c r="R31" s="1"/>
      <c r="S31" s="7">
        <f t="shared" si="7"/>
        <v>-8.435552089646383E-4</v>
      </c>
      <c r="AB31" s="4">
        <v>-3382</v>
      </c>
      <c r="AC31" s="4">
        <v>-5.3690964268753305E-3</v>
      </c>
      <c r="AD31" s="4">
        <v>8</v>
      </c>
      <c r="AF31" s="4" t="s">
        <v>89</v>
      </c>
      <c r="AH31" s="4" t="s">
        <v>87</v>
      </c>
      <c r="AL31" s="4">
        <v>-7786</v>
      </c>
      <c r="AM31" s="4">
        <v>8.0046872026287019E-3</v>
      </c>
      <c r="AO31" s="4">
        <v>6404.5</v>
      </c>
      <c r="AP31" s="4">
        <v>4.591983619320672E-3</v>
      </c>
      <c r="AR31" s="4">
        <v>-3470</v>
      </c>
      <c r="AS31" s="4">
        <v>2.0693958285846747E-2</v>
      </c>
      <c r="AY31" s="4">
        <v>7154</v>
      </c>
      <c r="AZ31" s="4">
        <v>6.2206255752244033E-3</v>
      </c>
      <c r="BD31" s="4">
        <v>1</v>
      </c>
    </row>
    <row r="32" spans="1:56" x14ac:dyDescent="0.2">
      <c r="B32" s="4" t="s">
        <v>91</v>
      </c>
      <c r="C32" s="30" t="s">
        <v>112</v>
      </c>
      <c r="D32" s="64">
        <v>47922.345999999998</v>
      </c>
      <c r="E32" s="64"/>
      <c r="F32" s="7">
        <f t="shared" si="2"/>
        <v>-12160.52283365306</v>
      </c>
      <c r="G32" s="7">
        <f t="shared" si="3"/>
        <v>-12160.5</v>
      </c>
      <c r="H32" s="7">
        <f t="shared" si="4"/>
        <v>-7.2800599955371581E-3</v>
      </c>
      <c r="M32" s="4">
        <f t="shared" si="8"/>
        <v>-7.2800599955371581E-3</v>
      </c>
      <c r="P32" s="7">
        <f t="shared" si="9"/>
        <v>4.225438674010892E-3</v>
      </c>
      <c r="Q32" s="1">
        <f t="shared" si="6"/>
        <v>32903.845999999998</v>
      </c>
      <c r="R32" s="1"/>
      <c r="S32" s="7">
        <f t="shared" si="7"/>
        <v>1.150549866954805E-2</v>
      </c>
      <c r="AB32" s="4">
        <v>-3244</v>
      </c>
      <c r="AC32" s="4">
        <v>1.0547495912760496E-3</v>
      </c>
      <c r="AD32" s="4">
        <v>9</v>
      </c>
      <c r="AF32" s="4" t="s">
        <v>89</v>
      </c>
      <c r="AH32" s="4" t="s">
        <v>87</v>
      </c>
      <c r="AL32" s="4">
        <v>-7425</v>
      </c>
      <c r="AM32" s="4">
        <v>1.4380110478668939E-2</v>
      </c>
      <c r="AO32" s="4">
        <v>6454</v>
      </c>
      <c r="AP32" s="4">
        <v>5.8040153453475796E-3</v>
      </c>
      <c r="AR32" s="4">
        <v>-3426</v>
      </c>
      <c r="AS32" s="4">
        <v>4.162430930591654E-3</v>
      </c>
      <c r="AY32" s="4">
        <v>7154</v>
      </c>
      <c r="AZ32" s="4">
        <v>6.2206255752244033E-3</v>
      </c>
      <c r="BD32" s="4">
        <v>1</v>
      </c>
    </row>
    <row r="33" spans="2:56" x14ac:dyDescent="0.2">
      <c r="B33" s="4" t="s">
        <v>91</v>
      </c>
      <c r="C33" s="30"/>
      <c r="D33" s="64">
        <v>47970.341</v>
      </c>
      <c r="E33" s="64"/>
      <c r="F33" s="7">
        <f t="shared" si="2"/>
        <v>-12009.988198109653</v>
      </c>
      <c r="G33" s="7">
        <f t="shared" si="3"/>
        <v>-12010</v>
      </c>
      <c r="H33" s="7">
        <f t="shared" si="4"/>
        <v>3.7628000063705258E-3</v>
      </c>
      <c r="M33" s="4">
        <f t="shared" si="8"/>
        <v>3.7628000063705258E-3</v>
      </c>
      <c r="P33" s="7">
        <f t="shared" si="9"/>
        <v>4.2025662961034322E-3</v>
      </c>
      <c r="Q33" s="1">
        <f t="shared" si="6"/>
        <v>32951.841</v>
      </c>
      <c r="R33" s="1"/>
      <c r="S33" s="7">
        <f t="shared" si="7"/>
        <v>4.3976628973290636E-4</v>
      </c>
      <c r="AB33" s="4">
        <v>-3172</v>
      </c>
      <c r="AC33" s="4">
        <v>-1.7241133537027054E-3</v>
      </c>
      <c r="AD33" s="4">
        <v>7</v>
      </c>
      <c r="AF33" s="4" t="s">
        <v>92</v>
      </c>
      <c r="AH33" s="4" t="s">
        <v>87</v>
      </c>
      <c r="AL33" s="4">
        <v>-5643</v>
      </c>
      <c r="AM33" s="4">
        <v>3.5532525216694921E-3</v>
      </c>
      <c r="AO33" s="4">
        <v>6454.5</v>
      </c>
      <c r="AP33" s="4">
        <v>4.678884353779722E-3</v>
      </c>
      <c r="AR33" s="4">
        <v>-3382</v>
      </c>
      <c r="AS33" s="4">
        <v>-5.3690964268753305E-3</v>
      </c>
      <c r="AY33" s="4">
        <v>7160.5</v>
      </c>
      <c r="AZ33" s="4">
        <v>6.8039226680411957E-3</v>
      </c>
      <c r="BD33" s="4">
        <v>1</v>
      </c>
    </row>
    <row r="34" spans="2:56" x14ac:dyDescent="0.2">
      <c r="B34" s="4" t="s">
        <v>93</v>
      </c>
      <c r="C34" s="30" t="s">
        <v>112</v>
      </c>
      <c r="D34" s="64">
        <v>48125.45</v>
      </c>
      <c r="E34" s="64"/>
      <c r="F34" s="7">
        <f t="shared" si="2"/>
        <v>-11523.494255313515</v>
      </c>
      <c r="G34" s="7">
        <f t="shared" si="3"/>
        <v>-11523.5</v>
      </c>
      <c r="H34" s="7">
        <f t="shared" si="4"/>
        <v>1.8315799970878288E-3</v>
      </c>
      <c r="M34" s="4">
        <f t="shared" si="8"/>
        <v>1.8315799970878288E-3</v>
      </c>
      <c r="P34" s="7">
        <f t="shared" si="9"/>
        <v>4.1160443738652982E-3</v>
      </c>
      <c r="Q34" s="1">
        <f t="shared" si="6"/>
        <v>33106.949999999997</v>
      </c>
      <c r="R34" s="1"/>
      <c r="S34" s="7">
        <f t="shared" si="7"/>
        <v>2.2844643767774694E-3</v>
      </c>
      <c r="AB34" s="4">
        <v>-3037.5</v>
      </c>
      <c r="AC34" s="4">
        <v>3.6056496101082303E-3</v>
      </c>
      <c r="AD34" s="4">
        <v>9</v>
      </c>
      <c r="AF34" s="4" t="s">
        <v>89</v>
      </c>
      <c r="AH34" s="4" t="s">
        <v>87</v>
      </c>
      <c r="AL34" s="4">
        <v>-5643</v>
      </c>
      <c r="AM34" s="4">
        <v>4.0532525235903449E-3</v>
      </c>
      <c r="AO34" s="4">
        <v>6586</v>
      </c>
      <c r="AP34" s="4">
        <v>4.8794332760735415E-3</v>
      </c>
      <c r="AR34" s="4">
        <v>-3244</v>
      </c>
      <c r="AS34" s="4">
        <v>1.0547495912760496E-3</v>
      </c>
      <c r="AY34" s="4">
        <v>7335.5</v>
      </c>
      <c r="AZ34" s="4">
        <v>6.2580752273788676E-3</v>
      </c>
      <c r="BD34" s="4">
        <v>1</v>
      </c>
    </row>
    <row r="35" spans="2:56" x14ac:dyDescent="0.2">
      <c r="B35" s="4" t="s">
        <v>93</v>
      </c>
      <c r="C35" s="30"/>
      <c r="D35" s="64">
        <v>48146.339</v>
      </c>
      <c r="E35" s="64"/>
      <c r="F35" s="7">
        <f t="shared" si="2"/>
        <v>-11457.976638856248</v>
      </c>
      <c r="G35" s="7">
        <f t="shared" si="3"/>
        <v>-11458</v>
      </c>
      <c r="H35" s="7">
        <f t="shared" si="4"/>
        <v>7.4482400013948791E-3</v>
      </c>
      <c r="M35" s="4">
        <f t="shared" si="8"/>
        <v>7.4482400013948791E-3</v>
      </c>
      <c r="P35" s="7">
        <f t="shared" si="9"/>
        <v>4.1029271201274706E-3</v>
      </c>
      <c r="Q35" s="1">
        <f t="shared" si="6"/>
        <v>33127.839</v>
      </c>
      <c r="R35" s="1"/>
      <c r="S35" s="7">
        <f t="shared" si="7"/>
        <v>-3.3453128812674085E-3</v>
      </c>
      <c r="AB35" s="4">
        <v>-2253</v>
      </c>
      <c r="AC35" s="4">
        <v>1.1265122077020351E-2</v>
      </c>
      <c r="AD35" s="4">
        <v>7</v>
      </c>
      <c r="AF35" s="4" t="s">
        <v>89</v>
      </c>
      <c r="AH35" s="4" t="s">
        <v>87</v>
      </c>
      <c r="AL35" s="4">
        <v>-5643</v>
      </c>
      <c r="AM35" s="4">
        <v>4.5532525255111977E-3</v>
      </c>
      <c r="AO35" s="4">
        <v>6950</v>
      </c>
      <c r="AP35" s="4">
        <v>5.9440705954330042E-3</v>
      </c>
      <c r="AR35" s="4">
        <v>-3172</v>
      </c>
      <c r="AS35" s="4">
        <v>-1.7241133537027054E-3</v>
      </c>
      <c r="AY35" s="4">
        <v>7335.5</v>
      </c>
      <c r="AZ35" s="4">
        <v>6.958075231523253E-3</v>
      </c>
      <c r="BD35" s="4">
        <v>1</v>
      </c>
    </row>
    <row r="36" spans="2:56" x14ac:dyDescent="0.2">
      <c r="B36" s="4" t="s">
        <v>93</v>
      </c>
      <c r="C36" s="30"/>
      <c r="D36" s="64">
        <v>48167.383999999998</v>
      </c>
      <c r="E36" s="64"/>
      <c r="F36" s="7">
        <f t="shared" si="2"/>
        <v>-11391.969733865924</v>
      </c>
      <c r="G36" s="7">
        <f t="shared" si="3"/>
        <v>-11392</v>
      </c>
      <c r="H36" s="7">
        <f t="shared" si="4"/>
        <v>9.6497600025031716E-3</v>
      </c>
      <c r="M36" s="4">
        <f t="shared" si="8"/>
        <v>9.6497600025031716E-3</v>
      </c>
      <c r="P36" s="7">
        <f t="shared" si="9"/>
        <v>4.0893572644848048E-3</v>
      </c>
      <c r="Q36" s="1">
        <f t="shared" si="6"/>
        <v>33148.883999999998</v>
      </c>
      <c r="R36" s="1"/>
      <c r="S36" s="7">
        <f t="shared" si="7"/>
        <v>-5.5604027380183668E-3</v>
      </c>
      <c r="AB36" s="4">
        <v>-2218.5</v>
      </c>
      <c r="AC36" s="4">
        <v>3.621083582402207E-3</v>
      </c>
      <c r="AD36" s="4">
        <v>8</v>
      </c>
      <c r="AF36" s="4" t="s">
        <v>89</v>
      </c>
      <c r="AH36" s="4" t="s">
        <v>87</v>
      </c>
      <c r="AL36" s="4">
        <v>-3476</v>
      </c>
      <c r="AM36" s="4">
        <v>6.7553020198829472E-4</v>
      </c>
      <c r="AO36" s="4">
        <v>6972</v>
      </c>
      <c r="AP36" s="4">
        <v>6.5683069187798537E-3</v>
      </c>
      <c r="AR36" s="4">
        <v>-3037.5</v>
      </c>
      <c r="AS36" s="4">
        <v>3.6056496101082303E-3</v>
      </c>
      <c r="AY36" s="4">
        <v>7335.5</v>
      </c>
      <c r="AZ36" s="4">
        <v>6.958075231523253E-3</v>
      </c>
      <c r="BD36" s="4">
        <v>1</v>
      </c>
    </row>
    <row r="37" spans="2:56" x14ac:dyDescent="0.2">
      <c r="B37" s="4" t="s">
        <v>93</v>
      </c>
      <c r="C37" s="30"/>
      <c r="D37" s="64">
        <v>48174.400000000001</v>
      </c>
      <c r="E37" s="64"/>
      <c r="F37" s="7">
        <f t="shared" si="2"/>
        <v>-11369.964295737516</v>
      </c>
      <c r="G37" s="7">
        <f t="shared" si="3"/>
        <v>-11370</v>
      </c>
      <c r="H37" s="7">
        <f t="shared" si="4"/>
        <v>1.138360000186367E-2</v>
      </c>
      <c r="M37" s="4">
        <f t="shared" si="8"/>
        <v>1.138360000186367E-2</v>
      </c>
      <c r="P37" s="7">
        <f t="shared" si="9"/>
        <v>4.0847553547399655E-3</v>
      </c>
      <c r="Q37" s="1">
        <f t="shared" si="6"/>
        <v>33155.9</v>
      </c>
      <c r="R37" s="1"/>
      <c r="S37" s="7">
        <f t="shared" si="7"/>
        <v>-7.2988446471237041E-3</v>
      </c>
      <c r="AB37" s="4">
        <v>-2206</v>
      </c>
      <c r="AC37" s="4">
        <v>7.2428087660227902E-3</v>
      </c>
      <c r="AD37" s="4">
        <v>7</v>
      </c>
      <c r="AF37" s="4" t="s">
        <v>89</v>
      </c>
      <c r="AH37" s="4" t="s">
        <v>87</v>
      </c>
      <c r="AL37" s="4">
        <v>-3470</v>
      </c>
      <c r="AM37" s="4">
        <v>2.0693958285846747E-2</v>
      </c>
      <c r="AO37" s="4">
        <v>6986</v>
      </c>
      <c r="AP37" s="4">
        <v>5.9046391179435886E-3</v>
      </c>
      <c r="AR37" s="4">
        <v>-2253</v>
      </c>
      <c r="AS37" s="4">
        <v>1.1265122077020351E-2</v>
      </c>
      <c r="AY37" s="4">
        <v>7335.5</v>
      </c>
      <c r="AZ37" s="4">
        <v>6.958075231523253E-3</v>
      </c>
      <c r="BD37" s="4">
        <v>1</v>
      </c>
    </row>
    <row r="38" spans="2:56" ht="13.5" thickBot="1" x14ac:dyDescent="0.25">
      <c r="B38" s="4" t="s">
        <v>93</v>
      </c>
      <c r="C38" s="30" t="s">
        <v>112</v>
      </c>
      <c r="D38" s="128">
        <v>48187.298999999999</v>
      </c>
      <c r="E38" s="64"/>
      <c r="F38" s="7">
        <f t="shared" si="2"/>
        <v>-11329.507034275406</v>
      </c>
      <c r="G38" s="7">
        <f t="shared" si="3"/>
        <v>-11329.5</v>
      </c>
      <c r="H38" s="7">
        <f t="shared" si="4"/>
        <v>-2.2427399962907657E-3</v>
      </c>
      <c r="M38" s="4">
        <f t="shared" si="8"/>
        <v>-2.2427399962907657E-3</v>
      </c>
      <c r="P38" s="7">
        <f t="shared" si="9"/>
        <v>4.0761808585241966E-3</v>
      </c>
      <c r="Q38" s="1">
        <f t="shared" si="6"/>
        <v>33168.798999999999</v>
      </c>
      <c r="R38" s="1"/>
      <c r="S38" s="7">
        <f t="shared" si="7"/>
        <v>6.3189208548149623E-3</v>
      </c>
      <c r="AB38" s="4">
        <v>-0.5</v>
      </c>
      <c r="AC38" s="4">
        <v>0</v>
      </c>
      <c r="AD38" s="4">
        <v>7</v>
      </c>
      <c r="AF38" s="4" t="s">
        <v>89</v>
      </c>
      <c r="AH38" s="4" t="s">
        <v>87</v>
      </c>
      <c r="AL38" s="4">
        <v>-3426</v>
      </c>
      <c r="AM38" s="4">
        <v>4.162430930591654E-3</v>
      </c>
      <c r="AO38" s="4">
        <v>6986</v>
      </c>
      <c r="AP38" s="4">
        <v>5.9046391179435886E-3</v>
      </c>
      <c r="AR38" s="4">
        <v>-2218.5</v>
      </c>
      <c r="AS38" s="4">
        <v>3.621083582402207E-3</v>
      </c>
      <c r="AY38" s="4">
        <v>7388</v>
      </c>
      <c r="AZ38" s="4">
        <v>5.4093209982966073E-3</v>
      </c>
      <c r="BD38" s="4">
        <v>1</v>
      </c>
    </row>
    <row r="39" spans="2:56" x14ac:dyDescent="0.2">
      <c r="B39" s="4" t="s">
        <v>94</v>
      </c>
      <c r="C39" s="30" t="s">
        <v>112</v>
      </c>
      <c r="D39" s="63">
        <v>48447.478000000003</v>
      </c>
      <c r="E39" s="64">
        <v>5.0000000000000001E-3</v>
      </c>
      <c r="F39" s="7">
        <f t="shared" si="2"/>
        <v>-10513.464718595716</v>
      </c>
      <c r="G39" s="7">
        <f t="shared" si="3"/>
        <v>-10513.5</v>
      </c>
      <c r="H39" s="7">
        <f t="shared" si="4"/>
        <v>1.1248780007008463E-2</v>
      </c>
      <c r="M39" s="4">
        <f t="shared" si="8"/>
        <v>1.1248780007008463E-2</v>
      </c>
      <c r="P39" s="7">
        <f t="shared" si="9"/>
        <v>3.8750368580256272E-3</v>
      </c>
      <c r="Q39" s="1">
        <f t="shared" si="6"/>
        <v>33428.978000000003</v>
      </c>
      <c r="R39" s="1"/>
      <c r="S39" s="7">
        <f t="shared" si="7"/>
        <v>-7.3737431489828359E-3</v>
      </c>
      <c r="AB39" s="4">
        <v>725</v>
      </c>
      <c r="AC39" s="4">
        <v>-1.5507039643125609E-4</v>
      </c>
      <c r="AD39" s="4">
        <v>5</v>
      </c>
      <c r="AF39" s="4" t="s">
        <v>89</v>
      </c>
      <c r="AH39" s="4" t="s">
        <v>87</v>
      </c>
      <c r="AL39" s="4">
        <v>-3382</v>
      </c>
      <c r="AM39" s="4">
        <v>-5.3690964268753305E-3</v>
      </c>
      <c r="AO39" s="4">
        <v>7150</v>
      </c>
      <c r="AP39" s="4">
        <v>5.2891673520207405E-2</v>
      </c>
      <c r="AR39" s="4">
        <v>-2206</v>
      </c>
      <c r="AS39" s="4">
        <v>7.2428087660227902E-3</v>
      </c>
      <c r="AY39" s="4">
        <v>7439</v>
      </c>
      <c r="AZ39" s="4">
        <v>4.9659597425488755E-3</v>
      </c>
      <c r="BD39" s="4">
        <v>1</v>
      </c>
    </row>
    <row r="40" spans="2:56" x14ac:dyDescent="0.2">
      <c r="B40" s="4" t="s">
        <v>94</v>
      </c>
      <c r="C40" s="30"/>
      <c r="D40" s="64">
        <v>48467.402999999998</v>
      </c>
      <c r="E40" s="64">
        <v>5.0000000000000001E-3</v>
      </c>
      <c r="F40" s="7">
        <f t="shared" si="2"/>
        <v>-10450.970654355659</v>
      </c>
      <c r="G40" s="7">
        <f t="shared" si="3"/>
        <v>-10451</v>
      </c>
      <c r="H40" s="7">
        <f t="shared" si="4"/>
        <v>9.3562800029758364E-3</v>
      </c>
      <c r="M40" s="4">
        <f t="shared" si="8"/>
        <v>9.3562800029758364E-3</v>
      </c>
      <c r="P40" s="7">
        <f t="shared" si="9"/>
        <v>3.857400763909862E-3</v>
      </c>
      <c r="Q40" s="1">
        <f t="shared" si="6"/>
        <v>33448.902999999998</v>
      </c>
      <c r="R40" s="1"/>
      <c r="S40" s="7">
        <f t="shared" si="7"/>
        <v>-5.4988792390659744E-3</v>
      </c>
      <c r="AB40" s="4">
        <v>762.5</v>
      </c>
      <c r="AC40" s="4">
        <v>6.9370149140013382E-4</v>
      </c>
      <c r="AD40" s="4">
        <v>7</v>
      </c>
      <c r="AF40" s="4" t="s">
        <v>89</v>
      </c>
      <c r="AH40" s="4" t="s">
        <v>87</v>
      </c>
      <c r="AL40" s="4">
        <v>-3244</v>
      </c>
      <c r="AM40" s="4">
        <v>1.0547495912760496E-3</v>
      </c>
      <c r="AO40" s="4">
        <v>7154</v>
      </c>
      <c r="AP40" s="4">
        <v>6.2206255752244033E-3</v>
      </c>
      <c r="AR40" s="4">
        <v>-0.5</v>
      </c>
      <c r="AS40" s="4">
        <v>0</v>
      </c>
      <c r="AY40" s="4">
        <v>7439.5</v>
      </c>
      <c r="AZ40" s="4">
        <v>5.550828755076509E-3</v>
      </c>
      <c r="BD40" s="4">
        <v>1</v>
      </c>
    </row>
    <row r="41" spans="2:56" x14ac:dyDescent="0.2">
      <c r="B41" s="4" t="s">
        <v>94</v>
      </c>
      <c r="C41" s="30" t="s">
        <v>112</v>
      </c>
      <c r="D41" s="64">
        <v>48486.362000000001</v>
      </c>
      <c r="E41" s="64">
        <v>5.0000000000000001E-3</v>
      </c>
      <c r="F41" s="7">
        <f t="shared" si="2"/>
        <v>-10391.506415262676</v>
      </c>
      <c r="G41" s="7">
        <f t="shared" si="3"/>
        <v>-10391.5</v>
      </c>
      <c r="H41" s="7">
        <f t="shared" si="4"/>
        <v>-2.0453799952520058E-3</v>
      </c>
      <c r="M41" s="4">
        <f t="shared" si="8"/>
        <v>-2.0453799952520058E-3</v>
      </c>
      <c r="P41" s="7">
        <f t="shared" si="9"/>
        <v>3.8403164009336837E-3</v>
      </c>
      <c r="Q41" s="1">
        <f t="shared" si="6"/>
        <v>33467.862000000001</v>
      </c>
      <c r="R41" s="1"/>
      <c r="S41" s="7">
        <f t="shared" si="7"/>
        <v>5.8856963961856894E-3</v>
      </c>
      <c r="AB41" s="4">
        <v>1279</v>
      </c>
      <c r="AC41" s="4">
        <v>-1.0202102930634283E-3</v>
      </c>
      <c r="AD41" s="4">
        <v>7</v>
      </c>
      <c r="AF41" s="4" t="s">
        <v>89</v>
      </c>
      <c r="AH41" s="4" t="s">
        <v>87</v>
      </c>
      <c r="AL41" s="4">
        <v>-3172</v>
      </c>
      <c r="AM41" s="4">
        <v>-1.7241133537027054E-3</v>
      </c>
      <c r="AO41" s="4">
        <v>7154</v>
      </c>
      <c r="AP41" s="4">
        <v>6.2206255752244033E-3</v>
      </c>
      <c r="AR41" s="4">
        <v>725</v>
      </c>
      <c r="AS41" s="4">
        <v>-1.5507039643125609E-4</v>
      </c>
      <c r="AY41" s="4">
        <v>7441.5</v>
      </c>
      <c r="AZ41" s="4">
        <v>5.5903047832543962E-3</v>
      </c>
      <c r="BD41" s="4">
        <v>1</v>
      </c>
    </row>
    <row r="42" spans="2:56" x14ac:dyDescent="0.2">
      <c r="B42" s="4" t="s">
        <v>94</v>
      </c>
      <c r="C42" s="30"/>
      <c r="D42" s="64">
        <v>48489.39</v>
      </c>
      <c r="E42" s="64">
        <v>6.0000000000000001E-3</v>
      </c>
      <c r="F42" s="7">
        <f t="shared" si="2"/>
        <v>-10382.009199377164</v>
      </c>
      <c r="G42" s="7">
        <f t="shared" si="3"/>
        <v>-10382</v>
      </c>
      <c r="H42" s="7">
        <f t="shared" si="4"/>
        <v>-2.9330399993341416E-3</v>
      </c>
      <c r="M42" s="4">
        <f t="shared" si="8"/>
        <v>-2.9330399993341416E-3</v>
      </c>
      <c r="P42" s="7">
        <f t="shared" si="9"/>
        <v>3.8375620244365553E-3</v>
      </c>
      <c r="Q42" s="1">
        <f t="shared" si="6"/>
        <v>33470.89</v>
      </c>
      <c r="R42" s="1"/>
      <c r="S42" s="7">
        <f t="shared" si="7"/>
        <v>6.7706020237706969E-3</v>
      </c>
      <c r="AB42" s="4">
        <v>1451</v>
      </c>
      <c r="AC42" s="4">
        <v>7.7472821431001648E-4</v>
      </c>
      <c r="AD42" s="4">
        <v>6</v>
      </c>
      <c r="AF42" s="4" t="s">
        <v>89</v>
      </c>
      <c r="AH42" s="4" t="s">
        <v>87</v>
      </c>
      <c r="AL42" s="4">
        <v>-3037.5</v>
      </c>
      <c r="AM42" s="4">
        <v>3.6056496101082303E-3</v>
      </c>
      <c r="AO42" s="4">
        <v>7154</v>
      </c>
      <c r="AP42" s="4">
        <v>6.2206255752244033E-3</v>
      </c>
      <c r="AR42" s="4">
        <v>762.5</v>
      </c>
      <c r="AS42" s="4">
        <v>6.9370149140013382E-4</v>
      </c>
      <c r="AY42" s="4">
        <v>7442</v>
      </c>
      <c r="AZ42" s="4">
        <v>5.375173786887899E-3</v>
      </c>
      <c r="BD42" s="4">
        <v>1</v>
      </c>
    </row>
    <row r="43" spans="2:56" x14ac:dyDescent="0.2">
      <c r="B43" s="4" t="s">
        <v>94</v>
      </c>
      <c r="C43" s="30"/>
      <c r="D43" s="64">
        <v>48490.351999999999</v>
      </c>
      <c r="E43" s="64">
        <v>5.0000000000000001E-3</v>
      </c>
      <c r="F43" s="7">
        <f t="shared" si="2"/>
        <v>-10378.991920089891</v>
      </c>
      <c r="G43" s="7">
        <f t="shared" si="3"/>
        <v>-10379</v>
      </c>
      <c r="H43" s="7">
        <f t="shared" si="4"/>
        <v>2.5761200013221242E-3</v>
      </c>
      <c r="M43" s="4">
        <f t="shared" si="8"/>
        <v>2.5761200013221242E-3</v>
      </c>
      <c r="P43" s="7">
        <f t="shared" si="9"/>
        <v>3.8366906983880369E-3</v>
      </c>
      <c r="Q43" s="1">
        <f t="shared" si="6"/>
        <v>33471.851999999999</v>
      </c>
      <c r="R43" s="1"/>
      <c r="S43" s="7">
        <f t="shared" si="7"/>
        <v>1.2605706970659127E-3</v>
      </c>
      <c r="AB43" s="4">
        <v>1463.5</v>
      </c>
      <c r="AC43" s="4">
        <v>-4.0354660450248048E-4</v>
      </c>
      <c r="AD43" s="4">
        <v>6</v>
      </c>
      <c r="AF43" s="4" t="s">
        <v>89</v>
      </c>
      <c r="AH43" s="4" t="s">
        <v>87</v>
      </c>
      <c r="AL43" s="4">
        <v>-2253</v>
      </c>
      <c r="AM43" s="4">
        <v>1.1265122077020351E-2</v>
      </c>
      <c r="AO43" s="4">
        <v>7160.5</v>
      </c>
      <c r="AP43" s="4">
        <v>6.8039226680411957E-3</v>
      </c>
      <c r="AR43" s="4">
        <v>1279</v>
      </c>
      <c r="AS43" s="4">
        <v>-1.0202102930634283E-3</v>
      </c>
      <c r="AY43" s="4">
        <v>7445</v>
      </c>
      <c r="AZ43" s="4">
        <v>5.8843878287007101E-3</v>
      </c>
      <c r="BD43" s="4">
        <v>1</v>
      </c>
    </row>
    <row r="44" spans="2:56" x14ac:dyDescent="0.2">
      <c r="B44" s="4" t="s">
        <v>94</v>
      </c>
      <c r="C44" s="30" t="s">
        <v>112</v>
      </c>
      <c r="D44" s="64">
        <v>48492.432999999997</v>
      </c>
      <c r="E44" s="64">
        <v>7.0000000000000001E-3</v>
      </c>
      <c r="F44" s="7">
        <f t="shared" ref="F44:F66" si="10">(D44-D$7)/D$8</f>
        <v>-10372.464936517319</v>
      </c>
      <c r="G44" s="7">
        <f t="shared" ref="G44:G66" si="11">ROUND(2*F44,0)/2</f>
        <v>-10372.5</v>
      </c>
      <c r="H44" s="7">
        <f t="shared" ref="H44:H58" si="12">D44-(D$7+G44*D$8)</f>
        <v>1.1179300003277604E-2</v>
      </c>
      <c r="M44" s="4">
        <f t="shared" si="8"/>
        <v>1.1179300003277604E-2</v>
      </c>
      <c r="P44" s="7">
        <f t="shared" si="9"/>
        <v>3.8348003175015261E-3</v>
      </c>
      <c r="Q44" s="1">
        <f t="shared" ref="Q44:Q66" si="13">D44-15018.5</f>
        <v>33473.932999999997</v>
      </c>
      <c r="R44" s="1"/>
      <c r="S44" s="7">
        <f t="shared" si="7"/>
        <v>-7.3444996857760774E-3</v>
      </c>
      <c r="AB44" s="4">
        <v>1595.5</v>
      </c>
      <c r="AC44" s="4">
        <v>8.0187133426079527E-4</v>
      </c>
      <c r="AD44" s="4">
        <v>6</v>
      </c>
      <c r="AF44" s="4" t="s">
        <v>89</v>
      </c>
      <c r="AH44" s="4" t="s">
        <v>87</v>
      </c>
      <c r="AL44" s="4">
        <v>-2218.5</v>
      </c>
      <c r="AM44" s="4">
        <v>3.621083582402207E-3</v>
      </c>
      <c r="AO44" s="4">
        <v>7335.5</v>
      </c>
      <c r="AP44" s="4">
        <v>6.2580752273788676E-3</v>
      </c>
      <c r="AR44" s="4">
        <v>1451</v>
      </c>
      <c r="AS44" s="4">
        <v>7.7472821431001648E-4</v>
      </c>
      <c r="AY44" s="4">
        <v>7445.5</v>
      </c>
      <c r="AZ44" s="4">
        <v>6.6692568361759186E-3</v>
      </c>
      <c r="BD44" s="4">
        <v>1</v>
      </c>
    </row>
    <row r="45" spans="2:56" x14ac:dyDescent="0.2">
      <c r="B45" s="4" t="s">
        <v>94</v>
      </c>
      <c r="C45" s="30"/>
      <c r="D45" s="64">
        <v>48495.447999999997</v>
      </c>
      <c r="E45" s="64">
        <v>5.0000000000000001E-3</v>
      </c>
      <c r="F45" s="7">
        <f t="shared" si="10"/>
        <v>-10363.008494676227</v>
      </c>
      <c r="G45" s="7">
        <f t="shared" si="11"/>
        <v>-10363</v>
      </c>
      <c r="H45" s="7">
        <f t="shared" si="12"/>
        <v>-2.7083599998150021E-3</v>
      </c>
      <c r="M45" s="4">
        <f t="shared" si="8"/>
        <v>-2.7083599998150021E-3</v>
      </c>
      <c r="P45" s="7">
        <f t="shared" si="9"/>
        <v>3.8320312801285979E-3</v>
      </c>
      <c r="Q45" s="1">
        <f t="shared" si="13"/>
        <v>33476.947999999997</v>
      </c>
      <c r="R45" s="1"/>
      <c r="S45" s="7">
        <f t="shared" si="7"/>
        <v>6.5403912799436E-3</v>
      </c>
      <c r="AB45" s="4">
        <v>1706.5</v>
      </c>
      <c r="AC45" s="4">
        <v>5.2279094961704686E-4</v>
      </c>
      <c r="AD45" s="4">
        <v>12</v>
      </c>
      <c r="AF45" s="4" t="s">
        <v>89</v>
      </c>
      <c r="AH45" s="4" t="s">
        <v>87</v>
      </c>
      <c r="AL45" s="4">
        <v>-2206</v>
      </c>
      <c r="AM45" s="4">
        <v>7.2428087660227902E-3</v>
      </c>
      <c r="AO45" s="4">
        <v>7335.5</v>
      </c>
      <c r="AP45" s="4">
        <v>6.958075231523253E-3</v>
      </c>
      <c r="AR45" s="4">
        <v>1463.5</v>
      </c>
      <c r="AS45" s="4">
        <v>-4.0354660450248048E-4</v>
      </c>
      <c r="AY45" s="4">
        <v>7853</v>
      </c>
      <c r="AZ45" s="4">
        <v>7.2374977971776389E-3</v>
      </c>
      <c r="BD45" s="4">
        <v>1</v>
      </c>
    </row>
    <row r="46" spans="2:56" x14ac:dyDescent="0.2">
      <c r="B46" s="4" t="s">
        <v>94</v>
      </c>
      <c r="C46" s="30"/>
      <c r="D46" s="64">
        <v>48496.413999999997</v>
      </c>
      <c r="E46" s="64">
        <v>6.0000000000000001E-3</v>
      </c>
      <c r="F46" s="7">
        <f t="shared" si="10"/>
        <v>-10359.978669529128</v>
      </c>
      <c r="G46" s="7">
        <f t="shared" si="11"/>
        <v>-10360</v>
      </c>
      <c r="H46" s="7">
        <f t="shared" si="12"/>
        <v>6.8008000016561709E-3</v>
      </c>
      <c r="M46" s="4">
        <f t="shared" si="8"/>
        <v>6.8008000016561709E-3</v>
      </c>
      <c r="P46" s="7">
        <f t="shared" si="9"/>
        <v>3.8311553243298262E-3</v>
      </c>
      <c r="Q46" s="1">
        <f t="shared" si="13"/>
        <v>33477.913999999997</v>
      </c>
      <c r="R46" s="1"/>
      <c r="S46" s="7">
        <f t="shared" si="7"/>
        <v>-2.9696446773263448E-3</v>
      </c>
      <c r="AB46" s="4">
        <v>1775.5</v>
      </c>
      <c r="AC46" s="4">
        <v>-3.7831667577847838E-4</v>
      </c>
      <c r="AD46" s="4">
        <v>8</v>
      </c>
      <c r="AF46" s="4" t="s">
        <v>89</v>
      </c>
      <c r="AH46" s="4" t="s">
        <v>87</v>
      </c>
      <c r="AL46" s="4">
        <v>-0.5</v>
      </c>
      <c r="AM46" s="4">
        <v>0</v>
      </c>
      <c r="AO46" s="4">
        <v>7335.5</v>
      </c>
      <c r="AP46" s="4">
        <v>6.958075231523253E-3</v>
      </c>
      <c r="AR46" s="4">
        <v>1595.5</v>
      </c>
      <c r="AS46" s="4">
        <v>8.0187133426079527E-4</v>
      </c>
      <c r="AY46" s="4">
        <v>7890.5</v>
      </c>
      <c r="AZ46" s="4">
        <v>5.7426733474130742E-3</v>
      </c>
      <c r="BD46" s="4">
        <v>1</v>
      </c>
    </row>
    <row r="47" spans="2:56" x14ac:dyDescent="0.2">
      <c r="B47" s="4" t="s">
        <v>94</v>
      </c>
      <c r="C47" s="30"/>
      <c r="D47" s="64">
        <v>48497.362999999998</v>
      </c>
      <c r="E47" s="64">
        <v>5.0000000000000001E-3</v>
      </c>
      <c r="F47" s="7">
        <f t="shared" si="10"/>
        <v>-10357.002164286274</v>
      </c>
      <c r="G47" s="7">
        <f t="shared" si="11"/>
        <v>-10357</v>
      </c>
      <c r="H47" s="7">
        <f t="shared" si="12"/>
        <v>-6.9003999669803306E-4</v>
      </c>
      <c r="M47" s="4">
        <f t="shared" si="8"/>
        <v>-6.9003999669803306E-4</v>
      </c>
      <c r="P47" s="7">
        <f t="shared" si="9"/>
        <v>3.8302786375178565E-3</v>
      </c>
      <c r="Q47" s="1">
        <f t="shared" si="13"/>
        <v>33478.862999999998</v>
      </c>
      <c r="R47" s="1"/>
      <c r="S47" s="7">
        <f t="shared" si="7"/>
        <v>4.5203186342158896E-3</v>
      </c>
      <c r="AB47" s="4">
        <v>1808.5</v>
      </c>
      <c r="AC47" s="4">
        <v>5.5606844398425892E-4</v>
      </c>
      <c r="AD47" s="4">
        <v>7</v>
      </c>
      <c r="AF47" s="4" t="s">
        <v>89</v>
      </c>
      <c r="AH47" s="4" t="s">
        <v>87</v>
      </c>
      <c r="AL47" s="4">
        <v>725</v>
      </c>
      <c r="AM47" s="4">
        <v>-1.5507039643125609E-4</v>
      </c>
      <c r="AO47" s="4">
        <v>7335.5</v>
      </c>
      <c r="AP47" s="4">
        <v>6.958075231523253E-3</v>
      </c>
      <c r="AR47" s="4">
        <v>1706.5</v>
      </c>
      <c r="AS47" s="4">
        <v>5.2279094961704686E-4</v>
      </c>
      <c r="AY47" s="4">
        <v>7959.5</v>
      </c>
      <c r="AZ47" s="4">
        <v>6.914596349815838E-3</v>
      </c>
      <c r="BD47" s="4">
        <v>1</v>
      </c>
    </row>
    <row r="48" spans="2:56" x14ac:dyDescent="0.2">
      <c r="B48" s="4" t="s">
        <v>94</v>
      </c>
      <c r="C48" s="30" t="s">
        <v>112</v>
      </c>
      <c r="D48" s="64">
        <v>48499.436000000002</v>
      </c>
      <c r="E48" s="64">
        <v>6.0000000000000001E-3</v>
      </c>
      <c r="F48" s="7">
        <f t="shared" si="10"/>
        <v>-10350.50027243333</v>
      </c>
      <c r="G48" s="7">
        <f t="shared" si="11"/>
        <v>-10350.5</v>
      </c>
      <c r="H48" s="7">
        <f t="shared" si="12"/>
        <v>-8.6859996372368187E-5</v>
      </c>
      <c r="M48" s="4">
        <f t="shared" si="8"/>
        <v>-8.6859996372368187E-5</v>
      </c>
      <c r="P48" s="7">
        <f t="shared" si="9"/>
        <v>3.8283766416438688E-3</v>
      </c>
      <c r="Q48" s="1">
        <f t="shared" si="13"/>
        <v>33480.936000000002</v>
      </c>
      <c r="R48" s="1"/>
      <c r="S48" s="7">
        <f t="shared" si="7"/>
        <v>3.915236638016237E-3</v>
      </c>
      <c r="AB48" s="4">
        <v>2358</v>
      </c>
      <c r="AC48" s="4">
        <v>1.2710747978417203E-4</v>
      </c>
      <c r="AD48" s="4">
        <v>6</v>
      </c>
      <c r="AF48" s="4" t="s">
        <v>89</v>
      </c>
      <c r="AH48" s="4" t="s">
        <v>87</v>
      </c>
      <c r="AL48" s="4">
        <v>762.5</v>
      </c>
      <c r="AM48" s="4">
        <v>6.9370149140013382E-4</v>
      </c>
      <c r="AO48" s="4">
        <v>7388</v>
      </c>
      <c r="AP48" s="4">
        <v>5.4093209982966073E-3</v>
      </c>
      <c r="AR48" s="4">
        <v>1775.5</v>
      </c>
      <c r="AS48" s="4">
        <v>-3.7831667577847838E-4</v>
      </c>
      <c r="AY48" s="4">
        <v>8049</v>
      </c>
      <c r="AZ48" s="4">
        <v>5.3061486541992053E-3</v>
      </c>
      <c r="BD48" s="4">
        <v>1</v>
      </c>
    </row>
    <row r="49" spans="1:56" x14ac:dyDescent="0.2">
      <c r="B49" s="4" t="s">
        <v>94</v>
      </c>
      <c r="C49" s="30" t="s">
        <v>112</v>
      </c>
      <c r="D49" s="64">
        <v>48500.396000000001</v>
      </c>
      <c r="E49" s="64">
        <v>6.0000000000000001E-3</v>
      </c>
      <c r="F49" s="7">
        <f t="shared" si="10"/>
        <v>-10347.489266075969</v>
      </c>
      <c r="G49" s="7">
        <f t="shared" si="11"/>
        <v>-10347.5</v>
      </c>
      <c r="H49" s="7">
        <f t="shared" si="12"/>
        <v>3.422300003876444E-3</v>
      </c>
      <c r="M49" s="4">
        <f t="shared" si="8"/>
        <v>3.422300003876444E-3</v>
      </c>
      <c r="P49" s="7">
        <f t="shared" si="9"/>
        <v>3.8274976399567716E-3</v>
      </c>
      <c r="Q49" s="1">
        <f t="shared" si="13"/>
        <v>33481.896000000001</v>
      </c>
      <c r="R49" s="1"/>
      <c r="S49" s="7">
        <f t="shared" si="7"/>
        <v>4.0519763608032767E-4</v>
      </c>
      <c r="AB49" s="4">
        <v>2489</v>
      </c>
      <c r="AC49" s="4">
        <v>-1.3721260620513931E-4</v>
      </c>
      <c r="AD49" s="4">
        <v>8</v>
      </c>
      <c r="AF49" s="4" t="s">
        <v>89</v>
      </c>
      <c r="AH49" s="4" t="s">
        <v>87</v>
      </c>
      <c r="AL49" s="4">
        <v>1279</v>
      </c>
      <c r="AM49" s="4">
        <v>-1.0202102930634283E-3</v>
      </c>
      <c r="AO49" s="4">
        <v>7439</v>
      </c>
      <c r="AP49" s="4">
        <v>4.9659597425488755E-3</v>
      </c>
      <c r="AR49" s="4">
        <v>1808.5</v>
      </c>
      <c r="AS49" s="4">
        <v>5.5606844398425892E-4</v>
      </c>
      <c r="AY49" s="4">
        <v>8393</v>
      </c>
      <c r="AZ49" s="4">
        <v>7.6460256896098144E-3</v>
      </c>
      <c r="BD49" s="4">
        <v>1</v>
      </c>
    </row>
    <row r="50" spans="1:56" ht="13.5" thickBot="1" x14ac:dyDescent="0.25">
      <c r="B50" s="4" t="s">
        <v>95</v>
      </c>
      <c r="C50" s="30"/>
      <c r="D50" s="128">
        <v>48503.43</v>
      </c>
      <c r="E50" s="64">
        <v>6.0000000000000001E-3</v>
      </c>
      <c r="F50" s="7">
        <f t="shared" si="10"/>
        <v>-10337.97323140072</v>
      </c>
      <c r="G50" s="7">
        <f t="shared" si="11"/>
        <v>-10338</v>
      </c>
      <c r="H50" s="7">
        <f t="shared" si="12"/>
        <v>8.534640001016669E-3</v>
      </c>
      <c r="M50" s="4">
        <f t="shared" si="8"/>
        <v>8.534640001016669E-3</v>
      </c>
      <c r="P50" s="7">
        <f t="shared" si="9"/>
        <v>3.8247093119577868E-3</v>
      </c>
      <c r="Q50" s="1">
        <f t="shared" si="13"/>
        <v>33484.93</v>
      </c>
      <c r="R50" s="1"/>
      <c r="S50" s="7">
        <f t="shared" si="7"/>
        <v>-4.7099306890588822E-3</v>
      </c>
      <c r="AB50" s="4">
        <v>2489.5</v>
      </c>
      <c r="AC50" s="4">
        <v>2.4765639682300389E-4</v>
      </c>
      <c r="AD50" s="4">
        <v>7</v>
      </c>
      <c r="AF50" s="4" t="s">
        <v>89</v>
      </c>
      <c r="AH50" s="4" t="s">
        <v>87</v>
      </c>
      <c r="AL50" s="4">
        <v>1451</v>
      </c>
      <c r="AM50" s="4">
        <v>7.7472821431001648E-4</v>
      </c>
      <c r="AO50" s="4">
        <v>7439.5</v>
      </c>
      <c r="AP50" s="4">
        <v>5.550828755076509E-3</v>
      </c>
      <c r="AR50" s="4">
        <v>2358</v>
      </c>
      <c r="AS50" s="4">
        <v>1.2710747978417203E-4</v>
      </c>
      <c r="AY50" s="4">
        <v>8432.5</v>
      </c>
      <c r="AZ50" s="4">
        <v>9.6006772655528039E-3</v>
      </c>
      <c r="BD50" s="4">
        <v>1</v>
      </c>
    </row>
    <row r="51" spans="1:56" x14ac:dyDescent="0.2">
      <c r="B51" s="4" t="s">
        <v>95</v>
      </c>
      <c r="C51" s="30"/>
      <c r="D51" s="64">
        <v>48517.455000000002</v>
      </c>
      <c r="E51" s="64">
        <v>5.0000000000000001E-3</v>
      </c>
      <c r="F51" s="7">
        <f t="shared" si="10"/>
        <v>-10293.984310398606</v>
      </c>
      <c r="G51" s="7">
        <f t="shared" si="11"/>
        <v>-10294</v>
      </c>
      <c r="H51" s="7">
        <f t="shared" si="12"/>
        <v>5.0023200019495562E-3</v>
      </c>
      <c r="M51" s="4">
        <f>H51</f>
        <v>5.0023200019495562E-3</v>
      </c>
      <c r="P51" s="7">
        <f t="shared" si="9"/>
        <v>3.8116993504177851E-3</v>
      </c>
      <c r="Q51" s="1">
        <f t="shared" si="13"/>
        <v>33498.955000000002</v>
      </c>
      <c r="R51" s="1"/>
      <c r="S51" s="7">
        <f t="shared" si="7"/>
        <v>-1.1906206515317711E-3</v>
      </c>
      <c r="AB51" s="4">
        <v>6055</v>
      </c>
      <c r="AC51" s="4">
        <v>4.6485475104418583E-3</v>
      </c>
      <c r="AD51" s="4">
        <v>7</v>
      </c>
      <c r="AF51" s="4" t="s">
        <v>89</v>
      </c>
      <c r="AH51" s="4" t="s">
        <v>87</v>
      </c>
      <c r="AL51" s="4">
        <v>1775.5</v>
      </c>
      <c r="AM51" s="4">
        <v>-3.7831667577847838E-4</v>
      </c>
      <c r="AO51" s="4">
        <v>7445.5</v>
      </c>
      <c r="AP51" s="4">
        <v>6.6692568361759186E-3</v>
      </c>
      <c r="AR51" s="4">
        <v>4176.5</v>
      </c>
      <c r="AS51" s="4">
        <v>1.3956870607216842E-3</v>
      </c>
      <c r="AY51" s="4">
        <v>8612.5</v>
      </c>
      <c r="AZ51" s="4">
        <v>9.0535196723067202E-3</v>
      </c>
      <c r="BD51" s="4">
        <v>1</v>
      </c>
    </row>
    <row r="52" spans="1:56" x14ac:dyDescent="0.2">
      <c r="B52" s="4" t="s">
        <v>95</v>
      </c>
      <c r="C52" s="30" t="s">
        <v>112</v>
      </c>
      <c r="D52" s="64">
        <v>48524.311000000002</v>
      </c>
      <c r="E52" s="64">
        <v>6.0000000000000001E-3</v>
      </c>
      <c r="F52" s="7">
        <f t="shared" si="10"/>
        <v>-10272.480706663102</v>
      </c>
      <c r="G52" s="7">
        <f t="shared" si="11"/>
        <v>-10272.5</v>
      </c>
      <c r="H52" s="7">
        <f t="shared" si="12"/>
        <v>6.1513000036939047E-3</v>
      </c>
      <c r="M52" s="4">
        <f>H52</f>
        <v>6.1513000036939047E-3</v>
      </c>
      <c r="P52" s="7">
        <f t="shared" si="9"/>
        <v>3.8052850184900561E-3</v>
      </c>
      <c r="Q52" s="1">
        <f t="shared" si="13"/>
        <v>33505.811000000002</v>
      </c>
      <c r="R52" s="1"/>
      <c r="S52" s="7">
        <f t="shared" si="7"/>
        <v>-2.3460149852038486E-3</v>
      </c>
      <c r="AB52" s="4">
        <v>6055</v>
      </c>
      <c r="AC52" s="4">
        <v>4.6485475104418583E-3</v>
      </c>
      <c r="AD52" s="4">
        <v>7</v>
      </c>
      <c r="AF52" s="4" t="s">
        <v>89</v>
      </c>
      <c r="AH52" s="4" t="s">
        <v>87</v>
      </c>
      <c r="AL52" s="4">
        <v>1808.5</v>
      </c>
      <c r="AM52" s="4">
        <v>5.5606844398425892E-4</v>
      </c>
      <c r="AO52" s="4">
        <v>7762</v>
      </c>
      <c r="AP52" s="4">
        <v>-1.9908661532099359E-2</v>
      </c>
      <c r="AR52" s="4">
        <v>4841.5</v>
      </c>
      <c r="AS52" s="4">
        <v>2.8714667787426151E-3</v>
      </c>
      <c r="AY52" s="4">
        <v>8615.5</v>
      </c>
      <c r="AZ52" s="4">
        <v>8.9627337438287213E-3</v>
      </c>
      <c r="BD52" s="4">
        <v>1</v>
      </c>
    </row>
    <row r="53" spans="1:56" x14ac:dyDescent="0.2">
      <c r="A53" s="4">
        <v>1</v>
      </c>
      <c r="B53" s="4" t="s">
        <v>62</v>
      </c>
      <c r="C53" s="43"/>
      <c r="D53" s="126">
        <v>48544.870999999999</v>
      </c>
      <c r="E53" s="64"/>
      <c r="F53" s="7">
        <f t="shared" si="10"/>
        <v>-10207.99498717624</v>
      </c>
      <c r="G53" s="7">
        <f t="shared" si="11"/>
        <v>-10208</v>
      </c>
      <c r="H53" s="7">
        <f t="shared" si="12"/>
        <v>1.5982400000211783E-3</v>
      </c>
      <c r="J53" s="4">
        <f>H53</f>
        <v>1.5982400000211783E-3</v>
      </c>
      <c r="P53" s="7">
        <f t="shared" si="9"/>
        <v>3.785816748806385E-3</v>
      </c>
      <c r="Q53" s="1">
        <f t="shared" si="13"/>
        <v>33526.370999999999</v>
      </c>
      <c r="R53" s="1"/>
      <c r="S53" s="7">
        <f t="shared" si="7"/>
        <v>2.1875767487852067E-3</v>
      </c>
      <c r="W53" s="4" t="s">
        <v>62</v>
      </c>
      <c r="X53" s="3"/>
      <c r="Y53" s="4" t="s">
        <v>47</v>
      </c>
      <c r="AB53" s="4">
        <v>6185</v>
      </c>
      <c r="AC53" s="4">
        <v>4.6144894149620086E-3</v>
      </c>
      <c r="AL53" s="4">
        <v>2358</v>
      </c>
      <c r="AM53" s="4">
        <v>1.2710747978417203E-4</v>
      </c>
      <c r="AO53" s="4">
        <v>7853</v>
      </c>
      <c r="AP53" s="4">
        <v>7.2374977971776389E-3</v>
      </c>
      <c r="AR53" s="4">
        <v>5657.5</v>
      </c>
      <c r="AS53" s="4">
        <v>5.0377686704450753E-2</v>
      </c>
      <c r="AY53" s="4">
        <v>8724.5</v>
      </c>
      <c r="AZ53" s="4">
        <v>8.6841775337234139E-3</v>
      </c>
      <c r="BD53" s="4">
        <v>8</v>
      </c>
    </row>
    <row r="54" spans="1:56" x14ac:dyDescent="0.2">
      <c r="B54" s="4" t="s">
        <v>95</v>
      </c>
      <c r="C54" s="30" t="s">
        <v>112</v>
      </c>
      <c r="D54" s="64">
        <v>48573.421000000002</v>
      </c>
      <c r="E54" s="64">
        <v>6.0000000000000001E-3</v>
      </c>
      <c r="F54" s="7">
        <f t="shared" si="10"/>
        <v>-10118.448912694223</v>
      </c>
      <c r="G54" s="7">
        <f t="shared" si="11"/>
        <v>-10118.5</v>
      </c>
      <c r="H54" s="7">
        <f t="shared" si="12"/>
        <v>1.6288180006085895E-2</v>
      </c>
      <c r="M54" s="4">
        <f>H54</f>
        <v>1.6288180006085895E-2</v>
      </c>
      <c r="P54" s="7">
        <f t="shared" si="9"/>
        <v>3.7582428851096932E-3</v>
      </c>
      <c r="Q54" s="1">
        <f t="shared" si="13"/>
        <v>33554.921000000002</v>
      </c>
      <c r="R54" s="1"/>
      <c r="S54" s="7">
        <f t="shared" si="7"/>
        <v>-1.2529937120976203E-2</v>
      </c>
      <c r="AB54" s="4">
        <v>6230</v>
      </c>
      <c r="AC54" s="4">
        <v>5.0727000707411207E-3</v>
      </c>
      <c r="AD54" s="4">
        <v>6</v>
      </c>
      <c r="AF54" s="4" t="s">
        <v>89</v>
      </c>
      <c r="AH54" s="4" t="s">
        <v>87</v>
      </c>
      <c r="AL54" s="4">
        <v>2489</v>
      </c>
      <c r="AM54" s="4">
        <v>-1.3721260620513931E-4</v>
      </c>
      <c r="AO54" s="4">
        <v>7890.5</v>
      </c>
      <c r="AP54" s="4">
        <v>5.7426733474130742E-3</v>
      </c>
      <c r="AR54" s="4">
        <v>5852</v>
      </c>
      <c r="AS54" s="4">
        <v>4.4501730546471663E-2</v>
      </c>
      <c r="AY54" s="4">
        <v>8724.5</v>
      </c>
      <c r="AZ54" s="4">
        <v>8.8841775359469466E-3</v>
      </c>
      <c r="BD54" s="4">
        <v>1</v>
      </c>
    </row>
    <row r="55" spans="1:56" x14ac:dyDescent="0.2">
      <c r="B55" s="4" t="s">
        <v>96</v>
      </c>
      <c r="C55" s="30"/>
      <c r="D55" s="64">
        <v>48628.413</v>
      </c>
      <c r="E55" s="64">
        <v>6.0000000000000001E-3</v>
      </c>
      <c r="F55" s="7">
        <f t="shared" si="10"/>
        <v>-9945.9684318565851</v>
      </c>
      <c r="G55" s="7">
        <f t="shared" si="11"/>
        <v>-9946</v>
      </c>
      <c r="H55" s="7">
        <f t="shared" si="12"/>
        <v>1.0064880007121246E-2</v>
      </c>
      <c r="M55" s="4">
        <f>H55</f>
        <v>1.0064880007121246E-2</v>
      </c>
      <c r="P55" s="7">
        <f t="shared" si="9"/>
        <v>3.7032622765184172E-3</v>
      </c>
      <c r="Q55" s="1">
        <f t="shared" si="13"/>
        <v>33609.913</v>
      </c>
      <c r="R55" s="1"/>
      <c r="S55" s="7">
        <f t="shared" si="7"/>
        <v>-6.3616177306028291E-3</v>
      </c>
      <c r="AB55" s="4">
        <v>6230</v>
      </c>
      <c r="AC55" s="4">
        <v>5.0727000707411207E-3</v>
      </c>
      <c r="AD55" s="4">
        <v>6</v>
      </c>
      <c r="AF55" s="4" t="s">
        <v>89</v>
      </c>
      <c r="AH55" s="4" t="s">
        <v>87</v>
      </c>
      <c r="AL55" s="4">
        <v>2489.5</v>
      </c>
      <c r="AM55" s="4">
        <v>2.4765639682300389E-4</v>
      </c>
      <c r="AO55" s="4">
        <v>7959.5</v>
      </c>
      <c r="AP55" s="4">
        <v>6.914596349815838E-3</v>
      </c>
      <c r="AR55" s="4">
        <v>6055</v>
      </c>
      <c r="AS55" s="4">
        <v>4.6485475104418583E-3</v>
      </c>
      <c r="AY55" s="4">
        <v>8843.5</v>
      </c>
      <c r="AZ55" s="4">
        <v>9.9630012700799853E-3</v>
      </c>
      <c r="BD55" s="4">
        <v>1</v>
      </c>
    </row>
    <row r="56" spans="1:56" x14ac:dyDescent="0.2">
      <c r="B56" s="4" t="s">
        <v>97</v>
      </c>
      <c r="C56" s="30"/>
      <c r="D56" s="64">
        <v>48892.404000000002</v>
      </c>
      <c r="E56" s="64">
        <v>4.0000000000000001E-3</v>
      </c>
      <c r="F56" s="7">
        <f t="shared" si="10"/>
        <v>-9117.9699117662039</v>
      </c>
      <c r="G56" s="7">
        <f t="shared" si="11"/>
        <v>-9118</v>
      </c>
      <c r="H56" s="7">
        <f t="shared" si="12"/>
        <v>9.5930400057113729E-3</v>
      </c>
      <c r="M56" s="4">
        <f>H56</f>
        <v>9.5930400057113729E-3</v>
      </c>
      <c r="P56" s="7">
        <f t="shared" si="9"/>
        <v>3.4057119348739934E-3</v>
      </c>
      <c r="Q56" s="1">
        <f t="shared" si="13"/>
        <v>33873.904000000002</v>
      </c>
      <c r="R56" s="1"/>
      <c r="S56" s="7">
        <f t="shared" si="7"/>
        <v>-6.18732807083738E-3</v>
      </c>
      <c r="AB56" s="4">
        <v>6230.5</v>
      </c>
      <c r="AC56" s="4">
        <v>4.6675690828124061E-3</v>
      </c>
      <c r="AD56" s="4">
        <v>7</v>
      </c>
      <c r="AF56" s="4" t="s">
        <v>89</v>
      </c>
      <c r="AH56" s="4" t="s">
        <v>87</v>
      </c>
      <c r="AL56" s="4">
        <v>3484</v>
      </c>
      <c r="AM56" s="4">
        <v>2.0521119295153767E-3</v>
      </c>
      <c r="AO56" s="4">
        <v>8049</v>
      </c>
      <c r="AP56" s="4">
        <v>5.3061486541992053E-3</v>
      </c>
      <c r="AR56" s="4">
        <v>6055</v>
      </c>
      <c r="AS56" s="4">
        <v>4.6485475104418583E-3</v>
      </c>
      <c r="AY56" s="4">
        <v>9167</v>
      </c>
      <c r="AZ56" s="4">
        <v>9.7532490035519004E-3</v>
      </c>
      <c r="BD56" s="4">
        <v>1</v>
      </c>
    </row>
    <row r="57" spans="1:56" x14ac:dyDescent="0.2">
      <c r="B57" s="4" t="s">
        <v>98</v>
      </c>
      <c r="C57" s="30"/>
      <c r="D57" s="64">
        <v>49024.4</v>
      </c>
      <c r="E57" s="64">
        <v>5.0000000000000001E-3</v>
      </c>
      <c r="F57" s="7">
        <f t="shared" si="10"/>
        <v>-8703.9690834885405</v>
      </c>
      <c r="G57" s="7">
        <f t="shared" si="11"/>
        <v>-8704</v>
      </c>
      <c r="H57" s="7">
        <f t="shared" si="12"/>
        <v>9.8571200069272891E-3</v>
      </c>
      <c r="M57" s="4">
        <f>H57</f>
        <v>9.8571200069272891E-3</v>
      </c>
      <c r="P57" s="7">
        <f t="shared" ref="P57:P72" si="14">+E$11+E$12*G57+E$13*G57^2</f>
        <v>3.2360546410409776E-3</v>
      </c>
      <c r="Q57" s="1">
        <f t="shared" si="13"/>
        <v>34005.9</v>
      </c>
      <c r="R57" s="1"/>
      <c r="S57" s="7">
        <f t="shared" si="7"/>
        <v>-6.6210653658863115E-3</v>
      </c>
      <c r="AB57" s="4">
        <v>6231</v>
      </c>
      <c r="AC57" s="4">
        <v>5.1324380838195793E-3</v>
      </c>
      <c r="AD57" s="4">
        <v>8</v>
      </c>
      <c r="AF57" s="4" t="s">
        <v>89</v>
      </c>
      <c r="AH57" s="4" t="s">
        <v>87</v>
      </c>
      <c r="AL57" s="4">
        <v>6055</v>
      </c>
      <c r="AM57" s="4">
        <v>4.6485475104418583E-3</v>
      </c>
      <c r="AO57" s="4">
        <v>8433</v>
      </c>
      <c r="AP57" s="4">
        <v>7.6855462684761733E-3</v>
      </c>
      <c r="AR57" s="4">
        <v>6230</v>
      </c>
      <c r="AS57" s="4">
        <v>5.0727000707411207E-3</v>
      </c>
      <c r="AY57" s="4">
        <v>9769</v>
      </c>
      <c r="AZ57" s="4">
        <v>1.3005533801333513E-2</v>
      </c>
      <c r="BD57" s="4">
        <v>1</v>
      </c>
    </row>
    <row r="58" spans="1:56" x14ac:dyDescent="0.2">
      <c r="B58" s="4" t="s">
        <v>109</v>
      </c>
      <c r="C58" s="30"/>
      <c r="D58" s="64">
        <v>49592.5452</v>
      </c>
      <c r="E58" s="64"/>
      <c r="F58" s="7">
        <f t="shared" si="10"/>
        <v>-6922.0015740035606</v>
      </c>
      <c r="G58" s="7">
        <f t="shared" si="11"/>
        <v>-6922</v>
      </c>
      <c r="H58" s="7">
        <f t="shared" si="12"/>
        <v>-5.0183999701403081E-4</v>
      </c>
      <c r="N58" s="4">
        <f>H58</f>
        <v>-5.0183999701403081E-4</v>
      </c>
      <c r="P58" s="7">
        <f t="shared" si="14"/>
        <v>2.3468654438778928E-3</v>
      </c>
      <c r="Q58" s="1">
        <f t="shared" si="13"/>
        <v>34574.0452</v>
      </c>
      <c r="R58" s="1"/>
      <c r="S58" s="7">
        <f t="shared" si="7"/>
        <v>2.8487054408919237E-3</v>
      </c>
      <c r="AB58" s="4">
        <v>6237</v>
      </c>
      <c r="AC58" s="4">
        <v>5.040866177296266E-3</v>
      </c>
      <c r="AL58" s="4">
        <v>6185</v>
      </c>
      <c r="AM58" s="4">
        <v>4.6144894149620086E-3</v>
      </c>
      <c r="AO58" s="4">
        <v>8486</v>
      </c>
      <c r="AP58" s="4">
        <v>8.2816610447480343E-3</v>
      </c>
      <c r="AR58" s="4">
        <v>6230.5</v>
      </c>
      <c r="AS58" s="4">
        <v>4.6675690828124061E-3</v>
      </c>
      <c r="BD58" s="4">
        <v>8</v>
      </c>
    </row>
    <row r="59" spans="1:56" x14ac:dyDescent="0.2">
      <c r="B59" s="4" t="s">
        <v>99</v>
      </c>
      <c r="C59" s="30"/>
      <c r="D59" s="64">
        <v>50283.447</v>
      </c>
      <c r="E59" s="64">
        <v>2E-3</v>
      </c>
      <c r="F59" s="4">
        <f t="shared" si="10"/>
        <v>-4755.0122905515636</v>
      </c>
      <c r="G59" s="4">
        <f t="shared" si="11"/>
        <v>-4755</v>
      </c>
      <c r="H59" s="4">
        <f t="shared" ref="H59:H71" si="15">D59-(D$7+G59*D$8)</f>
        <v>-3.9185999994515441E-3</v>
      </c>
      <c r="M59" s="4">
        <f t="shared" ref="M59:M68" si="16">H59</f>
        <v>-3.9185999994515441E-3</v>
      </c>
      <c r="P59" s="4">
        <f t="shared" si="14"/>
        <v>9.1803230212312702E-4</v>
      </c>
      <c r="Q59" s="1">
        <f t="shared" si="13"/>
        <v>35264.947</v>
      </c>
      <c r="R59" s="1"/>
      <c r="S59" s="7">
        <f t="shared" si="7"/>
        <v>4.836632301574671E-3</v>
      </c>
      <c r="AB59" s="4">
        <v>6324</v>
      </c>
      <c r="AC59" s="4">
        <v>4.8680734471417964E-3</v>
      </c>
      <c r="AD59" s="4">
        <v>9</v>
      </c>
      <c r="AF59" s="4" t="s">
        <v>85</v>
      </c>
      <c r="AH59" s="4" t="s">
        <v>87</v>
      </c>
      <c r="AL59" s="4">
        <v>6230.5</v>
      </c>
      <c r="AM59" s="4">
        <v>4.6675690828124061E-3</v>
      </c>
      <c r="AO59" s="4">
        <v>8724.5</v>
      </c>
      <c r="AP59" s="4">
        <v>8.8841775359469466E-3</v>
      </c>
      <c r="AR59" s="4">
        <v>6237</v>
      </c>
      <c r="AS59" s="4">
        <v>5.040866177296266E-3</v>
      </c>
      <c r="BD59" s="4">
        <v>1</v>
      </c>
    </row>
    <row r="60" spans="1:56" x14ac:dyDescent="0.2">
      <c r="B60" s="4" t="s">
        <v>99</v>
      </c>
      <c r="C60" s="30"/>
      <c r="D60" s="64">
        <v>50285.38</v>
      </c>
      <c r="E60" s="64">
        <v>5.0000000000000001E-3</v>
      </c>
      <c r="F60" s="4">
        <f t="shared" si="10"/>
        <v>-4748.9495037924225</v>
      </c>
      <c r="G60" s="4">
        <f t="shared" si="11"/>
        <v>-4749</v>
      </c>
      <c r="H60" s="4">
        <f t="shared" si="15"/>
        <v>1.609972000005655E-2</v>
      </c>
      <c r="M60" s="4">
        <f t="shared" si="16"/>
        <v>1.609972000005655E-2</v>
      </c>
      <c r="P60" s="4">
        <f t="shared" si="14"/>
        <v>9.1354664483655655E-4</v>
      </c>
      <c r="Q60" s="1">
        <f t="shared" si="13"/>
        <v>35266.879999999997</v>
      </c>
      <c r="R60" s="1"/>
      <c r="S60" s="7">
        <f t="shared" si="7"/>
        <v>-1.5186173355219993E-2</v>
      </c>
      <c r="AB60" s="4">
        <v>6404.5</v>
      </c>
      <c r="AC60" s="4">
        <v>4.591983619320672E-3</v>
      </c>
      <c r="AD60" s="4">
        <v>7</v>
      </c>
      <c r="AF60" s="4" t="s">
        <v>89</v>
      </c>
      <c r="AH60" s="4" t="s">
        <v>87</v>
      </c>
      <c r="AL60" s="4">
        <v>6231</v>
      </c>
      <c r="AM60" s="4">
        <v>5.1324380838195793E-3</v>
      </c>
      <c r="AO60" s="4">
        <v>8843.5</v>
      </c>
      <c r="AP60" s="4">
        <v>9.9630012700799853E-3</v>
      </c>
      <c r="AR60" s="4">
        <v>6255</v>
      </c>
      <c r="AS60" s="4">
        <v>5.0961504384758882E-3</v>
      </c>
      <c r="BD60" s="4">
        <v>1</v>
      </c>
    </row>
    <row r="61" spans="1:56" x14ac:dyDescent="0.2">
      <c r="B61" s="4" t="s">
        <v>100</v>
      </c>
      <c r="C61" s="30"/>
      <c r="D61" s="64">
        <v>50299.392</v>
      </c>
      <c r="E61" s="64">
        <v>5.0000000000000001E-3</v>
      </c>
      <c r="F61" s="4">
        <f t="shared" si="10"/>
        <v>-4705.0013568347294</v>
      </c>
      <c r="G61" s="4">
        <f t="shared" si="11"/>
        <v>-4705</v>
      </c>
      <c r="H61" s="4">
        <f t="shared" si="15"/>
        <v>-4.3259999802103266E-4</v>
      </c>
      <c r="M61" s="4">
        <f t="shared" si="16"/>
        <v>-4.3259999802103266E-4</v>
      </c>
      <c r="P61" s="4">
        <f t="shared" si="14"/>
        <v>8.8056247867752469E-4</v>
      </c>
      <c r="Q61" s="1">
        <f t="shared" si="13"/>
        <v>35280.892</v>
      </c>
      <c r="R61" s="1"/>
      <c r="S61" s="7">
        <f t="shared" si="7"/>
        <v>1.3131624766985575E-3</v>
      </c>
      <c r="AB61" s="4">
        <v>6454</v>
      </c>
      <c r="AC61" s="4">
        <v>5.8040153453475796E-3</v>
      </c>
      <c r="AD61" s="4">
        <v>6</v>
      </c>
      <c r="AF61" s="4" t="s">
        <v>89</v>
      </c>
      <c r="AH61" s="4" t="s">
        <v>87</v>
      </c>
      <c r="AL61" s="4">
        <v>6231</v>
      </c>
      <c r="AM61" s="4">
        <v>5.1324380838195793E-3</v>
      </c>
      <c r="AO61" s="4">
        <v>9167</v>
      </c>
      <c r="AP61" s="4">
        <v>9.7532490035519004E-3</v>
      </c>
      <c r="AR61" s="4">
        <v>6255</v>
      </c>
      <c r="AS61" s="4">
        <v>5.0961504384758882E-3</v>
      </c>
      <c r="BD61" s="4">
        <v>1</v>
      </c>
    </row>
    <row r="62" spans="1:56" x14ac:dyDescent="0.2">
      <c r="B62" s="4" t="s">
        <v>100</v>
      </c>
      <c r="C62" s="30"/>
      <c r="D62" s="64">
        <v>50313.411</v>
      </c>
      <c r="E62" s="64">
        <v>5.0000000000000001E-3</v>
      </c>
      <c r="F62" s="4">
        <f t="shared" si="10"/>
        <v>-4661.031254622354</v>
      </c>
      <c r="G62" s="4">
        <f t="shared" si="11"/>
        <v>-4661</v>
      </c>
      <c r="H62" s="4">
        <f t="shared" si="15"/>
        <v>-9.9649199983105063E-3</v>
      </c>
      <c r="M62" s="4">
        <f t="shared" si="16"/>
        <v>-9.9649199983105063E-3</v>
      </c>
      <c r="P62" s="4">
        <f t="shared" si="14"/>
        <v>8.4742106345725866E-4</v>
      </c>
      <c r="Q62" s="1">
        <f t="shared" si="13"/>
        <v>35294.911</v>
      </c>
      <c r="R62" s="1"/>
      <c r="S62" s="7">
        <f t="shared" si="7"/>
        <v>1.0812341061767764E-2</v>
      </c>
      <c r="AB62" s="4">
        <v>6454.5</v>
      </c>
      <c r="AC62" s="4">
        <v>4.678884353779722E-3</v>
      </c>
      <c r="AD62" s="4">
        <v>8</v>
      </c>
      <c r="AF62" s="4" t="s">
        <v>89</v>
      </c>
      <c r="AH62" s="4" t="s">
        <v>87</v>
      </c>
      <c r="AL62" s="4">
        <v>6237</v>
      </c>
      <c r="AM62" s="4">
        <v>5.040866177296266E-3</v>
      </c>
      <c r="AO62" s="4">
        <v>9769</v>
      </c>
      <c r="AP62" s="4">
        <v>1.2105533802241553E-2</v>
      </c>
      <c r="AR62" s="4">
        <v>6324</v>
      </c>
      <c r="AS62" s="4">
        <v>4.8680734471417964E-3</v>
      </c>
      <c r="BD62" s="4">
        <v>1</v>
      </c>
    </row>
    <row r="63" spans="1:56" x14ac:dyDescent="0.2">
      <c r="B63" s="4" t="s">
        <v>100</v>
      </c>
      <c r="C63" s="30"/>
      <c r="D63" s="64">
        <v>50357.415999999997</v>
      </c>
      <c r="E63" s="64">
        <v>5.0000000000000001E-3</v>
      </c>
      <c r="F63" s="4">
        <f t="shared" si="10"/>
        <v>-4523.0111142517553</v>
      </c>
      <c r="G63" s="4">
        <f t="shared" si="11"/>
        <v>-4523</v>
      </c>
      <c r="H63" s="4">
        <f t="shared" si="15"/>
        <v>-3.54356000025291E-3</v>
      </c>
      <c r="M63" s="4">
        <f t="shared" si="16"/>
        <v>-3.54356000025291E-3</v>
      </c>
      <c r="P63" s="4">
        <f t="shared" si="14"/>
        <v>7.4245752682067093E-4</v>
      </c>
      <c r="Q63" s="1">
        <f t="shared" si="13"/>
        <v>35338.915999999997</v>
      </c>
      <c r="R63" s="1"/>
      <c r="S63" s="7">
        <f t="shared" si="7"/>
        <v>4.2860175270735806E-3</v>
      </c>
      <c r="AB63" s="4">
        <v>6586</v>
      </c>
      <c r="AC63" s="4">
        <v>4.8794332760735415E-3</v>
      </c>
      <c r="AD63" s="4">
        <v>6</v>
      </c>
      <c r="AF63" s="4" t="s">
        <v>89</v>
      </c>
      <c r="AH63" s="4" t="s">
        <v>87</v>
      </c>
      <c r="AL63" s="4">
        <v>6237</v>
      </c>
      <c r="AM63" s="4">
        <v>5.040866177296266E-3</v>
      </c>
      <c r="AO63" s="4">
        <v>9769</v>
      </c>
      <c r="AP63" s="4">
        <v>1.220553379971534E-2</v>
      </c>
      <c r="AR63" s="4">
        <v>6324</v>
      </c>
      <c r="AS63" s="4">
        <v>4.8680734471417964E-3</v>
      </c>
      <c r="BD63" s="4">
        <v>1</v>
      </c>
    </row>
    <row r="64" spans="1:56" x14ac:dyDescent="0.2">
      <c r="B64" s="4" t="s">
        <v>100</v>
      </c>
      <c r="C64" s="30"/>
      <c r="D64" s="64">
        <v>50380.368999999999</v>
      </c>
      <c r="E64" s="64">
        <v>5.0000000000000001E-3</v>
      </c>
      <c r="F64" s="4">
        <f t="shared" si="10"/>
        <v>-4451.0198341261621</v>
      </c>
      <c r="G64" s="4">
        <f t="shared" si="11"/>
        <v>-4451</v>
      </c>
      <c r="H64" s="4">
        <f t="shared" si="15"/>
        <v>-6.3237200010917149E-3</v>
      </c>
      <c r="M64" s="4">
        <f t="shared" si="16"/>
        <v>-6.3237200010917149E-3</v>
      </c>
      <c r="P64" s="4">
        <f t="shared" si="14"/>
        <v>6.8707989140231432E-4</v>
      </c>
      <c r="Q64" s="1">
        <f t="shared" si="13"/>
        <v>35361.868999999999</v>
      </c>
      <c r="R64" s="1"/>
      <c r="S64" s="7">
        <f t="shared" si="7"/>
        <v>7.0107998924940291E-3</v>
      </c>
      <c r="AB64" s="4">
        <v>6950</v>
      </c>
      <c r="AC64" s="4">
        <v>5.9440705954330042E-3</v>
      </c>
      <c r="AD64" s="4">
        <v>8</v>
      </c>
      <c r="AF64" s="4" t="s">
        <v>89</v>
      </c>
      <c r="AH64" s="4" t="s">
        <v>87</v>
      </c>
      <c r="AL64" s="4">
        <v>6255</v>
      </c>
      <c r="AM64" s="4">
        <v>5.0961504384758882E-3</v>
      </c>
      <c r="AO64" s="4">
        <v>9769</v>
      </c>
      <c r="AP64" s="4">
        <v>1.3005533801333513E-2</v>
      </c>
      <c r="AR64" s="4">
        <v>6404.5</v>
      </c>
      <c r="AS64" s="4">
        <v>4.591983619320672E-3</v>
      </c>
      <c r="BD64" s="4">
        <v>1</v>
      </c>
    </row>
    <row r="65" spans="2:56" x14ac:dyDescent="0.2">
      <c r="B65" s="4" t="s">
        <v>101</v>
      </c>
      <c r="C65" s="30" t="s">
        <v>112</v>
      </c>
      <c r="D65" s="64">
        <v>50423.256999999998</v>
      </c>
      <c r="E65" s="64">
        <v>4.0000000000000001E-3</v>
      </c>
      <c r="F65" s="4">
        <f t="shared" si="10"/>
        <v>-4316.5031251109485</v>
      </c>
      <c r="G65" s="4">
        <f t="shared" si="11"/>
        <v>-4316.5</v>
      </c>
      <c r="H65" s="4">
        <f t="shared" si="15"/>
        <v>-9.9637999664992094E-4</v>
      </c>
      <c r="M65" s="4">
        <f t="shared" si="16"/>
        <v>-9.9637999664992094E-4</v>
      </c>
      <c r="P65" s="4">
        <f t="shared" si="14"/>
        <v>5.8250342838822328E-4</v>
      </c>
      <c r="Q65" s="1">
        <f t="shared" si="13"/>
        <v>35404.756999999998</v>
      </c>
      <c r="R65" s="1"/>
      <c r="S65" s="7">
        <f t="shared" si="7"/>
        <v>1.5788834250381441E-3</v>
      </c>
      <c r="AB65" s="4">
        <v>6972</v>
      </c>
      <c r="AC65" s="4">
        <v>6.5683069187798537E-3</v>
      </c>
      <c r="AD65" s="4">
        <v>7</v>
      </c>
      <c r="AF65" s="4" t="s">
        <v>89</v>
      </c>
      <c r="AH65" s="4" t="s">
        <v>87</v>
      </c>
      <c r="AL65" s="4">
        <v>6255</v>
      </c>
      <c r="AM65" s="4">
        <v>5.0961504384758882E-3</v>
      </c>
      <c r="AO65" s="4">
        <v>9816.5</v>
      </c>
      <c r="AP65" s="4">
        <v>1.1718089495843742E-2</v>
      </c>
      <c r="AR65" s="4">
        <v>6454</v>
      </c>
      <c r="AS65" s="4">
        <v>5.8040153453475796E-3</v>
      </c>
      <c r="BD65" s="4">
        <v>1</v>
      </c>
    </row>
    <row r="66" spans="2:56" x14ac:dyDescent="0.2">
      <c r="B66" s="4" t="s">
        <v>102</v>
      </c>
      <c r="C66" s="30"/>
      <c r="D66" s="64">
        <v>50673.387000000002</v>
      </c>
      <c r="E66" s="64">
        <v>4.0000000000000001E-3</v>
      </c>
      <c r="F66" s="4">
        <f t="shared" si="10"/>
        <v>-3531.9791457699503</v>
      </c>
      <c r="G66" s="4">
        <f t="shared" si="11"/>
        <v>-3532</v>
      </c>
      <c r="H66" s="4">
        <f t="shared" si="15"/>
        <v>6.6489600067143328E-3</v>
      </c>
      <c r="M66" s="4">
        <f t="shared" si="16"/>
        <v>6.6489600067143328E-3</v>
      </c>
      <c r="P66" s="4">
        <f t="shared" si="14"/>
        <v>-5.6740478379060217E-5</v>
      </c>
      <c r="Q66" s="1">
        <f t="shared" si="13"/>
        <v>35654.887000000002</v>
      </c>
      <c r="R66" s="1"/>
      <c r="S66" s="7">
        <f t="shared" si="7"/>
        <v>-6.7057004850933927E-3</v>
      </c>
      <c r="AB66" s="4">
        <v>6986</v>
      </c>
      <c r="AC66" s="4">
        <v>5.9046391179435886E-3</v>
      </c>
      <c r="AD66" s="4">
        <v>6</v>
      </c>
      <c r="AF66" s="4" t="s">
        <v>89</v>
      </c>
      <c r="AH66" s="4" t="s">
        <v>87</v>
      </c>
      <c r="AL66" s="4">
        <v>6324</v>
      </c>
      <c r="AM66" s="4">
        <v>4.8680734471417964E-3</v>
      </c>
      <c r="AR66" s="4">
        <v>6454.5</v>
      </c>
      <c r="AS66" s="4">
        <v>4.678884353779722E-3</v>
      </c>
      <c r="BD66" s="4">
        <v>1</v>
      </c>
    </row>
    <row r="67" spans="2:56" x14ac:dyDescent="0.2">
      <c r="B67" s="4" t="s">
        <v>102</v>
      </c>
      <c r="C67" s="30" t="s">
        <v>112</v>
      </c>
      <c r="D67" s="64">
        <v>50684.379000000001</v>
      </c>
      <c r="E67" s="64">
        <v>5.0000000000000001E-3</v>
      </c>
      <c r="F67" s="4">
        <f t="shared" ref="F67:F72" si="17">(D67-D$7)/D$8</f>
        <v>-3497.503122978143</v>
      </c>
      <c r="G67" s="4">
        <f t="shared" ref="G67:G72" si="18">ROUND(2*F67,0)/2</f>
        <v>-3497.5</v>
      </c>
      <c r="H67" s="4">
        <f t="shared" si="15"/>
        <v>-9.9569999292725697E-4</v>
      </c>
      <c r="M67" s="4">
        <f t="shared" si="16"/>
        <v>-9.9569999292725697E-4</v>
      </c>
      <c r="P67" s="4">
        <f t="shared" si="14"/>
        <v>-8.6000051079993239E-5</v>
      </c>
      <c r="Q67" s="1">
        <f t="shared" ref="Q67:Q72" si="19">D67-15018.5</f>
        <v>35665.879000000001</v>
      </c>
      <c r="R67" s="1"/>
      <c r="S67" s="7">
        <f t="shared" si="7"/>
        <v>9.0969994184726373E-4</v>
      </c>
      <c r="AB67" s="4">
        <v>6986</v>
      </c>
      <c r="AC67" s="4">
        <v>5.9046391179435886E-3</v>
      </c>
      <c r="AD67" s="4">
        <v>7</v>
      </c>
      <c r="AF67" s="4" t="s">
        <v>89</v>
      </c>
      <c r="AH67" s="4" t="s">
        <v>87</v>
      </c>
      <c r="AL67" s="4">
        <v>6324</v>
      </c>
      <c r="AM67" s="4">
        <v>4.8680734471417964E-3</v>
      </c>
      <c r="AR67" s="4">
        <v>6586</v>
      </c>
      <c r="AS67" s="4">
        <v>4.8794332760735415E-3</v>
      </c>
      <c r="BD67" s="4">
        <v>1</v>
      </c>
    </row>
    <row r="68" spans="2:56" x14ac:dyDescent="0.2">
      <c r="B68" s="4" t="s">
        <v>102</v>
      </c>
      <c r="C68" s="30"/>
      <c r="D68" s="64">
        <v>50688.368000000002</v>
      </c>
      <c r="E68" s="64">
        <v>5.0000000000000001E-3</v>
      </c>
      <c r="F68" s="4">
        <f t="shared" si="17"/>
        <v>-3484.9917642703022</v>
      </c>
      <c r="G68" s="4">
        <f t="shared" si="18"/>
        <v>-3485</v>
      </c>
      <c r="H68" s="4">
        <f t="shared" si="15"/>
        <v>2.6258000070811249E-3</v>
      </c>
      <c r="M68" s="4">
        <f t="shared" si="16"/>
        <v>2.6258000070811249E-3</v>
      </c>
      <c r="P68" s="4">
        <f t="shared" si="14"/>
        <v>-9.6625204995394931E-5</v>
      </c>
      <c r="Q68" s="1">
        <f t="shared" si="19"/>
        <v>35669.868000000002</v>
      </c>
      <c r="R68" s="1"/>
      <c r="S68" s="7">
        <f t="shared" si="7"/>
        <v>-2.7224252120765201E-3</v>
      </c>
      <c r="AB68" s="4">
        <v>7154</v>
      </c>
      <c r="AC68" s="4">
        <v>6.2206255752244033E-3</v>
      </c>
      <c r="AD68" s="4">
        <v>6</v>
      </c>
      <c r="AF68" s="4" t="s">
        <v>89</v>
      </c>
      <c r="AH68" s="4" t="s">
        <v>87</v>
      </c>
      <c r="AL68" s="4">
        <v>6404.5</v>
      </c>
      <c r="AM68" s="4">
        <v>4.591983619320672E-3</v>
      </c>
      <c r="AR68" s="4">
        <v>6950</v>
      </c>
      <c r="AS68" s="4">
        <v>5.9440705954330042E-3</v>
      </c>
      <c r="BD68" s="4">
        <v>1</v>
      </c>
    </row>
    <row r="69" spans="2:56" x14ac:dyDescent="0.2">
      <c r="B69" s="4" t="s">
        <v>82</v>
      </c>
      <c r="C69" s="43"/>
      <c r="D69" s="126">
        <v>51391.5409</v>
      </c>
      <c r="E69" s="64">
        <v>2.0000000000000001E-4</v>
      </c>
      <c r="F69" s="4">
        <f t="shared" si="17"/>
        <v>-1279.5146057018069</v>
      </c>
      <c r="G69" s="4">
        <f t="shared" si="18"/>
        <v>-1279.5</v>
      </c>
      <c r="H69" s="4">
        <f t="shared" si="15"/>
        <v>-4.6567399986088276E-3</v>
      </c>
      <c r="K69" s="4">
        <f>+H69</f>
        <v>-4.6567399986088276E-3</v>
      </c>
      <c r="P69" s="4">
        <f t="shared" si="14"/>
        <v>-2.169992341295791E-3</v>
      </c>
      <c r="Q69" s="1">
        <f t="shared" si="19"/>
        <v>36373.0409</v>
      </c>
      <c r="R69" s="1"/>
      <c r="S69" s="7">
        <f t="shared" si="7"/>
        <v>2.4867476573130366E-3</v>
      </c>
      <c r="AB69" s="4">
        <v>7154</v>
      </c>
      <c r="AC69" s="4">
        <v>6.2206255752244033E-3</v>
      </c>
      <c r="AL69" s="4">
        <v>6454</v>
      </c>
      <c r="AM69" s="4">
        <v>5.8040153453475796E-3</v>
      </c>
      <c r="AR69" s="4">
        <v>6972</v>
      </c>
      <c r="AS69" s="4">
        <v>6.5683069187798537E-3</v>
      </c>
      <c r="BD69" s="4">
        <v>1</v>
      </c>
    </row>
    <row r="70" spans="2:56" x14ac:dyDescent="0.2">
      <c r="B70" s="21" t="s">
        <v>77</v>
      </c>
      <c r="C70" s="43"/>
      <c r="D70" s="65">
        <v>51622.852099999996</v>
      </c>
      <c r="E70" s="64">
        <v>1E-4</v>
      </c>
      <c r="F70" s="4">
        <f t="shared" si="17"/>
        <v>-554.01513306703555</v>
      </c>
      <c r="G70" s="4">
        <f t="shared" si="18"/>
        <v>-554</v>
      </c>
      <c r="H70" s="4">
        <f t="shared" si="15"/>
        <v>-4.8248800012515858E-3</v>
      </c>
      <c r="L70" s="4">
        <f>H70</f>
        <v>-4.8248800012515858E-3</v>
      </c>
      <c r="P70" s="4">
        <f t="shared" si="14"/>
        <v>-2.9383858599076737E-3</v>
      </c>
      <c r="Q70" s="1">
        <f t="shared" si="19"/>
        <v>36604.352099999996</v>
      </c>
      <c r="R70" s="1"/>
      <c r="S70" s="7">
        <f t="shared" si="7"/>
        <v>1.8864941413439121E-3</v>
      </c>
      <c r="W70" s="4" t="s">
        <v>56</v>
      </c>
      <c r="X70" s="3" t="s">
        <v>63</v>
      </c>
      <c r="Y70" s="4" t="s">
        <v>47</v>
      </c>
      <c r="AB70" s="4">
        <v>7154</v>
      </c>
      <c r="AC70" s="4">
        <v>6.2206255752244033E-3</v>
      </c>
      <c r="AL70" s="4">
        <v>6454.5</v>
      </c>
      <c r="AM70" s="4">
        <v>4.678884353779722E-3</v>
      </c>
      <c r="AR70" s="4">
        <v>6986</v>
      </c>
      <c r="AS70" s="4">
        <v>5.9046391179435886E-3</v>
      </c>
      <c r="BD70" s="4">
        <v>8</v>
      </c>
    </row>
    <row r="71" spans="2:56" x14ac:dyDescent="0.2">
      <c r="B71" s="21" t="s">
        <v>77</v>
      </c>
      <c r="C71" s="43" t="s">
        <v>112</v>
      </c>
      <c r="D71" s="65">
        <v>51634.809083596338</v>
      </c>
      <c r="E71" s="64">
        <v>1.2E-4</v>
      </c>
      <c r="F71" s="4">
        <f t="shared" si="17"/>
        <v>-516.51247304258254</v>
      </c>
      <c r="G71" s="4">
        <f t="shared" si="18"/>
        <v>-516.5</v>
      </c>
      <c r="H71" s="4">
        <f t="shared" si="15"/>
        <v>-3.9767836569808424E-3</v>
      </c>
      <c r="L71" s="4">
        <f>H71</f>
        <v>-3.9767836569808424E-3</v>
      </c>
      <c r="P71" s="4">
        <f t="shared" si="14"/>
        <v>-2.9792649675411714E-3</v>
      </c>
      <c r="Q71" s="1">
        <f t="shared" si="19"/>
        <v>36616.309083596338</v>
      </c>
      <c r="R71" s="1"/>
      <c r="S71" s="7">
        <f t="shared" si="7"/>
        <v>9.9751868943967091E-4</v>
      </c>
      <c r="AB71" s="4">
        <v>7160.5</v>
      </c>
      <c r="AC71" s="4">
        <v>6.8039226680411957E-3</v>
      </c>
      <c r="AL71" s="4">
        <v>6586</v>
      </c>
      <c r="AM71" s="4">
        <v>4.8794332760735415E-3</v>
      </c>
      <c r="AR71" s="4">
        <v>6986</v>
      </c>
      <c r="AS71" s="4">
        <v>5.9046391179435886E-3</v>
      </c>
      <c r="BD71" s="4">
        <v>8</v>
      </c>
    </row>
    <row r="72" spans="2:56" x14ac:dyDescent="0.2">
      <c r="B72" s="47" t="s">
        <v>115</v>
      </c>
      <c r="C72" s="43" t="s">
        <v>112</v>
      </c>
      <c r="D72" s="124">
        <v>51968.305399999997</v>
      </c>
      <c r="E72" s="124">
        <v>1E-4</v>
      </c>
      <c r="F72" s="4">
        <f t="shared" si="17"/>
        <v>529.48703617486024</v>
      </c>
      <c r="G72" s="4">
        <f t="shared" si="18"/>
        <v>529.5</v>
      </c>
      <c r="H72" s="23">
        <f t="shared" ref="H72:H84" si="20">D72-(D$7+G72*D$8)</f>
        <v>-4.1332600012538023E-3</v>
      </c>
      <c r="K72" s="4">
        <f>H72</f>
        <v>-4.1332600012538023E-3</v>
      </c>
      <c r="P72" s="4">
        <f t="shared" si="14"/>
        <v>-4.1655466113929293E-3</v>
      </c>
      <c r="Q72" s="1">
        <f t="shared" si="19"/>
        <v>36949.805399999997</v>
      </c>
      <c r="R72" s="1"/>
      <c r="S72" s="7">
        <f t="shared" si="7"/>
        <v>-3.2286610139127016E-5</v>
      </c>
      <c r="AB72" s="4">
        <v>7441.5</v>
      </c>
      <c r="AC72" s="4">
        <v>5.5903047832543962E-3</v>
      </c>
      <c r="AL72" s="4">
        <v>7160.5</v>
      </c>
      <c r="AM72" s="4">
        <v>6.8039226680411957E-3</v>
      </c>
      <c r="AR72" s="4">
        <v>7335.5</v>
      </c>
      <c r="AS72" s="4">
        <v>6.958075231523253E-3</v>
      </c>
      <c r="BD72" s="4">
        <v>8</v>
      </c>
    </row>
    <row r="73" spans="2:56" x14ac:dyDescent="0.2">
      <c r="B73" s="4" t="s">
        <v>363</v>
      </c>
      <c r="C73" s="186" t="s">
        <v>111</v>
      </c>
      <c r="D73" s="179">
        <v>51282.976999999999</v>
      </c>
      <c r="E73" s="185" t="s">
        <v>291</v>
      </c>
      <c r="F73" s="7">
        <f t="shared" ref="F73:F84" si="21">(D73-D$7)/D$8</f>
        <v>-1620.0214734936646</v>
      </c>
      <c r="G73" s="7">
        <f t="shared" ref="G73:G84" si="22">ROUND(2*F73,0)/2</f>
        <v>-1620</v>
      </c>
      <c r="H73" s="46">
        <f t="shared" si="20"/>
        <v>-6.8463999996311031E-3</v>
      </c>
      <c r="I73" s="148"/>
      <c r="J73" s="148"/>
      <c r="K73" s="148"/>
      <c r="L73" s="148"/>
      <c r="M73" s="148"/>
      <c r="N73" s="148"/>
      <c r="O73" s="148"/>
      <c r="P73" s="148"/>
      <c r="Q73" s="149"/>
      <c r="R73" s="149"/>
      <c r="S73" s="148"/>
      <c r="X73" s="185" t="s">
        <v>342</v>
      </c>
    </row>
    <row r="74" spans="2:56" x14ac:dyDescent="0.2">
      <c r="B74" s="4" t="s">
        <v>363</v>
      </c>
      <c r="C74" s="178" t="s">
        <v>112</v>
      </c>
      <c r="D74" s="177">
        <v>55064.479599999999</v>
      </c>
      <c r="E74" s="180" t="s">
        <v>361</v>
      </c>
      <c r="F74" s="7">
        <f t="shared" si="21"/>
        <v>10240.528910867568</v>
      </c>
      <c r="G74" s="7">
        <f t="shared" si="22"/>
        <v>10240.5</v>
      </c>
      <c r="H74" s="46">
        <f t="shared" si="20"/>
        <v>9.217660001013428E-3</v>
      </c>
      <c r="I74" s="148"/>
      <c r="J74" s="148"/>
      <c r="K74" s="148"/>
      <c r="L74" s="148"/>
      <c r="M74" s="148"/>
      <c r="N74" s="148"/>
      <c r="O74" s="148"/>
      <c r="P74" s="148"/>
      <c r="Q74" s="149"/>
      <c r="R74" s="149"/>
      <c r="S74" s="148"/>
      <c r="X74" s="147" t="s">
        <v>340</v>
      </c>
    </row>
    <row r="75" spans="2:56" x14ac:dyDescent="0.2">
      <c r="B75" s="4" t="s">
        <v>363</v>
      </c>
      <c r="C75" s="178" t="s">
        <v>111</v>
      </c>
      <c r="D75" s="177">
        <v>55083.451300000001</v>
      </c>
      <c r="E75" s="180" t="s">
        <v>361</v>
      </c>
      <c r="F75" s="7">
        <f t="shared" si="21"/>
        <v>10300.032983065485</v>
      </c>
      <c r="G75" s="7">
        <f t="shared" si="22"/>
        <v>10300</v>
      </c>
      <c r="H75" s="46">
        <f t="shared" si="20"/>
        <v>1.0516000002098735E-2</v>
      </c>
      <c r="I75" s="148"/>
      <c r="J75" s="148"/>
      <c r="K75" s="148"/>
      <c r="L75" s="148"/>
      <c r="M75" s="148"/>
      <c r="N75" s="148"/>
      <c r="O75" s="148"/>
      <c r="P75" s="148"/>
      <c r="Q75" s="149"/>
      <c r="R75" s="149"/>
      <c r="S75" s="148"/>
      <c r="X75" s="147" t="s">
        <v>340</v>
      </c>
    </row>
    <row r="76" spans="2:56" x14ac:dyDescent="0.2">
      <c r="B76" s="4" t="s">
        <v>363</v>
      </c>
      <c r="C76" s="178" t="s">
        <v>111</v>
      </c>
      <c r="D76" s="177">
        <v>55095.565199999997</v>
      </c>
      <c r="E76" s="147" t="s">
        <v>229</v>
      </c>
      <c r="F76" s="7">
        <f t="shared" si="21"/>
        <v>10338.027805890961</v>
      </c>
      <c r="G76" s="7">
        <f t="shared" si="22"/>
        <v>10338</v>
      </c>
      <c r="H76" s="46">
        <f t="shared" si="20"/>
        <v>8.8653600032557733E-3</v>
      </c>
      <c r="I76" s="148"/>
      <c r="J76" s="148"/>
      <c r="K76" s="148"/>
      <c r="L76" s="148"/>
      <c r="M76" s="148"/>
      <c r="N76" s="148"/>
      <c r="O76" s="148"/>
      <c r="P76" s="148"/>
      <c r="Q76" s="149"/>
      <c r="R76" s="149"/>
      <c r="S76" s="148"/>
      <c r="X76" s="147" t="s">
        <v>352</v>
      </c>
    </row>
    <row r="77" spans="2:56" x14ac:dyDescent="0.2">
      <c r="B77" s="4" t="s">
        <v>363</v>
      </c>
      <c r="C77" s="178" t="s">
        <v>112</v>
      </c>
      <c r="D77" s="177">
        <v>55103.378100000002</v>
      </c>
      <c r="E77" s="180" t="s">
        <v>361</v>
      </c>
      <c r="F77" s="7">
        <f t="shared" si="21"/>
        <v>10362.532692942479</v>
      </c>
      <c r="G77" s="7">
        <f t="shared" si="22"/>
        <v>10362.5</v>
      </c>
      <c r="H77" s="46">
        <f t="shared" si="20"/>
        <v>1.0423500003525987E-2</v>
      </c>
      <c r="I77" s="148"/>
      <c r="J77" s="148"/>
      <c r="K77" s="148"/>
      <c r="L77" s="148"/>
      <c r="M77" s="148"/>
      <c r="N77" s="148"/>
      <c r="O77" s="148"/>
      <c r="P77" s="148"/>
      <c r="Q77" s="149"/>
      <c r="R77" s="149"/>
      <c r="S77" s="148"/>
      <c r="X77" s="147" t="s">
        <v>340</v>
      </c>
    </row>
    <row r="78" spans="2:56" x14ac:dyDescent="0.2">
      <c r="B78" s="4" t="s">
        <v>363</v>
      </c>
      <c r="C78" s="178" t="s">
        <v>111</v>
      </c>
      <c r="D78" s="177">
        <v>55391.441899999998</v>
      </c>
      <c r="E78" s="180" t="s">
        <v>361</v>
      </c>
      <c r="F78" s="7">
        <f t="shared" si="21"/>
        <v>11266.034706615699</v>
      </c>
      <c r="G78" s="7">
        <f t="shared" si="22"/>
        <v>11266</v>
      </c>
      <c r="H78" s="46">
        <f t="shared" si="20"/>
        <v>1.1065520004194696E-2</v>
      </c>
      <c r="I78" s="148"/>
      <c r="J78" s="148"/>
      <c r="K78" s="148"/>
      <c r="L78" s="148"/>
      <c r="M78" s="148"/>
      <c r="N78" s="148"/>
      <c r="O78" s="148"/>
      <c r="P78" s="148"/>
      <c r="Q78" s="149"/>
      <c r="R78" s="149"/>
      <c r="S78" s="148"/>
      <c r="X78" s="147" t="s">
        <v>340</v>
      </c>
    </row>
    <row r="79" spans="2:56" x14ac:dyDescent="0.2">
      <c r="B79" s="4" t="s">
        <v>363</v>
      </c>
      <c r="C79" s="178" t="s">
        <v>111</v>
      </c>
      <c r="D79" s="177">
        <v>55430.339</v>
      </c>
      <c r="E79" s="147" t="s">
        <v>194</v>
      </c>
      <c r="F79" s="7">
        <f t="shared" si="21"/>
        <v>11388.034097639669</v>
      </c>
      <c r="G79" s="7">
        <f t="shared" si="22"/>
        <v>11388</v>
      </c>
      <c r="H79" s="46">
        <f t="shared" si="20"/>
        <v>1.0871360005694441E-2</v>
      </c>
      <c r="Q79" s="1"/>
      <c r="R79" s="1"/>
      <c r="X79" s="147" t="s">
        <v>352</v>
      </c>
    </row>
    <row r="80" spans="2:56" x14ac:dyDescent="0.2">
      <c r="B80" s="4" t="s">
        <v>363</v>
      </c>
      <c r="C80" s="178" t="s">
        <v>112</v>
      </c>
      <c r="D80" s="177">
        <v>55430.498699999996</v>
      </c>
      <c r="E80" s="147" t="s">
        <v>194</v>
      </c>
      <c r="F80" s="7">
        <f t="shared" si="21"/>
        <v>11388.534991093065</v>
      </c>
      <c r="G80" s="7">
        <f t="shared" si="22"/>
        <v>11388.5</v>
      </c>
      <c r="H80" s="46">
        <f t="shared" si="20"/>
        <v>1.1156219996337313E-2</v>
      </c>
      <c r="Q80" s="1"/>
      <c r="R80" s="1"/>
      <c r="X80" s="147" t="s">
        <v>352</v>
      </c>
    </row>
    <row r="81" spans="2:24" x14ac:dyDescent="0.2">
      <c r="B81" s="4" t="s">
        <v>363</v>
      </c>
      <c r="C81" s="178" t="s">
        <v>112</v>
      </c>
      <c r="D81" s="177">
        <v>55442.613700000002</v>
      </c>
      <c r="E81" s="147" t="s">
        <v>291</v>
      </c>
      <c r="F81" s="7">
        <f t="shared" si="21"/>
        <v>11426.533264030018</v>
      </c>
      <c r="G81" s="7">
        <f t="shared" si="22"/>
        <v>11426.5</v>
      </c>
      <c r="H81" s="46">
        <f t="shared" si="20"/>
        <v>1.0605580006085802E-2</v>
      </c>
      <c r="Q81" s="1"/>
      <c r="R81" s="1"/>
      <c r="X81" s="147" t="s">
        <v>357</v>
      </c>
    </row>
    <row r="82" spans="2:24" x14ac:dyDescent="0.2">
      <c r="B82" s="4" t="s">
        <v>363</v>
      </c>
      <c r="C82" s="178" t="s">
        <v>112</v>
      </c>
      <c r="D82" s="177">
        <v>55442.614000000001</v>
      </c>
      <c r="E82" s="147" t="s">
        <v>291</v>
      </c>
      <c r="F82" s="7">
        <f t="shared" si="21"/>
        <v>11426.534204969505</v>
      </c>
      <c r="G82" s="7">
        <f t="shared" si="22"/>
        <v>11426.5</v>
      </c>
      <c r="H82" s="46">
        <f t="shared" si="20"/>
        <v>1.0905580005783122E-2</v>
      </c>
      <c r="Q82" s="1"/>
      <c r="R82" s="1"/>
      <c r="X82" s="147" t="s">
        <v>357</v>
      </c>
    </row>
    <row r="83" spans="2:24" x14ac:dyDescent="0.2">
      <c r="B83" s="4" t="s">
        <v>363</v>
      </c>
      <c r="C83" s="178" t="s">
        <v>112</v>
      </c>
      <c r="D83" s="177">
        <v>55443.569799999997</v>
      </c>
      <c r="E83" s="147" t="s">
        <v>291</v>
      </c>
      <c r="F83" s="7">
        <f t="shared" si="21"/>
        <v>11429.532038174042</v>
      </c>
      <c r="G83" s="7">
        <f t="shared" si="22"/>
        <v>11429.5</v>
      </c>
      <c r="H83" s="46">
        <f t="shared" si="20"/>
        <v>1.0214740002993494E-2</v>
      </c>
      <c r="Q83" s="1"/>
      <c r="R83" s="1"/>
      <c r="X83" s="147" t="s">
        <v>357</v>
      </c>
    </row>
    <row r="84" spans="2:24" x14ac:dyDescent="0.2">
      <c r="B84" s="4" t="s">
        <v>363</v>
      </c>
      <c r="C84" s="178" t="s">
        <v>112</v>
      </c>
      <c r="D84" s="177">
        <v>55443.570200000002</v>
      </c>
      <c r="E84" s="147" t="s">
        <v>291</v>
      </c>
      <c r="F84" s="7">
        <f t="shared" si="21"/>
        <v>11429.533292760039</v>
      </c>
      <c r="G84" s="7">
        <f t="shared" si="22"/>
        <v>11429.5</v>
      </c>
      <c r="H84" s="46">
        <f t="shared" si="20"/>
        <v>1.061474000744056E-2</v>
      </c>
      <c r="Q84" s="1"/>
      <c r="R84" s="1"/>
      <c r="X84" s="147" t="s">
        <v>357</v>
      </c>
    </row>
    <row r="85" spans="2:24" x14ac:dyDescent="0.2">
      <c r="D85" s="64"/>
      <c r="E85" s="64"/>
      <c r="F85" s="7"/>
      <c r="H85" s="23"/>
      <c r="Q85" s="1"/>
      <c r="R85" s="1"/>
    </row>
    <row r="86" spans="2:24" x14ac:dyDescent="0.2">
      <c r="D86" s="64"/>
      <c r="E86" s="64"/>
      <c r="F86" s="7"/>
      <c r="H86" s="23"/>
      <c r="Q86" s="1"/>
      <c r="R86" s="1"/>
    </row>
    <row r="87" spans="2:24" x14ac:dyDescent="0.2">
      <c r="D87" s="64"/>
      <c r="E87" s="64"/>
      <c r="F87" s="7"/>
      <c r="H87" s="23"/>
      <c r="Q87" s="1"/>
      <c r="R87" s="1"/>
    </row>
    <row r="88" spans="2:24" x14ac:dyDescent="0.2">
      <c r="D88" s="64"/>
      <c r="E88" s="64"/>
      <c r="F88" s="7"/>
      <c r="H88" s="23"/>
      <c r="Q88" s="1"/>
      <c r="R88" s="1"/>
    </row>
    <row r="89" spans="2:24" x14ac:dyDescent="0.2">
      <c r="D89" s="64"/>
      <c r="E89" s="64"/>
      <c r="F89" s="7"/>
      <c r="H89" s="23"/>
      <c r="Q89" s="1"/>
      <c r="R89" s="1"/>
    </row>
    <row r="90" spans="2:24" x14ac:dyDescent="0.2">
      <c r="D90" s="64"/>
      <c r="E90" s="64"/>
      <c r="F90" s="7"/>
      <c r="H90" s="23"/>
      <c r="Q90" s="1"/>
      <c r="R90" s="1"/>
    </row>
    <row r="91" spans="2:24" x14ac:dyDescent="0.2">
      <c r="D91" s="64"/>
      <c r="E91" s="64"/>
      <c r="F91" s="7"/>
      <c r="H91" s="23"/>
      <c r="Q91" s="1"/>
      <c r="R91" s="1"/>
    </row>
    <row r="92" spans="2:24" x14ac:dyDescent="0.2">
      <c r="D92" s="64"/>
      <c r="E92" s="64"/>
      <c r="F92" s="7"/>
      <c r="H92" s="23"/>
      <c r="Q92" s="1"/>
      <c r="R92" s="1"/>
    </row>
    <row r="93" spans="2:24" x14ac:dyDescent="0.2">
      <c r="D93" s="64"/>
      <c r="E93" s="64"/>
      <c r="F93" s="7"/>
      <c r="H93" s="23"/>
      <c r="Q93" s="1"/>
      <c r="R93" s="1"/>
    </row>
    <row r="94" spans="2:24" x14ac:dyDescent="0.2">
      <c r="D94" s="64"/>
      <c r="E94" s="64"/>
      <c r="F94" s="7"/>
      <c r="H94" s="23"/>
      <c r="Q94" s="1"/>
      <c r="R94" s="1"/>
    </row>
    <row r="95" spans="2:24" x14ac:dyDescent="0.2">
      <c r="D95" s="64"/>
      <c r="E95" s="64"/>
      <c r="F95" s="7"/>
      <c r="H95" s="23"/>
      <c r="Q95" s="1"/>
      <c r="R95" s="1"/>
    </row>
    <row r="96" spans="2:24" x14ac:dyDescent="0.2">
      <c r="D96" s="64"/>
      <c r="E96" s="64"/>
      <c r="F96" s="7"/>
      <c r="H96" s="23"/>
      <c r="Q96" s="1"/>
      <c r="R96" s="1"/>
    </row>
    <row r="97" spans="4:18" x14ac:dyDescent="0.2">
      <c r="D97" s="64"/>
      <c r="E97" s="64"/>
      <c r="F97" s="7"/>
      <c r="H97" s="23"/>
      <c r="Q97" s="1"/>
      <c r="R97" s="1"/>
    </row>
    <row r="98" spans="4:18" x14ac:dyDescent="0.2">
      <c r="D98" s="64"/>
      <c r="E98" s="64"/>
      <c r="F98" s="7"/>
      <c r="H98" s="23"/>
      <c r="Q98" s="1"/>
      <c r="R98" s="1"/>
    </row>
    <row r="99" spans="4:18" x14ac:dyDescent="0.2">
      <c r="D99" s="64"/>
      <c r="E99" s="64"/>
      <c r="F99" s="7"/>
      <c r="H99" s="23"/>
      <c r="Q99" s="1"/>
      <c r="R99" s="1"/>
    </row>
    <row r="100" spans="4:18" x14ac:dyDescent="0.2">
      <c r="D100" s="64"/>
      <c r="E100" s="64"/>
      <c r="F100" s="7"/>
      <c r="H100" s="23"/>
      <c r="Q100" s="1"/>
      <c r="R100" s="1"/>
    </row>
    <row r="101" spans="4:18" x14ac:dyDescent="0.2">
      <c r="D101" s="64"/>
      <c r="E101" s="64"/>
      <c r="F101" s="7"/>
      <c r="H101" s="23"/>
      <c r="Q101" s="1"/>
      <c r="R101" s="1"/>
    </row>
    <row r="102" spans="4:18" x14ac:dyDescent="0.2">
      <c r="D102" s="64"/>
      <c r="E102" s="64"/>
      <c r="F102" s="7"/>
      <c r="H102" s="23"/>
      <c r="Q102" s="1"/>
      <c r="R102" s="1"/>
    </row>
    <row r="103" spans="4:18" x14ac:dyDescent="0.2">
      <c r="D103" s="64"/>
      <c r="E103" s="64"/>
      <c r="F103" s="7"/>
      <c r="H103" s="23"/>
      <c r="Q103" s="1"/>
      <c r="R103" s="1"/>
    </row>
    <row r="104" spans="4:18" x14ac:dyDescent="0.2">
      <c r="D104" s="64"/>
      <c r="E104" s="64"/>
      <c r="F104" s="7"/>
      <c r="H104" s="23"/>
      <c r="Q104" s="1"/>
      <c r="R104" s="1"/>
    </row>
    <row r="105" spans="4:18" x14ac:dyDescent="0.2">
      <c r="D105" s="64"/>
      <c r="E105" s="64"/>
      <c r="F105" s="7"/>
      <c r="H105" s="23"/>
      <c r="Q105" s="1"/>
      <c r="R105" s="1"/>
    </row>
    <row r="106" spans="4:18" x14ac:dyDescent="0.2">
      <c r="D106" s="64"/>
      <c r="E106" s="64"/>
      <c r="F106" s="7"/>
      <c r="H106" s="23"/>
      <c r="Q106" s="1"/>
      <c r="R106" s="1"/>
    </row>
    <row r="107" spans="4:18" x14ac:dyDescent="0.2">
      <c r="D107" s="64"/>
      <c r="E107" s="64"/>
      <c r="F107" s="7"/>
      <c r="H107" s="23"/>
      <c r="Q107" s="1"/>
      <c r="R107" s="1"/>
    </row>
    <row r="108" spans="4:18" x14ac:dyDescent="0.2">
      <c r="D108" s="64"/>
      <c r="E108" s="64"/>
      <c r="F108" s="7"/>
      <c r="H108" s="23"/>
      <c r="Q108" s="1"/>
      <c r="R108" s="1"/>
    </row>
    <row r="109" spans="4:18" x14ac:dyDescent="0.2">
      <c r="D109" s="64"/>
      <c r="E109" s="64"/>
      <c r="F109" s="7"/>
      <c r="H109" s="23"/>
      <c r="Q109" s="1"/>
      <c r="R109" s="1"/>
    </row>
    <row r="110" spans="4:18" x14ac:dyDescent="0.2">
      <c r="D110" s="64"/>
      <c r="E110" s="64"/>
      <c r="F110" s="7"/>
      <c r="H110" s="23"/>
      <c r="Q110" s="1"/>
      <c r="R110" s="1"/>
    </row>
    <row r="111" spans="4:18" x14ac:dyDescent="0.2">
      <c r="D111" s="64"/>
      <c r="E111" s="64"/>
      <c r="F111" s="7"/>
      <c r="H111" s="23"/>
      <c r="Q111" s="1"/>
      <c r="R111" s="1"/>
    </row>
    <row r="112" spans="4:18" x14ac:dyDescent="0.2">
      <c r="D112" s="64"/>
      <c r="E112" s="64"/>
      <c r="F112" s="7"/>
      <c r="H112" s="23"/>
      <c r="Q112" s="1"/>
      <c r="R112" s="1"/>
    </row>
    <row r="113" spans="4:18" x14ac:dyDescent="0.2">
      <c r="D113" s="64"/>
      <c r="E113" s="64"/>
      <c r="F113" s="7"/>
      <c r="H113" s="23"/>
      <c r="Q113" s="1"/>
      <c r="R113" s="1"/>
    </row>
    <row r="114" spans="4:18" x14ac:dyDescent="0.2">
      <c r="D114" s="64"/>
      <c r="E114" s="64"/>
      <c r="F114" s="7"/>
      <c r="H114" s="23"/>
      <c r="Q114" s="1"/>
      <c r="R114" s="1"/>
    </row>
    <row r="115" spans="4:18" x14ac:dyDescent="0.2">
      <c r="D115" s="64"/>
      <c r="E115" s="64"/>
      <c r="F115" s="7"/>
      <c r="H115" s="23"/>
      <c r="Q115" s="1"/>
      <c r="R115" s="1"/>
    </row>
    <row r="116" spans="4:18" x14ac:dyDescent="0.2">
      <c r="D116" s="64"/>
      <c r="E116" s="64"/>
      <c r="F116" s="7"/>
      <c r="H116" s="23"/>
      <c r="Q116" s="1"/>
      <c r="R116" s="1"/>
    </row>
    <row r="117" spans="4:18" x14ac:dyDescent="0.2">
      <c r="D117" s="64"/>
      <c r="E117" s="64"/>
      <c r="F117" s="7"/>
      <c r="H117" s="23"/>
      <c r="Q117" s="1"/>
      <c r="R117" s="1"/>
    </row>
    <row r="118" spans="4:18" x14ac:dyDescent="0.2">
      <c r="D118" s="64"/>
      <c r="E118" s="64"/>
      <c r="F118" s="7"/>
      <c r="H118" s="23"/>
      <c r="Q118" s="1"/>
      <c r="R118" s="1"/>
    </row>
    <row r="119" spans="4:18" x14ac:dyDescent="0.2">
      <c r="D119" s="64"/>
      <c r="E119" s="64"/>
      <c r="F119" s="7"/>
      <c r="H119" s="23"/>
      <c r="Q119" s="1"/>
      <c r="R119" s="1"/>
    </row>
    <row r="120" spans="4:18" x14ac:dyDescent="0.2">
      <c r="D120" s="64"/>
      <c r="E120" s="64"/>
      <c r="F120" s="7"/>
      <c r="H120" s="23"/>
      <c r="Q120" s="1"/>
      <c r="R120" s="1"/>
    </row>
    <row r="121" spans="4:18" x14ac:dyDescent="0.2">
      <c r="D121" s="64"/>
      <c r="E121" s="64"/>
      <c r="F121" s="7"/>
      <c r="H121" s="23"/>
      <c r="Q121" s="1"/>
      <c r="R121" s="1"/>
    </row>
    <row r="122" spans="4:18" x14ac:dyDescent="0.2">
      <c r="D122" s="64"/>
      <c r="E122" s="64"/>
      <c r="F122" s="7"/>
      <c r="H122" s="23"/>
      <c r="Q122" s="1"/>
      <c r="R122" s="1"/>
    </row>
    <row r="123" spans="4:18" x14ac:dyDescent="0.2">
      <c r="D123" s="64"/>
      <c r="E123" s="64"/>
      <c r="F123" s="7"/>
      <c r="H123" s="23"/>
      <c r="Q123" s="1"/>
      <c r="R123" s="1"/>
    </row>
    <row r="124" spans="4:18" x14ac:dyDescent="0.2">
      <c r="D124" s="64"/>
      <c r="E124" s="64"/>
      <c r="F124" s="7"/>
      <c r="H124" s="23"/>
      <c r="Q124" s="1"/>
      <c r="R124" s="1"/>
    </row>
    <row r="125" spans="4:18" x14ac:dyDescent="0.2">
      <c r="D125" s="64"/>
      <c r="E125" s="64"/>
      <c r="F125" s="7"/>
      <c r="H125" s="23"/>
      <c r="Q125" s="1"/>
      <c r="R125" s="1"/>
    </row>
    <row r="126" spans="4:18" x14ac:dyDescent="0.2">
      <c r="D126" s="64"/>
      <c r="E126" s="64"/>
      <c r="F126" s="7"/>
      <c r="H126" s="23"/>
      <c r="Q126" s="1"/>
      <c r="R126" s="1"/>
    </row>
    <row r="127" spans="4:18" x14ac:dyDescent="0.2">
      <c r="D127" s="64"/>
      <c r="E127" s="64"/>
      <c r="F127" s="7"/>
      <c r="H127" s="23"/>
      <c r="Q127" s="1"/>
      <c r="R127" s="1"/>
    </row>
    <row r="128" spans="4:18" x14ac:dyDescent="0.2">
      <c r="D128" s="64"/>
      <c r="E128" s="64"/>
      <c r="F128" s="7"/>
      <c r="H128" s="23"/>
      <c r="Q128" s="1"/>
      <c r="R128" s="1"/>
    </row>
    <row r="129" spans="4:18" x14ac:dyDescent="0.2">
      <c r="D129" s="64"/>
      <c r="E129" s="64"/>
      <c r="F129" s="7"/>
      <c r="H129" s="23"/>
      <c r="Q129" s="1"/>
      <c r="R129" s="1"/>
    </row>
    <row r="130" spans="4:18" x14ac:dyDescent="0.2">
      <c r="D130" s="64"/>
      <c r="E130" s="64"/>
      <c r="F130" s="7"/>
      <c r="H130" s="23"/>
      <c r="Q130" s="1"/>
      <c r="R130" s="1"/>
    </row>
    <row r="131" spans="4:18" x14ac:dyDescent="0.2">
      <c r="D131" s="64"/>
      <c r="E131" s="64"/>
      <c r="F131" s="7"/>
      <c r="H131" s="23"/>
      <c r="Q131" s="1"/>
      <c r="R131" s="1"/>
    </row>
    <row r="132" spans="4:18" x14ac:dyDescent="0.2">
      <c r="D132" s="64"/>
      <c r="E132" s="64"/>
      <c r="F132" s="7"/>
      <c r="H132" s="23"/>
      <c r="Q132" s="1"/>
      <c r="R132" s="1"/>
    </row>
    <row r="133" spans="4:18" x14ac:dyDescent="0.2">
      <c r="D133" s="64"/>
      <c r="E133" s="64"/>
      <c r="F133" s="7"/>
      <c r="H133" s="23"/>
      <c r="Q133" s="1"/>
      <c r="R133" s="1"/>
    </row>
    <row r="134" spans="4:18" x14ac:dyDescent="0.2">
      <c r="D134" s="64"/>
      <c r="E134" s="64"/>
      <c r="F134" s="7"/>
      <c r="H134" s="23"/>
      <c r="Q134" s="1"/>
      <c r="R134" s="1"/>
    </row>
    <row r="135" spans="4:18" x14ac:dyDescent="0.2">
      <c r="D135" s="64"/>
      <c r="E135" s="64"/>
      <c r="F135" s="7"/>
      <c r="H135" s="23"/>
      <c r="Q135" s="1"/>
      <c r="R135" s="1"/>
    </row>
    <row r="136" spans="4:18" x14ac:dyDescent="0.2">
      <c r="D136" s="64"/>
      <c r="E136" s="64"/>
      <c r="F136" s="7"/>
      <c r="H136" s="23"/>
      <c r="Q136" s="1"/>
      <c r="R136" s="1"/>
    </row>
    <row r="137" spans="4:18" x14ac:dyDescent="0.2">
      <c r="D137" s="64"/>
      <c r="E137" s="64"/>
      <c r="F137" s="7"/>
      <c r="H137" s="23"/>
      <c r="Q137" s="1"/>
      <c r="R137" s="1"/>
    </row>
    <row r="138" spans="4:18" x14ac:dyDescent="0.2">
      <c r="D138" s="64"/>
      <c r="E138" s="64"/>
      <c r="F138" s="7"/>
      <c r="H138" s="23"/>
      <c r="Q138" s="1"/>
      <c r="R138" s="1"/>
    </row>
    <row r="139" spans="4:18" x14ac:dyDescent="0.2">
      <c r="D139" s="64"/>
      <c r="E139" s="64"/>
      <c r="F139" s="7"/>
      <c r="H139" s="23"/>
      <c r="Q139" s="1"/>
      <c r="R139" s="1"/>
    </row>
    <row r="140" spans="4:18" x14ac:dyDescent="0.2">
      <c r="D140" s="64"/>
      <c r="E140" s="64"/>
      <c r="F140" s="7"/>
      <c r="H140" s="23"/>
      <c r="Q140" s="1"/>
      <c r="R140" s="1"/>
    </row>
    <row r="141" spans="4:18" x14ac:dyDescent="0.2">
      <c r="D141" s="64"/>
      <c r="E141" s="64"/>
      <c r="F141" s="7"/>
      <c r="H141" s="23"/>
      <c r="Q141" s="1"/>
      <c r="R141" s="1"/>
    </row>
    <row r="142" spans="4:18" x14ac:dyDescent="0.2">
      <c r="D142" s="64"/>
      <c r="E142" s="64"/>
      <c r="F142" s="7"/>
      <c r="H142" s="23"/>
      <c r="Q142" s="1"/>
      <c r="R142" s="1"/>
    </row>
    <row r="143" spans="4:18" x14ac:dyDescent="0.2">
      <c r="D143" s="64"/>
      <c r="E143" s="64"/>
      <c r="F143" s="7"/>
      <c r="H143" s="23"/>
      <c r="Q143" s="1"/>
      <c r="R143" s="1"/>
    </row>
    <row r="144" spans="4:18" x14ac:dyDescent="0.2">
      <c r="D144" s="64"/>
      <c r="E144" s="64"/>
      <c r="F144" s="7"/>
      <c r="H144" s="23"/>
      <c r="Q144" s="1"/>
      <c r="R144" s="1"/>
    </row>
    <row r="145" spans="4:18" x14ac:dyDescent="0.2">
      <c r="D145" s="64"/>
      <c r="E145" s="64"/>
      <c r="F145" s="7"/>
      <c r="H145" s="23"/>
      <c r="Q145" s="1"/>
      <c r="R145" s="1"/>
    </row>
    <row r="146" spans="4:18" x14ac:dyDescent="0.2">
      <c r="D146" s="64"/>
      <c r="E146" s="64"/>
      <c r="F146" s="7"/>
      <c r="H146" s="23"/>
      <c r="Q146" s="1"/>
      <c r="R146" s="1"/>
    </row>
    <row r="147" spans="4:18" x14ac:dyDescent="0.2">
      <c r="D147" s="64"/>
      <c r="E147" s="64"/>
      <c r="F147" s="7"/>
      <c r="H147" s="23"/>
      <c r="Q147" s="1"/>
      <c r="R147" s="1"/>
    </row>
    <row r="148" spans="4:18" x14ac:dyDescent="0.2">
      <c r="D148" s="64"/>
      <c r="E148" s="64"/>
      <c r="F148" s="7"/>
      <c r="H148" s="23"/>
      <c r="Q148" s="1"/>
      <c r="R148" s="1"/>
    </row>
    <row r="149" spans="4:18" x14ac:dyDescent="0.2">
      <c r="D149" s="64"/>
      <c r="E149" s="64"/>
      <c r="F149" s="7"/>
      <c r="H149" s="23"/>
      <c r="Q149" s="1"/>
      <c r="R149" s="1"/>
    </row>
    <row r="150" spans="4:18" x14ac:dyDescent="0.2">
      <c r="D150" s="64"/>
      <c r="E150" s="64"/>
      <c r="F150" s="7"/>
      <c r="H150" s="23"/>
      <c r="Q150" s="1"/>
      <c r="R150" s="1"/>
    </row>
    <row r="151" spans="4:18" x14ac:dyDescent="0.2">
      <c r="D151" s="64"/>
      <c r="E151" s="64"/>
      <c r="F151" s="7"/>
      <c r="H151" s="23"/>
      <c r="Q151" s="1"/>
      <c r="R151" s="1"/>
    </row>
    <row r="152" spans="4:18" x14ac:dyDescent="0.2">
      <c r="D152" s="64"/>
      <c r="E152" s="64"/>
      <c r="F152" s="7"/>
      <c r="H152" s="23"/>
      <c r="Q152" s="1"/>
      <c r="R152" s="1"/>
    </row>
    <row r="153" spans="4:18" x14ac:dyDescent="0.2">
      <c r="D153" s="64"/>
      <c r="E153" s="64"/>
      <c r="F153" s="7"/>
      <c r="H153" s="23"/>
      <c r="Q153" s="1"/>
      <c r="R153" s="1"/>
    </row>
    <row r="154" spans="4:18" x14ac:dyDescent="0.2">
      <c r="D154" s="64"/>
      <c r="E154" s="64"/>
      <c r="F154" s="7"/>
      <c r="H154" s="23"/>
      <c r="Q154" s="1"/>
      <c r="R154" s="1"/>
    </row>
    <row r="155" spans="4:18" x14ac:dyDescent="0.2">
      <c r="D155" s="64"/>
      <c r="E155" s="64"/>
      <c r="F155" s="7"/>
      <c r="H155" s="23"/>
      <c r="Q155" s="1"/>
      <c r="R155" s="1"/>
    </row>
    <row r="156" spans="4:18" x14ac:dyDescent="0.2">
      <c r="D156" s="64"/>
      <c r="E156" s="64"/>
      <c r="F156" s="7"/>
      <c r="H156" s="23"/>
      <c r="Q156" s="1"/>
      <c r="R156" s="1"/>
    </row>
    <row r="157" spans="4:18" x14ac:dyDescent="0.2">
      <c r="D157" s="64"/>
      <c r="E157" s="64"/>
      <c r="F157" s="7"/>
      <c r="H157" s="23"/>
      <c r="Q157" s="1"/>
      <c r="R157" s="1"/>
    </row>
    <row r="158" spans="4:18" x14ac:dyDescent="0.2">
      <c r="D158" s="64"/>
      <c r="E158" s="64"/>
      <c r="F158" s="7"/>
      <c r="H158" s="23"/>
      <c r="Q158" s="1"/>
      <c r="R158" s="1"/>
    </row>
    <row r="159" spans="4:18" x14ac:dyDescent="0.2">
      <c r="D159" s="64"/>
      <c r="E159" s="64"/>
      <c r="F159" s="7"/>
      <c r="H159" s="23"/>
      <c r="Q159" s="1"/>
      <c r="R159" s="1"/>
    </row>
    <row r="160" spans="4:18" x14ac:dyDescent="0.2">
      <c r="D160" s="64"/>
      <c r="E160" s="64"/>
      <c r="F160" s="7"/>
      <c r="H160" s="23"/>
      <c r="Q160" s="1"/>
      <c r="R160" s="1"/>
    </row>
    <row r="161" spans="4:18" x14ac:dyDescent="0.2">
      <c r="D161" s="64"/>
      <c r="E161" s="64"/>
      <c r="F161" s="7"/>
      <c r="H161" s="23"/>
      <c r="Q161" s="1"/>
      <c r="R161" s="1"/>
    </row>
    <row r="162" spans="4:18" x14ac:dyDescent="0.2">
      <c r="D162" s="64"/>
      <c r="E162" s="64"/>
      <c r="F162" s="7"/>
      <c r="H162" s="23"/>
      <c r="Q162" s="1"/>
      <c r="R162" s="1"/>
    </row>
    <row r="163" spans="4:18" x14ac:dyDescent="0.2">
      <c r="D163" s="64"/>
      <c r="E163" s="64"/>
      <c r="F163" s="7"/>
      <c r="H163" s="23"/>
      <c r="Q163" s="1"/>
      <c r="R163" s="1"/>
    </row>
    <row r="164" spans="4:18" x14ac:dyDescent="0.2">
      <c r="D164" s="64"/>
      <c r="E164" s="64"/>
      <c r="F164" s="7"/>
      <c r="H164" s="23"/>
      <c r="Q164" s="1"/>
      <c r="R164" s="1"/>
    </row>
    <row r="165" spans="4:18" x14ac:dyDescent="0.2">
      <c r="D165" s="64"/>
      <c r="E165" s="64"/>
      <c r="F165" s="7"/>
      <c r="H165" s="23"/>
      <c r="Q165" s="1"/>
      <c r="R165" s="1"/>
    </row>
    <row r="166" spans="4:18" x14ac:dyDescent="0.2">
      <c r="D166" s="64"/>
      <c r="E166" s="64"/>
      <c r="F166" s="7"/>
      <c r="H166" s="23"/>
      <c r="Q166" s="1"/>
      <c r="R166" s="1"/>
    </row>
    <row r="167" spans="4:18" x14ac:dyDescent="0.2">
      <c r="D167" s="64"/>
      <c r="E167" s="64"/>
      <c r="F167" s="7"/>
      <c r="H167" s="23"/>
      <c r="Q167" s="1"/>
      <c r="R167" s="1"/>
    </row>
    <row r="168" spans="4:18" x14ac:dyDescent="0.2">
      <c r="D168" s="64"/>
      <c r="E168" s="64"/>
      <c r="F168" s="7"/>
      <c r="H168" s="23"/>
      <c r="Q168" s="1"/>
      <c r="R168" s="1"/>
    </row>
    <row r="169" spans="4:18" x14ac:dyDescent="0.2">
      <c r="D169" s="64"/>
      <c r="E169" s="64"/>
      <c r="Q169" s="1"/>
      <c r="R169" s="1"/>
    </row>
    <row r="170" spans="4:18" x14ac:dyDescent="0.2">
      <c r="D170" s="64"/>
      <c r="E170" s="64"/>
      <c r="Q170" s="1"/>
      <c r="R170" s="1"/>
    </row>
    <row r="171" spans="4:18" x14ac:dyDescent="0.2">
      <c r="D171" s="64"/>
      <c r="E171" s="64"/>
      <c r="Q171" s="1"/>
      <c r="R171" s="1"/>
    </row>
    <row r="172" spans="4:18" x14ac:dyDescent="0.2">
      <c r="D172" s="64"/>
      <c r="E172" s="64"/>
      <c r="Q172" s="1"/>
      <c r="R172" s="1"/>
    </row>
    <row r="173" spans="4:18" x14ac:dyDescent="0.2">
      <c r="D173" s="64"/>
      <c r="E173" s="64"/>
      <c r="Q173" s="1"/>
      <c r="R173" s="1"/>
    </row>
    <row r="174" spans="4:18" x14ac:dyDescent="0.2">
      <c r="D174" s="64"/>
      <c r="E174" s="64"/>
      <c r="Q174" s="1"/>
      <c r="R174" s="1"/>
    </row>
    <row r="175" spans="4:18" x14ac:dyDescent="0.2">
      <c r="D175" s="64"/>
      <c r="E175" s="64"/>
      <c r="Q175" s="1"/>
      <c r="R175" s="1"/>
    </row>
    <row r="176" spans="4:18" x14ac:dyDescent="0.2">
      <c r="D176" s="62"/>
      <c r="E176" s="62"/>
      <c r="Q176" s="1"/>
      <c r="R176" s="1"/>
    </row>
    <row r="177" spans="4:18" x14ac:dyDescent="0.2">
      <c r="D177" s="62"/>
      <c r="E177" s="62"/>
      <c r="Q177" s="1"/>
      <c r="R177" s="1"/>
    </row>
    <row r="178" spans="4:18" x14ac:dyDescent="0.2">
      <c r="D178" s="62"/>
      <c r="E178" s="62"/>
      <c r="Q178" s="1"/>
      <c r="R178" s="1"/>
    </row>
    <row r="179" spans="4:18" x14ac:dyDescent="0.2">
      <c r="D179" s="62"/>
      <c r="E179" s="62"/>
      <c r="Q179" s="1"/>
      <c r="R179" s="1"/>
    </row>
    <row r="180" spans="4:18" x14ac:dyDescent="0.2">
      <c r="D180" s="62"/>
      <c r="E180" s="62"/>
      <c r="Q180" s="1"/>
      <c r="R180" s="1"/>
    </row>
    <row r="181" spans="4:18" x14ac:dyDescent="0.2">
      <c r="D181" s="62"/>
      <c r="E181" s="62"/>
      <c r="Q181" s="1"/>
      <c r="R181" s="1"/>
    </row>
    <row r="182" spans="4:18" x14ac:dyDescent="0.2">
      <c r="D182" s="62"/>
      <c r="E182" s="62"/>
      <c r="Q182" s="1"/>
      <c r="R182" s="1"/>
    </row>
    <row r="183" spans="4:18" x14ac:dyDescent="0.2">
      <c r="D183" s="62"/>
      <c r="E183" s="62"/>
      <c r="Q183" s="1"/>
      <c r="R183" s="1"/>
    </row>
    <row r="184" spans="4:18" x14ac:dyDescent="0.2">
      <c r="D184" s="62"/>
      <c r="E184" s="62"/>
      <c r="Q184" s="1"/>
      <c r="R184" s="1"/>
    </row>
    <row r="185" spans="4:18" x14ac:dyDescent="0.2">
      <c r="D185" s="62"/>
      <c r="E185" s="62"/>
      <c r="Q185" s="1"/>
      <c r="R185" s="1"/>
    </row>
    <row r="186" spans="4:18" x14ac:dyDescent="0.2">
      <c r="D186" s="62"/>
      <c r="E186" s="62"/>
      <c r="Q186" s="1"/>
      <c r="R186" s="1"/>
    </row>
    <row r="187" spans="4:18" x14ac:dyDescent="0.2">
      <c r="D187" s="62"/>
      <c r="E187" s="62"/>
      <c r="Q187" s="1"/>
      <c r="R187" s="1"/>
    </row>
    <row r="188" spans="4:18" x14ac:dyDescent="0.2">
      <c r="D188" s="62"/>
      <c r="E188" s="62"/>
      <c r="Q188" s="1"/>
      <c r="R188" s="1"/>
    </row>
    <row r="189" spans="4:18" x14ac:dyDescent="0.2">
      <c r="D189" s="62"/>
      <c r="E189" s="62"/>
      <c r="Q189" s="1"/>
      <c r="R189" s="1"/>
    </row>
    <row r="190" spans="4:18" x14ac:dyDescent="0.2">
      <c r="D190" s="62"/>
      <c r="E190" s="62"/>
      <c r="Q190" s="1"/>
      <c r="R190" s="1"/>
    </row>
    <row r="191" spans="4:18" x14ac:dyDescent="0.2">
      <c r="D191" s="62"/>
      <c r="E191" s="62"/>
      <c r="Q191" s="1"/>
      <c r="R191" s="1"/>
    </row>
    <row r="192" spans="4:18" x14ac:dyDescent="0.2">
      <c r="D192" s="62"/>
      <c r="E192" s="62"/>
      <c r="Q192" s="1"/>
      <c r="R192" s="1"/>
    </row>
    <row r="193" spans="4:18" x14ac:dyDescent="0.2">
      <c r="D193" s="62"/>
      <c r="E193" s="62"/>
      <c r="Q193" s="1"/>
      <c r="R193" s="1"/>
    </row>
    <row r="194" spans="4:18" x14ac:dyDescent="0.2">
      <c r="D194" s="62"/>
      <c r="E194" s="62"/>
      <c r="Q194" s="1"/>
      <c r="R194" s="1"/>
    </row>
    <row r="195" spans="4:18" x14ac:dyDescent="0.2">
      <c r="D195" s="62"/>
      <c r="E195" s="62"/>
      <c r="Q195" s="1"/>
      <c r="R195" s="1"/>
    </row>
    <row r="196" spans="4:18" x14ac:dyDescent="0.2">
      <c r="D196" s="62"/>
      <c r="E196" s="62"/>
      <c r="Q196" s="1"/>
      <c r="R196" s="1"/>
    </row>
    <row r="197" spans="4:18" x14ac:dyDescent="0.2">
      <c r="D197" s="62"/>
      <c r="E197" s="62"/>
      <c r="Q197" s="1"/>
      <c r="R197" s="1"/>
    </row>
    <row r="198" spans="4:18" x14ac:dyDescent="0.2">
      <c r="D198" s="62"/>
      <c r="E198" s="62"/>
      <c r="Q198" s="1"/>
      <c r="R198" s="1"/>
    </row>
    <row r="199" spans="4:18" x14ac:dyDescent="0.2">
      <c r="D199" s="62"/>
      <c r="E199" s="62"/>
      <c r="Q199" s="1"/>
      <c r="R199" s="1"/>
    </row>
    <row r="200" spans="4:18" x14ac:dyDescent="0.2">
      <c r="D200" s="62"/>
      <c r="E200" s="62"/>
      <c r="Q200" s="1"/>
      <c r="R200" s="1"/>
    </row>
    <row r="201" spans="4:18" x14ac:dyDescent="0.2">
      <c r="D201" s="62"/>
      <c r="E201" s="62"/>
      <c r="Q201" s="1"/>
      <c r="R201" s="1"/>
    </row>
    <row r="202" spans="4:18" x14ac:dyDescent="0.2">
      <c r="D202" s="62"/>
      <c r="E202" s="62"/>
      <c r="Q202" s="1"/>
      <c r="R202" s="1"/>
    </row>
    <row r="203" spans="4:18" x14ac:dyDescent="0.2">
      <c r="D203" s="62"/>
      <c r="E203" s="62"/>
      <c r="Q203" s="1"/>
      <c r="R203" s="1"/>
    </row>
    <row r="204" spans="4:18" x14ac:dyDescent="0.2">
      <c r="D204" s="62"/>
      <c r="E204" s="62"/>
      <c r="Q204" s="1"/>
      <c r="R204" s="1"/>
    </row>
    <row r="205" spans="4:18" x14ac:dyDescent="0.2">
      <c r="D205" s="62"/>
      <c r="E205" s="62"/>
      <c r="Q205" s="1"/>
      <c r="R205" s="1"/>
    </row>
    <row r="206" spans="4:18" x14ac:dyDescent="0.2">
      <c r="D206" s="62"/>
      <c r="E206" s="62"/>
      <c r="Q206" s="1"/>
      <c r="R206" s="1"/>
    </row>
    <row r="207" spans="4:18" x14ac:dyDescent="0.2">
      <c r="D207" s="62"/>
      <c r="E207" s="62"/>
      <c r="Q207" s="1"/>
      <c r="R207" s="1"/>
    </row>
    <row r="208" spans="4:18" x14ac:dyDescent="0.2">
      <c r="D208" s="62"/>
      <c r="E208" s="62"/>
      <c r="Q208" s="1"/>
      <c r="R208" s="1"/>
    </row>
    <row r="209" spans="4:18" x14ac:dyDescent="0.2">
      <c r="D209" s="62"/>
      <c r="E209" s="62"/>
      <c r="Q209" s="1"/>
      <c r="R209" s="1"/>
    </row>
    <row r="210" spans="4:18" x14ac:dyDescent="0.2">
      <c r="D210" s="62"/>
      <c r="E210" s="62"/>
      <c r="Q210" s="1"/>
      <c r="R210" s="1"/>
    </row>
    <row r="211" spans="4:18" x14ac:dyDescent="0.2">
      <c r="D211" s="62"/>
      <c r="E211" s="62"/>
      <c r="Q211" s="1"/>
      <c r="R211" s="1"/>
    </row>
    <row r="212" spans="4:18" x14ac:dyDescent="0.2">
      <c r="D212" s="62"/>
      <c r="E212" s="62"/>
      <c r="Q212" s="1"/>
      <c r="R212" s="1"/>
    </row>
    <row r="213" spans="4:18" x14ac:dyDescent="0.2">
      <c r="D213" s="62"/>
      <c r="E213" s="62"/>
      <c r="Q213" s="1"/>
      <c r="R213" s="1"/>
    </row>
    <row r="214" spans="4:18" x14ac:dyDescent="0.2">
      <c r="D214" s="62"/>
      <c r="E214" s="62"/>
      <c r="Q214" s="1"/>
      <c r="R214" s="1"/>
    </row>
    <row r="215" spans="4:18" x14ac:dyDescent="0.2">
      <c r="D215" s="62"/>
      <c r="E215" s="62"/>
      <c r="Q215" s="1"/>
      <c r="R215" s="1"/>
    </row>
    <row r="216" spans="4:18" x14ac:dyDescent="0.2">
      <c r="D216" s="62"/>
      <c r="E216" s="62"/>
      <c r="Q216" s="1"/>
      <c r="R216" s="1"/>
    </row>
    <row r="217" spans="4:18" x14ac:dyDescent="0.2">
      <c r="D217" s="62"/>
      <c r="E217" s="62"/>
      <c r="Q217" s="1"/>
      <c r="R217" s="1"/>
    </row>
    <row r="218" spans="4:18" x14ac:dyDescent="0.2">
      <c r="D218" s="62"/>
      <c r="E218" s="62"/>
      <c r="Q218" s="1"/>
      <c r="R218" s="1"/>
    </row>
    <row r="219" spans="4:18" x14ac:dyDescent="0.2">
      <c r="D219" s="62"/>
      <c r="E219" s="62"/>
      <c r="Q219" s="1"/>
      <c r="R219" s="1"/>
    </row>
    <row r="220" spans="4:18" x14ac:dyDescent="0.2">
      <c r="D220" s="62"/>
      <c r="E220" s="62"/>
      <c r="Q220" s="1"/>
      <c r="R220" s="1"/>
    </row>
    <row r="221" spans="4:18" x14ac:dyDescent="0.2">
      <c r="D221" s="62"/>
      <c r="E221" s="62"/>
      <c r="Q221" s="1"/>
      <c r="R221" s="1"/>
    </row>
    <row r="222" spans="4:18" x14ac:dyDescent="0.2">
      <c r="D222" s="62"/>
      <c r="E222" s="62"/>
      <c r="Q222" s="1"/>
      <c r="R222" s="1"/>
    </row>
    <row r="223" spans="4:18" x14ac:dyDescent="0.2">
      <c r="D223" s="62"/>
      <c r="E223" s="62"/>
      <c r="Q223" s="1"/>
      <c r="R223" s="1"/>
    </row>
    <row r="224" spans="4:18" x14ac:dyDescent="0.2">
      <c r="D224" s="62"/>
      <c r="E224" s="62"/>
      <c r="Q224" s="1"/>
      <c r="R224" s="1"/>
    </row>
    <row r="225" spans="4:18" x14ac:dyDescent="0.2">
      <c r="D225" s="62"/>
      <c r="E225" s="62"/>
      <c r="Q225" s="1"/>
      <c r="R225" s="1"/>
    </row>
    <row r="226" spans="4:18" x14ac:dyDescent="0.2">
      <c r="D226" s="62"/>
      <c r="E226" s="62"/>
      <c r="Q226" s="1"/>
      <c r="R226" s="1"/>
    </row>
    <row r="227" spans="4:18" x14ac:dyDescent="0.2">
      <c r="D227" s="62"/>
      <c r="E227" s="62"/>
      <c r="Q227" s="1"/>
      <c r="R227" s="1"/>
    </row>
    <row r="228" spans="4:18" x14ac:dyDescent="0.2">
      <c r="D228" s="62"/>
      <c r="E228" s="62"/>
      <c r="Q228" s="1"/>
      <c r="R228" s="1"/>
    </row>
    <row r="229" spans="4:18" x14ac:dyDescent="0.2">
      <c r="D229" s="62"/>
      <c r="E229" s="62"/>
      <c r="Q229" s="1"/>
      <c r="R229" s="1"/>
    </row>
    <row r="230" spans="4:18" x14ac:dyDescent="0.2">
      <c r="D230" s="62"/>
      <c r="E230" s="62"/>
      <c r="Q230" s="1"/>
      <c r="R230" s="1"/>
    </row>
    <row r="231" spans="4:18" x14ac:dyDescent="0.2">
      <c r="D231" s="62"/>
      <c r="E231" s="62"/>
      <c r="Q231" s="1"/>
      <c r="R231" s="1"/>
    </row>
    <row r="232" spans="4:18" x14ac:dyDescent="0.2">
      <c r="D232" s="62"/>
      <c r="E232" s="62"/>
      <c r="Q232" s="1"/>
      <c r="R232" s="1"/>
    </row>
    <row r="233" spans="4:18" x14ac:dyDescent="0.2">
      <c r="D233" s="62"/>
      <c r="E233" s="62"/>
      <c r="Q233" s="1"/>
      <c r="R233" s="1"/>
    </row>
    <row r="234" spans="4:18" x14ac:dyDescent="0.2">
      <c r="D234" s="62"/>
      <c r="E234" s="62"/>
      <c r="Q234" s="1"/>
      <c r="R234" s="1"/>
    </row>
    <row r="235" spans="4:18" x14ac:dyDescent="0.2">
      <c r="D235" s="62"/>
      <c r="E235" s="62"/>
      <c r="Q235" s="1"/>
      <c r="R235" s="1"/>
    </row>
    <row r="236" spans="4:18" x14ac:dyDescent="0.2">
      <c r="D236" s="62"/>
      <c r="E236" s="62"/>
      <c r="Q236" s="1"/>
      <c r="R236" s="1"/>
    </row>
    <row r="237" spans="4:18" x14ac:dyDescent="0.2">
      <c r="D237" s="62"/>
      <c r="E237" s="62"/>
      <c r="Q237" s="1"/>
      <c r="R237" s="1"/>
    </row>
    <row r="238" spans="4:18" x14ac:dyDescent="0.2">
      <c r="D238" s="62"/>
      <c r="E238" s="62"/>
      <c r="Q238" s="1"/>
      <c r="R238" s="1"/>
    </row>
    <row r="239" spans="4:18" x14ac:dyDescent="0.2">
      <c r="D239" s="62"/>
      <c r="E239" s="62"/>
      <c r="Q239" s="1"/>
      <c r="R239" s="1"/>
    </row>
    <row r="240" spans="4:18" x14ac:dyDescent="0.2">
      <c r="D240" s="62"/>
      <c r="E240" s="62"/>
      <c r="Q240" s="1"/>
      <c r="R240" s="1"/>
    </row>
    <row r="241" spans="4:18" x14ac:dyDescent="0.2">
      <c r="D241" s="62"/>
      <c r="E241" s="62"/>
      <c r="Q241" s="1"/>
      <c r="R241" s="1"/>
    </row>
    <row r="242" spans="4:18" x14ac:dyDescent="0.2">
      <c r="D242" s="62"/>
      <c r="E242" s="62"/>
      <c r="Q242" s="1"/>
      <c r="R242" s="1"/>
    </row>
    <row r="243" spans="4:18" x14ac:dyDescent="0.2">
      <c r="D243" s="62"/>
      <c r="E243" s="62"/>
      <c r="Q243" s="1"/>
      <c r="R243" s="1"/>
    </row>
    <row r="244" spans="4:18" x14ac:dyDescent="0.2">
      <c r="D244" s="62"/>
      <c r="E244" s="62"/>
      <c r="Q244" s="1"/>
      <c r="R244" s="1"/>
    </row>
    <row r="245" spans="4:18" x14ac:dyDescent="0.2">
      <c r="D245" s="62"/>
      <c r="E245" s="62"/>
      <c r="Q245" s="1"/>
      <c r="R245" s="1"/>
    </row>
    <row r="246" spans="4:18" x14ac:dyDescent="0.2">
      <c r="D246" s="62"/>
      <c r="E246" s="62"/>
      <c r="Q246" s="1"/>
      <c r="R246" s="1"/>
    </row>
    <row r="247" spans="4:18" x14ac:dyDescent="0.2">
      <c r="D247" s="62"/>
      <c r="E247" s="62"/>
      <c r="Q247" s="1"/>
      <c r="R247" s="1"/>
    </row>
    <row r="248" spans="4:18" x14ac:dyDescent="0.2">
      <c r="D248" s="62"/>
      <c r="E248" s="62"/>
      <c r="Q248" s="1"/>
      <c r="R248" s="1"/>
    </row>
    <row r="249" spans="4:18" x14ac:dyDescent="0.2">
      <c r="D249" s="62"/>
      <c r="E249" s="62"/>
      <c r="Q249" s="1"/>
      <c r="R249" s="1"/>
    </row>
    <row r="250" spans="4:18" x14ac:dyDescent="0.2">
      <c r="D250" s="62"/>
      <c r="E250" s="62"/>
      <c r="Q250" s="1"/>
      <c r="R250" s="1"/>
    </row>
    <row r="251" spans="4:18" x14ac:dyDescent="0.2">
      <c r="D251" s="62"/>
      <c r="E251" s="62"/>
      <c r="Q251" s="1"/>
      <c r="R251" s="1"/>
    </row>
    <row r="252" spans="4:18" x14ac:dyDescent="0.2">
      <c r="D252" s="62"/>
      <c r="E252" s="62"/>
      <c r="Q252" s="1"/>
      <c r="R252" s="1"/>
    </row>
    <row r="253" spans="4:18" x14ac:dyDescent="0.2">
      <c r="D253" s="62"/>
      <c r="E253" s="62"/>
      <c r="Q253" s="1"/>
      <c r="R253" s="1"/>
    </row>
    <row r="254" spans="4:18" x14ac:dyDescent="0.2">
      <c r="D254" s="62"/>
      <c r="E254" s="62"/>
      <c r="Q254" s="1"/>
      <c r="R254" s="1"/>
    </row>
    <row r="255" spans="4:18" x14ac:dyDescent="0.2">
      <c r="D255" s="62"/>
      <c r="E255" s="62"/>
      <c r="Q255" s="1"/>
      <c r="R255" s="1"/>
    </row>
    <row r="256" spans="4:18" x14ac:dyDescent="0.2">
      <c r="D256" s="62"/>
      <c r="E256" s="62"/>
      <c r="Q256" s="1"/>
      <c r="R256" s="1"/>
    </row>
    <row r="257" spans="4:18" x14ac:dyDescent="0.2">
      <c r="D257" s="62"/>
      <c r="E257" s="62"/>
      <c r="Q257" s="1"/>
      <c r="R257" s="1"/>
    </row>
    <row r="258" spans="4:18" x14ac:dyDescent="0.2">
      <c r="D258" s="62"/>
      <c r="E258" s="62"/>
      <c r="Q258" s="1"/>
      <c r="R258" s="1"/>
    </row>
    <row r="259" spans="4:18" x14ac:dyDescent="0.2">
      <c r="D259" s="62"/>
      <c r="E259" s="62"/>
      <c r="Q259" s="1"/>
      <c r="R259" s="1"/>
    </row>
    <row r="260" spans="4:18" x14ac:dyDescent="0.2">
      <c r="D260" s="62"/>
      <c r="E260" s="62"/>
      <c r="Q260" s="1"/>
      <c r="R260" s="1"/>
    </row>
    <row r="261" spans="4:18" x14ac:dyDescent="0.2">
      <c r="D261" s="62"/>
      <c r="E261" s="62"/>
      <c r="Q261" s="1"/>
      <c r="R261" s="1"/>
    </row>
    <row r="262" spans="4:18" x14ac:dyDescent="0.2">
      <c r="D262" s="62"/>
      <c r="E262" s="62"/>
      <c r="Q262" s="1"/>
      <c r="R262" s="1"/>
    </row>
    <row r="263" spans="4:18" x14ac:dyDescent="0.2">
      <c r="D263" s="62"/>
      <c r="E263" s="62"/>
      <c r="Q263" s="1"/>
      <c r="R263" s="1"/>
    </row>
    <row r="264" spans="4:18" x14ac:dyDescent="0.2">
      <c r="D264" s="62"/>
      <c r="E264" s="62"/>
      <c r="Q264" s="1"/>
      <c r="R264" s="1"/>
    </row>
    <row r="265" spans="4:18" x14ac:dyDescent="0.2">
      <c r="D265" s="62"/>
      <c r="E265" s="62"/>
      <c r="Q265" s="1"/>
      <c r="R265" s="1"/>
    </row>
    <row r="266" spans="4:18" x14ac:dyDescent="0.2">
      <c r="D266" s="62"/>
      <c r="E266" s="62"/>
      <c r="Q266" s="1"/>
      <c r="R266" s="1"/>
    </row>
    <row r="267" spans="4:18" x14ac:dyDescent="0.2">
      <c r="D267" s="62"/>
      <c r="E267" s="62"/>
      <c r="Q267" s="1"/>
      <c r="R267" s="1"/>
    </row>
    <row r="268" spans="4:18" x14ac:dyDescent="0.2">
      <c r="D268" s="62"/>
      <c r="E268" s="62"/>
      <c r="Q268" s="1"/>
      <c r="R268" s="1"/>
    </row>
    <row r="269" spans="4:18" x14ac:dyDescent="0.2">
      <c r="D269" s="62"/>
      <c r="E269" s="62"/>
      <c r="Q269" s="1"/>
      <c r="R269" s="1"/>
    </row>
    <row r="270" spans="4:18" x14ac:dyDescent="0.2">
      <c r="D270" s="62"/>
      <c r="E270" s="62"/>
      <c r="Q270" s="1"/>
      <c r="R270" s="1"/>
    </row>
    <row r="271" spans="4:18" x14ac:dyDescent="0.2">
      <c r="D271" s="62"/>
      <c r="E271" s="62"/>
      <c r="Q271" s="1"/>
      <c r="R271" s="1"/>
    </row>
    <row r="272" spans="4:18" x14ac:dyDescent="0.2">
      <c r="D272" s="62"/>
      <c r="E272" s="62"/>
      <c r="Q272" s="1"/>
      <c r="R272" s="1"/>
    </row>
    <row r="273" spans="4:18" x14ac:dyDescent="0.2">
      <c r="D273" s="62"/>
      <c r="E273" s="62"/>
      <c r="Q273" s="1"/>
      <c r="R273" s="1"/>
    </row>
    <row r="274" spans="4:18" x14ac:dyDescent="0.2">
      <c r="D274" s="62"/>
      <c r="E274" s="62"/>
      <c r="Q274" s="1"/>
      <c r="R274" s="1"/>
    </row>
    <row r="275" spans="4:18" x14ac:dyDescent="0.2">
      <c r="D275" s="62"/>
      <c r="E275" s="62"/>
      <c r="Q275" s="1"/>
      <c r="R275" s="1"/>
    </row>
    <row r="276" spans="4:18" x14ac:dyDescent="0.2">
      <c r="D276" s="62"/>
      <c r="E276" s="62"/>
      <c r="Q276" s="1"/>
      <c r="R276" s="1"/>
    </row>
    <row r="277" spans="4:18" x14ac:dyDescent="0.2">
      <c r="D277" s="62"/>
      <c r="E277" s="62"/>
      <c r="Q277" s="1"/>
      <c r="R277" s="1"/>
    </row>
    <row r="278" spans="4:18" x14ac:dyDescent="0.2">
      <c r="D278" s="62"/>
      <c r="E278" s="62"/>
      <c r="Q278" s="1"/>
      <c r="R278" s="1"/>
    </row>
    <row r="279" spans="4:18" x14ac:dyDescent="0.2">
      <c r="D279" s="62"/>
      <c r="E279" s="62"/>
      <c r="Q279" s="1"/>
      <c r="R279" s="1"/>
    </row>
    <row r="280" spans="4:18" x14ac:dyDescent="0.2">
      <c r="D280" s="62"/>
      <c r="E280" s="62"/>
      <c r="Q280" s="1"/>
      <c r="R280" s="1"/>
    </row>
    <row r="281" spans="4:18" x14ac:dyDescent="0.2">
      <c r="D281" s="62"/>
      <c r="E281" s="62"/>
      <c r="Q281" s="1"/>
      <c r="R281" s="1"/>
    </row>
    <row r="282" spans="4:18" x14ac:dyDescent="0.2">
      <c r="D282" s="62"/>
      <c r="E282" s="62"/>
      <c r="Q282" s="1"/>
      <c r="R282" s="1"/>
    </row>
    <row r="283" spans="4:18" x14ac:dyDescent="0.2">
      <c r="D283" s="62"/>
      <c r="E283" s="62"/>
      <c r="Q283" s="1"/>
      <c r="R283" s="1"/>
    </row>
    <row r="284" spans="4:18" x14ac:dyDescent="0.2">
      <c r="D284" s="62"/>
      <c r="E284" s="62"/>
      <c r="Q284" s="1"/>
      <c r="R284" s="1"/>
    </row>
    <row r="285" spans="4:18" x14ac:dyDescent="0.2">
      <c r="D285" s="62"/>
      <c r="E285" s="62"/>
      <c r="Q285" s="1"/>
      <c r="R285" s="1"/>
    </row>
    <row r="286" spans="4:18" x14ac:dyDescent="0.2">
      <c r="D286" s="62"/>
      <c r="E286" s="62"/>
      <c r="Q286" s="1"/>
      <c r="R286" s="1"/>
    </row>
    <row r="287" spans="4:18" x14ac:dyDescent="0.2">
      <c r="D287" s="62"/>
      <c r="E287" s="62"/>
      <c r="Q287" s="1"/>
      <c r="R287" s="1"/>
    </row>
    <row r="288" spans="4:18" x14ac:dyDescent="0.2">
      <c r="D288" s="62"/>
      <c r="E288" s="62"/>
      <c r="Q288" s="1"/>
      <c r="R288" s="1"/>
    </row>
    <row r="289" spans="4:18" x14ac:dyDescent="0.2">
      <c r="D289" s="62"/>
      <c r="E289" s="62"/>
      <c r="Q289" s="1"/>
      <c r="R289" s="1"/>
    </row>
    <row r="290" spans="4:18" x14ac:dyDescent="0.2">
      <c r="D290" s="62"/>
      <c r="E290" s="62"/>
      <c r="Q290" s="1"/>
      <c r="R290" s="1"/>
    </row>
    <row r="291" spans="4:18" x14ac:dyDescent="0.2">
      <c r="D291" s="62"/>
      <c r="E291" s="62"/>
      <c r="Q291" s="1"/>
      <c r="R291" s="1"/>
    </row>
    <row r="292" spans="4:18" x14ac:dyDescent="0.2">
      <c r="D292" s="62"/>
      <c r="E292" s="62"/>
      <c r="Q292" s="1"/>
      <c r="R292" s="1"/>
    </row>
    <row r="293" spans="4:18" x14ac:dyDescent="0.2">
      <c r="D293" s="62"/>
      <c r="E293" s="62"/>
      <c r="Q293" s="1"/>
      <c r="R293" s="1"/>
    </row>
    <row r="294" spans="4:18" x14ac:dyDescent="0.2">
      <c r="D294" s="62"/>
      <c r="E294" s="62"/>
      <c r="Q294" s="1"/>
      <c r="R294" s="1"/>
    </row>
    <row r="295" spans="4:18" x14ac:dyDescent="0.2">
      <c r="D295" s="62"/>
      <c r="E295" s="62"/>
      <c r="Q295" s="1"/>
      <c r="R295" s="1"/>
    </row>
    <row r="296" spans="4:18" x14ac:dyDescent="0.2">
      <c r="D296" s="62"/>
      <c r="E296" s="62"/>
      <c r="Q296" s="1"/>
      <c r="R296" s="1"/>
    </row>
    <row r="297" spans="4:18" x14ac:dyDescent="0.2">
      <c r="D297" s="62"/>
      <c r="E297" s="62"/>
      <c r="Q297" s="1"/>
      <c r="R297" s="1"/>
    </row>
    <row r="298" spans="4:18" x14ac:dyDescent="0.2">
      <c r="D298" s="62"/>
      <c r="E298" s="62"/>
      <c r="Q298" s="1"/>
      <c r="R298" s="1"/>
    </row>
    <row r="299" spans="4:18" x14ac:dyDescent="0.2">
      <c r="D299" s="62"/>
      <c r="E299" s="62"/>
      <c r="Q299" s="1"/>
      <c r="R299" s="1"/>
    </row>
    <row r="300" spans="4:18" x14ac:dyDescent="0.2">
      <c r="D300" s="62"/>
      <c r="E300" s="62"/>
      <c r="Q300" s="1"/>
      <c r="R300" s="1"/>
    </row>
    <row r="301" spans="4:18" x14ac:dyDescent="0.2">
      <c r="D301" s="62"/>
      <c r="E301" s="62"/>
      <c r="Q301" s="1"/>
      <c r="R301" s="1"/>
    </row>
    <row r="302" spans="4:18" x14ac:dyDescent="0.2">
      <c r="D302" s="62"/>
      <c r="E302" s="62"/>
      <c r="Q302" s="1"/>
      <c r="R302" s="1"/>
    </row>
    <row r="303" spans="4:18" x14ac:dyDescent="0.2">
      <c r="D303" s="62"/>
      <c r="E303" s="62"/>
      <c r="Q303" s="1"/>
      <c r="R303" s="1"/>
    </row>
    <row r="304" spans="4:18" x14ac:dyDescent="0.2">
      <c r="D304" s="62"/>
      <c r="E304" s="62"/>
      <c r="Q304" s="1"/>
      <c r="R304" s="1"/>
    </row>
    <row r="305" spans="4:18" x14ac:dyDescent="0.2">
      <c r="D305" s="62"/>
      <c r="E305" s="62"/>
      <c r="Q305" s="1"/>
      <c r="R305" s="1"/>
    </row>
    <row r="306" spans="4:18" x14ac:dyDescent="0.2">
      <c r="D306" s="62"/>
      <c r="E306" s="62"/>
      <c r="Q306" s="1"/>
      <c r="R306" s="1"/>
    </row>
    <row r="307" spans="4:18" x14ac:dyDescent="0.2">
      <c r="D307" s="62"/>
      <c r="E307" s="62"/>
      <c r="Q307" s="1"/>
      <c r="R307" s="1"/>
    </row>
    <row r="308" spans="4:18" x14ac:dyDescent="0.2">
      <c r="D308" s="62"/>
      <c r="E308" s="62"/>
      <c r="Q308" s="1"/>
      <c r="R308" s="1"/>
    </row>
    <row r="309" spans="4:18" x14ac:dyDescent="0.2">
      <c r="D309" s="62"/>
      <c r="E309" s="62"/>
      <c r="Q309" s="1"/>
      <c r="R309" s="1"/>
    </row>
    <row r="310" spans="4:18" x14ac:dyDescent="0.2">
      <c r="D310" s="62"/>
      <c r="E310" s="62"/>
      <c r="Q310" s="1"/>
      <c r="R310" s="1"/>
    </row>
    <row r="311" spans="4:18" x14ac:dyDescent="0.2">
      <c r="D311" s="62"/>
      <c r="E311" s="62"/>
      <c r="Q311" s="1"/>
      <c r="R311" s="1"/>
    </row>
    <row r="312" spans="4:18" x14ac:dyDescent="0.2">
      <c r="D312" s="62"/>
      <c r="E312" s="62"/>
      <c r="Q312" s="1"/>
      <c r="R312" s="1"/>
    </row>
    <row r="313" spans="4:18" x14ac:dyDescent="0.2">
      <c r="D313" s="62"/>
      <c r="E313" s="62"/>
      <c r="Q313" s="1"/>
      <c r="R313" s="1"/>
    </row>
    <row r="314" spans="4:18" x14ac:dyDescent="0.2">
      <c r="D314" s="62"/>
      <c r="E314" s="62"/>
    </row>
    <row r="315" spans="4:18" x14ac:dyDescent="0.2">
      <c r="D315" s="62"/>
      <c r="E315" s="62"/>
    </row>
    <row r="316" spans="4:18" x14ac:dyDescent="0.2">
      <c r="D316" s="62"/>
      <c r="E316" s="62"/>
    </row>
    <row r="317" spans="4:18" x14ac:dyDescent="0.2">
      <c r="D317" s="62"/>
      <c r="E317" s="62"/>
    </row>
    <row r="318" spans="4:18" x14ac:dyDescent="0.2">
      <c r="D318" s="62"/>
      <c r="E318" s="62"/>
    </row>
    <row r="319" spans="4:18" x14ac:dyDescent="0.2">
      <c r="D319" s="62"/>
      <c r="E319" s="62"/>
    </row>
    <row r="320" spans="4:18" x14ac:dyDescent="0.2">
      <c r="D320" s="62"/>
      <c r="E320" s="62"/>
    </row>
    <row r="321" spans="4:5" x14ac:dyDescent="0.2">
      <c r="D321" s="62"/>
      <c r="E321" s="62"/>
    </row>
    <row r="322" spans="4:5" x14ac:dyDescent="0.2">
      <c r="D322" s="62"/>
      <c r="E322" s="62"/>
    </row>
    <row r="323" spans="4:5" x14ac:dyDescent="0.2">
      <c r="D323" s="62"/>
      <c r="E323" s="62"/>
    </row>
    <row r="324" spans="4:5" x14ac:dyDescent="0.2">
      <c r="D324" s="62"/>
      <c r="E324" s="62"/>
    </row>
    <row r="325" spans="4:5" x14ac:dyDescent="0.2">
      <c r="D325" s="62"/>
      <c r="E325" s="62"/>
    </row>
    <row r="326" spans="4:5" x14ac:dyDescent="0.2">
      <c r="D326" s="62"/>
      <c r="E326" s="62"/>
    </row>
    <row r="327" spans="4:5" x14ac:dyDescent="0.2">
      <c r="D327" s="62"/>
      <c r="E327" s="62"/>
    </row>
    <row r="328" spans="4:5" x14ac:dyDescent="0.2">
      <c r="D328" s="62"/>
      <c r="E328" s="62"/>
    </row>
    <row r="329" spans="4:5" x14ac:dyDescent="0.2">
      <c r="D329" s="62"/>
      <c r="E329" s="62"/>
    </row>
    <row r="330" spans="4:5" x14ac:dyDescent="0.2">
      <c r="D330" s="62"/>
      <c r="E330" s="62"/>
    </row>
    <row r="331" spans="4:5" x14ac:dyDescent="0.2">
      <c r="D331" s="62"/>
      <c r="E331" s="62"/>
    </row>
    <row r="332" spans="4:5" x14ac:dyDescent="0.2">
      <c r="D332" s="62"/>
      <c r="E332" s="62"/>
    </row>
    <row r="333" spans="4:5" x14ac:dyDescent="0.2">
      <c r="D333" s="62"/>
      <c r="E333" s="62"/>
    </row>
    <row r="334" spans="4:5" x14ac:dyDescent="0.2">
      <c r="D334" s="62"/>
      <c r="E334" s="62"/>
    </row>
    <row r="335" spans="4:5" x14ac:dyDescent="0.2">
      <c r="D335" s="62"/>
      <c r="E335" s="62"/>
    </row>
    <row r="336" spans="4:5" x14ac:dyDescent="0.2">
      <c r="D336" s="62"/>
      <c r="E336" s="62"/>
    </row>
    <row r="337" spans="4:5" x14ac:dyDescent="0.2">
      <c r="D337" s="62"/>
      <c r="E337" s="62"/>
    </row>
    <row r="338" spans="4:5" x14ac:dyDescent="0.2">
      <c r="D338" s="62"/>
      <c r="E338" s="62"/>
    </row>
    <row r="339" spans="4:5" x14ac:dyDescent="0.2">
      <c r="D339" s="62"/>
      <c r="E339" s="62"/>
    </row>
    <row r="340" spans="4:5" x14ac:dyDescent="0.2">
      <c r="D340" s="62"/>
      <c r="E340" s="62"/>
    </row>
    <row r="341" spans="4:5" x14ac:dyDescent="0.2">
      <c r="D341" s="62"/>
      <c r="E341" s="62"/>
    </row>
    <row r="342" spans="4:5" x14ac:dyDescent="0.2">
      <c r="D342" s="62"/>
      <c r="E342" s="62"/>
    </row>
    <row r="343" spans="4:5" x14ac:dyDescent="0.2">
      <c r="D343" s="62"/>
      <c r="E343" s="62"/>
    </row>
    <row r="344" spans="4:5" x14ac:dyDescent="0.2">
      <c r="D344" s="62"/>
      <c r="E344" s="62"/>
    </row>
    <row r="345" spans="4:5" x14ac:dyDescent="0.2">
      <c r="D345" s="62"/>
      <c r="E345" s="62"/>
    </row>
    <row r="346" spans="4:5" x14ac:dyDescent="0.2">
      <c r="D346" s="62"/>
      <c r="E346" s="62"/>
    </row>
    <row r="347" spans="4:5" x14ac:dyDescent="0.2">
      <c r="D347" s="62"/>
      <c r="E347" s="62"/>
    </row>
    <row r="348" spans="4:5" x14ac:dyDescent="0.2">
      <c r="D348" s="62"/>
      <c r="E348" s="62"/>
    </row>
    <row r="349" spans="4:5" x14ac:dyDescent="0.2">
      <c r="D349" s="62"/>
      <c r="E349" s="62"/>
    </row>
    <row r="350" spans="4:5" x14ac:dyDescent="0.2">
      <c r="D350" s="62"/>
      <c r="E350" s="62"/>
    </row>
    <row r="351" spans="4:5" x14ac:dyDescent="0.2">
      <c r="D351" s="62"/>
      <c r="E351" s="62"/>
    </row>
    <row r="352" spans="4:5" x14ac:dyDescent="0.2">
      <c r="D352" s="62"/>
      <c r="E352" s="62"/>
    </row>
    <row r="353" spans="4:5" x14ac:dyDescent="0.2">
      <c r="D353" s="62"/>
      <c r="E353" s="62"/>
    </row>
    <row r="354" spans="4:5" x14ac:dyDescent="0.2">
      <c r="D354" s="62"/>
      <c r="E354" s="62"/>
    </row>
    <row r="355" spans="4:5" x14ac:dyDescent="0.2">
      <c r="D355" s="62"/>
      <c r="E355" s="62"/>
    </row>
    <row r="356" spans="4:5" x14ac:dyDescent="0.2">
      <c r="D356" s="62"/>
      <c r="E356" s="62"/>
    </row>
    <row r="357" spans="4:5" x14ac:dyDescent="0.2">
      <c r="D357" s="62"/>
      <c r="E357" s="62"/>
    </row>
    <row r="358" spans="4:5" x14ac:dyDescent="0.2">
      <c r="D358" s="62"/>
      <c r="E358" s="62"/>
    </row>
    <row r="359" spans="4:5" x14ac:dyDescent="0.2">
      <c r="D359" s="62"/>
      <c r="E359" s="62"/>
    </row>
    <row r="360" spans="4:5" x14ac:dyDescent="0.2">
      <c r="D360" s="62"/>
      <c r="E360" s="62"/>
    </row>
    <row r="361" spans="4:5" x14ac:dyDescent="0.2">
      <c r="D361" s="62"/>
      <c r="E361" s="62"/>
    </row>
    <row r="362" spans="4:5" x14ac:dyDescent="0.2">
      <c r="D362" s="62"/>
      <c r="E362" s="62"/>
    </row>
    <row r="363" spans="4:5" x14ac:dyDescent="0.2">
      <c r="D363" s="62"/>
      <c r="E363" s="62"/>
    </row>
    <row r="364" spans="4:5" x14ac:dyDescent="0.2">
      <c r="D364" s="62"/>
      <c r="E364" s="62"/>
    </row>
    <row r="365" spans="4:5" x14ac:dyDescent="0.2">
      <c r="D365" s="62"/>
      <c r="E365" s="62"/>
    </row>
    <row r="366" spans="4:5" x14ac:dyDescent="0.2">
      <c r="D366" s="62"/>
      <c r="E366" s="62"/>
    </row>
    <row r="367" spans="4:5" x14ac:dyDescent="0.2">
      <c r="D367" s="62"/>
      <c r="E367" s="62"/>
    </row>
    <row r="368" spans="4:5" x14ac:dyDescent="0.2">
      <c r="D368" s="62"/>
      <c r="E368" s="62"/>
    </row>
    <row r="369" spans="4:5" x14ac:dyDescent="0.2">
      <c r="D369" s="62"/>
      <c r="E369" s="62"/>
    </row>
    <row r="370" spans="4:5" x14ac:dyDescent="0.2">
      <c r="D370" s="62"/>
      <c r="E370" s="62"/>
    </row>
    <row r="371" spans="4:5" x14ac:dyDescent="0.2">
      <c r="D371" s="62"/>
      <c r="E371" s="62"/>
    </row>
    <row r="372" spans="4:5" x14ac:dyDescent="0.2">
      <c r="D372" s="62"/>
      <c r="E372" s="62"/>
    </row>
    <row r="373" spans="4:5" x14ac:dyDescent="0.2">
      <c r="D373" s="62"/>
      <c r="E373" s="62"/>
    </row>
    <row r="374" spans="4:5" x14ac:dyDescent="0.2">
      <c r="D374" s="62"/>
      <c r="E374" s="62"/>
    </row>
    <row r="375" spans="4:5" x14ac:dyDescent="0.2">
      <c r="D375" s="62"/>
      <c r="E375" s="62"/>
    </row>
    <row r="376" spans="4:5" x14ac:dyDescent="0.2">
      <c r="D376" s="62"/>
      <c r="E376" s="62"/>
    </row>
    <row r="377" spans="4:5" x14ac:dyDescent="0.2">
      <c r="D377" s="62"/>
      <c r="E377" s="62"/>
    </row>
    <row r="378" spans="4:5" x14ac:dyDescent="0.2">
      <c r="D378" s="62"/>
      <c r="E378" s="62"/>
    </row>
    <row r="379" spans="4:5" x14ac:dyDescent="0.2">
      <c r="D379" s="62"/>
      <c r="E379" s="62"/>
    </row>
    <row r="380" spans="4:5" x14ac:dyDescent="0.2">
      <c r="D380" s="62"/>
      <c r="E380" s="62"/>
    </row>
    <row r="381" spans="4:5" x14ac:dyDescent="0.2">
      <c r="D381" s="62"/>
      <c r="E381" s="62"/>
    </row>
    <row r="382" spans="4:5" x14ac:dyDescent="0.2">
      <c r="D382" s="62"/>
      <c r="E382" s="62"/>
    </row>
    <row r="383" spans="4:5" x14ac:dyDescent="0.2">
      <c r="D383" s="62"/>
      <c r="E383" s="62"/>
    </row>
    <row r="384" spans="4:5" x14ac:dyDescent="0.2">
      <c r="D384" s="62"/>
      <c r="E384" s="62"/>
    </row>
    <row r="385" spans="4:5" x14ac:dyDescent="0.2">
      <c r="D385" s="62"/>
      <c r="E385" s="62"/>
    </row>
    <row r="386" spans="4:5" x14ac:dyDescent="0.2">
      <c r="D386" s="62"/>
      <c r="E386" s="62"/>
    </row>
    <row r="387" spans="4:5" x14ac:dyDescent="0.2">
      <c r="D387" s="62"/>
      <c r="E387" s="62"/>
    </row>
    <row r="388" spans="4:5" x14ac:dyDescent="0.2">
      <c r="D388" s="62"/>
      <c r="E388" s="62"/>
    </row>
    <row r="389" spans="4:5" x14ac:dyDescent="0.2">
      <c r="D389" s="62"/>
      <c r="E389" s="62"/>
    </row>
    <row r="390" spans="4:5" x14ac:dyDescent="0.2">
      <c r="D390" s="62"/>
      <c r="E390" s="62"/>
    </row>
    <row r="391" spans="4:5" x14ac:dyDescent="0.2">
      <c r="D391" s="62"/>
      <c r="E391" s="62"/>
    </row>
    <row r="392" spans="4:5" x14ac:dyDescent="0.2">
      <c r="D392" s="62"/>
      <c r="E392" s="62"/>
    </row>
    <row r="393" spans="4:5" x14ac:dyDescent="0.2">
      <c r="D393" s="62"/>
      <c r="E393" s="62"/>
    </row>
    <row r="394" spans="4:5" x14ac:dyDescent="0.2">
      <c r="D394" s="62"/>
      <c r="E394" s="62"/>
    </row>
    <row r="395" spans="4:5" x14ac:dyDescent="0.2">
      <c r="D395" s="62"/>
      <c r="E395" s="62"/>
    </row>
    <row r="396" spans="4:5" x14ac:dyDescent="0.2">
      <c r="D396" s="62"/>
      <c r="E396" s="62"/>
    </row>
    <row r="397" spans="4:5" x14ac:dyDescent="0.2">
      <c r="D397" s="62"/>
      <c r="E397" s="62"/>
    </row>
    <row r="398" spans="4:5" x14ac:dyDescent="0.2">
      <c r="D398" s="62"/>
      <c r="E398" s="62"/>
    </row>
    <row r="399" spans="4:5" x14ac:dyDescent="0.2">
      <c r="D399" s="62"/>
      <c r="E399" s="62"/>
    </row>
    <row r="400" spans="4:5" x14ac:dyDescent="0.2">
      <c r="D400" s="62"/>
      <c r="E400" s="62"/>
    </row>
    <row r="401" spans="4:5" x14ac:dyDescent="0.2">
      <c r="D401" s="62"/>
      <c r="E401" s="62"/>
    </row>
    <row r="402" spans="4:5" x14ac:dyDescent="0.2">
      <c r="D402" s="62"/>
      <c r="E402" s="62"/>
    </row>
    <row r="403" spans="4:5" x14ac:dyDescent="0.2">
      <c r="D403" s="62"/>
      <c r="E403" s="62"/>
    </row>
    <row r="404" spans="4:5" x14ac:dyDescent="0.2">
      <c r="D404" s="62"/>
      <c r="E404" s="62"/>
    </row>
    <row r="405" spans="4:5" x14ac:dyDescent="0.2">
      <c r="D405" s="62"/>
      <c r="E405" s="62"/>
    </row>
    <row r="406" spans="4:5" x14ac:dyDescent="0.2">
      <c r="D406" s="62"/>
      <c r="E406" s="62"/>
    </row>
    <row r="407" spans="4:5" x14ac:dyDescent="0.2">
      <c r="D407" s="62"/>
      <c r="E407" s="62"/>
    </row>
    <row r="408" spans="4:5" x14ac:dyDescent="0.2">
      <c r="D408" s="62"/>
      <c r="E408" s="62"/>
    </row>
    <row r="409" spans="4:5" x14ac:dyDescent="0.2">
      <c r="D409" s="62"/>
      <c r="E409" s="62"/>
    </row>
    <row r="410" spans="4:5" x14ac:dyDescent="0.2">
      <c r="D410" s="62"/>
      <c r="E410" s="62"/>
    </row>
    <row r="411" spans="4:5" x14ac:dyDescent="0.2">
      <c r="D411" s="62"/>
      <c r="E411" s="62"/>
    </row>
    <row r="412" spans="4:5" x14ac:dyDescent="0.2">
      <c r="D412" s="62"/>
      <c r="E412" s="62"/>
    </row>
    <row r="413" spans="4:5" x14ac:dyDescent="0.2">
      <c r="D413" s="62"/>
      <c r="E413" s="62"/>
    </row>
    <row r="414" spans="4:5" x14ac:dyDescent="0.2">
      <c r="D414" s="62"/>
      <c r="E414" s="62"/>
    </row>
    <row r="415" spans="4:5" x14ac:dyDescent="0.2">
      <c r="D415" s="62"/>
      <c r="E415" s="62"/>
    </row>
    <row r="416" spans="4:5" x14ac:dyDescent="0.2">
      <c r="D416" s="62"/>
      <c r="E416" s="62"/>
    </row>
    <row r="417" spans="4:5" x14ac:dyDescent="0.2">
      <c r="D417" s="62"/>
      <c r="E417" s="62"/>
    </row>
    <row r="418" spans="4:5" x14ac:dyDescent="0.2">
      <c r="D418" s="62"/>
      <c r="E418" s="62"/>
    </row>
    <row r="419" spans="4:5" x14ac:dyDescent="0.2">
      <c r="D419" s="62"/>
      <c r="E419" s="62"/>
    </row>
    <row r="420" spans="4:5" x14ac:dyDescent="0.2">
      <c r="D420" s="62"/>
      <c r="E420" s="62"/>
    </row>
    <row r="421" spans="4:5" x14ac:dyDescent="0.2">
      <c r="D421" s="62"/>
      <c r="E421" s="62"/>
    </row>
    <row r="422" spans="4:5" x14ac:dyDescent="0.2">
      <c r="D422" s="62"/>
      <c r="E422" s="62"/>
    </row>
    <row r="423" spans="4:5" x14ac:dyDescent="0.2">
      <c r="D423" s="62"/>
      <c r="E423" s="62"/>
    </row>
    <row r="424" spans="4:5" x14ac:dyDescent="0.2">
      <c r="D424" s="62"/>
      <c r="E424" s="62"/>
    </row>
    <row r="425" spans="4:5" x14ac:dyDescent="0.2">
      <c r="D425" s="62"/>
      <c r="E425" s="62"/>
    </row>
    <row r="426" spans="4:5" x14ac:dyDescent="0.2">
      <c r="D426" s="62"/>
      <c r="E426" s="62"/>
    </row>
    <row r="427" spans="4:5" x14ac:dyDescent="0.2">
      <c r="D427" s="62"/>
      <c r="E427" s="62"/>
    </row>
    <row r="428" spans="4:5" x14ac:dyDescent="0.2">
      <c r="D428" s="62"/>
      <c r="E428" s="62"/>
    </row>
    <row r="429" spans="4:5" x14ac:dyDescent="0.2">
      <c r="D429" s="62"/>
      <c r="E429" s="62"/>
    </row>
    <row r="430" spans="4:5" x14ac:dyDescent="0.2">
      <c r="D430" s="62"/>
      <c r="E430" s="62"/>
    </row>
    <row r="431" spans="4:5" x14ac:dyDescent="0.2">
      <c r="D431" s="62"/>
      <c r="E431" s="62"/>
    </row>
    <row r="432" spans="4:5" x14ac:dyDescent="0.2">
      <c r="D432" s="62"/>
      <c r="E432" s="62"/>
    </row>
    <row r="433" spans="4:5" x14ac:dyDescent="0.2">
      <c r="D433" s="62"/>
      <c r="E433" s="62"/>
    </row>
    <row r="434" spans="4:5" x14ac:dyDescent="0.2">
      <c r="D434" s="62"/>
      <c r="E434" s="62"/>
    </row>
    <row r="435" spans="4:5" x14ac:dyDescent="0.2">
      <c r="D435" s="62"/>
      <c r="E435" s="62"/>
    </row>
    <row r="436" spans="4:5" x14ac:dyDescent="0.2">
      <c r="D436" s="62"/>
      <c r="E436" s="62"/>
    </row>
    <row r="437" spans="4:5" x14ac:dyDescent="0.2">
      <c r="D437" s="62"/>
      <c r="E437" s="62"/>
    </row>
    <row r="438" spans="4:5" x14ac:dyDescent="0.2">
      <c r="D438" s="62"/>
      <c r="E438" s="62"/>
    </row>
    <row r="439" spans="4:5" x14ac:dyDescent="0.2">
      <c r="D439" s="62"/>
      <c r="E439" s="62"/>
    </row>
    <row r="440" spans="4:5" x14ac:dyDescent="0.2">
      <c r="D440" s="62"/>
      <c r="E440" s="62"/>
    </row>
    <row r="441" spans="4:5" x14ac:dyDescent="0.2">
      <c r="D441" s="62"/>
      <c r="E441" s="62"/>
    </row>
    <row r="442" spans="4:5" x14ac:dyDescent="0.2">
      <c r="D442" s="62"/>
      <c r="E442" s="62"/>
    </row>
    <row r="443" spans="4:5" x14ac:dyDescent="0.2">
      <c r="D443" s="62"/>
      <c r="E443" s="62"/>
    </row>
    <row r="444" spans="4:5" x14ac:dyDescent="0.2">
      <c r="D444" s="62"/>
      <c r="E444" s="62"/>
    </row>
    <row r="445" spans="4:5" x14ac:dyDescent="0.2">
      <c r="D445" s="62"/>
      <c r="E445" s="62"/>
    </row>
    <row r="446" spans="4:5" x14ac:dyDescent="0.2">
      <c r="D446" s="62"/>
      <c r="E446" s="62"/>
    </row>
    <row r="447" spans="4:5" x14ac:dyDescent="0.2">
      <c r="D447" s="62"/>
      <c r="E447" s="62"/>
    </row>
    <row r="448" spans="4:5" x14ac:dyDescent="0.2">
      <c r="D448" s="62"/>
      <c r="E448" s="62"/>
    </row>
    <row r="449" spans="4:5" x14ac:dyDescent="0.2">
      <c r="D449" s="62"/>
      <c r="E449" s="62"/>
    </row>
    <row r="450" spans="4:5" x14ac:dyDescent="0.2">
      <c r="D450" s="62"/>
      <c r="E450" s="62"/>
    </row>
    <row r="451" spans="4:5" x14ac:dyDescent="0.2">
      <c r="D451" s="62"/>
      <c r="E451" s="62"/>
    </row>
    <row r="452" spans="4:5" x14ac:dyDescent="0.2">
      <c r="D452" s="62"/>
      <c r="E452" s="62"/>
    </row>
    <row r="453" spans="4:5" x14ac:dyDescent="0.2">
      <c r="D453" s="62"/>
      <c r="E453" s="62"/>
    </row>
    <row r="454" spans="4:5" x14ac:dyDescent="0.2">
      <c r="D454" s="62"/>
      <c r="E454" s="62"/>
    </row>
    <row r="455" spans="4:5" x14ac:dyDescent="0.2">
      <c r="D455" s="62"/>
      <c r="E455" s="62"/>
    </row>
    <row r="456" spans="4:5" x14ac:dyDescent="0.2">
      <c r="D456" s="62"/>
      <c r="E456" s="62"/>
    </row>
    <row r="457" spans="4:5" x14ac:dyDescent="0.2">
      <c r="D457" s="62"/>
      <c r="E457" s="62"/>
    </row>
    <row r="458" spans="4:5" x14ac:dyDescent="0.2">
      <c r="D458" s="62"/>
      <c r="E458" s="62"/>
    </row>
    <row r="459" spans="4:5" x14ac:dyDescent="0.2">
      <c r="D459" s="62"/>
      <c r="E459" s="62"/>
    </row>
    <row r="460" spans="4:5" x14ac:dyDescent="0.2">
      <c r="D460" s="62"/>
      <c r="E460" s="62"/>
    </row>
    <row r="461" spans="4:5" x14ac:dyDescent="0.2">
      <c r="D461" s="62"/>
      <c r="E461" s="62"/>
    </row>
    <row r="462" spans="4:5" x14ac:dyDescent="0.2">
      <c r="D462" s="62"/>
      <c r="E462" s="62"/>
    </row>
    <row r="463" spans="4:5" x14ac:dyDescent="0.2">
      <c r="D463" s="62"/>
      <c r="E463" s="62"/>
    </row>
    <row r="464" spans="4:5" x14ac:dyDescent="0.2">
      <c r="D464" s="62"/>
      <c r="E464" s="62"/>
    </row>
    <row r="465" spans="4:5" x14ac:dyDescent="0.2">
      <c r="D465" s="62"/>
      <c r="E465" s="62"/>
    </row>
    <row r="466" spans="4:5" x14ac:dyDescent="0.2">
      <c r="D466" s="62"/>
      <c r="E466" s="62"/>
    </row>
    <row r="467" spans="4:5" x14ac:dyDescent="0.2">
      <c r="D467" s="62"/>
      <c r="E467" s="62"/>
    </row>
    <row r="468" spans="4:5" x14ac:dyDescent="0.2">
      <c r="D468" s="62"/>
      <c r="E468" s="62"/>
    </row>
    <row r="469" spans="4:5" x14ac:dyDescent="0.2">
      <c r="D469" s="62"/>
      <c r="E469" s="62"/>
    </row>
    <row r="470" spans="4:5" x14ac:dyDescent="0.2">
      <c r="D470" s="62"/>
      <c r="E470" s="62"/>
    </row>
    <row r="471" spans="4:5" x14ac:dyDescent="0.2">
      <c r="D471" s="62"/>
      <c r="E471" s="62"/>
    </row>
    <row r="472" spans="4:5" x14ac:dyDescent="0.2">
      <c r="D472" s="62"/>
      <c r="E472" s="62"/>
    </row>
    <row r="473" spans="4:5" x14ac:dyDescent="0.2">
      <c r="D473" s="62"/>
      <c r="E473" s="62"/>
    </row>
    <row r="474" spans="4:5" x14ac:dyDescent="0.2">
      <c r="D474" s="62"/>
      <c r="E474" s="62"/>
    </row>
    <row r="475" spans="4:5" x14ac:dyDescent="0.2">
      <c r="D475" s="62"/>
      <c r="E475" s="62"/>
    </row>
    <row r="476" spans="4:5" x14ac:dyDescent="0.2">
      <c r="D476" s="62"/>
      <c r="E476" s="62"/>
    </row>
    <row r="477" spans="4:5" x14ac:dyDescent="0.2">
      <c r="D477" s="62"/>
      <c r="E477" s="62"/>
    </row>
    <row r="478" spans="4:5" x14ac:dyDescent="0.2">
      <c r="D478" s="62"/>
      <c r="E478" s="62"/>
    </row>
    <row r="479" spans="4:5" x14ac:dyDescent="0.2">
      <c r="D479" s="62"/>
      <c r="E479" s="62"/>
    </row>
    <row r="480" spans="4:5" x14ac:dyDescent="0.2">
      <c r="D480" s="62"/>
      <c r="E480" s="62"/>
    </row>
    <row r="481" spans="4:5" x14ac:dyDescent="0.2">
      <c r="D481" s="62"/>
      <c r="E481" s="62"/>
    </row>
    <row r="482" spans="4:5" x14ac:dyDescent="0.2">
      <c r="D482" s="62"/>
      <c r="E482" s="62"/>
    </row>
    <row r="483" spans="4:5" x14ac:dyDescent="0.2">
      <c r="D483" s="62"/>
      <c r="E483" s="62"/>
    </row>
    <row r="484" spans="4:5" x14ac:dyDescent="0.2">
      <c r="D484" s="62"/>
      <c r="E484" s="62"/>
    </row>
    <row r="485" spans="4:5" x14ac:dyDescent="0.2">
      <c r="D485" s="62"/>
      <c r="E485" s="62"/>
    </row>
    <row r="486" spans="4:5" x14ac:dyDescent="0.2">
      <c r="D486" s="62"/>
      <c r="E486" s="62"/>
    </row>
    <row r="487" spans="4:5" x14ac:dyDescent="0.2">
      <c r="D487" s="62"/>
      <c r="E487" s="62"/>
    </row>
    <row r="488" spans="4:5" x14ac:dyDescent="0.2">
      <c r="D488" s="62"/>
      <c r="E488" s="62"/>
    </row>
    <row r="489" spans="4:5" x14ac:dyDescent="0.2">
      <c r="D489" s="62"/>
      <c r="E489" s="62"/>
    </row>
    <row r="490" spans="4:5" x14ac:dyDescent="0.2">
      <c r="D490" s="62"/>
      <c r="E490" s="62"/>
    </row>
    <row r="491" spans="4:5" x14ac:dyDescent="0.2">
      <c r="D491" s="62"/>
      <c r="E491" s="62"/>
    </row>
    <row r="492" spans="4:5" x14ac:dyDescent="0.2">
      <c r="D492" s="62"/>
      <c r="E492" s="62"/>
    </row>
    <row r="493" spans="4:5" x14ac:dyDescent="0.2">
      <c r="D493" s="62"/>
      <c r="E493" s="62"/>
    </row>
    <row r="494" spans="4:5" x14ac:dyDescent="0.2">
      <c r="D494" s="62"/>
      <c r="E494" s="62"/>
    </row>
    <row r="495" spans="4:5" x14ac:dyDescent="0.2">
      <c r="D495" s="62"/>
      <c r="E495" s="62"/>
    </row>
    <row r="496" spans="4:5" x14ac:dyDescent="0.2">
      <c r="D496" s="62"/>
      <c r="E496" s="62"/>
    </row>
    <row r="497" spans="4:5" x14ac:dyDescent="0.2">
      <c r="D497" s="62"/>
      <c r="E497" s="62"/>
    </row>
    <row r="498" spans="4:5" x14ac:dyDescent="0.2">
      <c r="D498" s="62"/>
      <c r="E498" s="62"/>
    </row>
    <row r="499" spans="4:5" x14ac:dyDescent="0.2">
      <c r="D499" s="62"/>
      <c r="E499" s="62"/>
    </row>
    <row r="500" spans="4:5" x14ac:dyDescent="0.2">
      <c r="D500" s="62"/>
      <c r="E500" s="62"/>
    </row>
    <row r="501" spans="4:5" x14ac:dyDescent="0.2">
      <c r="D501" s="62"/>
      <c r="E501" s="62"/>
    </row>
    <row r="502" spans="4:5" x14ac:dyDescent="0.2">
      <c r="D502" s="62"/>
      <c r="E502" s="62"/>
    </row>
    <row r="503" spans="4:5" x14ac:dyDescent="0.2">
      <c r="D503" s="62"/>
      <c r="E503" s="62"/>
    </row>
    <row r="504" spans="4:5" x14ac:dyDescent="0.2">
      <c r="D504" s="62"/>
      <c r="E504" s="62"/>
    </row>
    <row r="505" spans="4:5" x14ac:dyDescent="0.2">
      <c r="D505" s="62"/>
      <c r="E505" s="62"/>
    </row>
    <row r="506" spans="4:5" x14ac:dyDescent="0.2">
      <c r="D506" s="62"/>
      <c r="E506" s="62"/>
    </row>
    <row r="507" spans="4:5" x14ac:dyDescent="0.2">
      <c r="D507" s="62"/>
      <c r="E507" s="62"/>
    </row>
    <row r="508" spans="4:5" x14ac:dyDescent="0.2">
      <c r="D508" s="62"/>
      <c r="E508" s="62"/>
    </row>
    <row r="509" spans="4:5" x14ac:dyDescent="0.2">
      <c r="D509" s="62"/>
      <c r="E509" s="62"/>
    </row>
    <row r="510" spans="4:5" x14ac:dyDescent="0.2">
      <c r="D510" s="62"/>
      <c r="E510" s="62"/>
    </row>
    <row r="511" spans="4:5" x14ac:dyDescent="0.2">
      <c r="D511" s="62"/>
      <c r="E511" s="62"/>
    </row>
    <row r="512" spans="4:5" x14ac:dyDescent="0.2">
      <c r="D512" s="62"/>
      <c r="E512" s="62"/>
    </row>
    <row r="513" spans="4:5" x14ac:dyDescent="0.2">
      <c r="D513" s="62"/>
      <c r="E513" s="62"/>
    </row>
    <row r="514" spans="4:5" x14ac:dyDescent="0.2">
      <c r="D514" s="62"/>
      <c r="E514" s="62"/>
    </row>
    <row r="515" spans="4:5" x14ac:dyDescent="0.2">
      <c r="D515" s="62"/>
      <c r="E515" s="62"/>
    </row>
    <row r="516" spans="4:5" x14ac:dyDescent="0.2">
      <c r="D516" s="62"/>
      <c r="E516" s="62"/>
    </row>
    <row r="517" spans="4:5" x14ac:dyDescent="0.2">
      <c r="D517" s="62"/>
      <c r="E517" s="62"/>
    </row>
    <row r="518" spans="4:5" x14ac:dyDescent="0.2">
      <c r="D518" s="62"/>
      <c r="E518" s="62"/>
    </row>
    <row r="519" spans="4:5" x14ac:dyDescent="0.2">
      <c r="D519" s="62"/>
      <c r="E519" s="62"/>
    </row>
    <row r="520" spans="4:5" x14ac:dyDescent="0.2">
      <c r="D520" s="62"/>
      <c r="E520" s="62"/>
    </row>
    <row r="521" spans="4:5" x14ac:dyDescent="0.2">
      <c r="D521" s="62"/>
      <c r="E521" s="62"/>
    </row>
    <row r="522" spans="4:5" x14ac:dyDescent="0.2">
      <c r="D522" s="62"/>
      <c r="E522" s="62"/>
    </row>
    <row r="523" spans="4:5" x14ac:dyDescent="0.2">
      <c r="D523" s="62"/>
      <c r="E523" s="62"/>
    </row>
    <row r="524" spans="4:5" x14ac:dyDescent="0.2">
      <c r="D524" s="62"/>
      <c r="E524" s="62"/>
    </row>
    <row r="525" spans="4:5" x14ac:dyDescent="0.2">
      <c r="D525" s="62"/>
      <c r="E525" s="62"/>
    </row>
    <row r="526" spans="4:5" x14ac:dyDescent="0.2">
      <c r="D526" s="62"/>
      <c r="E526" s="62"/>
    </row>
    <row r="527" spans="4:5" x14ac:dyDescent="0.2">
      <c r="D527" s="62"/>
      <c r="E527" s="62"/>
    </row>
    <row r="528" spans="4:5" x14ac:dyDescent="0.2">
      <c r="D528" s="62"/>
      <c r="E528" s="62"/>
    </row>
    <row r="529" spans="4:5" x14ac:dyDescent="0.2">
      <c r="D529" s="62"/>
      <c r="E529" s="62"/>
    </row>
    <row r="530" spans="4:5" x14ac:dyDescent="0.2">
      <c r="D530" s="62"/>
      <c r="E530" s="62"/>
    </row>
    <row r="531" spans="4:5" x14ac:dyDescent="0.2">
      <c r="D531" s="62"/>
      <c r="E531" s="62"/>
    </row>
    <row r="532" spans="4:5" x14ac:dyDescent="0.2">
      <c r="D532" s="62"/>
      <c r="E532" s="62"/>
    </row>
    <row r="533" spans="4:5" x14ac:dyDescent="0.2">
      <c r="D533" s="62"/>
      <c r="E533" s="62"/>
    </row>
    <row r="534" spans="4:5" x14ac:dyDescent="0.2">
      <c r="D534" s="62"/>
      <c r="E534" s="62"/>
    </row>
    <row r="535" spans="4:5" x14ac:dyDescent="0.2">
      <c r="D535" s="62"/>
      <c r="E535" s="62"/>
    </row>
    <row r="536" spans="4:5" x14ac:dyDescent="0.2">
      <c r="D536" s="62"/>
      <c r="E536" s="62"/>
    </row>
    <row r="537" spans="4:5" x14ac:dyDescent="0.2">
      <c r="D537" s="62"/>
      <c r="E537" s="62"/>
    </row>
    <row r="538" spans="4:5" x14ac:dyDescent="0.2">
      <c r="D538" s="62"/>
      <c r="E538" s="62"/>
    </row>
    <row r="539" spans="4:5" x14ac:dyDescent="0.2">
      <c r="D539" s="62"/>
      <c r="E539" s="62"/>
    </row>
    <row r="540" spans="4:5" x14ac:dyDescent="0.2">
      <c r="D540" s="62"/>
      <c r="E540" s="62"/>
    </row>
    <row r="541" spans="4:5" x14ac:dyDescent="0.2">
      <c r="D541" s="62"/>
      <c r="E541" s="62"/>
    </row>
    <row r="542" spans="4:5" x14ac:dyDescent="0.2">
      <c r="D542" s="62"/>
      <c r="E542" s="62"/>
    </row>
    <row r="543" spans="4:5" x14ac:dyDescent="0.2">
      <c r="D543" s="62"/>
      <c r="E543" s="62"/>
    </row>
    <row r="544" spans="4:5" x14ac:dyDescent="0.2">
      <c r="D544" s="62"/>
      <c r="E544" s="62"/>
    </row>
    <row r="545" spans="4:5" x14ac:dyDescent="0.2">
      <c r="D545" s="62"/>
      <c r="E545" s="62"/>
    </row>
    <row r="546" spans="4:5" x14ac:dyDescent="0.2">
      <c r="D546" s="62"/>
      <c r="E546" s="62"/>
    </row>
    <row r="547" spans="4:5" x14ac:dyDescent="0.2">
      <c r="D547" s="62"/>
      <c r="E547" s="62"/>
    </row>
    <row r="548" spans="4:5" x14ac:dyDescent="0.2">
      <c r="D548" s="62"/>
      <c r="E548" s="62"/>
    </row>
    <row r="549" spans="4:5" x14ac:dyDescent="0.2">
      <c r="D549" s="62"/>
      <c r="E549" s="62"/>
    </row>
    <row r="550" spans="4:5" x14ac:dyDescent="0.2">
      <c r="D550" s="62"/>
      <c r="E550" s="62"/>
    </row>
    <row r="551" spans="4:5" x14ac:dyDescent="0.2">
      <c r="D551" s="62"/>
      <c r="E551" s="62"/>
    </row>
    <row r="552" spans="4:5" x14ac:dyDescent="0.2">
      <c r="D552" s="62"/>
      <c r="E552" s="62"/>
    </row>
    <row r="553" spans="4:5" x14ac:dyDescent="0.2">
      <c r="D553" s="62"/>
      <c r="E553" s="62"/>
    </row>
    <row r="554" spans="4:5" x14ac:dyDescent="0.2">
      <c r="D554" s="62"/>
      <c r="E554" s="62"/>
    </row>
    <row r="555" spans="4:5" x14ac:dyDescent="0.2">
      <c r="D555" s="62"/>
      <c r="E555" s="62"/>
    </row>
    <row r="556" spans="4:5" x14ac:dyDescent="0.2">
      <c r="D556" s="62"/>
      <c r="E556" s="62"/>
    </row>
    <row r="557" spans="4:5" x14ac:dyDescent="0.2">
      <c r="D557" s="62"/>
      <c r="E557" s="62"/>
    </row>
    <row r="558" spans="4:5" x14ac:dyDescent="0.2">
      <c r="D558" s="62"/>
      <c r="E558" s="62"/>
    </row>
    <row r="559" spans="4:5" x14ac:dyDescent="0.2">
      <c r="D559" s="62"/>
      <c r="E559" s="62"/>
    </row>
    <row r="560" spans="4:5" x14ac:dyDescent="0.2">
      <c r="D560" s="62"/>
      <c r="E560" s="62"/>
    </row>
    <row r="561" spans="4:5" x14ac:dyDescent="0.2">
      <c r="D561" s="62"/>
      <c r="E561" s="62"/>
    </row>
    <row r="562" spans="4:5" x14ac:dyDescent="0.2">
      <c r="D562" s="62"/>
      <c r="E562" s="62"/>
    </row>
    <row r="563" spans="4:5" x14ac:dyDescent="0.2">
      <c r="D563" s="62"/>
      <c r="E563" s="62"/>
    </row>
    <row r="564" spans="4:5" x14ac:dyDescent="0.2">
      <c r="D564" s="62"/>
      <c r="E564" s="62"/>
    </row>
    <row r="565" spans="4:5" x14ac:dyDescent="0.2">
      <c r="D565" s="62"/>
      <c r="E565" s="62"/>
    </row>
    <row r="566" spans="4:5" x14ac:dyDescent="0.2">
      <c r="D566" s="62"/>
      <c r="E566" s="62"/>
    </row>
    <row r="567" spans="4:5" x14ac:dyDescent="0.2">
      <c r="D567" s="62"/>
      <c r="E567" s="62"/>
    </row>
    <row r="568" spans="4:5" x14ac:dyDescent="0.2">
      <c r="D568" s="62"/>
      <c r="E568" s="62"/>
    </row>
    <row r="569" spans="4:5" x14ac:dyDescent="0.2">
      <c r="D569" s="62"/>
      <c r="E569" s="62"/>
    </row>
    <row r="570" spans="4:5" x14ac:dyDescent="0.2">
      <c r="D570" s="62"/>
      <c r="E570" s="62"/>
    </row>
    <row r="571" spans="4:5" x14ac:dyDescent="0.2">
      <c r="D571" s="62"/>
      <c r="E571" s="62"/>
    </row>
    <row r="572" spans="4:5" x14ac:dyDescent="0.2">
      <c r="D572" s="62"/>
      <c r="E572" s="62"/>
    </row>
    <row r="573" spans="4:5" x14ac:dyDescent="0.2">
      <c r="D573" s="62"/>
      <c r="E573" s="62"/>
    </row>
    <row r="574" spans="4:5" x14ac:dyDescent="0.2">
      <c r="D574" s="62"/>
      <c r="E574" s="62"/>
    </row>
    <row r="575" spans="4:5" x14ac:dyDescent="0.2">
      <c r="D575" s="62"/>
      <c r="E575" s="62"/>
    </row>
    <row r="576" spans="4:5" x14ac:dyDescent="0.2">
      <c r="D576" s="62"/>
      <c r="E576" s="62"/>
    </row>
    <row r="577" spans="4:5" x14ac:dyDescent="0.2">
      <c r="D577" s="62"/>
      <c r="E577" s="62"/>
    </row>
    <row r="578" spans="4:5" x14ac:dyDescent="0.2">
      <c r="D578" s="62"/>
      <c r="E578" s="62"/>
    </row>
    <row r="579" spans="4:5" x14ac:dyDescent="0.2">
      <c r="D579" s="62"/>
      <c r="E579" s="62"/>
    </row>
    <row r="580" spans="4:5" x14ac:dyDescent="0.2">
      <c r="D580" s="62"/>
      <c r="E580" s="62"/>
    </row>
    <row r="581" spans="4:5" x14ac:dyDescent="0.2">
      <c r="D581" s="62"/>
      <c r="E581" s="62"/>
    </row>
    <row r="582" spans="4:5" x14ac:dyDescent="0.2">
      <c r="D582" s="62"/>
      <c r="E582" s="62"/>
    </row>
    <row r="583" spans="4:5" x14ac:dyDescent="0.2">
      <c r="D583" s="62"/>
      <c r="E583" s="62"/>
    </row>
    <row r="584" spans="4:5" x14ac:dyDescent="0.2">
      <c r="D584" s="62"/>
      <c r="E584" s="62"/>
    </row>
    <row r="585" spans="4:5" x14ac:dyDescent="0.2">
      <c r="D585" s="62"/>
      <c r="E585" s="62"/>
    </row>
    <row r="586" spans="4:5" x14ac:dyDescent="0.2">
      <c r="D586" s="62"/>
      <c r="E586" s="62"/>
    </row>
    <row r="587" spans="4:5" x14ac:dyDescent="0.2">
      <c r="D587" s="62"/>
      <c r="E587" s="62"/>
    </row>
    <row r="588" spans="4:5" x14ac:dyDescent="0.2">
      <c r="D588" s="62"/>
      <c r="E588" s="62"/>
    </row>
    <row r="589" spans="4:5" x14ac:dyDescent="0.2">
      <c r="D589" s="62"/>
      <c r="E589" s="62"/>
    </row>
    <row r="590" spans="4:5" x14ac:dyDescent="0.2">
      <c r="D590" s="62"/>
      <c r="E590" s="62"/>
    </row>
    <row r="591" spans="4:5" x14ac:dyDescent="0.2">
      <c r="D591" s="62"/>
      <c r="E591" s="62"/>
    </row>
    <row r="592" spans="4:5" x14ac:dyDescent="0.2">
      <c r="D592" s="62"/>
      <c r="E592" s="62"/>
    </row>
    <row r="593" spans="4:5" x14ac:dyDescent="0.2">
      <c r="D593" s="62"/>
      <c r="E593" s="62"/>
    </row>
    <row r="594" spans="4:5" x14ac:dyDescent="0.2">
      <c r="D594" s="62"/>
      <c r="E594" s="62"/>
    </row>
    <row r="595" spans="4:5" x14ac:dyDescent="0.2">
      <c r="D595" s="62"/>
      <c r="E595" s="62"/>
    </row>
    <row r="596" spans="4:5" x14ac:dyDescent="0.2">
      <c r="D596" s="62"/>
      <c r="E596" s="62"/>
    </row>
    <row r="597" spans="4:5" x14ac:dyDescent="0.2">
      <c r="D597" s="62"/>
      <c r="E597" s="62"/>
    </row>
    <row r="598" spans="4:5" x14ac:dyDescent="0.2">
      <c r="D598" s="62"/>
      <c r="E598" s="62"/>
    </row>
    <row r="599" spans="4:5" x14ac:dyDescent="0.2">
      <c r="D599" s="62"/>
      <c r="E599" s="62"/>
    </row>
    <row r="600" spans="4:5" x14ac:dyDescent="0.2">
      <c r="D600" s="62"/>
      <c r="E600" s="62"/>
    </row>
    <row r="601" spans="4:5" x14ac:dyDescent="0.2">
      <c r="D601" s="62"/>
      <c r="E601" s="62"/>
    </row>
    <row r="602" spans="4:5" x14ac:dyDescent="0.2">
      <c r="D602" s="62"/>
      <c r="E602" s="62"/>
    </row>
    <row r="603" spans="4:5" x14ac:dyDescent="0.2">
      <c r="D603" s="62"/>
      <c r="E603" s="62"/>
    </row>
    <row r="604" spans="4:5" x14ac:dyDescent="0.2">
      <c r="D604" s="62"/>
      <c r="E604" s="62"/>
    </row>
    <row r="605" spans="4:5" x14ac:dyDescent="0.2">
      <c r="D605" s="62"/>
      <c r="E605" s="62"/>
    </row>
    <row r="606" spans="4:5" x14ac:dyDescent="0.2">
      <c r="D606" s="62"/>
      <c r="E606" s="62"/>
    </row>
    <row r="607" spans="4:5" x14ac:dyDescent="0.2">
      <c r="D607" s="62"/>
      <c r="E607" s="62"/>
    </row>
    <row r="608" spans="4:5" x14ac:dyDescent="0.2">
      <c r="D608" s="62"/>
      <c r="E608" s="62"/>
    </row>
    <row r="609" spans="4:5" x14ac:dyDescent="0.2">
      <c r="D609" s="62"/>
      <c r="E609" s="62"/>
    </row>
    <row r="610" spans="4:5" x14ac:dyDescent="0.2">
      <c r="D610" s="62"/>
      <c r="E610" s="62"/>
    </row>
    <row r="611" spans="4:5" x14ac:dyDescent="0.2">
      <c r="D611" s="62"/>
      <c r="E611" s="62"/>
    </row>
    <row r="612" spans="4:5" x14ac:dyDescent="0.2">
      <c r="D612" s="62"/>
      <c r="E612" s="62"/>
    </row>
    <row r="613" spans="4:5" x14ac:dyDescent="0.2">
      <c r="D613" s="62"/>
      <c r="E613" s="62"/>
    </row>
    <row r="614" spans="4:5" x14ac:dyDescent="0.2">
      <c r="D614" s="62"/>
      <c r="E614" s="62"/>
    </row>
    <row r="615" spans="4:5" x14ac:dyDescent="0.2">
      <c r="D615" s="62"/>
      <c r="E615" s="62"/>
    </row>
    <row r="616" spans="4:5" x14ac:dyDescent="0.2">
      <c r="D616" s="62"/>
      <c r="E616" s="62"/>
    </row>
    <row r="617" spans="4:5" x14ac:dyDescent="0.2">
      <c r="D617" s="62"/>
      <c r="E617" s="62"/>
    </row>
    <row r="618" spans="4:5" x14ac:dyDescent="0.2">
      <c r="D618" s="62"/>
      <c r="E618" s="62"/>
    </row>
    <row r="619" spans="4:5" x14ac:dyDescent="0.2">
      <c r="D619" s="62"/>
      <c r="E619" s="62"/>
    </row>
    <row r="620" spans="4:5" x14ac:dyDescent="0.2">
      <c r="D620" s="62"/>
      <c r="E620" s="62"/>
    </row>
    <row r="621" spans="4:5" x14ac:dyDescent="0.2">
      <c r="D621" s="62"/>
      <c r="E621" s="62"/>
    </row>
    <row r="622" spans="4:5" x14ac:dyDescent="0.2">
      <c r="D622" s="62"/>
      <c r="E622" s="62"/>
    </row>
    <row r="623" spans="4:5" x14ac:dyDescent="0.2">
      <c r="D623" s="62"/>
      <c r="E623" s="62"/>
    </row>
    <row r="624" spans="4:5" x14ac:dyDescent="0.2">
      <c r="D624" s="62"/>
      <c r="E624" s="62"/>
    </row>
    <row r="625" spans="4:5" x14ac:dyDescent="0.2">
      <c r="D625" s="62"/>
      <c r="E625" s="62"/>
    </row>
    <row r="626" spans="4:5" x14ac:dyDescent="0.2">
      <c r="D626" s="62"/>
      <c r="E626" s="62"/>
    </row>
    <row r="627" spans="4:5" x14ac:dyDescent="0.2">
      <c r="D627" s="62"/>
      <c r="E627" s="62"/>
    </row>
    <row r="628" spans="4:5" x14ac:dyDescent="0.2">
      <c r="D628" s="62"/>
      <c r="E628" s="62"/>
    </row>
    <row r="629" spans="4:5" x14ac:dyDescent="0.2">
      <c r="D629" s="62"/>
      <c r="E629" s="62"/>
    </row>
    <row r="630" spans="4:5" x14ac:dyDescent="0.2">
      <c r="D630" s="62"/>
      <c r="E630" s="62"/>
    </row>
    <row r="631" spans="4:5" x14ac:dyDescent="0.2">
      <c r="D631" s="62"/>
      <c r="E631" s="62"/>
    </row>
    <row r="632" spans="4:5" x14ac:dyDescent="0.2">
      <c r="D632" s="62"/>
      <c r="E632" s="62"/>
    </row>
    <row r="633" spans="4:5" x14ac:dyDescent="0.2">
      <c r="D633" s="62"/>
      <c r="E633" s="62"/>
    </row>
    <row r="634" spans="4:5" x14ac:dyDescent="0.2">
      <c r="D634" s="62"/>
      <c r="E634" s="62"/>
    </row>
    <row r="635" spans="4:5" x14ac:dyDescent="0.2">
      <c r="D635" s="62"/>
      <c r="E635" s="62"/>
    </row>
    <row r="636" spans="4:5" x14ac:dyDescent="0.2">
      <c r="D636" s="62"/>
      <c r="E636" s="62"/>
    </row>
    <row r="637" spans="4:5" x14ac:dyDescent="0.2">
      <c r="D637" s="62"/>
      <c r="E637" s="62"/>
    </row>
    <row r="638" spans="4:5" x14ac:dyDescent="0.2">
      <c r="D638" s="62"/>
      <c r="E638" s="62"/>
    </row>
    <row r="639" spans="4:5" x14ac:dyDescent="0.2">
      <c r="D639" s="62"/>
      <c r="E639" s="62"/>
    </row>
    <row r="640" spans="4:5" x14ac:dyDescent="0.2">
      <c r="D640" s="62"/>
      <c r="E640" s="62"/>
    </row>
    <row r="641" spans="4:5" x14ac:dyDescent="0.2">
      <c r="D641" s="62"/>
      <c r="E641" s="62"/>
    </row>
    <row r="642" spans="4:5" x14ac:dyDescent="0.2">
      <c r="D642" s="62"/>
      <c r="E642" s="62"/>
    </row>
    <row r="643" spans="4:5" x14ac:dyDescent="0.2">
      <c r="D643" s="62"/>
      <c r="E643" s="62"/>
    </row>
    <row r="644" spans="4:5" x14ac:dyDescent="0.2">
      <c r="D644" s="62"/>
      <c r="E644" s="62"/>
    </row>
    <row r="645" spans="4:5" x14ac:dyDescent="0.2">
      <c r="D645" s="62"/>
      <c r="E645" s="62"/>
    </row>
    <row r="646" spans="4:5" x14ac:dyDescent="0.2">
      <c r="D646" s="62"/>
      <c r="E646" s="62"/>
    </row>
    <row r="647" spans="4:5" x14ac:dyDescent="0.2">
      <c r="D647" s="62"/>
      <c r="E647" s="62"/>
    </row>
    <row r="648" spans="4:5" x14ac:dyDescent="0.2">
      <c r="D648" s="62"/>
      <c r="E648" s="62"/>
    </row>
    <row r="649" spans="4:5" x14ac:dyDescent="0.2">
      <c r="D649" s="62"/>
      <c r="E649" s="62"/>
    </row>
    <row r="650" spans="4:5" x14ac:dyDescent="0.2">
      <c r="D650" s="62"/>
      <c r="E650" s="62"/>
    </row>
    <row r="651" spans="4:5" x14ac:dyDescent="0.2">
      <c r="D651" s="62"/>
      <c r="E651" s="62"/>
    </row>
    <row r="652" spans="4:5" x14ac:dyDescent="0.2">
      <c r="D652" s="62"/>
      <c r="E652" s="62"/>
    </row>
    <row r="653" spans="4:5" x14ac:dyDescent="0.2">
      <c r="D653" s="62"/>
      <c r="E653" s="62"/>
    </row>
    <row r="654" spans="4:5" x14ac:dyDescent="0.2">
      <c r="D654" s="62"/>
      <c r="E654" s="62"/>
    </row>
    <row r="655" spans="4:5" x14ac:dyDescent="0.2">
      <c r="D655" s="62"/>
      <c r="E655" s="62"/>
    </row>
    <row r="656" spans="4:5" x14ac:dyDescent="0.2">
      <c r="D656" s="62"/>
      <c r="E656" s="62"/>
    </row>
    <row r="657" spans="4:5" x14ac:dyDescent="0.2">
      <c r="D657" s="62"/>
      <c r="E657" s="62"/>
    </row>
    <row r="658" spans="4:5" x14ac:dyDescent="0.2">
      <c r="D658" s="62"/>
      <c r="E658" s="62"/>
    </row>
    <row r="659" spans="4:5" x14ac:dyDescent="0.2">
      <c r="D659" s="62"/>
      <c r="E659" s="62"/>
    </row>
    <row r="660" spans="4:5" x14ac:dyDescent="0.2">
      <c r="D660" s="62"/>
      <c r="E660" s="62"/>
    </row>
    <row r="661" spans="4:5" x14ac:dyDescent="0.2">
      <c r="D661" s="62"/>
      <c r="E661" s="62"/>
    </row>
    <row r="662" spans="4:5" x14ac:dyDescent="0.2">
      <c r="D662" s="62"/>
      <c r="E662" s="62"/>
    </row>
    <row r="663" spans="4:5" x14ac:dyDescent="0.2">
      <c r="D663" s="62"/>
      <c r="E663" s="62"/>
    </row>
    <row r="664" spans="4:5" x14ac:dyDescent="0.2">
      <c r="D664" s="62"/>
      <c r="E664" s="62"/>
    </row>
    <row r="665" spans="4:5" x14ac:dyDescent="0.2">
      <c r="D665" s="62"/>
      <c r="E665" s="62"/>
    </row>
    <row r="666" spans="4:5" x14ac:dyDescent="0.2">
      <c r="D666" s="62"/>
      <c r="E666" s="62"/>
    </row>
    <row r="667" spans="4:5" x14ac:dyDescent="0.2">
      <c r="D667" s="62"/>
      <c r="E667" s="62"/>
    </row>
    <row r="668" spans="4:5" x14ac:dyDescent="0.2">
      <c r="D668" s="62"/>
      <c r="E668" s="62"/>
    </row>
    <row r="669" spans="4:5" x14ac:dyDescent="0.2">
      <c r="D669" s="62"/>
      <c r="E669" s="62"/>
    </row>
    <row r="670" spans="4:5" x14ac:dyDescent="0.2">
      <c r="D670" s="62"/>
      <c r="E670" s="62"/>
    </row>
    <row r="671" spans="4:5" x14ac:dyDescent="0.2">
      <c r="D671" s="62"/>
      <c r="E671" s="62"/>
    </row>
    <row r="672" spans="4:5" x14ac:dyDescent="0.2">
      <c r="D672" s="62"/>
      <c r="E672" s="62"/>
    </row>
    <row r="673" spans="4:5" x14ac:dyDescent="0.2">
      <c r="D673" s="62"/>
      <c r="E673" s="62"/>
    </row>
    <row r="674" spans="4:5" x14ac:dyDescent="0.2">
      <c r="D674" s="62"/>
      <c r="E674" s="62"/>
    </row>
    <row r="675" spans="4:5" x14ac:dyDescent="0.2">
      <c r="D675" s="62"/>
      <c r="E675" s="62"/>
    </row>
    <row r="676" spans="4:5" x14ac:dyDescent="0.2">
      <c r="D676" s="62"/>
      <c r="E676" s="62"/>
    </row>
    <row r="677" spans="4:5" x14ac:dyDescent="0.2">
      <c r="D677" s="62"/>
      <c r="E677" s="62"/>
    </row>
    <row r="678" spans="4:5" x14ac:dyDescent="0.2">
      <c r="D678" s="62"/>
      <c r="E678" s="62"/>
    </row>
    <row r="679" spans="4:5" x14ac:dyDescent="0.2">
      <c r="D679" s="62"/>
      <c r="E679" s="62"/>
    </row>
    <row r="680" spans="4:5" x14ac:dyDescent="0.2">
      <c r="D680" s="62"/>
      <c r="E680" s="62"/>
    </row>
    <row r="681" spans="4:5" x14ac:dyDescent="0.2">
      <c r="D681" s="62"/>
      <c r="E681" s="62"/>
    </row>
    <row r="682" spans="4:5" x14ac:dyDescent="0.2">
      <c r="D682" s="62"/>
      <c r="E682" s="62"/>
    </row>
    <row r="683" spans="4:5" x14ac:dyDescent="0.2">
      <c r="D683" s="62"/>
      <c r="E683" s="62"/>
    </row>
    <row r="684" spans="4:5" x14ac:dyDescent="0.2">
      <c r="D684" s="62"/>
      <c r="E684" s="62"/>
    </row>
    <row r="685" spans="4:5" x14ac:dyDescent="0.2">
      <c r="D685" s="62"/>
      <c r="E685" s="62"/>
    </row>
    <row r="686" spans="4:5" x14ac:dyDescent="0.2">
      <c r="D686" s="62"/>
      <c r="E686" s="62"/>
    </row>
    <row r="687" spans="4:5" x14ac:dyDescent="0.2">
      <c r="D687" s="62"/>
      <c r="E687" s="62"/>
    </row>
    <row r="688" spans="4:5" x14ac:dyDescent="0.2">
      <c r="D688" s="62"/>
      <c r="E688" s="62"/>
    </row>
    <row r="689" spans="4:5" x14ac:dyDescent="0.2">
      <c r="D689" s="62"/>
      <c r="E689" s="62"/>
    </row>
    <row r="690" spans="4:5" x14ac:dyDescent="0.2">
      <c r="D690" s="62"/>
      <c r="E690" s="62"/>
    </row>
    <row r="691" spans="4:5" x14ac:dyDescent="0.2">
      <c r="D691" s="62"/>
      <c r="E691" s="62"/>
    </row>
    <row r="692" spans="4:5" x14ac:dyDescent="0.2">
      <c r="D692" s="62"/>
      <c r="E692" s="62"/>
    </row>
    <row r="693" spans="4:5" x14ac:dyDescent="0.2">
      <c r="D693" s="62"/>
      <c r="E693" s="62"/>
    </row>
    <row r="694" spans="4:5" x14ac:dyDescent="0.2">
      <c r="D694" s="62"/>
      <c r="E694" s="62"/>
    </row>
    <row r="695" spans="4:5" x14ac:dyDescent="0.2">
      <c r="D695" s="62"/>
      <c r="E695" s="62"/>
    </row>
    <row r="696" spans="4:5" x14ac:dyDescent="0.2">
      <c r="D696" s="62"/>
      <c r="E696" s="62"/>
    </row>
    <row r="697" spans="4:5" x14ac:dyDescent="0.2">
      <c r="D697" s="62"/>
      <c r="E697" s="62"/>
    </row>
    <row r="698" spans="4:5" x14ac:dyDescent="0.2">
      <c r="D698" s="62"/>
      <c r="E698" s="62"/>
    </row>
    <row r="699" spans="4:5" x14ac:dyDescent="0.2">
      <c r="D699" s="62"/>
      <c r="E699" s="62"/>
    </row>
    <row r="700" spans="4:5" x14ac:dyDescent="0.2">
      <c r="D700" s="62"/>
      <c r="E700" s="62"/>
    </row>
    <row r="701" spans="4:5" x14ac:dyDescent="0.2">
      <c r="D701" s="62"/>
      <c r="E701" s="62"/>
    </row>
    <row r="702" spans="4:5" x14ac:dyDescent="0.2">
      <c r="D702" s="62"/>
      <c r="E702" s="62"/>
    </row>
    <row r="703" spans="4:5" x14ac:dyDescent="0.2">
      <c r="D703" s="62"/>
      <c r="E703" s="62"/>
    </row>
    <row r="704" spans="4:5" x14ac:dyDescent="0.2">
      <c r="D704" s="62"/>
      <c r="E704" s="62"/>
    </row>
    <row r="705" spans="4:5" x14ac:dyDescent="0.2">
      <c r="D705" s="62"/>
      <c r="E705" s="62"/>
    </row>
    <row r="706" spans="4:5" x14ac:dyDescent="0.2">
      <c r="D706" s="62"/>
      <c r="E706" s="62"/>
    </row>
    <row r="707" spans="4:5" x14ac:dyDescent="0.2">
      <c r="D707" s="62"/>
      <c r="E707" s="62"/>
    </row>
    <row r="708" spans="4:5" x14ac:dyDescent="0.2">
      <c r="D708" s="62"/>
      <c r="E708" s="62"/>
    </row>
    <row r="709" spans="4:5" x14ac:dyDescent="0.2">
      <c r="D709" s="62"/>
      <c r="E709" s="62"/>
    </row>
    <row r="710" spans="4:5" x14ac:dyDescent="0.2">
      <c r="D710" s="62"/>
      <c r="E710" s="62"/>
    </row>
    <row r="711" spans="4:5" x14ac:dyDescent="0.2">
      <c r="D711" s="62"/>
      <c r="E711" s="62"/>
    </row>
    <row r="712" spans="4:5" x14ac:dyDescent="0.2">
      <c r="D712" s="62"/>
      <c r="E712" s="62"/>
    </row>
    <row r="713" spans="4:5" x14ac:dyDescent="0.2">
      <c r="D713" s="62"/>
      <c r="E713" s="62"/>
    </row>
    <row r="714" spans="4:5" x14ac:dyDescent="0.2">
      <c r="D714" s="62"/>
      <c r="E714" s="62"/>
    </row>
    <row r="715" spans="4:5" x14ac:dyDescent="0.2">
      <c r="D715" s="62"/>
      <c r="E715" s="62"/>
    </row>
    <row r="716" spans="4:5" x14ac:dyDescent="0.2">
      <c r="D716" s="62"/>
      <c r="E716" s="62"/>
    </row>
    <row r="717" spans="4:5" x14ac:dyDescent="0.2">
      <c r="D717" s="62"/>
      <c r="E717" s="62"/>
    </row>
    <row r="718" spans="4:5" x14ac:dyDescent="0.2">
      <c r="D718" s="62"/>
      <c r="E718" s="62"/>
    </row>
    <row r="719" spans="4:5" x14ac:dyDescent="0.2">
      <c r="D719" s="62"/>
      <c r="E719" s="62"/>
    </row>
    <row r="720" spans="4:5" x14ac:dyDescent="0.2">
      <c r="D720" s="62"/>
      <c r="E720" s="62"/>
    </row>
    <row r="721" spans="4:5" x14ac:dyDescent="0.2">
      <c r="D721" s="62"/>
      <c r="E721" s="62"/>
    </row>
    <row r="722" spans="4:5" x14ac:dyDescent="0.2">
      <c r="D722" s="62"/>
      <c r="E722" s="62"/>
    </row>
    <row r="723" spans="4:5" x14ac:dyDescent="0.2">
      <c r="D723" s="62"/>
      <c r="E723" s="62"/>
    </row>
    <row r="724" spans="4:5" x14ac:dyDescent="0.2">
      <c r="D724" s="62"/>
      <c r="E724" s="62"/>
    </row>
    <row r="725" spans="4:5" x14ac:dyDescent="0.2">
      <c r="D725" s="62"/>
      <c r="E725" s="62"/>
    </row>
    <row r="726" spans="4:5" x14ac:dyDescent="0.2">
      <c r="D726" s="62"/>
      <c r="E726" s="62"/>
    </row>
    <row r="727" spans="4:5" x14ac:dyDescent="0.2">
      <c r="D727" s="62"/>
      <c r="E727" s="62"/>
    </row>
    <row r="728" spans="4:5" x14ac:dyDescent="0.2">
      <c r="D728" s="62"/>
      <c r="E728" s="62"/>
    </row>
    <row r="729" spans="4:5" x14ac:dyDescent="0.2">
      <c r="D729" s="62"/>
      <c r="E729" s="62"/>
    </row>
    <row r="730" spans="4:5" x14ac:dyDescent="0.2">
      <c r="D730" s="62"/>
      <c r="E730" s="62"/>
    </row>
    <row r="731" spans="4:5" x14ac:dyDescent="0.2">
      <c r="D731" s="62"/>
      <c r="E731" s="62"/>
    </row>
    <row r="732" spans="4:5" x14ac:dyDescent="0.2">
      <c r="D732" s="62"/>
      <c r="E732" s="62"/>
    </row>
    <row r="733" spans="4:5" x14ac:dyDescent="0.2">
      <c r="D733" s="62"/>
      <c r="E733" s="62"/>
    </row>
    <row r="734" spans="4:5" x14ac:dyDescent="0.2">
      <c r="D734" s="62"/>
      <c r="E734" s="62"/>
    </row>
    <row r="735" spans="4:5" x14ac:dyDescent="0.2">
      <c r="D735" s="62"/>
      <c r="E735" s="62"/>
    </row>
    <row r="736" spans="4:5" x14ac:dyDescent="0.2">
      <c r="D736" s="62"/>
      <c r="E736" s="62"/>
    </row>
    <row r="737" spans="4:5" x14ac:dyDescent="0.2">
      <c r="D737" s="62"/>
      <c r="E737" s="62"/>
    </row>
    <row r="738" spans="4:5" x14ac:dyDescent="0.2">
      <c r="D738" s="62"/>
      <c r="E738" s="62"/>
    </row>
    <row r="739" spans="4:5" x14ac:dyDescent="0.2">
      <c r="D739" s="62"/>
      <c r="E739" s="62"/>
    </row>
    <row r="740" spans="4:5" x14ac:dyDescent="0.2">
      <c r="D740" s="62"/>
      <c r="E740" s="62"/>
    </row>
    <row r="741" spans="4:5" x14ac:dyDescent="0.2">
      <c r="D741" s="62"/>
      <c r="E741" s="62"/>
    </row>
    <row r="742" spans="4:5" x14ac:dyDescent="0.2">
      <c r="D742" s="62"/>
      <c r="E742" s="62"/>
    </row>
    <row r="743" spans="4:5" x14ac:dyDescent="0.2">
      <c r="D743" s="62"/>
      <c r="E743" s="62"/>
    </row>
    <row r="744" spans="4:5" x14ac:dyDescent="0.2">
      <c r="D744" s="62"/>
      <c r="E744" s="62"/>
    </row>
    <row r="745" spans="4:5" x14ac:dyDescent="0.2">
      <c r="D745" s="62"/>
      <c r="E745" s="62"/>
    </row>
    <row r="746" spans="4:5" x14ac:dyDescent="0.2">
      <c r="D746" s="62"/>
      <c r="E746" s="62"/>
    </row>
    <row r="747" spans="4:5" x14ac:dyDescent="0.2">
      <c r="D747" s="62"/>
      <c r="E747" s="62"/>
    </row>
    <row r="748" spans="4:5" x14ac:dyDescent="0.2">
      <c r="D748" s="62"/>
      <c r="E748" s="62"/>
    </row>
    <row r="749" spans="4:5" x14ac:dyDescent="0.2">
      <c r="D749" s="62"/>
      <c r="E749" s="62"/>
    </row>
    <row r="750" spans="4:5" x14ac:dyDescent="0.2">
      <c r="D750" s="62"/>
      <c r="E750" s="62"/>
    </row>
    <row r="751" spans="4:5" x14ac:dyDescent="0.2">
      <c r="D751" s="62"/>
      <c r="E751" s="62"/>
    </row>
    <row r="752" spans="4:5" x14ac:dyDescent="0.2">
      <c r="D752" s="62"/>
      <c r="E752" s="62"/>
    </row>
    <row r="753" spans="4:5" x14ac:dyDescent="0.2">
      <c r="D753" s="62"/>
      <c r="E753" s="62"/>
    </row>
    <row r="754" spans="4:5" x14ac:dyDescent="0.2">
      <c r="D754" s="62"/>
      <c r="E754" s="62"/>
    </row>
    <row r="755" spans="4:5" x14ac:dyDescent="0.2">
      <c r="D755" s="62"/>
      <c r="E755" s="62"/>
    </row>
    <row r="756" spans="4:5" x14ac:dyDescent="0.2">
      <c r="D756" s="62"/>
      <c r="E756" s="62"/>
    </row>
    <row r="757" spans="4:5" x14ac:dyDescent="0.2">
      <c r="D757" s="62"/>
      <c r="E757" s="62"/>
    </row>
    <row r="758" spans="4:5" x14ac:dyDescent="0.2">
      <c r="D758" s="62"/>
      <c r="E758" s="62"/>
    </row>
    <row r="759" spans="4:5" x14ac:dyDescent="0.2">
      <c r="D759" s="62"/>
      <c r="E759" s="62"/>
    </row>
    <row r="760" spans="4:5" x14ac:dyDescent="0.2">
      <c r="D760" s="62"/>
      <c r="E760" s="62"/>
    </row>
    <row r="761" spans="4:5" x14ac:dyDescent="0.2">
      <c r="D761" s="62"/>
      <c r="E761" s="62"/>
    </row>
    <row r="762" spans="4:5" x14ac:dyDescent="0.2">
      <c r="D762" s="62"/>
      <c r="E762" s="62"/>
    </row>
    <row r="763" spans="4:5" x14ac:dyDescent="0.2">
      <c r="D763" s="62"/>
      <c r="E763" s="62"/>
    </row>
    <row r="764" spans="4:5" x14ac:dyDescent="0.2">
      <c r="D764" s="62"/>
      <c r="E764" s="62"/>
    </row>
    <row r="765" spans="4:5" x14ac:dyDescent="0.2">
      <c r="D765" s="62"/>
      <c r="E765" s="62"/>
    </row>
    <row r="766" spans="4:5" x14ac:dyDescent="0.2">
      <c r="D766" s="62"/>
      <c r="E766" s="62"/>
    </row>
    <row r="767" spans="4:5" x14ac:dyDescent="0.2">
      <c r="D767" s="62"/>
      <c r="E767" s="62"/>
    </row>
    <row r="768" spans="4:5" x14ac:dyDescent="0.2">
      <c r="D768" s="62"/>
      <c r="E768" s="62"/>
    </row>
    <row r="769" spans="4:5" x14ac:dyDescent="0.2">
      <c r="D769" s="62"/>
      <c r="E769" s="62"/>
    </row>
    <row r="770" spans="4:5" x14ac:dyDescent="0.2">
      <c r="D770" s="62"/>
      <c r="E770" s="62"/>
    </row>
    <row r="771" spans="4:5" x14ac:dyDescent="0.2">
      <c r="D771" s="62"/>
      <c r="E771" s="62"/>
    </row>
    <row r="772" spans="4:5" x14ac:dyDescent="0.2">
      <c r="D772" s="62"/>
      <c r="E772" s="62"/>
    </row>
    <row r="773" spans="4:5" x14ac:dyDescent="0.2">
      <c r="D773" s="62"/>
      <c r="E773" s="62"/>
    </row>
    <row r="774" spans="4:5" x14ac:dyDescent="0.2">
      <c r="D774" s="62"/>
      <c r="E774" s="62"/>
    </row>
    <row r="775" spans="4:5" x14ac:dyDescent="0.2">
      <c r="D775" s="62"/>
      <c r="E775" s="62"/>
    </row>
    <row r="776" spans="4:5" x14ac:dyDescent="0.2">
      <c r="D776" s="62"/>
      <c r="E776" s="62"/>
    </row>
    <row r="777" spans="4:5" x14ac:dyDescent="0.2">
      <c r="D777" s="62"/>
      <c r="E777" s="62"/>
    </row>
    <row r="778" spans="4:5" x14ac:dyDescent="0.2">
      <c r="D778" s="62"/>
      <c r="E778" s="62"/>
    </row>
    <row r="779" spans="4:5" x14ac:dyDescent="0.2">
      <c r="D779" s="62"/>
      <c r="E779" s="62"/>
    </row>
    <row r="780" spans="4:5" x14ac:dyDescent="0.2">
      <c r="D780" s="62"/>
      <c r="E780" s="62"/>
    </row>
    <row r="781" spans="4:5" x14ac:dyDescent="0.2">
      <c r="D781" s="62"/>
      <c r="E781" s="62"/>
    </row>
    <row r="782" spans="4:5" x14ac:dyDescent="0.2">
      <c r="D782" s="62"/>
      <c r="E782" s="62"/>
    </row>
    <row r="783" spans="4:5" x14ac:dyDescent="0.2">
      <c r="D783" s="62"/>
      <c r="E783" s="62"/>
    </row>
    <row r="784" spans="4:5" x14ac:dyDescent="0.2">
      <c r="D784" s="62"/>
      <c r="E784" s="62"/>
    </row>
    <row r="785" spans="4:5" x14ac:dyDescent="0.2">
      <c r="D785" s="62"/>
      <c r="E785" s="62"/>
    </row>
    <row r="786" spans="4:5" x14ac:dyDescent="0.2">
      <c r="D786" s="62"/>
      <c r="E786" s="62"/>
    </row>
    <row r="787" spans="4:5" x14ac:dyDescent="0.2">
      <c r="D787" s="62"/>
      <c r="E787" s="62"/>
    </row>
    <row r="788" spans="4:5" x14ac:dyDescent="0.2">
      <c r="D788" s="62"/>
      <c r="E788" s="62"/>
    </row>
    <row r="789" spans="4:5" x14ac:dyDescent="0.2">
      <c r="D789" s="62"/>
      <c r="E789" s="62"/>
    </row>
    <row r="790" spans="4:5" x14ac:dyDescent="0.2">
      <c r="D790" s="62"/>
      <c r="E790" s="62"/>
    </row>
    <row r="791" spans="4:5" x14ac:dyDescent="0.2">
      <c r="D791" s="62"/>
      <c r="E791" s="62"/>
    </row>
    <row r="792" spans="4:5" x14ac:dyDescent="0.2">
      <c r="D792" s="62"/>
      <c r="E792" s="62"/>
    </row>
    <row r="793" spans="4:5" x14ac:dyDescent="0.2">
      <c r="D793" s="62"/>
      <c r="E793" s="62"/>
    </row>
    <row r="794" spans="4:5" x14ac:dyDescent="0.2">
      <c r="D794" s="62"/>
      <c r="E794" s="62"/>
    </row>
    <row r="795" spans="4:5" x14ac:dyDescent="0.2">
      <c r="D795" s="62"/>
      <c r="E795" s="62"/>
    </row>
    <row r="796" spans="4:5" x14ac:dyDescent="0.2">
      <c r="D796" s="62"/>
      <c r="E796" s="62"/>
    </row>
    <row r="797" spans="4:5" x14ac:dyDescent="0.2">
      <c r="D797" s="62"/>
      <c r="E797" s="62"/>
    </row>
    <row r="798" spans="4:5" x14ac:dyDescent="0.2">
      <c r="D798" s="62"/>
      <c r="E798" s="62"/>
    </row>
    <row r="799" spans="4:5" x14ac:dyDescent="0.2">
      <c r="D799" s="62"/>
      <c r="E799" s="62"/>
    </row>
    <row r="800" spans="4:5" x14ac:dyDescent="0.2">
      <c r="D800" s="62"/>
      <c r="E800" s="62"/>
    </row>
    <row r="801" spans="4:5" x14ac:dyDescent="0.2">
      <c r="D801" s="62"/>
      <c r="E801" s="62"/>
    </row>
    <row r="802" spans="4:5" x14ac:dyDescent="0.2">
      <c r="D802" s="62"/>
      <c r="E802" s="62"/>
    </row>
    <row r="803" spans="4:5" x14ac:dyDescent="0.2">
      <c r="D803" s="62"/>
      <c r="E803" s="62"/>
    </row>
    <row r="804" spans="4:5" x14ac:dyDescent="0.2">
      <c r="D804" s="62"/>
      <c r="E804" s="62"/>
    </row>
    <row r="805" spans="4:5" x14ac:dyDescent="0.2">
      <c r="D805" s="62"/>
      <c r="E805" s="62"/>
    </row>
    <row r="806" spans="4:5" x14ac:dyDescent="0.2">
      <c r="D806" s="62"/>
      <c r="E806" s="62"/>
    </row>
    <row r="807" spans="4:5" x14ac:dyDescent="0.2">
      <c r="D807" s="62"/>
      <c r="E807" s="62"/>
    </row>
    <row r="808" spans="4:5" x14ac:dyDescent="0.2">
      <c r="D808" s="62"/>
      <c r="E808" s="62"/>
    </row>
    <row r="809" spans="4:5" x14ac:dyDescent="0.2">
      <c r="D809" s="62"/>
      <c r="E809" s="62"/>
    </row>
    <row r="810" spans="4:5" x14ac:dyDescent="0.2">
      <c r="D810" s="62"/>
      <c r="E810" s="62"/>
    </row>
    <row r="811" spans="4:5" x14ac:dyDescent="0.2">
      <c r="D811" s="62"/>
      <c r="E811" s="62"/>
    </row>
    <row r="812" spans="4:5" x14ac:dyDescent="0.2">
      <c r="D812" s="62"/>
      <c r="E812" s="62"/>
    </row>
    <row r="813" spans="4:5" x14ac:dyDescent="0.2">
      <c r="D813" s="62"/>
      <c r="E813" s="62"/>
    </row>
    <row r="814" spans="4:5" x14ac:dyDescent="0.2">
      <c r="D814" s="62"/>
      <c r="E814" s="62"/>
    </row>
    <row r="815" spans="4:5" x14ac:dyDescent="0.2">
      <c r="D815" s="62"/>
      <c r="E815" s="62"/>
    </row>
    <row r="816" spans="4:5" x14ac:dyDescent="0.2">
      <c r="D816" s="62"/>
      <c r="E816" s="62"/>
    </row>
    <row r="817" spans="4:5" x14ac:dyDescent="0.2">
      <c r="D817" s="62"/>
      <c r="E817" s="62"/>
    </row>
    <row r="818" spans="4:5" x14ac:dyDescent="0.2">
      <c r="D818" s="62"/>
      <c r="E818" s="62"/>
    </row>
    <row r="819" spans="4:5" x14ac:dyDescent="0.2">
      <c r="D819" s="62"/>
      <c r="E819" s="62"/>
    </row>
    <row r="820" spans="4:5" x14ac:dyDescent="0.2">
      <c r="D820" s="62"/>
      <c r="E820" s="62"/>
    </row>
    <row r="821" spans="4:5" x14ac:dyDescent="0.2">
      <c r="D821" s="62"/>
      <c r="E821" s="62"/>
    </row>
    <row r="822" spans="4:5" x14ac:dyDescent="0.2">
      <c r="D822" s="62"/>
      <c r="E822" s="62"/>
    </row>
    <row r="823" spans="4:5" x14ac:dyDescent="0.2">
      <c r="D823" s="62"/>
      <c r="E823" s="62"/>
    </row>
    <row r="824" spans="4:5" x14ac:dyDescent="0.2">
      <c r="D824" s="62"/>
      <c r="E824" s="62"/>
    </row>
    <row r="825" spans="4:5" x14ac:dyDescent="0.2">
      <c r="D825" s="62"/>
      <c r="E825" s="62"/>
    </row>
    <row r="826" spans="4:5" x14ac:dyDescent="0.2">
      <c r="D826" s="62"/>
      <c r="E826" s="62"/>
    </row>
    <row r="827" spans="4:5" x14ac:dyDescent="0.2">
      <c r="D827" s="62"/>
      <c r="E827" s="62"/>
    </row>
    <row r="828" spans="4:5" x14ac:dyDescent="0.2">
      <c r="D828" s="62"/>
      <c r="E828" s="62"/>
    </row>
    <row r="829" spans="4:5" x14ac:dyDescent="0.2">
      <c r="D829" s="62"/>
      <c r="E829" s="62"/>
    </row>
    <row r="830" spans="4:5" x14ac:dyDescent="0.2">
      <c r="D830" s="62"/>
      <c r="E830" s="62"/>
    </row>
    <row r="831" spans="4:5" x14ac:dyDescent="0.2">
      <c r="D831" s="62"/>
      <c r="E831" s="62"/>
    </row>
    <row r="832" spans="4:5" x14ac:dyDescent="0.2">
      <c r="D832" s="62"/>
      <c r="E832" s="62"/>
    </row>
    <row r="833" spans="4:5" x14ac:dyDescent="0.2">
      <c r="D833" s="62"/>
      <c r="E833" s="62"/>
    </row>
    <row r="834" spans="4:5" x14ac:dyDescent="0.2">
      <c r="D834" s="62"/>
      <c r="E834" s="62"/>
    </row>
    <row r="835" spans="4:5" x14ac:dyDescent="0.2">
      <c r="D835" s="62"/>
      <c r="E835" s="62"/>
    </row>
    <row r="836" spans="4:5" x14ac:dyDescent="0.2">
      <c r="D836" s="62"/>
      <c r="E836" s="62"/>
    </row>
    <row r="837" spans="4:5" x14ac:dyDescent="0.2">
      <c r="D837" s="62"/>
      <c r="E837" s="62"/>
    </row>
    <row r="838" spans="4:5" x14ac:dyDescent="0.2">
      <c r="D838" s="62"/>
      <c r="E838" s="62"/>
    </row>
    <row r="839" spans="4:5" x14ac:dyDescent="0.2">
      <c r="D839" s="62"/>
      <c r="E839" s="62"/>
    </row>
    <row r="840" spans="4:5" x14ac:dyDescent="0.2">
      <c r="D840" s="62"/>
      <c r="E840" s="62"/>
    </row>
    <row r="841" spans="4:5" x14ac:dyDescent="0.2">
      <c r="D841" s="62"/>
      <c r="E841" s="62"/>
    </row>
    <row r="842" spans="4:5" x14ac:dyDescent="0.2">
      <c r="D842" s="62"/>
      <c r="E842" s="62"/>
    </row>
    <row r="843" spans="4:5" x14ac:dyDescent="0.2">
      <c r="D843" s="62"/>
      <c r="E843" s="62"/>
    </row>
    <row r="844" spans="4:5" x14ac:dyDescent="0.2">
      <c r="D844" s="62"/>
      <c r="E844" s="62"/>
    </row>
    <row r="845" spans="4:5" x14ac:dyDescent="0.2">
      <c r="D845" s="62"/>
      <c r="E845" s="62"/>
    </row>
    <row r="846" spans="4:5" x14ac:dyDescent="0.2">
      <c r="D846" s="62"/>
      <c r="E846" s="62"/>
    </row>
    <row r="847" spans="4:5" x14ac:dyDescent="0.2">
      <c r="D847" s="62"/>
      <c r="E847" s="62"/>
    </row>
    <row r="848" spans="4:5" x14ac:dyDescent="0.2">
      <c r="D848" s="62"/>
      <c r="E848" s="62"/>
    </row>
    <row r="849" spans="4:5" x14ac:dyDescent="0.2">
      <c r="D849" s="62"/>
      <c r="E849" s="62"/>
    </row>
    <row r="850" spans="4:5" x14ac:dyDescent="0.2">
      <c r="D850" s="62"/>
      <c r="E850" s="62"/>
    </row>
    <row r="851" spans="4:5" x14ac:dyDescent="0.2">
      <c r="D851" s="62"/>
      <c r="E851" s="62"/>
    </row>
    <row r="852" spans="4:5" x14ac:dyDescent="0.2">
      <c r="D852" s="62"/>
      <c r="E852" s="62"/>
    </row>
    <row r="853" spans="4:5" x14ac:dyDescent="0.2">
      <c r="D853" s="62"/>
      <c r="E853" s="62"/>
    </row>
    <row r="854" spans="4:5" x14ac:dyDescent="0.2">
      <c r="D854" s="62"/>
      <c r="E854" s="62"/>
    </row>
    <row r="855" spans="4:5" x14ac:dyDescent="0.2">
      <c r="D855" s="62"/>
      <c r="E855" s="62"/>
    </row>
    <row r="856" spans="4:5" x14ac:dyDescent="0.2">
      <c r="D856" s="62"/>
      <c r="E856" s="62"/>
    </row>
    <row r="857" spans="4:5" x14ac:dyDescent="0.2">
      <c r="D857" s="62"/>
      <c r="E857" s="62"/>
    </row>
    <row r="858" spans="4:5" x14ac:dyDescent="0.2">
      <c r="D858" s="62"/>
      <c r="E858" s="62"/>
    </row>
    <row r="859" spans="4:5" x14ac:dyDescent="0.2">
      <c r="D859" s="62"/>
      <c r="E859" s="62"/>
    </row>
    <row r="860" spans="4:5" x14ac:dyDescent="0.2">
      <c r="D860" s="62"/>
      <c r="E860" s="62"/>
    </row>
    <row r="861" spans="4:5" x14ac:dyDescent="0.2">
      <c r="D861" s="62"/>
      <c r="E861" s="62"/>
    </row>
    <row r="862" spans="4:5" x14ac:dyDescent="0.2">
      <c r="D862" s="62"/>
      <c r="E862" s="62"/>
    </row>
    <row r="863" spans="4:5" x14ac:dyDescent="0.2">
      <c r="D863" s="62"/>
      <c r="E863" s="62"/>
    </row>
    <row r="864" spans="4:5" x14ac:dyDescent="0.2">
      <c r="D864" s="62"/>
      <c r="E864" s="62"/>
    </row>
    <row r="865" spans="4:5" x14ac:dyDescent="0.2">
      <c r="D865" s="62"/>
      <c r="E865" s="62"/>
    </row>
    <row r="866" spans="4:5" x14ac:dyDescent="0.2">
      <c r="D866" s="62"/>
      <c r="E866" s="62"/>
    </row>
    <row r="867" spans="4:5" x14ac:dyDescent="0.2">
      <c r="D867" s="62"/>
      <c r="E867" s="62"/>
    </row>
    <row r="868" spans="4:5" x14ac:dyDescent="0.2">
      <c r="D868" s="62"/>
      <c r="E868" s="62"/>
    </row>
    <row r="869" spans="4:5" x14ac:dyDescent="0.2">
      <c r="D869" s="62"/>
      <c r="E869" s="62"/>
    </row>
    <row r="870" spans="4:5" x14ac:dyDescent="0.2">
      <c r="D870" s="62"/>
      <c r="E870" s="62"/>
    </row>
    <row r="871" spans="4:5" x14ac:dyDescent="0.2">
      <c r="D871" s="62"/>
      <c r="E871" s="62"/>
    </row>
    <row r="872" spans="4:5" x14ac:dyDescent="0.2">
      <c r="D872" s="62"/>
      <c r="E872" s="62"/>
    </row>
    <row r="873" spans="4:5" x14ac:dyDescent="0.2">
      <c r="D873" s="62"/>
      <c r="E873" s="62"/>
    </row>
    <row r="874" spans="4:5" x14ac:dyDescent="0.2">
      <c r="D874" s="62"/>
      <c r="E874" s="62"/>
    </row>
    <row r="875" spans="4:5" x14ac:dyDescent="0.2">
      <c r="D875" s="62"/>
      <c r="E875" s="62"/>
    </row>
    <row r="876" spans="4:5" x14ac:dyDescent="0.2">
      <c r="D876" s="62"/>
      <c r="E876" s="62"/>
    </row>
    <row r="877" spans="4:5" x14ac:dyDescent="0.2">
      <c r="D877" s="62"/>
      <c r="E877" s="62"/>
    </row>
    <row r="878" spans="4:5" x14ac:dyDescent="0.2">
      <c r="D878" s="62"/>
      <c r="E878" s="62"/>
    </row>
    <row r="879" spans="4:5" x14ac:dyDescent="0.2">
      <c r="D879" s="62"/>
      <c r="E879" s="62"/>
    </row>
    <row r="880" spans="4:5" x14ac:dyDescent="0.2">
      <c r="D880" s="62"/>
      <c r="E880" s="62"/>
    </row>
    <row r="881" spans="4:5" x14ac:dyDescent="0.2">
      <c r="D881" s="62"/>
      <c r="E881" s="62"/>
    </row>
    <row r="882" spans="4:5" x14ac:dyDescent="0.2">
      <c r="D882" s="62"/>
      <c r="E882" s="62"/>
    </row>
    <row r="883" spans="4:5" x14ac:dyDescent="0.2">
      <c r="D883" s="62"/>
      <c r="E883" s="62"/>
    </row>
    <row r="884" spans="4:5" x14ac:dyDescent="0.2">
      <c r="D884" s="62"/>
      <c r="E884" s="62"/>
    </row>
    <row r="885" spans="4:5" x14ac:dyDescent="0.2">
      <c r="D885" s="62"/>
      <c r="E885" s="62"/>
    </row>
    <row r="886" spans="4:5" x14ac:dyDescent="0.2">
      <c r="D886" s="62"/>
      <c r="E886" s="62"/>
    </row>
    <row r="887" spans="4:5" x14ac:dyDescent="0.2">
      <c r="D887" s="62"/>
      <c r="E887" s="62"/>
    </row>
    <row r="888" spans="4:5" x14ac:dyDescent="0.2">
      <c r="D888" s="62"/>
      <c r="E888" s="62"/>
    </row>
    <row r="889" spans="4:5" x14ac:dyDescent="0.2">
      <c r="D889" s="62"/>
      <c r="E889" s="62"/>
    </row>
    <row r="890" spans="4:5" x14ac:dyDescent="0.2">
      <c r="D890" s="62"/>
      <c r="E890" s="62"/>
    </row>
    <row r="891" spans="4:5" x14ac:dyDescent="0.2">
      <c r="D891" s="62"/>
      <c r="E891" s="62"/>
    </row>
    <row r="892" spans="4:5" x14ac:dyDescent="0.2">
      <c r="D892" s="62"/>
      <c r="E892" s="62"/>
    </row>
    <row r="893" spans="4:5" x14ac:dyDescent="0.2">
      <c r="D893" s="62"/>
      <c r="E893" s="62"/>
    </row>
    <row r="894" spans="4:5" x14ac:dyDescent="0.2">
      <c r="D894" s="62"/>
      <c r="E894" s="62"/>
    </row>
    <row r="895" spans="4:5" x14ac:dyDescent="0.2">
      <c r="D895" s="62"/>
      <c r="E895" s="62"/>
    </row>
    <row r="896" spans="4:5" x14ac:dyDescent="0.2">
      <c r="D896" s="62"/>
      <c r="E896" s="62"/>
    </row>
    <row r="897" spans="4:5" x14ac:dyDescent="0.2">
      <c r="D897" s="62"/>
      <c r="E897" s="62"/>
    </row>
    <row r="898" spans="4:5" x14ac:dyDescent="0.2">
      <c r="D898" s="62"/>
      <c r="E898" s="62"/>
    </row>
    <row r="899" spans="4:5" x14ac:dyDescent="0.2">
      <c r="D899" s="62"/>
      <c r="E899" s="62"/>
    </row>
    <row r="900" spans="4:5" x14ac:dyDescent="0.2">
      <c r="D900" s="62"/>
      <c r="E900" s="62"/>
    </row>
    <row r="901" spans="4:5" x14ac:dyDescent="0.2">
      <c r="D901" s="62"/>
      <c r="E901" s="62"/>
    </row>
    <row r="902" spans="4:5" x14ac:dyDescent="0.2">
      <c r="D902" s="62"/>
      <c r="E902" s="62"/>
    </row>
    <row r="903" spans="4:5" x14ac:dyDescent="0.2">
      <c r="D903" s="62"/>
      <c r="E903" s="62"/>
    </row>
    <row r="904" spans="4:5" x14ac:dyDescent="0.2">
      <c r="D904" s="62"/>
      <c r="E904" s="62"/>
    </row>
    <row r="905" spans="4:5" x14ac:dyDescent="0.2">
      <c r="D905" s="62"/>
      <c r="E905" s="62"/>
    </row>
    <row r="906" spans="4:5" x14ac:dyDescent="0.2">
      <c r="D906" s="62"/>
      <c r="E906" s="62"/>
    </row>
    <row r="907" spans="4:5" x14ac:dyDescent="0.2">
      <c r="D907" s="62"/>
      <c r="E907" s="62"/>
    </row>
    <row r="908" spans="4:5" x14ac:dyDescent="0.2">
      <c r="D908" s="62"/>
      <c r="E908" s="62"/>
    </row>
    <row r="909" spans="4:5" x14ac:dyDescent="0.2">
      <c r="D909" s="62"/>
      <c r="E909" s="62"/>
    </row>
    <row r="910" spans="4:5" x14ac:dyDescent="0.2">
      <c r="D910" s="62"/>
      <c r="E910" s="62"/>
    </row>
    <row r="911" spans="4:5" x14ac:dyDescent="0.2">
      <c r="D911" s="62"/>
      <c r="E911" s="62"/>
    </row>
    <row r="912" spans="4:5" x14ac:dyDescent="0.2">
      <c r="D912" s="62"/>
      <c r="E912" s="62"/>
    </row>
    <row r="913" spans="4:5" x14ac:dyDescent="0.2">
      <c r="D913" s="62"/>
      <c r="E913" s="62"/>
    </row>
    <row r="914" spans="4:5" x14ac:dyDescent="0.2">
      <c r="D914" s="62"/>
      <c r="E914" s="62"/>
    </row>
    <row r="915" spans="4:5" x14ac:dyDescent="0.2">
      <c r="D915" s="62"/>
      <c r="E915" s="62"/>
    </row>
    <row r="916" spans="4:5" x14ac:dyDescent="0.2">
      <c r="D916" s="62"/>
      <c r="E916" s="62"/>
    </row>
    <row r="917" spans="4:5" x14ac:dyDescent="0.2">
      <c r="D917" s="62"/>
      <c r="E917" s="62"/>
    </row>
    <row r="918" spans="4:5" x14ac:dyDescent="0.2">
      <c r="D918" s="62"/>
      <c r="E918" s="62"/>
    </row>
    <row r="919" spans="4:5" x14ac:dyDescent="0.2">
      <c r="D919" s="62"/>
      <c r="E919" s="62"/>
    </row>
    <row r="920" spans="4:5" x14ac:dyDescent="0.2">
      <c r="D920" s="62"/>
      <c r="E920" s="62"/>
    </row>
    <row r="921" spans="4:5" x14ac:dyDescent="0.2">
      <c r="D921" s="62"/>
      <c r="E921" s="62"/>
    </row>
    <row r="922" spans="4:5" x14ac:dyDescent="0.2">
      <c r="D922" s="62"/>
      <c r="E922" s="62"/>
    </row>
    <row r="923" spans="4:5" x14ac:dyDescent="0.2">
      <c r="D923" s="62"/>
      <c r="E923" s="62"/>
    </row>
    <row r="924" spans="4:5" x14ac:dyDescent="0.2">
      <c r="D924" s="62"/>
      <c r="E924" s="62"/>
    </row>
    <row r="925" spans="4:5" x14ac:dyDescent="0.2">
      <c r="D925" s="62"/>
      <c r="E925" s="62"/>
    </row>
    <row r="926" spans="4:5" x14ac:dyDescent="0.2">
      <c r="D926" s="62"/>
      <c r="E926" s="62"/>
    </row>
    <row r="927" spans="4:5" x14ac:dyDescent="0.2">
      <c r="D927" s="62"/>
      <c r="E927" s="62"/>
    </row>
    <row r="928" spans="4:5" x14ac:dyDescent="0.2">
      <c r="D928" s="62"/>
      <c r="E928" s="62"/>
    </row>
    <row r="929" spans="4:5" x14ac:dyDescent="0.2">
      <c r="D929" s="62"/>
      <c r="E929" s="62"/>
    </row>
    <row r="930" spans="4:5" x14ac:dyDescent="0.2">
      <c r="D930" s="62"/>
      <c r="E930" s="62"/>
    </row>
    <row r="931" spans="4:5" x14ac:dyDescent="0.2">
      <c r="D931" s="62"/>
      <c r="E931" s="62"/>
    </row>
    <row r="932" spans="4:5" x14ac:dyDescent="0.2">
      <c r="D932" s="62"/>
      <c r="E932" s="62"/>
    </row>
    <row r="933" spans="4:5" x14ac:dyDescent="0.2">
      <c r="D933" s="62"/>
      <c r="E933" s="62"/>
    </row>
    <row r="934" spans="4:5" x14ac:dyDescent="0.2">
      <c r="D934" s="62"/>
      <c r="E934" s="62"/>
    </row>
    <row r="935" spans="4:5" x14ac:dyDescent="0.2">
      <c r="D935" s="62"/>
      <c r="E935" s="62"/>
    </row>
    <row r="936" spans="4:5" x14ac:dyDescent="0.2">
      <c r="D936" s="62"/>
      <c r="E936" s="62"/>
    </row>
    <row r="937" spans="4:5" x14ac:dyDescent="0.2">
      <c r="D937" s="62"/>
      <c r="E937" s="62"/>
    </row>
    <row r="938" spans="4:5" x14ac:dyDescent="0.2">
      <c r="D938" s="62"/>
      <c r="E938" s="62"/>
    </row>
    <row r="939" spans="4:5" x14ac:dyDescent="0.2">
      <c r="D939" s="62"/>
      <c r="E939" s="62"/>
    </row>
    <row r="940" spans="4:5" x14ac:dyDescent="0.2">
      <c r="D940" s="62"/>
      <c r="E940" s="62"/>
    </row>
    <row r="941" spans="4:5" x14ac:dyDescent="0.2">
      <c r="D941" s="62"/>
      <c r="E941" s="62"/>
    </row>
    <row r="942" spans="4:5" x14ac:dyDescent="0.2">
      <c r="D942" s="62"/>
      <c r="E942" s="62"/>
    </row>
    <row r="943" spans="4:5" x14ac:dyDescent="0.2">
      <c r="D943" s="62"/>
      <c r="E943" s="62"/>
    </row>
    <row r="944" spans="4:5" x14ac:dyDescent="0.2">
      <c r="D944" s="62"/>
      <c r="E944" s="62"/>
    </row>
    <row r="945" spans="4:5" x14ac:dyDescent="0.2">
      <c r="D945" s="62"/>
      <c r="E945" s="62"/>
    </row>
    <row r="946" spans="4:5" x14ac:dyDescent="0.2">
      <c r="D946" s="62"/>
      <c r="E946" s="62"/>
    </row>
    <row r="947" spans="4:5" x14ac:dyDescent="0.2">
      <c r="D947" s="62"/>
      <c r="E947" s="62"/>
    </row>
    <row r="948" spans="4:5" x14ac:dyDescent="0.2">
      <c r="D948" s="62"/>
      <c r="E948" s="62"/>
    </row>
    <row r="949" spans="4:5" x14ac:dyDescent="0.2">
      <c r="D949" s="62"/>
      <c r="E949" s="62"/>
    </row>
    <row r="950" spans="4:5" x14ac:dyDescent="0.2">
      <c r="D950" s="62"/>
      <c r="E950" s="62"/>
    </row>
    <row r="951" spans="4:5" x14ac:dyDescent="0.2">
      <c r="D951" s="62"/>
      <c r="E951" s="62"/>
    </row>
    <row r="952" spans="4:5" x14ac:dyDescent="0.2">
      <c r="D952" s="62"/>
      <c r="E952" s="62"/>
    </row>
    <row r="953" spans="4:5" x14ac:dyDescent="0.2">
      <c r="D953" s="62"/>
      <c r="E953" s="62"/>
    </row>
    <row r="954" spans="4:5" x14ac:dyDescent="0.2">
      <c r="D954" s="62"/>
      <c r="E954" s="62"/>
    </row>
    <row r="955" spans="4:5" x14ac:dyDescent="0.2">
      <c r="D955" s="62"/>
      <c r="E955" s="62"/>
    </row>
    <row r="956" spans="4:5" x14ac:dyDescent="0.2">
      <c r="D956" s="62"/>
      <c r="E956" s="62"/>
    </row>
    <row r="957" spans="4:5" x14ac:dyDescent="0.2">
      <c r="D957" s="62"/>
      <c r="E957" s="62"/>
    </row>
    <row r="958" spans="4:5" x14ac:dyDescent="0.2">
      <c r="D958" s="62"/>
      <c r="E958" s="62"/>
    </row>
    <row r="959" spans="4:5" x14ac:dyDescent="0.2">
      <c r="D959" s="62"/>
      <c r="E959" s="62"/>
    </row>
    <row r="960" spans="4:5" x14ac:dyDescent="0.2">
      <c r="D960" s="62"/>
      <c r="E960" s="62"/>
    </row>
    <row r="961" spans="4:5" x14ac:dyDescent="0.2">
      <c r="D961" s="62"/>
      <c r="E961" s="62"/>
    </row>
    <row r="962" spans="4:5" x14ac:dyDescent="0.2">
      <c r="D962" s="62"/>
      <c r="E962" s="62"/>
    </row>
    <row r="963" spans="4:5" x14ac:dyDescent="0.2">
      <c r="D963" s="62"/>
      <c r="E963" s="62"/>
    </row>
    <row r="964" spans="4:5" x14ac:dyDescent="0.2">
      <c r="D964" s="62"/>
      <c r="E964" s="62"/>
    </row>
    <row r="965" spans="4:5" x14ac:dyDescent="0.2">
      <c r="D965" s="62"/>
      <c r="E965" s="62"/>
    </row>
    <row r="966" spans="4:5" x14ac:dyDescent="0.2">
      <c r="D966" s="62"/>
      <c r="E966" s="62"/>
    </row>
    <row r="967" spans="4:5" x14ac:dyDescent="0.2">
      <c r="D967" s="62"/>
      <c r="E967" s="62"/>
    </row>
    <row r="968" spans="4:5" x14ac:dyDescent="0.2">
      <c r="D968" s="62"/>
      <c r="E968" s="62"/>
    </row>
    <row r="969" spans="4:5" x14ac:dyDescent="0.2">
      <c r="D969" s="62"/>
      <c r="E969" s="62"/>
    </row>
    <row r="970" spans="4:5" x14ac:dyDescent="0.2">
      <c r="D970" s="62"/>
      <c r="E970" s="62"/>
    </row>
    <row r="971" spans="4:5" x14ac:dyDescent="0.2">
      <c r="D971" s="62"/>
      <c r="E971" s="62"/>
    </row>
    <row r="972" spans="4:5" x14ac:dyDescent="0.2">
      <c r="D972" s="62"/>
      <c r="E972" s="62"/>
    </row>
    <row r="973" spans="4:5" x14ac:dyDescent="0.2">
      <c r="D973" s="62"/>
      <c r="E973" s="62"/>
    </row>
    <row r="974" spans="4:5" x14ac:dyDescent="0.2">
      <c r="D974" s="62"/>
      <c r="E974" s="62"/>
    </row>
    <row r="975" spans="4:5" x14ac:dyDescent="0.2">
      <c r="D975" s="62"/>
      <c r="E975" s="62"/>
    </row>
    <row r="976" spans="4:5" x14ac:dyDescent="0.2">
      <c r="D976" s="62"/>
      <c r="E976" s="62"/>
    </row>
    <row r="977" spans="4:5" x14ac:dyDescent="0.2">
      <c r="D977" s="62"/>
      <c r="E977" s="62"/>
    </row>
    <row r="978" spans="4:5" x14ac:dyDescent="0.2">
      <c r="D978" s="62"/>
      <c r="E978" s="62"/>
    </row>
    <row r="979" spans="4:5" x14ac:dyDescent="0.2">
      <c r="D979" s="62"/>
      <c r="E979" s="62"/>
    </row>
    <row r="980" spans="4:5" x14ac:dyDescent="0.2">
      <c r="D980" s="62"/>
      <c r="E980" s="62"/>
    </row>
    <row r="981" spans="4:5" x14ac:dyDescent="0.2">
      <c r="D981" s="62"/>
      <c r="E981" s="62"/>
    </row>
    <row r="982" spans="4:5" x14ac:dyDescent="0.2">
      <c r="D982" s="62"/>
      <c r="E982" s="62"/>
    </row>
    <row r="983" spans="4:5" x14ac:dyDescent="0.2">
      <c r="D983" s="62"/>
      <c r="E983" s="62"/>
    </row>
    <row r="984" spans="4:5" x14ac:dyDescent="0.2">
      <c r="D984" s="62"/>
      <c r="E984" s="62"/>
    </row>
    <row r="985" spans="4:5" x14ac:dyDescent="0.2">
      <c r="D985" s="62"/>
      <c r="E985" s="62"/>
    </row>
    <row r="986" spans="4:5" x14ac:dyDescent="0.2">
      <c r="D986" s="62"/>
      <c r="E986" s="62"/>
    </row>
    <row r="987" spans="4:5" x14ac:dyDescent="0.2">
      <c r="D987" s="62"/>
      <c r="E987" s="62"/>
    </row>
    <row r="988" spans="4:5" x14ac:dyDescent="0.2">
      <c r="D988" s="62"/>
      <c r="E988" s="62"/>
    </row>
    <row r="989" spans="4:5" x14ac:dyDescent="0.2">
      <c r="D989" s="62"/>
      <c r="E989" s="62"/>
    </row>
    <row r="990" spans="4:5" x14ac:dyDescent="0.2">
      <c r="D990" s="62"/>
      <c r="E990" s="62"/>
    </row>
    <row r="991" spans="4:5" x14ac:dyDescent="0.2">
      <c r="D991" s="62"/>
      <c r="E991" s="62"/>
    </row>
    <row r="992" spans="4:5" x14ac:dyDescent="0.2">
      <c r="D992" s="62"/>
      <c r="E992" s="62"/>
    </row>
    <row r="993" spans="4:5" x14ac:dyDescent="0.2">
      <c r="D993" s="62"/>
      <c r="E993" s="62"/>
    </row>
    <row r="994" spans="4:5" x14ac:dyDescent="0.2">
      <c r="D994" s="62"/>
      <c r="E994" s="62"/>
    </row>
    <row r="995" spans="4:5" x14ac:dyDescent="0.2">
      <c r="D995" s="62"/>
      <c r="E995" s="62"/>
    </row>
    <row r="996" spans="4:5" x14ac:dyDescent="0.2">
      <c r="D996" s="62"/>
      <c r="E996" s="62"/>
    </row>
    <row r="997" spans="4:5" x14ac:dyDescent="0.2">
      <c r="D997" s="62"/>
      <c r="E997" s="62"/>
    </row>
    <row r="998" spans="4:5" x14ac:dyDescent="0.2">
      <c r="D998" s="62"/>
      <c r="E998" s="62"/>
    </row>
    <row r="999" spans="4:5" x14ac:dyDescent="0.2">
      <c r="D999" s="62"/>
      <c r="E999" s="62"/>
    </row>
    <row r="1000" spans="4:5" x14ac:dyDescent="0.2">
      <c r="D1000" s="62"/>
      <c r="E1000" s="62"/>
    </row>
    <row r="1001" spans="4:5" x14ac:dyDescent="0.2">
      <c r="D1001" s="62"/>
      <c r="E1001" s="62"/>
    </row>
    <row r="1002" spans="4:5" x14ac:dyDescent="0.2">
      <c r="D1002" s="62"/>
      <c r="E1002" s="62"/>
    </row>
    <row r="1003" spans="4:5" x14ac:dyDescent="0.2">
      <c r="D1003" s="62"/>
      <c r="E1003" s="62"/>
    </row>
    <row r="1004" spans="4:5" x14ac:dyDescent="0.2">
      <c r="D1004" s="62"/>
      <c r="E1004" s="62"/>
    </row>
    <row r="1005" spans="4:5" x14ac:dyDescent="0.2">
      <c r="D1005" s="62"/>
      <c r="E1005" s="62"/>
    </row>
    <row r="1006" spans="4:5" x14ac:dyDescent="0.2">
      <c r="D1006" s="62"/>
      <c r="E1006" s="62"/>
    </row>
    <row r="1007" spans="4:5" x14ac:dyDescent="0.2">
      <c r="D1007" s="62"/>
      <c r="E1007" s="62"/>
    </row>
    <row r="1008" spans="4:5" x14ac:dyDescent="0.2">
      <c r="D1008" s="62"/>
      <c r="E1008" s="62"/>
    </row>
    <row r="1009" spans="4:5" x14ac:dyDescent="0.2">
      <c r="D1009" s="62"/>
      <c r="E1009" s="62"/>
    </row>
    <row r="1010" spans="4:5" x14ac:dyDescent="0.2">
      <c r="D1010" s="62"/>
      <c r="E1010" s="62"/>
    </row>
    <row r="1011" spans="4:5" x14ac:dyDescent="0.2">
      <c r="D1011" s="62"/>
      <c r="E1011" s="62"/>
    </row>
    <row r="1012" spans="4:5" x14ac:dyDescent="0.2">
      <c r="D1012" s="62"/>
      <c r="E1012" s="62"/>
    </row>
    <row r="1013" spans="4:5" x14ac:dyDescent="0.2">
      <c r="D1013" s="62"/>
      <c r="E1013" s="62"/>
    </row>
    <row r="1014" spans="4:5" x14ac:dyDescent="0.2">
      <c r="D1014" s="62"/>
      <c r="E1014" s="62"/>
    </row>
    <row r="1015" spans="4:5" x14ac:dyDescent="0.2">
      <c r="D1015" s="62"/>
      <c r="E1015" s="62"/>
    </row>
    <row r="1016" spans="4:5" x14ac:dyDescent="0.2">
      <c r="D1016" s="62"/>
      <c r="E1016" s="62"/>
    </row>
    <row r="1017" spans="4:5" x14ac:dyDescent="0.2">
      <c r="D1017" s="62"/>
      <c r="E1017" s="62"/>
    </row>
    <row r="1018" spans="4:5" x14ac:dyDescent="0.2">
      <c r="D1018" s="62"/>
      <c r="E1018" s="62"/>
    </row>
    <row r="1019" spans="4:5" x14ac:dyDescent="0.2">
      <c r="D1019" s="62"/>
      <c r="E1019" s="62"/>
    </row>
    <row r="1020" spans="4:5" x14ac:dyDescent="0.2">
      <c r="D1020" s="62"/>
      <c r="E1020" s="62"/>
    </row>
    <row r="1021" spans="4:5" x14ac:dyDescent="0.2">
      <c r="D1021" s="62"/>
      <c r="E1021" s="62"/>
    </row>
    <row r="1022" spans="4:5" x14ac:dyDescent="0.2">
      <c r="D1022" s="62"/>
      <c r="E1022" s="62"/>
    </row>
    <row r="1023" spans="4:5" x14ac:dyDescent="0.2">
      <c r="D1023" s="62"/>
      <c r="E1023" s="62"/>
    </row>
    <row r="1024" spans="4:5" x14ac:dyDescent="0.2">
      <c r="D1024" s="62"/>
      <c r="E1024" s="62"/>
    </row>
    <row r="1025" spans="4:5" x14ac:dyDescent="0.2">
      <c r="D1025" s="62"/>
      <c r="E1025" s="62"/>
    </row>
    <row r="1026" spans="4:5" x14ac:dyDescent="0.2">
      <c r="D1026" s="62"/>
      <c r="E1026" s="62"/>
    </row>
    <row r="1027" spans="4:5" x14ac:dyDescent="0.2">
      <c r="D1027" s="62"/>
      <c r="E1027" s="62"/>
    </row>
    <row r="1028" spans="4:5" x14ac:dyDescent="0.2">
      <c r="D1028" s="62"/>
      <c r="E1028" s="62"/>
    </row>
    <row r="1029" spans="4:5" x14ac:dyDescent="0.2">
      <c r="D1029" s="62"/>
      <c r="E1029" s="62"/>
    </row>
    <row r="1030" spans="4:5" x14ac:dyDescent="0.2">
      <c r="D1030" s="62"/>
      <c r="E1030" s="62"/>
    </row>
    <row r="1031" spans="4:5" x14ac:dyDescent="0.2">
      <c r="D1031" s="62"/>
      <c r="E1031" s="62"/>
    </row>
    <row r="1032" spans="4:5" x14ac:dyDescent="0.2">
      <c r="D1032" s="62"/>
      <c r="E1032" s="62"/>
    </row>
    <row r="1033" spans="4:5" x14ac:dyDescent="0.2">
      <c r="D1033" s="62"/>
      <c r="E1033" s="62"/>
    </row>
    <row r="1034" spans="4:5" x14ac:dyDescent="0.2">
      <c r="D1034" s="62"/>
      <c r="E1034" s="62"/>
    </row>
    <row r="1035" spans="4:5" x14ac:dyDescent="0.2">
      <c r="D1035" s="62"/>
      <c r="E1035" s="62"/>
    </row>
    <row r="1036" spans="4:5" x14ac:dyDescent="0.2">
      <c r="D1036" s="62"/>
      <c r="E1036" s="62"/>
    </row>
    <row r="1037" spans="4:5" x14ac:dyDescent="0.2">
      <c r="D1037" s="62"/>
      <c r="E1037" s="62"/>
    </row>
    <row r="1038" spans="4:5" x14ac:dyDescent="0.2">
      <c r="D1038" s="62"/>
      <c r="E1038" s="62"/>
    </row>
    <row r="1039" spans="4:5" x14ac:dyDescent="0.2">
      <c r="D1039" s="62"/>
      <c r="E1039" s="62"/>
    </row>
    <row r="1040" spans="4:5" x14ac:dyDescent="0.2">
      <c r="D1040" s="62"/>
      <c r="E1040" s="62"/>
    </row>
    <row r="1041" spans="4:5" x14ac:dyDescent="0.2">
      <c r="D1041" s="62"/>
      <c r="E1041" s="62"/>
    </row>
    <row r="1042" spans="4:5" x14ac:dyDescent="0.2">
      <c r="D1042" s="62"/>
      <c r="E1042" s="62"/>
    </row>
    <row r="1043" spans="4:5" x14ac:dyDescent="0.2">
      <c r="D1043" s="62"/>
      <c r="E1043" s="62"/>
    </row>
    <row r="1044" spans="4:5" x14ac:dyDescent="0.2">
      <c r="D1044" s="62"/>
      <c r="E1044" s="62"/>
    </row>
    <row r="1045" spans="4:5" x14ac:dyDescent="0.2">
      <c r="D1045" s="62"/>
      <c r="E1045" s="62"/>
    </row>
    <row r="1046" spans="4:5" x14ac:dyDescent="0.2">
      <c r="D1046" s="62"/>
      <c r="E1046" s="62"/>
    </row>
    <row r="1047" spans="4:5" x14ac:dyDescent="0.2">
      <c r="D1047" s="62"/>
      <c r="E1047" s="62"/>
    </row>
    <row r="1048" spans="4:5" x14ac:dyDescent="0.2">
      <c r="D1048" s="62"/>
      <c r="E1048" s="62"/>
    </row>
    <row r="1049" spans="4:5" x14ac:dyDescent="0.2">
      <c r="D1049" s="62"/>
      <c r="E1049" s="62"/>
    </row>
    <row r="1050" spans="4:5" x14ac:dyDescent="0.2">
      <c r="D1050" s="62"/>
      <c r="E1050" s="62"/>
    </row>
    <row r="1051" spans="4:5" x14ac:dyDescent="0.2">
      <c r="D1051" s="62"/>
      <c r="E1051" s="62"/>
    </row>
    <row r="1052" spans="4:5" x14ac:dyDescent="0.2">
      <c r="D1052" s="62"/>
      <c r="E1052" s="62"/>
    </row>
    <row r="1053" spans="4:5" x14ac:dyDescent="0.2">
      <c r="D1053" s="62"/>
      <c r="E1053" s="62"/>
    </row>
    <row r="1054" spans="4:5" x14ac:dyDescent="0.2">
      <c r="D1054" s="62"/>
      <c r="E1054" s="62"/>
    </row>
    <row r="1055" spans="4:5" x14ac:dyDescent="0.2">
      <c r="D1055" s="62"/>
      <c r="E1055" s="62"/>
    </row>
    <row r="1056" spans="4:5" x14ac:dyDescent="0.2">
      <c r="D1056" s="62"/>
      <c r="E1056" s="62"/>
    </row>
    <row r="1057" spans="4:5" x14ac:dyDescent="0.2">
      <c r="D1057" s="62"/>
      <c r="E1057" s="62"/>
    </row>
    <row r="1058" spans="4:5" x14ac:dyDescent="0.2">
      <c r="D1058" s="62"/>
      <c r="E1058" s="62"/>
    </row>
    <row r="1059" spans="4:5" x14ac:dyDescent="0.2">
      <c r="D1059" s="62"/>
      <c r="E1059" s="62"/>
    </row>
    <row r="1060" spans="4:5" x14ac:dyDescent="0.2">
      <c r="D1060" s="62"/>
      <c r="E1060" s="62"/>
    </row>
    <row r="1061" spans="4:5" x14ac:dyDescent="0.2">
      <c r="D1061" s="62"/>
      <c r="E1061" s="62"/>
    </row>
    <row r="1062" spans="4:5" x14ac:dyDescent="0.2">
      <c r="D1062" s="62"/>
      <c r="E1062" s="62"/>
    </row>
    <row r="1063" spans="4:5" x14ac:dyDescent="0.2">
      <c r="D1063" s="62"/>
      <c r="E1063" s="62"/>
    </row>
    <row r="1064" spans="4:5" x14ac:dyDescent="0.2">
      <c r="D1064" s="62"/>
      <c r="E1064" s="62"/>
    </row>
    <row r="1065" spans="4:5" x14ac:dyDescent="0.2">
      <c r="D1065" s="62"/>
      <c r="E1065" s="62"/>
    </row>
    <row r="1066" spans="4:5" x14ac:dyDescent="0.2">
      <c r="D1066" s="62"/>
      <c r="E1066" s="62"/>
    </row>
    <row r="1067" spans="4:5" x14ac:dyDescent="0.2">
      <c r="D1067" s="62"/>
      <c r="E1067" s="62"/>
    </row>
    <row r="1068" spans="4:5" x14ac:dyDescent="0.2">
      <c r="D1068" s="62"/>
      <c r="E1068" s="62"/>
    </row>
    <row r="1069" spans="4:5" x14ac:dyDescent="0.2">
      <c r="D1069" s="62"/>
      <c r="E1069" s="62"/>
    </row>
    <row r="1070" spans="4:5" x14ac:dyDescent="0.2">
      <c r="D1070" s="62"/>
      <c r="E1070" s="62"/>
    </row>
    <row r="1071" spans="4:5" x14ac:dyDescent="0.2">
      <c r="D1071" s="62"/>
      <c r="E1071" s="62"/>
    </row>
    <row r="1072" spans="4:5" x14ac:dyDescent="0.2">
      <c r="D1072" s="62"/>
      <c r="E1072" s="62"/>
    </row>
    <row r="1073" spans="4:5" x14ac:dyDescent="0.2">
      <c r="D1073" s="62"/>
      <c r="E1073" s="62"/>
    </row>
    <row r="1074" spans="4:5" x14ac:dyDescent="0.2">
      <c r="D1074" s="62"/>
      <c r="E1074" s="62"/>
    </row>
    <row r="1075" spans="4:5" x14ac:dyDescent="0.2">
      <c r="D1075" s="62"/>
      <c r="E1075" s="62"/>
    </row>
    <row r="1076" spans="4:5" x14ac:dyDescent="0.2">
      <c r="D1076" s="62"/>
      <c r="E1076" s="62"/>
    </row>
    <row r="1077" spans="4:5" x14ac:dyDescent="0.2">
      <c r="D1077" s="62"/>
      <c r="E1077" s="62"/>
    </row>
    <row r="1078" spans="4:5" x14ac:dyDescent="0.2">
      <c r="D1078" s="62"/>
      <c r="E1078" s="62"/>
    </row>
    <row r="1079" spans="4:5" x14ac:dyDescent="0.2">
      <c r="D1079" s="62"/>
      <c r="E1079" s="62"/>
    </row>
    <row r="1080" spans="4:5" x14ac:dyDescent="0.2">
      <c r="D1080" s="62"/>
      <c r="E1080" s="62"/>
    </row>
    <row r="1081" spans="4:5" x14ac:dyDescent="0.2">
      <c r="D1081" s="62"/>
      <c r="E1081" s="62"/>
    </row>
    <row r="1082" spans="4:5" x14ac:dyDescent="0.2">
      <c r="D1082" s="62"/>
      <c r="E1082" s="62"/>
    </row>
    <row r="1083" spans="4:5" x14ac:dyDescent="0.2">
      <c r="D1083" s="62"/>
      <c r="E1083" s="62"/>
    </row>
    <row r="1084" spans="4:5" x14ac:dyDescent="0.2">
      <c r="D1084" s="62"/>
      <c r="E1084" s="62"/>
    </row>
    <row r="1085" spans="4:5" x14ac:dyDescent="0.2">
      <c r="D1085" s="62"/>
      <c r="E1085" s="62"/>
    </row>
    <row r="1086" spans="4:5" x14ac:dyDescent="0.2">
      <c r="D1086" s="62"/>
      <c r="E1086" s="62"/>
    </row>
    <row r="1087" spans="4:5" x14ac:dyDescent="0.2">
      <c r="D1087" s="62"/>
      <c r="E1087" s="62"/>
    </row>
    <row r="1088" spans="4:5" x14ac:dyDescent="0.2">
      <c r="D1088" s="62"/>
      <c r="E1088" s="62"/>
    </row>
    <row r="1089" spans="4:5" x14ac:dyDescent="0.2">
      <c r="D1089" s="62"/>
      <c r="E1089" s="62"/>
    </row>
    <row r="1090" spans="4:5" x14ac:dyDescent="0.2">
      <c r="D1090" s="62"/>
      <c r="E1090" s="62"/>
    </row>
    <row r="1091" spans="4:5" x14ac:dyDescent="0.2">
      <c r="D1091" s="62"/>
      <c r="E1091" s="62"/>
    </row>
    <row r="1092" spans="4:5" x14ac:dyDescent="0.2">
      <c r="D1092" s="62"/>
      <c r="E1092" s="62"/>
    </row>
    <row r="1093" spans="4:5" x14ac:dyDescent="0.2">
      <c r="D1093" s="62"/>
      <c r="E1093" s="62"/>
    </row>
    <row r="1094" spans="4:5" x14ac:dyDescent="0.2">
      <c r="D1094" s="62"/>
      <c r="E1094" s="62"/>
    </row>
    <row r="1095" spans="4:5" x14ac:dyDescent="0.2">
      <c r="D1095" s="62"/>
      <c r="E1095" s="62"/>
    </row>
    <row r="1096" spans="4:5" x14ac:dyDescent="0.2">
      <c r="D1096" s="62"/>
      <c r="E1096" s="62"/>
    </row>
    <row r="1097" spans="4:5" x14ac:dyDescent="0.2">
      <c r="D1097" s="62"/>
      <c r="E1097" s="62"/>
    </row>
    <row r="1098" spans="4:5" x14ac:dyDescent="0.2">
      <c r="D1098" s="62"/>
      <c r="E1098" s="62"/>
    </row>
    <row r="1099" spans="4:5" x14ac:dyDescent="0.2">
      <c r="D1099" s="62"/>
      <c r="E1099" s="62"/>
    </row>
    <row r="1100" spans="4:5" x14ac:dyDescent="0.2">
      <c r="D1100" s="62"/>
      <c r="E1100" s="62"/>
    </row>
    <row r="1101" spans="4:5" x14ac:dyDescent="0.2">
      <c r="D1101" s="62"/>
      <c r="E1101" s="62"/>
    </row>
    <row r="1102" spans="4:5" x14ac:dyDescent="0.2">
      <c r="D1102" s="62"/>
      <c r="E1102" s="62"/>
    </row>
    <row r="1103" spans="4:5" x14ac:dyDescent="0.2">
      <c r="D1103" s="62"/>
      <c r="E1103" s="62"/>
    </row>
    <row r="1104" spans="4:5" x14ac:dyDescent="0.2">
      <c r="D1104" s="62"/>
      <c r="E1104" s="62"/>
    </row>
    <row r="1105" spans="4:5" x14ac:dyDescent="0.2">
      <c r="D1105" s="62"/>
      <c r="E1105" s="62"/>
    </row>
    <row r="1106" spans="4:5" x14ac:dyDescent="0.2">
      <c r="D1106" s="62"/>
      <c r="E1106" s="62"/>
    </row>
    <row r="1107" spans="4:5" x14ac:dyDescent="0.2">
      <c r="D1107" s="62"/>
      <c r="E1107" s="62"/>
    </row>
    <row r="1108" spans="4:5" x14ac:dyDescent="0.2">
      <c r="D1108" s="62"/>
      <c r="E1108" s="62"/>
    </row>
    <row r="1109" spans="4:5" x14ac:dyDescent="0.2">
      <c r="D1109" s="62"/>
      <c r="E1109" s="62"/>
    </row>
    <row r="1110" spans="4:5" x14ac:dyDescent="0.2">
      <c r="D1110" s="62"/>
      <c r="E1110" s="62"/>
    </row>
    <row r="1111" spans="4:5" x14ac:dyDescent="0.2">
      <c r="D1111" s="62"/>
      <c r="E1111" s="62"/>
    </row>
    <row r="1112" spans="4:5" x14ac:dyDescent="0.2">
      <c r="D1112" s="62"/>
      <c r="E1112" s="62"/>
    </row>
    <row r="1113" spans="4:5" x14ac:dyDescent="0.2">
      <c r="D1113" s="62"/>
      <c r="E1113" s="62"/>
    </row>
    <row r="1114" spans="4:5" x14ac:dyDescent="0.2">
      <c r="D1114" s="62"/>
      <c r="E1114" s="62"/>
    </row>
    <row r="1115" spans="4:5" x14ac:dyDescent="0.2">
      <c r="D1115" s="62"/>
      <c r="E1115" s="62"/>
    </row>
    <row r="1116" spans="4:5" x14ac:dyDescent="0.2">
      <c r="D1116" s="62"/>
      <c r="E1116" s="62"/>
    </row>
    <row r="1117" spans="4:5" x14ac:dyDescent="0.2">
      <c r="D1117" s="62"/>
      <c r="E1117" s="62"/>
    </row>
    <row r="1118" spans="4:5" x14ac:dyDescent="0.2">
      <c r="D1118" s="62"/>
      <c r="E1118" s="62"/>
    </row>
    <row r="1119" spans="4:5" x14ac:dyDescent="0.2">
      <c r="D1119" s="62"/>
      <c r="E1119" s="62"/>
    </row>
    <row r="1120" spans="4:5" x14ac:dyDescent="0.2">
      <c r="D1120" s="62"/>
      <c r="E1120" s="62"/>
    </row>
    <row r="1121" spans="4:5" x14ac:dyDescent="0.2">
      <c r="D1121" s="62"/>
      <c r="E1121" s="62"/>
    </row>
    <row r="1122" spans="4:5" x14ac:dyDescent="0.2">
      <c r="D1122" s="62"/>
      <c r="E1122" s="62"/>
    </row>
    <row r="1123" spans="4:5" x14ac:dyDescent="0.2">
      <c r="D1123" s="62"/>
      <c r="E1123" s="62"/>
    </row>
    <row r="1124" spans="4:5" x14ac:dyDescent="0.2">
      <c r="D1124" s="62"/>
      <c r="E1124" s="62"/>
    </row>
    <row r="1125" spans="4:5" x14ac:dyDescent="0.2">
      <c r="D1125" s="62"/>
      <c r="E1125" s="62"/>
    </row>
    <row r="1126" spans="4:5" x14ac:dyDescent="0.2">
      <c r="D1126" s="62"/>
      <c r="E1126" s="62"/>
    </row>
    <row r="1127" spans="4:5" x14ac:dyDescent="0.2">
      <c r="D1127" s="62"/>
      <c r="E1127" s="62"/>
    </row>
    <row r="1128" spans="4:5" x14ac:dyDescent="0.2">
      <c r="D1128" s="62"/>
      <c r="E1128" s="62"/>
    </row>
    <row r="1129" spans="4:5" x14ac:dyDescent="0.2">
      <c r="D1129" s="62"/>
      <c r="E1129" s="62"/>
    </row>
    <row r="1130" spans="4:5" x14ac:dyDescent="0.2">
      <c r="D1130" s="62"/>
      <c r="E1130" s="62"/>
    </row>
    <row r="1131" spans="4:5" x14ac:dyDescent="0.2">
      <c r="D1131" s="62"/>
      <c r="E1131" s="62"/>
    </row>
    <row r="1132" spans="4:5" x14ac:dyDescent="0.2">
      <c r="D1132" s="62"/>
      <c r="E1132" s="62"/>
    </row>
    <row r="1133" spans="4:5" x14ac:dyDescent="0.2">
      <c r="D1133" s="62"/>
      <c r="E1133" s="62"/>
    </row>
    <row r="1134" spans="4:5" x14ac:dyDescent="0.2">
      <c r="D1134" s="62"/>
      <c r="E1134" s="62"/>
    </row>
    <row r="1135" spans="4:5" x14ac:dyDescent="0.2">
      <c r="D1135" s="62"/>
      <c r="E1135" s="62"/>
    </row>
    <row r="1136" spans="4:5" x14ac:dyDescent="0.2">
      <c r="D1136" s="62"/>
      <c r="E1136" s="62"/>
    </row>
    <row r="1137" spans="4:5" x14ac:dyDescent="0.2">
      <c r="D1137" s="62"/>
      <c r="E1137" s="62"/>
    </row>
    <row r="1138" spans="4:5" x14ac:dyDescent="0.2">
      <c r="D1138" s="62"/>
      <c r="E1138" s="62"/>
    </row>
    <row r="1139" spans="4:5" x14ac:dyDescent="0.2">
      <c r="D1139" s="62"/>
      <c r="E1139" s="62"/>
    </row>
    <row r="1140" spans="4:5" x14ac:dyDescent="0.2">
      <c r="D1140" s="62"/>
      <c r="E1140" s="62"/>
    </row>
    <row r="1141" spans="4:5" x14ac:dyDescent="0.2">
      <c r="D1141" s="62"/>
      <c r="E1141" s="62"/>
    </row>
    <row r="1142" spans="4:5" x14ac:dyDescent="0.2">
      <c r="D1142" s="62"/>
      <c r="E1142" s="62"/>
    </row>
    <row r="1143" spans="4:5" x14ac:dyDescent="0.2">
      <c r="D1143" s="62"/>
      <c r="E1143" s="62"/>
    </row>
    <row r="1144" spans="4:5" x14ac:dyDescent="0.2">
      <c r="D1144" s="62"/>
      <c r="E1144" s="62"/>
    </row>
    <row r="1145" spans="4:5" x14ac:dyDescent="0.2">
      <c r="D1145" s="62"/>
      <c r="E1145" s="62"/>
    </row>
    <row r="1146" spans="4:5" x14ac:dyDescent="0.2">
      <c r="D1146" s="62"/>
      <c r="E1146" s="62"/>
    </row>
    <row r="1147" spans="4:5" x14ac:dyDescent="0.2">
      <c r="D1147" s="62"/>
      <c r="E1147" s="62"/>
    </row>
    <row r="1148" spans="4:5" x14ac:dyDescent="0.2">
      <c r="D1148" s="62"/>
      <c r="E1148" s="62"/>
    </row>
    <row r="1149" spans="4:5" x14ac:dyDescent="0.2">
      <c r="D1149" s="62"/>
      <c r="E1149" s="62"/>
    </row>
    <row r="1150" spans="4:5" x14ac:dyDescent="0.2">
      <c r="D1150" s="62"/>
      <c r="E1150" s="62"/>
    </row>
    <row r="1151" spans="4:5" x14ac:dyDescent="0.2">
      <c r="D1151" s="62"/>
      <c r="E1151" s="62"/>
    </row>
    <row r="1152" spans="4:5" x14ac:dyDescent="0.2">
      <c r="D1152" s="62"/>
      <c r="E1152" s="62"/>
    </row>
    <row r="1153" spans="4:5" x14ac:dyDescent="0.2">
      <c r="D1153" s="62"/>
      <c r="E1153" s="62"/>
    </row>
    <row r="1154" spans="4:5" x14ac:dyDescent="0.2">
      <c r="D1154" s="62"/>
      <c r="E1154" s="62"/>
    </row>
    <row r="1155" spans="4:5" x14ac:dyDescent="0.2">
      <c r="D1155" s="62"/>
      <c r="E1155" s="62"/>
    </row>
    <row r="1156" spans="4:5" x14ac:dyDescent="0.2">
      <c r="D1156" s="62"/>
      <c r="E1156" s="62"/>
    </row>
    <row r="1157" spans="4:5" x14ac:dyDescent="0.2">
      <c r="D1157" s="62"/>
      <c r="E1157" s="62"/>
    </row>
    <row r="1158" spans="4:5" x14ac:dyDescent="0.2">
      <c r="D1158" s="62"/>
      <c r="E1158" s="62"/>
    </row>
    <row r="1159" spans="4:5" x14ac:dyDescent="0.2">
      <c r="D1159" s="62"/>
      <c r="E1159" s="62"/>
    </row>
    <row r="1160" spans="4:5" x14ac:dyDescent="0.2">
      <c r="D1160" s="62"/>
      <c r="E1160" s="62"/>
    </row>
    <row r="1161" spans="4:5" x14ac:dyDescent="0.2">
      <c r="D1161" s="62"/>
      <c r="E1161" s="62"/>
    </row>
    <row r="1162" spans="4:5" x14ac:dyDescent="0.2">
      <c r="D1162" s="62"/>
      <c r="E1162" s="62"/>
    </row>
    <row r="1163" spans="4:5" x14ac:dyDescent="0.2">
      <c r="D1163" s="62"/>
      <c r="E1163" s="62"/>
    </row>
    <row r="1164" spans="4:5" x14ac:dyDescent="0.2">
      <c r="D1164" s="62"/>
      <c r="E1164" s="62"/>
    </row>
    <row r="1165" spans="4:5" x14ac:dyDescent="0.2">
      <c r="D1165" s="62"/>
      <c r="E1165" s="62"/>
    </row>
    <row r="1166" spans="4:5" x14ac:dyDescent="0.2">
      <c r="D1166" s="62"/>
      <c r="E1166" s="62"/>
    </row>
    <row r="1167" spans="4:5" x14ac:dyDescent="0.2">
      <c r="D1167" s="62"/>
      <c r="E1167" s="62"/>
    </row>
    <row r="1168" spans="4:5" x14ac:dyDescent="0.2">
      <c r="D1168" s="62"/>
      <c r="E1168" s="62"/>
    </row>
    <row r="1169" spans="4:5" x14ac:dyDescent="0.2">
      <c r="D1169" s="62"/>
      <c r="E1169" s="62"/>
    </row>
    <row r="1170" spans="4:5" x14ac:dyDescent="0.2">
      <c r="D1170" s="62"/>
      <c r="E1170" s="62"/>
    </row>
    <row r="1171" spans="4:5" x14ac:dyDescent="0.2">
      <c r="D1171" s="62"/>
      <c r="E1171" s="62"/>
    </row>
    <row r="1172" spans="4:5" x14ac:dyDescent="0.2">
      <c r="D1172" s="62"/>
      <c r="E1172" s="62"/>
    </row>
    <row r="1173" spans="4:5" x14ac:dyDescent="0.2">
      <c r="D1173" s="62"/>
      <c r="E1173" s="62"/>
    </row>
    <row r="1174" spans="4:5" x14ac:dyDescent="0.2">
      <c r="D1174" s="62"/>
      <c r="E1174" s="62"/>
    </row>
    <row r="1175" spans="4:5" x14ac:dyDescent="0.2">
      <c r="D1175" s="62"/>
      <c r="E1175" s="62"/>
    </row>
    <row r="1176" spans="4:5" x14ac:dyDescent="0.2">
      <c r="D1176" s="62"/>
      <c r="E1176" s="62"/>
    </row>
    <row r="1177" spans="4:5" x14ac:dyDescent="0.2">
      <c r="D1177" s="62"/>
      <c r="E1177" s="62"/>
    </row>
    <row r="1178" spans="4:5" x14ac:dyDescent="0.2">
      <c r="D1178" s="62"/>
      <c r="E1178" s="62"/>
    </row>
    <row r="1179" spans="4:5" x14ac:dyDescent="0.2">
      <c r="D1179" s="62"/>
      <c r="E1179" s="62"/>
    </row>
    <row r="1180" spans="4:5" x14ac:dyDescent="0.2">
      <c r="D1180" s="62"/>
      <c r="E1180" s="62"/>
    </row>
    <row r="1181" spans="4:5" x14ac:dyDescent="0.2">
      <c r="D1181" s="62"/>
      <c r="E1181" s="62"/>
    </row>
    <row r="1182" spans="4:5" x14ac:dyDescent="0.2">
      <c r="D1182" s="62"/>
      <c r="E1182" s="62"/>
    </row>
    <row r="1183" spans="4:5" x14ac:dyDescent="0.2">
      <c r="D1183" s="62"/>
      <c r="E1183" s="62"/>
    </row>
    <row r="1184" spans="4:5" x14ac:dyDescent="0.2">
      <c r="D1184" s="62"/>
      <c r="E1184" s="62"/>
    </row>
    <row r="1185" spans="4:5" x14ac:dyDescent="0.2">
      <c r="D1185" s="62"/>
      <c r="E1185" s="62"/>
    </row>
    <row r="1186" spans="4:5" x14ac:dyDescent="0.2">
      <c r="D1186" s="62"/>
      <c r="E1186" s="62"/>
    </row>
    <row r="1187" spans="4:5" x14ac:dyDescent="0.2">
      <c r="D1187" s="62"/>
      <c r="E1187" s="62"/>
    </row>
    <row r="1188" spans="4:5" x14ac:dyDescent="0.2">
      <c r="D1188" s="62"/>
      <c r="E1188" s="62"/>
    </row>
    <row r="1189" spans="4:5" x14ac:dyDescent="0.2">
      <c r="D1189" s="62"/>
      <c r="E1189" s="62"/>
    </row>
    <row r="1190" spans="4:5" x14ac:dyDescent="0.2">
      <c r="D1190" s="62"/>
      <c r="E1190" s="62"/>
    </row>
    <row r="1191" spans="4:5" x14ac:dyDescent="0.2">
      <c r="D1191" s="62"/>
      <c r="E1191" s="62"/>
    </row>
    <row r="1192" spans="4:5" x14ac:dyDescent="0.2">
      <c r="D1192" s="62"/>
      <c r="E1192" s="62"/>
    </row>
    <row r="1193" spans="4:5" x14ac:dyDescent="0.2">
      <c r="D1193" s="62"/>
      <c r="E1193" s="62"/>
    </row>
    <row r="1194" spans="4:5" x14ac:dyDescent="0.2">
      <c r="D1194" s="62"/>
      <c r="E1194" s="62"/>
    </row>
    <row r="1195" spans="4:5" x14ac:dyDescent="0.2">
      <c r="D1195" s="62"/>
      <c r="E1195" s="62"/>
    </row>
    <row r="1196" spans="4:5" x14ac:dyDescent="0.2">
      <c r="D1196" s="62"/>
      <c r="E1196" s="62"/>
    </row>
    <row r="1197" spans="4:5" x14ac:dyDescent="0.2">
      <c r="D1197" s="62"/>
      <c r="E1197" s="62"/>
    </row>
    <row r="1198" spans="4:5" x14ac:dyDescent="0.2">
      <c r="D1198" s="62"/>
      <c r="E1198" s="62"/>
    </row>
    <row r="1199" spans="4:5" x14ac:dyDescent="0.2">
      <c r="D1199" s="62"/>
      <c r="E1199" s="62"/>
    </row>
    <row r="1200" spans="4:5" x14ac:dyDescent="0.2">
      <c r="D1200" s="62"/>
      <c r="E1200" s="62"/>
    </row>
    <row r="1201" spans="4:5" x14ac:dyDescent="0.2">
      <c r="D1201" s="62"/>
      <c r="E1201" s="62"/>
    </row>
    <row r="1202" spans="4:5" x14ac:dyDescent="0.2">
      <c r="D1202" s="62"/>
      <c r="E1202" s="62"/>
    </row>
    <row r="1203" spans="4:5" x14ac:dyDescent="0.2">
      <c r="D1203" s="62"/>
      <c r="E1203" s="62"/>
    </row>
    <row r="1204" spans="4:5" x14ac:dyDescent="0.2">
      <c r="D1204" s="62"/>
      <c r="E1204" s="62"/>
    </row>
    <row r="1205" spans="4:5" x14ac:dyDescent="0.2">
      <c r="D1205" s="62"/>
      <c r="E1205" s="62"/>
    </row>
    <row r="1206" spans="4:5" x14ac:dyDescent="0.2">
      <c r="D1206" s="62"/>
      <c r="E1206" s="62"/>
    </row>
    <row r="1207" spans="4:5" x14ac:dyDescent="0.2">
      <c r="D1207" s="62"/>
      <c r="E1207" s="62"/>
    </row>
    <row r="1208" spans="4:5" x14ac:dyDescent="0.2">
      <c r="D1208" s="62"/>
      <c r="E1208" s="62"/>
    </row>
    <row r="1209" spans="4:5" x14ac:dyDescent="0.2">
      <c r="D1209" s="62"/>
      <c r="E1209" s="62"/>
    </row>
    <row r="1210" spans="4:5" x14ac:dyDescent="0.2">
      <c r="D1210" s="62"/>
      <c r="E1210" s="62"/>
    </row>
    <row r="1211" spans="4:5" x14ac:dyDescent="0.2">
      <c r="D1211" s="62"/>
      <c r="E1211" s="62"/>
    </row>
    <row r="1212" spans="4:5" x14ac:dyDescent="0.2">
      <c r="D1212" s="62"/>
      <c r="E1212" s="62"/>
    </row>
    <row r="1213" spans="4:5" x14ac:dyDescent="0.2">
      <c r="D1213" s="62"/>
      <c r="E1213" s="62"/>
    </row>
    <row r="1214" spans="4:5" x14ac:dyDescent="0.2">
      <c r="D1214" s="62"/>
      <c r="E1214" s="62"/>
    </row>
    <row r="1215" spans="4:5" x14ac:dyDescent="0.2">
      <c r="D1215" s="62"/>
      <c r="E1215" s="62"/>
    </row>
    <row r="1216" spans="4:5" x14ac:dyDescent="0.2">
      <c r="D1216" s="62"/>
      <c r="E1216" s="62"/>
    </row>
    <row r="1217" spans="4:5" x14ac:dyDescent="0.2">
      <c r="D1217" s="62"/>
      <c r="E1217" s="62"/>
    </row>
    <row r="1218" spans="4:5" x14ac:dyDescent="0.2">
      <c r="D1218" s="62"/>
      <c r="E1218" s="62"/>
    </row>
    <row r="1219" spans="4:5" x14ac:dyDescent="0.2">
      <c r="D1219" s="62"/>
      <c r="E1219" s="62"/>
    </row>
    <row r="1220" spans="4:5" x14ac:dyDescent="0.2">
      <c r="D1220" s="62"/>
      <c r="E1220" s="62"/>
    </row>
    <row r="1221" spans="4:5" x14ac:dyDescent="0.2">
      <c r="D1221" s="62"/>
      <c r="E1221" s="62"/>
    </row>
    <row r="1222" spans="4:5" x14ac:dyDescent="0.2">
      <c r="D1222" s="62"/>
      <c r="E1222" s="62"/>
    </row>
    <row r="1223" spans="4:5" x14ac:dyDescent="0.2">
      <c r="D1223" s="62"/>
      <c r="E1223" s="62"/>
    </row>
    <row r="1224" spans="4:5" x14ac:dyDescent="0.2">
      <c r="D1224" s="62"/>
      <c r="E1224" s="62"/>
    </row>
    <row r="1225" spans="4:5" x14ac:dyDescent="0.2">
      <c r="D1225" s="62"/>
      <c r="E1225" s="62"/>
    </row>
    <row r="1226" spans="4:5" x14ac:dyDescent="0.2">
      <c r="D1226" s="62"/>
      <c r="E1226" s="62"/>
    </row>
    <row r="1227" spans="4:5" x14ac:dyDescent="0.2">
      <c r="D1227" s="62"/>
      <c r="E1227" s="62"/>
    </row>
    <row r="1228" spans="4:5" x14ac:dyDescent="0.2">
      <c r="D1228" s="62"/>
      <c r="E1228" s="62"/>
    </row>
    <row r="1229" spans="4:5" x14ac:dyDescent="0.2">
      <c r="D1229" s="62"/>
      <c r="E1229" s="62"/>
    </row>
    <row r="1230" spans="4:5" x14ac:dyDescent="0.2">
      <c r="D1230" s="62"/>
      <c r="E1230" s="62"/>
    </row>
    <row r="1231" spans="4:5" x14ac:dyDescent="0.2">
      <c r="D1231" s="62"/>
      <c r="E1231" s="62"/>
    </row>
    <row r="1232" spans="4:5" x14ac:dyDescent="0.2">
      <c r="D1232" s="62"/>
      <c r="E1232" s="62"/>
    </row>
    <row r="1233" spans="4:5" x14ac:dyDescent="0.2">
      <c r="D1233" s="62"/>
      <c r="E1233" s="62"/>
    </row>
    <row r="1234" spans="4:5" x14ac:dyDescent="0.2">
      <c r="D1234" s="62"/>
      <c r="E1234" s="62"/>
    </row>
    <row r="1235" spans="4:5" x14ac:dyDescent="0.2">
      <c r="D1235" s="62"/>
      <c r="E1235" s="62"/>
    </row>
    <row r="1236" spans="4:5" x14ac:dyDescent="0.2">
      <c r="D1236" s="62"/>
      <c r="E1236" s="62"/>
    </row>
    <row r="1237" spans="4:5" x14ac:dyDescent="0.2">
      <c r="D1237" s="62"/>
      <c r="E1237" s="62"/>
    </row>
    <row r="1238" spans="4:5" x14ac:dyDescent="0.2">
      <c r="D1238" s="62"/>
      <c r="E1238" s="62"/>
    </row>
    <row r="1239" spans="4:5" x14ac:dyDescent="0.2">
      <c r="D1239" s="62"/>
      <c r="E1239" s="62"/>
    </row>
    <row r="1240" spans="4:5" x14ac:dyDescent="0.2">
      <c r="D1240" s="62"/>
      <c r="E1240" s="62"/>
    </row>
    <row r="1241" spans="4:5" x14ac:dyDescent="0.2">
      <c r="D1241" s="62"/>
      <c r="E1241" s="62"/>
    </row>
    <row r="1242" spans="4:5" x14ac:dyDescent="0.2">
      <c r="D1242" s="62"/>
      <c r="E1242" s="62"/>
    </row>
    <row r="1243" spans="4:5" x14ac:dyDescent="0.2">
      <c r="D1243" s="62"/>
      <c r="E1243" s="62"/>
    </row>
    <row r="1244" spans="4:5" x14ac:dyDescent="0.2">
      <c r="D1244" s="62"/>
      <c r="E1244" s="62"/>
    </row>
    <row r="1245" spans="4:5" x14ac:dyDescent="0.2">
      <c r="D1245" s="62"/>
      <c r="E1245" s="62"/>
    </row>
    <row r="1246" spans="4:5" x14ac:dyDescent="0.2">
      <c r="D1246" s="62"/>
      <c r="E1246" s="62"/>
    </row>
    <row r="1247" spans="4:5" x14ac:dyDescent="0.2">
      <c r="D1247" s="62"/>
      <c r="E1247" s="62"/>
    </row>
    <row r="1248" spans="4:5" x14ac:dyDescent="0.2">
      <c r="D1248" s="62"/>
      <c r="E1248" s="62"/>
    </row>
    <row r="1249" spans="4:5" x14ac:dyDescent="0.2">
      <c r="D1249" s="62"/>
      <c r="E1249" s="62"/>
    </row>
    <row r="1250" spans="4:5" x14ac:dyDescent="0.2">
      <c r="D1250" s="62"/>
      <c r="E1250" s="62"/>
    </row>
    <row r="1251" spans="4:5" x14ac:dyDescent="0.2">
      <c r="D1251" s="62"/>
      <c r="E1251" s="62"/>
    </row>
    <row r="1252" spans="4:5" x14ac:dyDescent="0.2">
      <c r="D1252" s="62"/>
      <c r="E1252" s="62"/>
    </row>
    <row r="1253" spans="4:5" x14ac:dyDescent="0.2">
      <c r="D1253" s="62"/>
      <c r="E1253" s="62"/>
    </row>
    <row r="1254" spans="4:5" x14ac:dyDescent="0.2">
      <c r="D1254" s="62"/>
      <c r="E1254" s="62"/>
    </row>
    <row r="1255" spans="4:5" x14ac:dyDescent="0.2">
      <c r="D1255" s="62"/>
      <c r="E1255" s="62"/>
    </row>
    <row r="1256" spans="4:5" x14ac:dyDescent="0.2">
      <c r="D1256" s="62"/>
      <c r="E1256" s="62"/>
    </row>
    <row r="1257" spans="4:5" x14ac:dyDescent="0.2">
      <c r="D1257" s="62"/>
      <c r="E1257" s="62"/>
    </row>
    <row r="1258" spans="4:5" x14ac:dyDescent="0.2">
      <c r="D1258" s="62"/>
      <c r="E1258" s="62"/>
    </row>
    <row r="1259" spans="4:5" x14ac:dyDescent="0.2">
      <c r="D1259" s="62"/>
      <c r="E1259" s="62"/>
    </row>
    <row r="1260" spans="4:5" x14ac:dyDescent="0.2">
      <c r="D1260" s="62"/>
      <c r="E1260" s="62"/>
    </row>
    <row r="1261" spans="4:5" x14ac:dyDescent="0.2">
      <c r="D1261" s="62"/>
      <c r="E1261" s="62"/>
    </row>
    <row r="1262" spans="4:5" x14ac:dyDescent="0.2">
      <c r="D1262" s="62"/>
      <c r="E1262" s="62"/>
    </row>
    <row r="1263" spans="4:5" x14ac:dyDescent="0.2">
      <c r="D1263" s="62"/>
      <c r="E1263" s="62"/>
    </row>
    <row r="1264" spans="4:5" x14ac:dyDescent="0.2">
      <c r="D1264" s="62"/>
      <c r="E1264" s="62"/>
    </row>
    <row r="1265" spans="4:5" x14ac:dyDescent="0.2">
      <c r="D1265" s="62"/>
      <c r="E1265" s="62"/>
    </row>
    <row r="1266" spans="4:5" x14ac:dyDescent="0.2">
      <c r="D1266" s="62"/>
      <c r="E1266" s="62"/>
    </row>
    <row r="1267" spans="4:5" x14ac:dyDescent="0.2">
      <c r="D1267" s="62"/>
      <c r="E1267" s="62"/>
    </row>
    <row r="1268" spans="4:5" x14ac:dyDescent="0.2">
      <c r="D1268" s="62"/>
      <c r="E1268" s="62"/>
    </row>
    <row r="1269" spans="4:5" x14ac:dyDescent="0.2">
      <c r="D1269" s="62"/>
      <c r="E1269" s="62"/>
    </row>
    <row r="1270" spans="4:5" x14ac:dyDescent="0.2">
      <c r="D1270" s="62"/>
      <c r="E1270" s="62"/>
    </row>
    <row r="1271" spans="4:5" x14ac:dyDescent="0.2">
      <c r="D1271" s="62"/>
      <c r="E1271" s="62"/>
    </row>
    <row r="1272" spans="4:5" x14ac:dyDescent="0.2">
      <c r="D1272" s="62"/>
      <c r="E1272" s="62"/>
    </row>
    <row r="1273" spans="4:5" x14ac:dyDescent="0.2">
      <c r="D1273" s="62"/>
      <c r="E1273" s="62"/>
    </row>
    <row r="1274" spans="4:5" x14ac:dyDescent="0.2">
      <c r="D1274" s="62"/>
      <c r="E1274" s="62"/>
    </row>
    <row r="1275" spans="4:5" x14ac:dyDescent="0.2">
      <c r="D1275" s="62"/>
      <c r="E1275" s="62"/>
    </row>
    <row r="1276" spans="4:5" x14ac:dyDescent="0.2">
      <c r="D1276" s="62"/>
      <c r="E1276" s="62"/>
    </row>
    <row r="1277" spans="4:5" x14ac:dyDescent="0.2">
      <c r="D1277" s="62"/>
      <c r="E1277" s="62"/>
    </row>
    <row r="1278" spans="4:5" x14ac:dyDescent="0.2">
      <c r="D1278" s="62"/>
      <c r="E1278" s="62"/>
    </row>
    <row r="1279" spans="4:5" x14ac:dyDescent="0.2">
      <c r="D1279" s="62"/>
      <c r="E1279" s="62"/>
    </row>
    <row r="1280" spans="4:5" x14ac:dyDescent="0.2">
      <c r="D1280" s="62"/>
      <c r="E1280" s="62"/>
    </row>
    <row r="1281" spans="4:5" x14ac:dyDescent="0.2">
      <c r="D1281" s="62"/>
      <c r="E1281" s="62"/>
    </row>
    <row r="1282" spans="4:5" x14ac:dyDescent="0.2">
      <c r="D1282" s="62"/>
      <c r="E1282" s="62"/>
    </row>
    <row r="1283" spans="4:5" x14ac:dyDescent="0.2">
      <c r="D1283" s="62"/>
      <c r="E1283" s="62"/>
    </row>
    <row r="1284" spans="4:5" x14ac:dyDescent="0.2">
      <c r="D1284" s="62"/>
      <c r="E1284" s="62"/>
    </row>
    <row r="1285" spans="4:5" x14ac:dyDescent="0.2">
      <c r="D1285" s="62"/>
      <c r="E1285" s="62"/>
    </row>
    <row r="1286" spans="4:5" x14ac:dyDescent="0.2">
      <c r="D1286" s="62"/>
      <c r="E1286" s="62"/>
    </row>
    <row r="1287" spans="4:5" x14ac:dyDescent="0.2">
      <c r="D1287" s="62"/>
      <c r="E1287" s="62"/>
    </row>
    <row r="1288" spans="4:5" x14ac:dyDescent="0.2">
      <c r="D1288" s="62"/>
      <c r="E1288" s="62"/>
    </row>
    <row r="1289" spans="4:5" x14ac:dyDescent="0.2">
      <c r="D1289" s="62"/>
      <c r="E1289" s="62"/>
    </row>
    <row r="1290" spans="4:5" x14ac:dyDescent="0.2">
      <c r="D1290" s="62"/>
      <c r="E1290" s="62"/>
    </row>
    <row r="1291" spans="4:5" x14ac:dyDescent="0.2">
      <c r="D1291" s="62"/>
      <c r="E1291" s="62"/>
    </row>
    <row r="1292" spans="4:5" x14ac:dyDescent="0.2">
      <c r="D1292" s="62"/>
      <c r="E1292" s="62"/>
    </row>
    <row r="1293" spans="4:5" x14ac:dyDescent="0.2">
      <c r="D1293" s="62"/>
      <c r="E1293" s="62"/>
    </row>
    <row r="1294" spans="4:5" x14ac:dyDescent="0.2">
      <c r="D1294" s="62"/>
      <c r="E1294" s="62"/>
    </row>
    <row r="1295" spans="4:5" x14ac:dyDescent="0.2">
      <c r="D1295" s="62"/>
      <c r="E1295" s="62"/>
    </row>
    <row r="1296" spans="4:5" x14ac:dyDescent="0.2">
      <c r="D1296" s="62"/>
      <c r="E1296" s="62"/>
    </row>
    <row r="1297" spans="4:5" x14ac:dyDescent="0.2">
      <c r="D1297" s="62"/>
      <c r="E1297" s="62"/>
    </row>
    <row r="1298" spans="4:5" x14ac:dyDescent="0.2">
      <c r="D1298" s="62"/>
      <c r="E1298" s="62"/>
    </row>
    <row r="1299" spans="4:5" x14ac:dyDescent="0.2">
      <c r="D1299" s="62"/>
      <c r="E1299" s="62"/>
    </row>
    <row r="1300" spans="4:5" x14ac:dyDescent="0.2">
      <c r="D1300" s="62"/>
      <c r="E1300" s="62"/>
    </row>
    <row r="1301" spans="4:5" x14ac:dyDescent="0.2">
      <c r="D1301" s="62"/>
      <c r="E1301" s="62"/>
    </row>
    <row r="1302" spans="4:5" x14ac:dyDescent="0.2">
      <c r="D1302" s="62"/>
      <c r="E1302" s="62"/>
    </row>
    <row r="1303" spans="4:5" x14ac:dyDescent="0.2">
      <c r="D1303" s="62"/>
      <c r="E1303" s="62"/>
    </row>
    <row r="1304" spans="4:5" x14ac:dyDescent="0.2">
      <c r="D1304" s="62"/>
      <c r="E1304" s="62"/>
    </row>
    <row r="1305" spans="4:5" x14ac:dyDescent="0.2">
      <c r="D1305" s="62"/>
      <c r="E1305" s="62"/>
    </row>
    <row r="1306" spans="4:5" x14ac:dyDescent="0.2">
      <c r="D1306" s="62"/>
      <c r="E1306" s="62"/>
    </row>
    <row r="1307" spans="4:5" x14ac:dyDescent="0.2">
      <c r="D1307" s="62"/>
      <c r="E1307" s="62"/>
    </row>
    <row r="1308" spans="4:5" x14ac:dyDescent="0.2">
      <c r="D1308" s="62"/>
      <c r="E1308" s="62"/>
    </row>
    <row r="1309" spans="4:5" x14ac:dyDescent="0.2">
      <c r="D1309" s="62"/>
      <c r="E1309" s="62"/>
    </row>
    <row r="1310" spans="4:5" x14ac:dyDescent="0.2">
      <c r="D1310" s="62"/>
      <c r="E1310" s="62"/>
    </row>
    <row r="1311" spans="4:5" x14ac:dyDescent="0.2">
      <c r="D1311" s="62"/>
      <c r="E1311" s="62"/>
    </row>
    <row r="1312" spans="4:5" x14ac:dyDescent="0.2">
      <c r="D1312" s="62"/>
      <c r="E1312" s="62"/>
    </row>
    <row r="1313" spans="4:5" x14ac:dyDescent="0.2">
      <c r="D1313" s="62"/>
      <c r="E1313" s="62"/>
    </row>
    <row r="1314" spans="4:5" x14ac:dyDescent="0.2">
      <c r="D1314" s="62"/>
      <c r="E1314" s="62"/>
    </row>
    <row r="1315" spans="4:5" x14ac:dyDescent="0.2">
      <c r="D1315" s="62"/>
      <c r="E1315" s="62"/>
    </row>
    <row r="1316" spans="4:5" x14ac:dyDescent="0.2">
      <c r="D1316" s="62"/>
      <c r="E1316" s="62"/>
    </row>
    <row r="1317" spans="4:5" x14ac:dyDescent="0.2">
      <c r="D1317" s="62"/>
      <c r="E1317" s="62"/>
    </row>
    <row r="1318" spans="4:5" x14ac:dyDescent="0.2">
      <c r="D1318" s="62"/>
      <c r="E1318" s="62"/>
    </row>
    <row r="1319" spans="4:5" x14ac:dyDescent="0.2">
      <c r="D1319" s="62"/>
      <c r="E1319" s="62"/>
    </row>
    <row r="1320" spans="4:5" x14ac:dyDescent="0.2">
      <c r="D1320" s="62"/>
      <c r="E1320" s="62"/>
    </row>
    <row r="1321" spans="4:5" x14ac:dyDescent="0.2">
      <c r="D1321" s="62"/>
      <c r="E1321" s="62"/>
    </row>
    <row r="1322" spans="4:5" x14ac:dyDescent="0.2">
      <c r="D1322" s="62"/>
      <c r="E1322" s="62"/>
    </row>
    <row r="1323" spans="4:5" x14ac:dyDescent="0.2">
      <c r="D1323" s="62"/>
      <c r="E1323" s="62"/>
    </row>
    <row r="1324" spans="4:5" x14ac:dyDescent="0.2">
      <c r="D1324" s="62"/>
      <c r="E1324" s="62"/>
    </row>
    <row r="1325" spans="4:5" x14ac:dyDescent="0.2">
      <c r="D1325" s="62"/>
      <c r="E1325" s="62"/>
    </row>
    <row r="1326" spans="4:5" x14ac:dyDescent="0.2">
      <c r="D1326" s="62"/>
      <c r="E1326" s="62"/>
    </row>
    <row r="1327" spans="4:5" x14ac:dyDescent="0.2">
      <c r="D1327" s="62"/>
      <c r="E1327" s="62"/>
    </row>
    <row r="1328" spans="4:5" x14ac:dyDescent="0.2">
      <c r="D1328" s="62"/>
      <c r="E1328" s="62"/>
    </row>
    <row r="1329" spans="4:5" x14ac:dyDescent="0.2">
      <c r="D1329" s="62"/>
      <c r="E1329" s="62"/>
    </row>
    <row r="1330" spans="4:5" x14ac:dyDescent="0.2">
      <c r="D1330" s="62"/>
      <c r="E1330" s="62"/>
    </row>
    <row r="1331" spans="4:5" x14ac:dyDescent="0.2">
      <c r="D1331" s="62"/>
      <c r="E1331" s="62"/>
    </row>
    <row r="1332" spans="4:5" x14ac:dyDescent="0.2">
      <c r="D1332" s="62"/>
      <c r="E1332" s="62"/>
    </row>
    <row r="1333" spans="4:5" x14ac:dyDescent="0.2">
      <c r="D1333" s="62"/>
      <c r="E1333" s="62"/>
    </row>
    <row r="1334" spans="4:5" x14ac:dyDescent="0.2">
      <c r="D1334" s="62"/>
      <c r="E1334" s="62"/>
    </row>
    <row r="1335" spans="4:5" x14ac:dyDescent="0.2">
      <c r="D1335" s="62"/>
      <c r="E1335" s="62"/>
    </row>
    <row r="1336" spans="4:5" x14ac:dyDescent="0.2">
      <c r="D1336" s="62"/>
      <c r="E1336" s="62"/>
    </row>
    <row r="1337" spans="4:5" x14ac:dyDescent="0.2">
      <c r="D1337" s="62"/>
      <c r="E1337" s="62"/>
    </row>
    <row r="1338" spans="4:5" x14ac:dyDescent="0.2">
      <c r="D1338" s="62"/>
      <c r="E1338" s="62"/>
    </row>
    <row r="1339" spans="4:5" x14ac:dyDescent="0.2">
      <c r="D1339" s="62"/>
      <c r="E1339" s="62"/>
    </row>
    <row r="1340" spans="4:5" x14ac:dyDescent="0.2">
      <c r="D1340" s="62"/>
      <c r="E1340" s="62"/>
    </row>
    <row r="1341" spans="4:5" x14ac:dyDescent="0.2">
      <c r="D1341" s="62"/>
      <c r="E1341" s="62"/>
    </row>
    <row r="1342" spans="4:5" x14ac:dyDescent="0.2">
      <c r="D1342" s="62"/>
      <c r="E1342" s="62"/>
    </row>
    <row r="1343" spans="4:5" x14ac:dyDescent="0.2">
      <c r="D1343" s="62"/>
      <c r="E1343" s="62"/>
    </row>
    <row r="1344" spans="4:5" x14ac:dyDescent="0.2">
      <c r="D1344" s="62"/>
      <c r="E1344" s="62"/>
    </row>
    <row r="1345" spans="4:5" x14ac:dyDescent="0.2">
      <c r="D1345" s="62"/>
      <c r="E1345" s="62"/>
    </row>
    <row r="1346" spans="4:5" x14ac:dyDescent="0.2">
      <c r="D1346" s="62"/>
      <c r="E1346" s="62"/>
    </row>
    <row r="1347" spans="4:5" x14ac:dyDescent="0.2">
      <c r="D1347" s="62"/>
      <c r="E1347" s="62"/>
    </row>
    <row r="1348" spans="4:5" x14ac:dyDescent="0.2">
      <c r="D1348" s="62"/>
      <c r="E1348" s="62"/>
    </row>
    <row r="1349" spans="4:5" x14ac:dyDescent="0.2">
      <c r="D1349" s="62"/>
      <c r="E1349" s="62"/>
    </row>
    <row r="1350" spans="4:5" x14ac:dyDescent="0.2">
      <c r="D1350" s="62"/>
      <c r="E1350" s="62"/>
    </row>
    <row r="1351" spans="4:5" x14ac:dyDescent="0.2">
      <c r="D1351" s="62"/>
      <c r="E1351" s="62"/>
    </row>
    <row r="1352" spans="4:5" x14ac:dyDescent="0.2">
      <c r="D1352" s="62"/>
      <c r="E1352" s="62"/>
    </row>
    <row r="1353" spans="4:5" x14ac:dyDescent="0.2">
      <c r="D1353" s="62"/>
      <c r="E1353" s="62"/>
    </row>
    <row r="1354" spans="4:5" x14ac:dyDescent="0.2">
      <c r="D1354" s="62"/>
      <c r="E1354" s="62"/>
    </row>
    <row r="1355" spans="4:5" x14ac:dyDescent="0.2">
      <c r="D1355" s="62"/>
      <c r="E1355" s="62"/>
    </row>
    <row r="1356" spans="4:5" x14ac:dyDescent="0.2">
      <c r="D1356" s="62"/>
      <c r="E1356" s="62"/>
    </row>
    <row r="1357" spans="4:5" x14ac:dyDescent="0.2">
      <c r="D1357" s="62"/>
      <c r="E1357" s="62"/>
    </row>
    <row r="1358" spans="4:5" x14ac:dyDescent="0.2">
      <c r="D1358" s="62"/>
      <c r="E1358" s="62"/>
    </row>
    <row r="1359" spans="4:5" x14ac:dyDescent="0.2">
      <c r="D1359" s="62"/>
      <c r="E1359" s="62"/>
    </row>
    <row r="1360" spans="4:5" x14ac:dyDescent="0.2">
      <c r="D1360" s="62"/>
      <c r="E1360" s="62"/>
    </row>
    <row r="1361" spans="4:5" x14ac:dyDescent="0.2">
      <c r="D1361" s="62"/>
      <c r="E1361" s="62"/>
    </row>
    <row r="1362" spans="4:5" x14ac:dyDescent="0.2">
      <c r="D1362" s="62"/>
      <c r="E1362" s="62"/>
    </row>
    <row r="1363" spans="4:5" x14ac:dyDescent="0.2">
      <c r="D1363" s="62"/>
      <c r="E1363" s="62"/>
    </row>
    <row r="1364" spans="4:5" x14ac:dyDescent="0.2">
      <c r="D1364" s="62"/>
      <c r="E1364" s="62"/>
    </row>
    <row r="1365" spans="4:5" x14ac:dyDescent="0.2">
      <c r="D1365" s="62"/>
      <c r="E1365" s="62"/>
    </row>
    <row r="1366" spans="4:5" x14ac:dyDescent="0.2">
      <c r="D1366" s="62"/>
      <c r="E1366" s="62"/>
    </row>
    <row r="1367" spans="4:5" x14ac:dyDescent="0.2">
      <c r="D1367" s="62"/>
      <c r="E1367" s="62"/>
    </row>
    <row r="1368" spans="4:5" x14ac:dyDescent="0.2">
      <c r="D1368" s="62"/>
      <c r="E1368" s="62"/>
    </row>
    <row r="1369" spans="4:5" x14ac:dyDescent="0.2">
      <c r="D1369" s="62"/>
      <c r="E1369" s="62"/>
    </row>
    <row r="1370" spans="4:5" x14ac:dyDescent="0.2">
      <c r="D1370" s="62"/>
      <c r="E1370" s="62"/>
    </row>
    <row r="1371" spans="4:5" x14ac:dyDescent="0.2">
      <c r="D1371" s="62"/>
      <c r="E1371" s="62"/>
    </row>
    <row r="1372" spans="4:5" x14ac:dyDescent="0.2">
      <c r="D1372" s="62"/>
      <c r="E1372" s="62"/>
    </row>
    <row r="1373" spans="4:5" x14ac:dyDescent="0.2">
      <c r="D1373" s="62"/>
      <c r="E1373" s="62"/>
    </row>
    <row r="1374" spans="4:5" x14ac:dyDescent="0.2">
      <c r="D1374" s="62"/>
      <c r="E1374" s="62"/>
    </row>
    <row r="1375" spans="4:5" x14ac:dyDescent="0.2">
      <c r="D1375" s="62"/>
      <c r="E1375" s="62"/>
    </row>
    <row r="1376" spans="4:5" x14ac:dyDescent="0.2">
      <c r="D1376" s="62"/>
      <c r="E1376" s="62"/>
    </row>
    <row r="1377" spans="4:5" x14ac:dyDescent="0.2">
      <c r="D1377" s="62"/>
      <c r="E1377" s="62"/>
    </row>
    <row r="1378" spans="4:5" x14ac:dyDescent="0.2">
      <c r="D1378" s="62"/>
      <c r="E1378" s="62"/>
    </row>
    <row r="1379" spans="4:5" x14ac:dyDescent="0.2">
      <c r="D1379" s="62"/>
      <c r="E1379" s="62"/>
    </row>
    <row r="1380" spans="4:5" x14ac:dyDescent="0.2">
      <c r="D1380" s="62"/>
      <c r="E1380" s="62"/>
    </row>
    <row r="1381" spans="4:5" x14ac:dyDescent="0.2">
      <c r="D1381" s="62"/>
      <c r="E1381" s="62"/>
    </row>
    <row r="1382" spans="4:5" x14ac:dyDescent="0.2">
      <c r="D1382" s="62"/>
      <c r="E1382" s="62"/>
    </row>
    <row r="1383" spans="4:5" x14ac:dyDescent="0.2">
      <c r="D1383" s="62"/>
      <c r="E1383" s="62"/>
    </row>
    <row r="1384" spans="4:5" x14ac:dyDescent="0.2">
      <c r="D1384" s="62"/>
      <c r="E1384" s="62"/>
    </row>
    <row r="1385" spans="4:5" x14ac:dyDescent="0.2">
      <c r="D1385" s="62"/>
      <c r="E1385" s="62"/>
    </row>
    <row r="1386" spans="4:5" x14ac:dyDescent="0.2">
      <c r="D1386" s="62"/>
      <c r="E1386" s="62"/>
    </row>
    <row r="1387" spans="4:5" x14ac:dyDescent="0.2">
      <c r="D1387" s="62"/>
      <c r="E1387" s="62"/>
    </row>
    <row r="1388" spans="4:5" x14ac:dyDescent="0.2">
      <c r="D1388" s="62"/>
      <c r="E1388" s="62"/>
    </row>
    <row r="1389" spans="4:5" x14ac:dyDescent="0.2">
      <c r="D1389" s="62"/>
      <c r="E1389" s="62"/>
    </row>
    <row r="1390" spans="4:5" x14ac:dyDescent="0.2">
      <c r="D1390" s="62"/>
      <c r="E1390" s="62"/>
    </row>
    <row r="1391" spans="4:5" x14ac:dyDescent="0.2">
      <c r="D1391" s="62"/>
      <c r="E1391" s="62"/>
    </row>
    <row r="1392" spans="4:5" x14ac:dyDescent="0.2">
      <c r="D1392" s="62"/>
      <c r="E1392" s="62"/>
    </row>
    <row r="1393" spans="4:5" x14ac:dyDescent="0.2">
      <c r="D1393" s="62"/>
      <c r="E1393" s="62"/>
    </row>
    <row r="1394" spans="4:5" x14ac:dyDescent="0.2">
      <c r="D1394" s="62"/>
      <c r="E1394" s="62"/>
    </row>
    <row r="1395" spans="4:5" x14ac:dyDescent="0.2">
      <c r="D1395" s="62"/>
      <c r="E1395" s="62"/>
    </row>
    <row r="1396" spans="4:5" x14ac:dyDescent="0.2">
      <c r="D1396" s="62"/>
      <c r="E1396" s="62"/>
    </row>
    <row r="1397" spans="4:5" x14ac:dyDescent="0.2">
      <c r="D1397" s="62"/>
      <c r="E1397" s="62"/>
    </row>
    <row r="1398" spans="4:5" x14ac:dyDescent="0.2">
      <c r="D1398" s="62"/>
      <c r="E1398" s="62"/>
    </row>
    <row r="1399" spans="4:5" x14ac:dyDescent="0.2">
      <c r="D1399" s="62"/>
      <c r="E1399" s="62"/>
    </row>
    <row r="1400" spans="4:5" x14ac:dyDescent="0.2">
      <c r="D1400" s="62"/>
      <c r="E1400" s="62"/>
    </row>
    <row r="1401" spans="4:5" x14ac:dyDescent="0.2">
      <c r="D1401" s="62"/>
      <c r="E1401" s="62"/>
    </row>
    <row r="1402" spans="4:5" x14ac:dyDescent="0.2">
      <c r="D1402" s="62"/>
      <c r="E1402" s="62"/>
    </row>
    <row r="1403" spans="4:5" x14ac:dyDescent="0.2">
      <c r="D1403" s="62"/>
      <c r="E1403" s="62"/>
    </row>
    <row r="1404" spans="4:5" x14ac:dyDescent="0.2">
      <c r="D1404" s="62"/>
      <c r="E1404" s="62"/>
    </row>
    <row r="1405" spans="4:5" x14ac:dyDescent="0.2">
      <c r="D1405" s="62"/>
      <c r="E1405" s="62"/>
    </row>
    <row r="1406" spans="4:5" x14ac:dyDescent="0.2">
      <c r="D1406" s="62"/>
      <c r="E1406" s="62"/>
    </row>
    <row r="1407" spans="4:5" x14ac:dyDescent="0.2">
      <c r="D1407" s="62"/>
      <c r="E1407" s="62"/>
    </row>
    <row r="1408" spans="4:5" x14ac:dyDescent="0.2">
      <c r="D1408" s="62"/>
      <c r="E1408" s="62"/>
    </row>
    <row r="1409" spans="4:5" x14ac:dyDescent="0.2">
      <c r="D1409" s="62"/>
      <c r="E1409" s="62"/>
    </row>
    <row r="1410" spans="4:5" x14ac:dyDescent="0.2">
      <c r="D1410" s="62"/>
      <c r="E1410" s="62"/>
    </row>
    <row r="1411" spans="4:5" x14ac:dyDescent="0.2">
      <c r="D1411" s="62"/>
      <c r="E1411" s="62"/>
    </row>
    <row r="1412" spans="4:5" x14ac:dyDescent="0.2">
      <c r="D1412" s="62"/>
      <c r="E1412" s="62"/>
    </row>
    <row r="1413" spans="4:5" x14ac:dyDescent="0.2">
      <c r="D1413" s="62"/>
      <c r="E1413" s="62"/>
    </row>
    <row r="1414" spans="4:5" x14ac:dyDescent="0.2">
      <c r="D1414" s="62"/>
      <c r="E1414" s="62"/>
    </row>
    <row r="1415" spans="4:5" x14ac:dyDescent="0.2">
      <c r="D1415" s="62"/>
      <c r="E1415" s="62"/>
    </row>
    <row r="1416" spans="4:5" x14ac:dyDescent="0.2">
      <c r="D1416" s="62"/>
      <c r="E1416" s="62"/>
    </row>
    <row r="1417" spans="4:5" x14ac:dyDescent="0.2">
      <c r="D1417" s="62"/>
      <c r="E1417" s="62"/>
    </row>
    <row r="1418" spans="4:5" x14ac:dyDescent="0.2">
      <c r="D1418" s="62"/>
      <c r="E1418" s="62"/>
    </row>
    <row r="1419" spans="4:5" x14ac:dyDescent="0.2">
      <c r="D1419" s="62"/>
      <c r="E1419" s="62"/>
    </row>
    <row r="1420" spans="4:5" x14ac:dyDescent="0.2">
      <c r="D1420" s="62"/>
      <c r="E1420" s="62"/>
    </row>
    <row r="1421" spans="4:5" x14ac:dyDescent="0.2">
      <c r="D1421" s="62"/>
      <c r="E1421" s="62"/>
    </row>
    <row r="1422" spans="4:5" x14ac:dyDescent="0.2">
      <c r="D1422" s="62"/>
      <c r="E1422" s="62"/>
    </row>
    <row r="1423" spans="4:5" x14ac:dyDescent="0.2">
      <c r="D1423" s="62"/>
      <c r="E1423" s="62"/>
    </row>
    <row r="1424" spans="4:5" x14ac:dyDescent="0.2">
      <c r="D1424" s="62"/>
      <c r="E1424" s="62"/>
    </row>
    <row r="1425" spans="4:5" x14ac:dyDescent="0.2">
      <c r="D1425" s="62"/>
      <c r="E1425" s="62"/>
    </row>
    <row r="1426" spans="4:5" x14ac:dyDescent="0.2">
      <c r="D1426" s="62"/>
      <c r="E1426" s="62"/>
    </row>
    <row r="1427" spans="4:5" x14ac:dyDescent="0.2">
      <c r="D1427" s="62"/>
      <c r="E1427" s="62"/>
    </row>
    <row r="1428" spans="4:5" x14ac:dyDescent="0.2">
      <c r="D1428" s="62"/>
      <c r="E1428" s="62"/>
    </row>
    <row r="1429" spans="4:5" x14ac:dyDescent="0.2">
      <c r="D1429" s="62"/>
      <c r="E1429" s="62"/>
    </row>
    <row r="1430" spans="4:5" x14ac:dyDescent="0.2">
      <c r="D1430" s="62"/>
      <c r="E1430" s="62"/>
    </row>
    <row r="1431" spans="4:5" x14ac:dyDescent="0.2">
      <c r="D1431" s="62"/>
      <c r="E1431" s="62"/>
    </row>
    <row r="1432" spans="4:5" x14ac:dyDescent="0.2">
      <c r="D1432" s="62"/>
      <c r="E1432" s="62"/>
    </row>
    <row r="1433" spans="4:5" x14ac:dyDescent="0.2">
      <c r="D1433" s="62"/>
      <c r="E1433" s="62"/>
    </row>
    <row r="1434" spans="4:5" x14ac:dyDescent="0.2">
      <c r="D1434" s="62"/>
      <c r="E1434" s="62"/>
    </row>
    <row r="1435" spans="4:5" x14ac:dyDescent="0.2">
      <c r="D1435" s="62"/>
      <c r="E1435" s="62"/>
    </row>
    <row r="1436" spans="4:5" x14ac:dyDescent="0.2">
      <c r="D1436" s="62"/>
      <c r="E1436" s="62"/>
    </row>
    <row r="1437" spans="4:5" x14ac:dyDescent="0.2">
      <c r="D1437" s="62"/>
      <c r="E1437" s="62"/>
    </row>
    <row r="1438" spans="4:5" x14ac:dyDescent="0.2">
      <c r="D1438" s="62"/>
      <c r="E1438" s="62"/>
    </row>
    <row r="1439" spans="4:5" x14ac:dyDescent="0.2">
      <c r="D1439" s="62"/>
      <c r="E1439" s="62"/>
    </row>
    <row r="1440" spans="4:5" x14ac:dyDescent="0.2">
      <c r="D1440" s="62"/>
      <c r="E1440" s="62"/>
    </row>
    <row r="1441" spans="4:5" x14ac:dyDescent="0.2">
      <c r="D1441" s="62"/>
      <c r="E1441" s="62"/>
    </row>
    <row r="1442" spans="4:5" x14ac:dyDescent="0.2">
      <c r="D1442" s="62"/>
      <c r="E1442" s="62"/>
    </row>
    <row r="1443" spans="4:5" x14ac:dyDescent="0.2">
      <c r="D1443" s="62"/>
      <c r="E1443" s="62"/>
    </row>
    <row r="1444" spans="4:5" x14ac:dyDescent="0.2">
      <c r="D1444" s="62"/>
      <c r="E1444" s="62"/>
    </row>
    <row r="1445" spans="4:5" x14ac:dyDescent="0.2">
      <c r="D1445" s="62"/>
      <c r="E1445" s="62"/>
    </row>
    <row r="1446" spans="4:5" x14ac:dyDescent="0.2">
      <c r="D1446" s="62"/>
      <c r="E1446" s="62"/>
    </row>
    <row r="1447" spans="4:5" x14ac:dyDescent="0.2">
      <c r="D1447" s="62"/>
      <c r="E1447" s="62"/>
    </row>
    <row r="1448" spans="4:5" x14ac:dyDescent="0.2">
      <c r="D1448" s="62"/>
      <c r="E1448" s="62"/>
    </row>
    <row r="1449" spans="4:5" x14ac:dyDescent="0.2">
      <c r="D1449" s="62"/>
      <c r="E1449" s="62"/>
    </row>
    <row r="1450" spans="4:5" x14ac:dyDescent="0.2">
      <c r="D1450" s="62"/>
      <c r="E1450" s="62"/>
    </row>
    <row r="1451" spans="4:5" x14ac:dyDescent="0.2">
      <c r="D1451" s="62"/>
      <c r="E1451" s="62"/>
    </row>
    <row r="1452" spans="4:5" x14ac:dyDescent="0.2">
      <c r="D1452" s="62"/>
      <c r="E1452" s="62"/>
    </row>
    <row r="1453" spans="4:5" x14ac:dyDescent="0.2">
      <c r="D1453" s="62"/>
      <c r="E1453" s="62"/>
    </row>
    <row r="1454" spans="4:5" x14ac:dyDescent="0.2">
      <c r="D1454" s="62"/>
      <c r="E1454" s="62"/>
    </row>
    <row r="1455" spans="4:5" x14ac:dyDescent="0.2">
      <c r="D1455" s="62"/>
      <c r="E1455" s="62"/>
    </row>
    <row r="1456" spans="4:5" x14ac:dyDescent="0.2">
      <c r="D1456" s="62"/>
      <c r="E1456" s="62"/>
    </row>
    <row r="1457" spans="4:5" x14ac:dyDescent="0.2">
      <c r="D1457" s="62"/>
      <c r="E1457" s="62"/>
    </row>
    <row r="1458" spans="4:5" x14ac:dyDescent="0.2">
      <c r="D1458" s="62"/>
      <c r="E1458" s="62"/>
    </row>
    <row r="1459" spans="4:5" x14ac:dyDescent="0.2">
      <c r="D1459" s="62"/>
      <c r="E1459" s="62"/>
    </row>
    <row r="1460" spans="4:5" x14ac:dyDescent="0.2">
      <c r="D1460" s="62"/>
      <c r="E1460" s="62"/>
    </row>
    <row r="1461" spans="4:5" x14ac:dyDescent="0.2">
      <c r="D1461" s="62"/>
      <c r="E1461" s="62"/>
    </row>
    <row r="1462" spans="4:5" x14ac:dyDescent="0.2">
      <c r="D1462" s="62"/>
      <c r="E1462" s="62"/>
    </row>
    <row r="1463" spans="4:5" x14ac:dyDescent="0.2">
      <c r="D1463" s="62"/>
      <c r="E1463" s="62"/>
    </row>
    <row r="1464" spans="4:5" x14ac:dyDescent="0.2">
      <c r="D1464" s="62"/>
      <c r="E1464" s="62"/>
    </row>
    <row r="1465" spans="4:5" x14ac:dyDescent="0.2">
      <c r="D1465" s="62"/>
      <c r="E1465" s="62"/>
    </row>
    <row r="1466" spans="4:5" x14ac:dyDescent="0.2">
      <c r="D1466" s="62"/>
      <c r="E1466" s="62"/>
    </row>
    <row r="1467" spans="4:5" x14ac:dyDescent="0.2">
      <c r="D1467" s="62"/>
      <c r="E1467" s="62"/>
    </row>
    <row r="1468" spans="4:5" x14ac:dyDescent="0.2">
      <c r="D1468" s="62"/>
      <c r="E1468" s="62"/>
    </row>
    <row r="1469" spans="4:5" x14ac:dyDescent="0.2">
      <c r="D1469" s="62"/>
      <c r="E1469" s="62"/>
    </row>
    <row r="1470" spans="4:5" x14ac:dyDescent="0.2">
      <c r="D1470" s="62"/>
      <c r="E1470" s="62"/>
    </row>
    <row r="1471" spans="4:5" x14ac:dyDescent="0.2">
      <c r="D1471" s="62"/>
      <c r="E1471" s="62"/>
    </row>
    <row r="1472" spans="4:5" x14ac:dyDescent="0.2">
      <c r="D1472" s="62"/>
      <c r="E1472" s="62"/>
    </row>
    <row r="1473" spans="4:5" x14ac:dyDescent="0.2">
      <c r="D1473" s="62"/>
      <c r="E1473" s="62"/>
    </row>
    <row r="1474" spans="4:5" x14ac:dyDescent="0.2">
      <c r="D1474" s="62"/>
      <c r="E1474" s="62"/>
    </row>
    <row r="1475" spans="4:5" x14ac:dyDescent="0.2">
      <c r="D1475" s="62"/>
      <c r="E1475" s="62"/>
    </row>
    <row r="1476" spans="4:5" x14ac:dyDescent="0.2">
      <c r="D1476" s="62"/>
      <c r="E1476" s="62"/>
    </row>
    <row r="1477" spans="4:5" x14ac:dyDescent="0.2">
      <c r="D1477" s="62"/>
      <c r="E1477" s="62"/>
    </row>
    <row r="1478" spans="4:5" x14ac:dyDescent="0.2">
      <c r="D1478" s="62"/>
      <c r="E1478" s="62"/>
    </row>
    <row r="1479" spans="4:5" x14ac:dyDescent="0.2">
      <c r="D1479" s="62"/>
      <c r="E1479" s="62"/>
    </row>
    <row r="1480" spans="4:5" x14ac:dyDescent="0.2">
      <c r="D1480" s="62"/>
      <c r="E1480" s="62"/>
    </row>
    <row r="1481" spans="4:5" x14ac:dyDescent="0.2">
      <c r="D1481" s="62"/>
      <c r="E1481" s="62"/>
    </row>
    <row r="1482" spans="4:5" x14ac:dyDescent="0.2">
      <c r="D1482" s="62"/>
      <c r="E1482" s="62"/>
    </row>
    <row r="1483" spans="4:5" x14ac:dyDescent="0.2">
      <c r="D1483" s="62"/>
      <c r="E1483" s="62"/>
    </row>
    <row r="1484" spans="4:5" x14ac:dyDescent="0.2">
      <c r="D1484" s="62"/>
      <c r="E1484" s="62"/>
    </row>
    <row r="1485" spans="4:5" x14ac:dyDescent="0.2">
      <c r="D1485" s="62"/>
      <c r="E1485" s="62"/>
    </row>
    <row r="1486" spans="4:5" x14ac:dyDescent="0.2">
      <c r="D1486" s="62"/>
      <c r="E1486" s="62"/>
    </row>
    <row r="1487" spans="4:5" x14ac:dyDescent="0.2">
      <c r="D1487" s="62"/>
      <c r="E1487" s="62"/>
    </row>
    <row r="1488" spans="4:5" x14ac:dyDescent="0.2">
      <c r="D1488" s="62"/>
      <c r="E1488" s="62"/>
    </row>
    <row r="1489" spans="4:5" x14ac:dyDescent="0.2">
      <c r="D1489" s="62"/>
      <c r="E1489" s="62"/>
    </row>
    <row r="1490" spans="4:5" x14ac:dyDescent="0.2">
      <c r="D1490" s="62"/>
      <c r="E1490" s="62"/>
    </row>
    <row r="1491" spans="4:5" x14ac:dyDescent="0.2">
      <c r="D1491" s="62"/>
      <c r="E1491" s="62"/>
    </row>
    <row r="1492" spans="4:5" x14ac:dyDescent="0.2">
      <c r="D1492" s="62"/>
      <c r="E1492" s="62"/>
    </row>
    <row r="1493" spans="4:5" x14ac:dyDescent="0.2">
      <c r="D1493" s="62"/>
      <c r="E1493" s="62"/>
    </row>
    <row r="1494" spans="4:5" x14ac:dyDescent="0.2">
      <c r="D1494" s="62"/>
      <c r="E1494" s="62"/>
    </row>
    <row r="1495" spans="4:5" x14ac:dyDescent="0.2">
      <c r="D1495" s="62"/>
      <c r="E1495" s="62"/>
    </row>
    <row r="1496" spans="4:5" x14ac:dyDescent="0.2">
      <c r="D1496" s="62"/>
      <c r="E1496" s="62"/>
    </row>
    <row r="1497" spans="4:5" x14ac:dyDescent="0.2">
      <c r="D1497" s="62"/>
      <c r="E1497" s="62"/>
    </row>
    <row r="1498" spans="4:5" x14ac:dyDescent="0.2">
      <c r="D1498" s="62"/>
      <c r="E1498" s="62"/>
    </row>
    <row r="1499" spans="4:5" x14ac:dyDescent="0.2">
      <c r="D1499" s="62"/>
      <c r="E1499" s="62"/>
    </row>
    <row r="1500" spans="4:5" x14ac:dyDescent="0.2">
      <c r="D1500" s="62"/>
      <c r="E1500" s="62"/>
    </row>
    <row r="1501" spans="4:5" x14ac:dyDescent="0.2">
      <c r="D1501" s="62"/>
      <c r="E1501" s="62"/>
    </row>
    <row r="1502" spans="4:5" x14ac:dyDescent="0.2">
      <c r="D1502" s="62"/>
      <c r="E1502" s="62"/>
    </row>
    <row r="1503" spans="4:5" x14ac:dyDescent="0.2">
      <c r="D1503" s="62"/>
      <c r="E1503" s="62"/>
    </row>
    <row r="1504" spans="4:5" x14ac:dyDescent="0.2">
      <c r="D1504" s="62"/>
      <c r="E1504" s="62"/>
    </row>
    <row r="1505" spans="4:5" x14ac:dyDescent="0.2">
      <c r="D1505" s="62"/>
      <c r="E1505" s="62"/>
    </row>
    <row r="1506" spans="4:5" x14ac:dyDescent="0.2">
      <c r="D1506" s="62"/>
      <c r="E1506" s="62"/>
    </row>
    <row r="1507" spans="4:5" x14ac:dyDescent="0.2">
      <c r="D1507" s="62"/>
      <c r="E1507" s="62"/>
    </row>
    <row r="1508" spans="4:5" x14ac:dyDescent="0.2">
      <c r="D1508" s="62"/>
      <c r="E1508" s="62"/>
    </row>
    <row r="1509" spans="4:5" x14ac:dyDescent="0.2">
      <c r="D1509" s="62"/>
      <c r="E1509" s="62"/>
    </row>
    <row r="1510" spans="4:5" x14ac:dyDescent="0.2">
      <c r="D1510" s="62"/>
      <c r="E1510" s="62"/>
    </row>
    <row r="1511" spans="4:5" x14ac:dyDescent="0.2">
      <c r="D1511" s="62"/>
      <c r="E1511" s="62"/>
    </row>
    <row r="1512" spans="4:5" x14ac:dyDescent="0.2">
      <c r="D1512" s="62"/>
      <c r="E1512" s="62"/>
    </row>
    <row r="1513" spans="4:5" x14ac:dyDescent="0.2">
      <c r="D1513" s="62"/>
      <c r="E1513" s="62"/>
    </row>
    <row r="1514" spans="4:5" x14ac:dyDescent="0.2">
      <c r="D1514" s="62"/>
      <c r="E1514" s="62"/>
    </row>
    <row r="1515" spans="4:5" x14ac:dyDescent="0.2">
      <c r="D1515" s="62"/>
      <c r="E1515" s="62"/>
    </row>
    <row r="1516" spans="4:5" x14ac:dyDescent="0.2">
      <c r="D1516" s="62"/>
      <c r="E1516" s="62"/>
    </row>
    <row r="1517" spans="4:5" x14ac:dyDescent="0.2">
      <c r="D1517" s="62"/>
      <c r="E1517" s="62"/>
    </row>
    <row r="1518" spans="4:5" x14ac:dyDescent="0.2">
      <c r="D1518" s="62"/>
      <c r="E1518" s="62"/>
    </row>
    <row r="1519" spans="4:5" x14ac:dyDescent="0.2">
      <c r="D1519" s="62"/>
      <c r="E1519" s="62"/>
    </row>
    <row r="1520" spans="4:5" x14ac:dyDescent="0.2">
      <c r="D1520" s="62"/>
      <c r="E1520" s="62"/>
    </row>
    <row r="1521" spans="4:5" x14ac:dyDescent="0.2">
      <c r="D1521" s="62"/>
      <c r="E1521" s="62"/>
    </row>
    <row r="1522" spans="4:5" x14ac:dyDescent="0.2">
      <c r="D1522" s="62"/>
      <c r="E1522" s="62"/>
    </row>
    <row r="1523" spans="4:5" x14ac:dyDescent="0.2">
      <c r="D1523" s="62"/>
      <c r="E1523" s="62"/>
    </row>
    <row r="1524" spans="4:5" x14ac:dyDescent="0.2">
      <c r="D1524" s="62"/>
      <c r="E1524" s="62"/>
    </row>
    <row r="1525" spans="4:5" x14ac:dyDescent="0.2">
      <c r="D1525" s="62"/>
      <c r="E1525" s="62"/>
    </row>
    <row r="1526" spans="4:5" x14ac:dyDescent="0.2">
      <c r="D1526" s="62"/>
      <c r="E1526" s="62"/>
    </row>
    <row r="1527" spans="4:5" x14ac:dyDescent="0.2">
      <c r="D1527" s="62"/>
      <c r="E1527" s="62"/>
    </row>
    <row r="1528" spans="4:5" x14ac:dyDescent="0.2">
      <c r="D1528" s="62"/>
      <c r="E1528" s="62"/>
    </row>
    <row r="1529" spans="4:5" x14ac:dyDescent="0.2">
      <c r="D1529" s="62"/>
      <c r="E1529" s="62"/>
    </row>
    <row r="1530" spans="4:5" x14ac:dyDescent="0.2">
      <c r="D1530" s="62"/>
      <c r="E1530" s="62"/>
    </row>
    <row r="1531" spans="4:5" x14ac:dyDescent="0.2">
      <c r="D1531" s="62"/>
      <c r="E1531" s="62"/>
    </row>
    <row r="1532" spans="4:5" x14ac:dyDescent="0.2">
      <c r="D1532" s="62"/>
      <c r="E1532" s="62"/>
    </row>
    <row r="1533" spans="4:5" x14ac:dyDescent="0.2">
      <c r="D1533" s="62"/>
      <c r="E1533" s="62"/>
    </row>
    <row r="1534" spans="4:5" x14ac:dyDescent="0.2">
      <c r="D1534" s="62"/>
      <c r="E1534" s="62"/>
    </row>
    <row r="1535" spans="4:5" x14ac:dyDescent="0.2">
      <c r="D1535" s="62"/>
      <c r="E1535" s="62"/>
    </row>
    <row r="1536" spans="4:5" x14ac:dyDescent="0.2">
      <c r="D1536" s="62"/>
      <c r="E1536" s="62"/>
    </row>
    <row r="1537" spans="4:5" x14ac:dyDescent="0.2">
      <c r="D1537" s="62"/>
      <c r="E1537" s="62"/>
    </row>
    <row r="1538" spans="4:5" x14ac:dyDescent="0.2">
      <c r="D1538" s="62"/>
      <c r="E1538" s="62"/>
    </row>
    <row r="1539" spans="4:5" x14ac:dyDescent="0.2">
      <c r="D1539" s="62"/>
      <c r="E1539" s="62"/>
    </row>
    <row r="1540" spans="4:5" x14ac:dyDescent="0.2">
      <c r="D1540" s="62"/>
      <c r="E1540" s="62"/>
    </row>
    <row r="1541" spans="4:5" x14ac:dyDescent="0.2">
      <c r="D1541" s="62"/>
      <c r="E1541" s="62"/>
    </row>
    <row r="1542" spans="4:5" x14ac:dyDescent="0.2">
      <c r="D1542" s="62"/>
      <c r="E1542" s="62"/>
    </row>
    <row r="1543" spans="4:5" x14ac:dyDescent="0.2">
      <c r="D1543" s="62"/>
      <c r="E1543" s="62"/>
    </row>
    <row r="1544" spans="4:5" x14ac:dyDescent="0.2">
      <c r="D1544" s="62"/>
      <c r="E1544" s="62"/>
    </row>
    <row r="1545" spans="4:5" x14ac:dyDescent="0.2">
      <c r="D1545" s="62"/>
      <c r="E1545" s="62"/>
    </row>
    <row r="1546" spans="4:5" x14ac:dyDescent="0.2">
      <c r="D1546" s="62"/>
      <c r="E1546" s="62"/>
    </row>
    <row r="1547" spans="4:5" x14ac:dyDescent="0.2">
      <c r="D1547" s="62"/>
      <c r="E1547" s="62"/>
    </row>
    <row r="1548" spans="4:5" x14ac:dyDescent="0.2">
      <c r="D1548" s="62"/>
      <c r="E1548" s="62"/>
    </row>
    <row r="1549" spans="4:5" x14ac:dyDescent="0.2">
      <c r="D1549" s="62"/>
      <c r="E1549" s="62"/>
    </row>
    <row r="1550" spans="4:5" x14ac:dyDescent="0.2">
      <c r="D1550" s="62"/>
      <c r="E1550" s="62"/>
    </row>
    <row r="1551" spans="4:5" x14ac:dyDescent="0.2">
      <c r="D1551" s="62"/>
      <c r="E1551" s="62"/>
    </row>
    <row r="1552" spans="4:5" x14ac:dyDescent="0.2">
      <c r="D1552" s="62"/>
      <c r="E1552" s="62"/>
    </row>
    <row r="1553" spans="4:5" x14ac:dyDescent="0.2">
      <c r="D1553" s="62"/>
      <c r="E1553" s="62"/>
    </row>
    <row r="1554" spans="4:5" x14ac:dyDescent="0.2">
      <c r="D1554" s="62"/>
      <c r="E1554" s="62"/>
    </row>
    <row r="1555" spans="4:5" x14ac:dyDescent="0.2">
      <c r="D1555" s="62"/>
      <c r="E1555" s="62"/>
    </row>
    <row r="1556" spans="4:5" x14ac:dyDescent="0.2">
      <c r="D1556" s="62"/>
      <c r="E1556" s="62"/>
    </row>
    <row r="1557" spans="4:5" x14ac:dyDescent="0.2">
      <c r="D1557" s="62"/>
      <c r="E1557" s="62"/>
    </row>
    <row r="1558" spans="4:5" x14ac:dyDescent="0.2">
      <c r="D1558" s="62"/>
      <c r="E1558" s="62"/>
    </row>
    <row r="1559" spans="4:5" x14ac:dyDescent="0.2">
      <c r="D1559" s="62"/>
      <c r="E1559" s="62"/>
    </row>
    <row r="1560" spans="4:5" x14ac:dyDescent="0.2">
      <c r="D1560" s="62"/>
      <c r="E1560" s="62"/>
    </row>
    <row r="1561" spans="4:5" x14ac:dyDescent="0.2">
      <c r="D1561" s="62"/>
      <c r="E1561" s="62"/>
    </row>
    <row r="1562" spans="4:5" x14ac:dyDescent="0.2">
      <c r="D1562" s="62"/>
      <c r="E1562" s="62"/>
    </row>
    <row r="1563" spans="4:5" x14ac:dyDescent="0.2">
      <c r="D1563" s="62"/>
      <c r="E1563" s="62"/>
    </row>
    <row r="1564" spans="4:5" x14ac:dyDescent="0.2">
      <c r="D1564" s="62"/>
      <c r="E1564" s="62"/>
    </row>
    <row r="1565" spans="4:5" x14ac:dyDescent="0.2">
      <c r="D1565" s="62"/>
      <c r="E1565" s="62"/>
    </row>
    <row r="1566" spans="4:5" x14ac:dyDescent="0.2">
      <c r="D1566" s="62"/>
      <c r="E1566" s="62"/>
    </row>
    <row r="1567" spans="4:5" x14ac:dyDescent="0.2">
      <c r="D1567" s="62"/>
      <c r="E1567" s="62"/>
    </row>
    <row r="1568" spans="4:5" x14ac:dyDescent="0.2">
      <c r="D1568" s="62"/>
      <c r="E1568" s="62"/>
    </row>
    <row r="1569" spans="4:5" x14ac:dyDescent="0.2">
      <c r="D1569" s="62"/>
      <c r="E1569" s="62"/>
    </row>
    <row r="1570" spans="4:5" x14ac:dyDescent="0.2">
      <c r="D1570" s="62"/>
      <c r="E1570" s="62"/>
    </row>
    <row r="1571" spans="4:5" x14ac:dyDescent="0.2">
      <c r="D1571" s="62"/>
      <c r="E1571" s="62"/>
    </row>
    <row r="1572" spans="4:5" x14ac:dyDescent="0.2">
      <c r="D1572" s="62"/>
      <c r="E1572" s="62"/>
    </row>
    <row r="1573" spans="4:5" x14ac:dyDescent="0.2">
      <c r="D1573" s="62"/>
      <c r="E1573" s="62"/>
    </row>
    <row r="1574" spans="4:5" x14ac:dyDescent="0.2">
      <c r="D1574" s="62"/>
      <c r="E1574" s="62"/>
    </row>
    <row r="1575" spans="4:5" x14ac:dyDescent="0.2">
      <c r="D1575" s="62"/>
      <c r="E1575" s="62"/>
    </row>
    <row r="1576" spans="4:5" x14ac:dyDescent="0.2">
      <c r="D1576" s="62"/>
      <c r="E1576" s="62"/>
    </row>
    <row r="1577" spans="4:5" x14ac:dyDescent="0.2">
      <c r="D1577" s="62"/>
      <c r="E1577" s="62"/>
    </row>
    <row r="1578" spans="4:5" x14ac:dyDescent="0.2">
      <c r="D1578" s="62"/>
      <c r="E1578" s="62"/>
    </row>
    <row r="1579" spans="4:5" x14ac:dyDescent="0.2">
      <c r="D1579" s="62"/>
      <c r="E1579" s="62"/>
    </row>
    <row r="1580" spans="4:5" x14ac:dyDescent="0.2">
      <c r="D1580" s="62"/>
      <c r="E1580" s="62"/>
    </row>
    <row r="1581" spans="4:5" x14ac:dyDescent="0.2">
      <c r="D1581" s="62"/>
      <c r="E1581" s="62"/>
    </row>
    <row r="1582" spans="4:5" x14ac:dyDescent="0.2">
      <c r="D1582" s="62"/>
      <c r="E1582" s="62"/>
    </row>
    <row r="1583" spans="4:5" x14ac:dyDescent="0.2">
      <c r="D1583" s="62"/>
      <c r="E1583" s="62"/>
    </row>
    <row r="1584" spans="4:5" x14ac:dyDescent="0.2">
      <c r="D1584" s="62"/>
      <c r="E1584" s="62"/>
    </row>
    <row r="1585" spans="4:5" x14ac:dyDescent="0.2">
      <c r="D1585" s="62"/>
      <c r="E1585" s="62"/>
    </row>
    <row r="1586" spans="4:5" x14ac:dyDescent="0.2">
      <c r="D1586" s="62"/>
      <c r="E1586" s="62"/>
    </row>
    <row r="1587" spans="4:5" x14ac:dyDescent="0.2">
      <c r="D1587" s="62"/>
      <c r="E1587" s="62"/>
    </row>
    <row r="1588" spans="4:5" x14ac:dyDescent="0.2">
      <c r="D1588" s="62"/>
      <c r="E1588" s="62"/>
    </row>
    <row r="1589" spans="4:5" x14ac:dyDescent="0.2">
      <c r="D1589" s="62"/>
      <c r="E1589" s="62"/>
    </row>
    <row r="1590" spans="4:5" x14ac:dyDescent="0.2">
      <c r="D1590" s="62"/>
      <c r="E1590" s="62"/>
    </row>
    <row r="1591" spans="4:5" x14ac:dyDescent="0.2">
      <c r="D1591" s="62"/>
      <c r="E1591" s="62"/>
    </row>
    <row r="1592" spans="4:5" x14ac:dyDescent="0.2">
      <c r="D1592" s="62"/>
      <c r="E1592" s="62"/>
    </row>
    <row r="1593" spans="4:5" x14ac:dyDescent="0.2">
      <c r="D1593" s="62"/>
      <c r="E1593" s="62"/>
    </row>
    <row r="1594" spans="4:5" x14ac:dyDescent="0.2">
      <c r="D1594" s="62"/>
      <c r="E1594" s="62"/>
    </row>
    <row r="1595" spans="4:5" x14ac:dyDescent="0.2">
      <c r="D1595" s="62"/>
      <c r="E1595" s="62"/>
    </row>
    <row r="1596" spans="4:5" x14ac:dyDescent="0.2">
      <c r="D1596" s="62"/>
      <c r="E1596" s="62"/>
    </row>
    <row r="1597" spans="4:5" x14ac:dyDescent="0.2">
      <c r="D1597" s="62"/>
      <c r="E1597" s="62"/>
    </row>
    <row r="1598" spans="4:5" x14ac:dyDescent="0.2">
      <c r="D1598" s="62"/>
      <c r="E1598" s="62"/>
    </row>
    <row r="1599" spans="4:5" x14ac:dyDescent="0.2">
      <c r="D1599" s="62"/>
      <c r="E1599" s="62"/>
    </row>
    <row r="1600" spans="4:5" x14ac:dyDescent="0.2">
      <c r="D1600" s="62"/>
      <c r="E1600" s="62"/>
    </row>
    <row r="1601" spans="4:5" x14ac:dyDescent="0.2">
      <c r="D1601" s="62"/>
      <c r="E1601" s="62"/>
    </row>
    <row r="1602" spans="4:5" x14ac:dyDescent="0.2">
      <c r="D1602" s="62"/>
      <c r="E1602" s="62"/>
    </row>
    <row r="1603" spans="4:5" x14ac:dyDescent="0.2">
      <c r="D1603" s="62"/>
      <c r="E1603" s="62"/>
    </row>
    <row r="1604" spans="4:5" x14ac:dyDescent="0.2">
      <c r="D1604" s="62"/>
      <c r="E1604" s="62"/>
    </row>
    <row r="1605" spans="4:5" x14ac:dyDescent="0.2">
      <c r="D1605" s="62"/>
      <c r="E1605" s="62"/>
    </row>
    <row r="1606" spans="4:5" x14ac:dyDescent="0.2">
      <c r="D1606" s="62"/>
      <c r="E1606" s="62"/>
    </row>
    <row r="1607" spans="4:5" x14ac:dyDescent="0.2">
      <c r="D1607" s="62"/>
      <c r="E1607" s="62"/>
    </row>
    <row r="1608" spans="4:5" x14ac:dyDescent="0.2">
      <c r="D1608" s="62"/>
      <c r="E1608" s="62"/>
    </row>
    <row r="1609" spans="4:5" x14ac:dyDescent="0.2">
      <c r="D1609" s="62"/>
      <c r="E1609" s="62"/>
    </row>
    <row r="1610" spans="4:5" x14ac:dyDescent="0.2">
      <c r="D1610" s="62"/>
      <c r="E1610" s="62"/>
    </row>
    <row r="1611" spans="4:5" x14ac:dyDescent="0.2">
      <c r="D1611" s="62"/>
      <c r="E1611" s="62"/>
    </row>
    <row r="1612" spans="4:5" x14ac:dyDescent="0.2">
      <c r="D1612" s="62"/>
      <c r="E1612" s="62"/>
    </row>
    <row r="1613" spans="4:5" x14ac:dyDescent="0.2">
      <c r="D1613" s="62"/>
      <c r="E1613" s="62"/>
    </row>
    <row r="1614" spans="4:5" x14ac:dyDescent="0.2">
      <c r="D1614" s="62"/>
      <c r="E1614" s="62"/>
    </row>
    <row r="1615" spans="4:5" x14ac:dyDescent="0.2">
      <c r="D1615" s="62"/>
      <c r="E1615" s="62"/>
    </row>
    <row r="1616" spans="4:5" x14ac:dyDescent="0.2">
      <c r="D1616" s="62"/>
      <c r="E1616" s="62"/>
    </row>
    <row r="1617" spans="4:5" x14ac:dyDescent="0.2">
      <c r="D1617" s="62"/>
      <c r="E1617" s="62"/>
    </row>
    <row r="1618" spans="4:5" x14ac:dyDescent="0.2">
      <c r="D1618" s="62"/>
      <c r="E1618" s="62"/>
    </row>
    <row r="1619" spans="4:5" x14ac:dyDescent="0.2">
      <c r="D1619" s="62"/>
      <c r="E1619" s="62"/>
    </row>
    <row r="1620" spans="4:5" x14ac:dyDescent="0.2">
      <c r="D1620" s="62"/>
      <c r="E1620" s="62"/>
    </row>
    <row r="1621" spans="4:5" x14ac:dyDescent="0.2">
      <c r="D1621" s="62"/>
      <c r="E1621" s="62"/>
    </row>
    <row r="1622" spans="4:5" x14ac:dyDescent="0.2">
      <c r="D1622" s="62"/>
      <c r="E1622" s="62"/>
    </row>
    <row r="1623" spans="4:5" x14ac:dyDescent="0.2">
      <c r="D1623" s="62"/>
      <c r="E1623" s="62"/>
    </row>
    <row r="1624" spans="4:5" x14ac:dyDescent="0.2">
      <c r="D1624" s="62"/>
      <c r="E1624" s="62"/>
    </row>
    <row r="1625" spans="4:5" x14ac:dyDescent="0.2">
      <c r="D1625" s="62"/>
      <c r="E1625" s="62"/>
    </row>
    <row r="1626" spans="4:5" x14ac:dyDescent="0.2">
      <c r="D1626" s="62"/>
      <c r="E1626" s="62"/>
    </row>
    <row r="1627" spans="4:5" x14ac:dyDescent="0.2">
      <c r="D1627" s="62"/>
      <c r="E1627" s="62"/>
    </row>
    <row r="1628" spans="4:5" x14ac:dyDescent="0.2">
      <c r="D1628" s="62"/>
      <c r="E1628" s="62"/>
    </row>
    <row r="1629" spans="4:5" x14ac:dyDescent="0.2">
      <c r="D1629" s="62"/>
      <c r="E1629" s="62"/>
    </row>
    <row r="1630" spans="4:5" x14ac:dyDescent="0.2">
      <c r="D1630" s="62"/>
      <c r="E1630" s="62"/>
    </row>
    <row r="1631" spans="4:5" x14ac:dyDescent="0.2">
      <c r="D1631" s="62"/>
      <c r="E1631" s="62"/>
    </row>
    <row r="1632" spans="4:5" x14ac:dyDescent="0.2">
      <c r="D1632" s="62"/>
      <c r="E1632" s="62"/>
    </row>
    <row r="1633" spans="4:5" x14ac:dyDescent="0.2">
      <c r="D1633" s="62"/>
      <c r="E1633" s="62"/>
    </row>
    <row r="1634" spans="4:5" x14ac:dyDescent="0.2">
      <c r="D1634" s="62"/>
      <c r="E1634" s="62"/>
    </row>
    <row r="1635" spans="4:5" x14ac:dyDescent="0.2">
      <c r="D1635" s="62"/>
      <c r="E1635" s="62"/>
    </row>
    <row r="1636" spans="4:5" x14ac:dyDescent="0.2">
      <c r="D1636" s="62"/>
      <c r="E1636" s="62"/>
    </row>
    <row r="1637" spans="4:5" x14ac:dyDescent="0.2">
      <c r="D1637" s="62"/>
      <c r="E1637" s="62"/>
    </row>
    <row r="1638" spans="4:5" x14ac:dyDescent="0.2">
      <c r="D1638" s="62"/>
      <c r="E1638" s="62"/>
    </row>
    <row r="1639" spans="4:5" x14ac:dyDescent="0.2">
      <c r="D1639" s="62"/>
      <c r="E1639" s="62"/>
    </row>
    <row r="1640" spans="4:5" x14ac:dyDescent="0.2">
      <c r="D1640" s="62"/>
      <c r="E1640" s="62"/>
    </row>
    <row r="1641" spans="4:5" x14ac:dyDescent="0.2">
      <c r="D1641" s="62"/>
      <c r="E1641" s="62"/>
    </row>
    <row r="1642" spans="4:5" x14ac:dyDescent="0.2">
      <c r="D1642" s="62"/>
      <c r="E1642" s="62"/>
    </row>
    <row r="1643" spans="4:5" x14ac:dyDescent="0.2">
      <c r="D1643" s="62"/>
      <c r="E1643" s="62"/>
    </row>
    <row r="1644" spans="4:5" x14ac:dyDescent="0.2">
      <c r="D1644" s="62"/>
      <c r="E1644" s="62"/>
    </row>
    <row r="1645" spans="4:5" x14ac:dyDescent="0.2">
      <c r="D1645" s="62"/>
      <c r="E1645" s="62"/>
    </row>
    <row r="1646" spans="4:5" x14ac:dyDescent="0.2">
      <c r="D1646" s="62"/>
      <c r="E1646" s="62"/>
    </row>
    <row r="1647" spans="4:5" x14ac:dyDescent="0.2">
      <c r="D1647" s="62"/>
      <c r="E1647" s="62"/>
    </row>
    <row r="1648" spans="4:5" x14ac:dyDescent="0.2">
      <c r="D1648" s="62"/>
      <c r="E1648" s="62"/>
    </row>
    <row r="1649" spans="4:5" x14ac:dyDescent="0.2">
      <c r="D1649" s="62"/>
      <c r="E1649" s="62"/>
    </row>
    <row r="1650" spans="4:5" x14ac:dyDescent="0.2">
      <c r="D1650" s="62"/>
      <c r="E1650" s="62"/>
    </row>
    <row r="1651" spans="4:5" x14ac:dyDescent="0.2">
      <c r="D1651" s="62"/>
      <c r="E1651" s="62"/>
    </row>
    <row r="1652" spans="4:5" x14ac:dyDescent="0.2">
      <c r="D1652" s="62"/>
      <c r="E1652" s="62"/>
    </row>
    <row r="1653" spans="4:5" x14ac:dyDescent="0.2">
      <c r="D1653" s="62"/>
      <c r="E1653" s="62"/>
    </row>
    <row r="1654" spans="4:5" x14ac:dyDescent="0.2">
      <c r="D1654" s="62"/>
      <c r="E1654" s="62"/>
    </row>
    <row r="1655" spans="4:5" x14ac:dyDescent="0.2">
      <c r="D1655" s="62"/>
      <c r="E1655" s="62"/>
    </row>
    <row r="1656" spans="4:5" x14ac:dyDescent="0.2">
      <c r="D1656" s="62"/>
      <c r="E1656" s="62"/>
    </row>
    <row r="1657" spans="4:5" x14ac:dyDescent="0.2">
      <c r="D1657" s="62"/>
      <c r="E1657" s="62"/>
    </row>
    <row r="1658" spans="4:5" x14ac:dyDescent="0.2">
      <c r="D1658" s="62"/>
      <c r="E1658" s="62"/>
    </row>
    <row r="1659" spans="4:5" x14ac:dyDescent="0.2">
      <c r="D1659" s="62"/>
      <c r="E1659" s="62"/>
    </row>
    <row r="1660" spans="4:5" x14ac:dyDescent="0.2">
      <c r="D1660" s="62"/>
      <c r="E1660" s="62"/>
    </row>
    <row r="1661" spans="4:5" x14ac:dyDescent="0.2">
      <c r="D1661" s="62"/>
      <c r="E1661" s="62"/>
    </row>
    <row r="1662" spans="4:5" x14ac:dyDescent="0.2">
      <c r="D1662" s="62"/>
      <c r="E1662" s="62"/>
    </row>
    <row r="1663" spans="4:5" x14ac:dyDescent="0.2">
      <c r="D1663" s="62"/>
      <c r="E1663" s="62"/>
    </row>
    <row r="1664" spans="4:5" x14ac:dyDescent="0.2">
      <c r="D1664" s="62"/>
      <c r="E1664" s="62"/>
    </row>
    <row r="1665" spans="4:5" x14ac:dyDescent="0.2">
      <c r="D1665" s="62"/>
      <c r="E1665" s="62"/>
    </row>
    <row r="1666" spans="4:5" x14ac:dyDescent="0.2">
      <c r="D1666" s="62"/>
      <c r="E1666" s="62"/>
    </row>
    <row r="1667" spans="4:5" x14ac:dyDescent="0.2">
      <c r="D1667" s="62"/>
      <c r="E1667" s="62"/>
    </row>
    <row r="1668" spans="4:5" x14ac:dyDescent="0.2">
      <c r="D1668" s="62"/>
      <c r="E1668" s="62"/>
    </row>
    <row r="1669" spans="4:5" x14ac:dyDescent="0.2">
      <c r="D1669" s="62"/>
      <c r="E1669" s="62"/>
    </row>
    <row r="1670" spans="4:5" x14ac:dyDescent="0.2">
      <c r="D1670" s="62"/>
      <c r="E1670" s="62"/>
    </row>
    <row r="1671" spans="4:5" x14ac:dyDescent="0.2">
      <c r="D1671" s="62"/>
      <c r="E1671" s="62"/>
    </row>
    <row r="1672" spans="4:5" x14ac:dyDescent="0.2">
      <c r="D1672" s="62"/>
      <c r="E1672" s="62"/>
    </row>
    <row r="1673" spans="4:5" x14ac:dyDescent="0.2">
      <c r="D1673" s="62"/>
      <c r="E1673" s="62"/>
    </row>
    <row r="1674" spans="4:5" x14ac:dyDescent="0.2">
      <c r="D1674" s="62"/>
      <c r="E1674" s="62"/>
    </row>
    <row r="1675" spans="4:5" x14ac:dyDescent="0.2">
      <c r="D1675" s="62"/>
      <c r="E1675" s="62"/>
    </row>
    <row r="1676" spans="4:5" x14ac:dyDescent="0.2">
      <c r="D1676" s="62"/>
      <c r="E1676" s="62"/>
    </row>
    <row r="1677" spans="4:5" x14ac:dyDescent="0.2">
      <c r="D1677" s="62"/>
      <c r="E1677" s="62"/>
    </row>
    <row r="1678" spans="4:5" x14ac:dyDescent="0.2">
      <c r="D1678" s="62"/>
      <c r="E1678" s="62"/>
    </row>
    <row r="1679" spans="4:5" x14ac:dyDescent="0.2">
      <c r="D1679" s="62"/>
      <c r="E1679" s="62"/>
    </row>
    <row r="1680" spans="4:5" x14ac:dyDescent="0.2">
      <c r="D1680" s="62"/>
      <c r="E1680" s="62"/>
    </row>
    <row r="1681" spans="4:5" x14ac:dyDescent="0.2">
      <c r="D1681" s="62"/>
      <c r="E1681" s="62"/>
    </row>
    <row r="1682" spans="4:5" x14ac:dyDescent="0.2">
      <c r="D1682" s="62"/>
      <c r="E1682" s="62"/>
    </row>
    <row r="1683" spans="4:5" x14ac:dyDescent="0.2">
      <c r="D1683" s="62"/>
      <c r="E1683" s="62"/>
    </row>
    <row r="1684" spans="4:5" x14ac:dyDescent="0.2">
      <c r="D1684" s="62"/>
      <c r="E1684" s="62"/>
    </row>
    <row r="1685" spans="4:5" x14ac:dyDescent="0.2">
      <c r="D1685" s="62"/>
      <c r="E1685" s="62"/>
    </row>
    <row r="1686" spans="4:5" x14ac:dyDescent="0.2">
      <c r="D1686" s="62"/>
      <c r="E1686" s="62"/>
    </row>
    <row r="1687" spans="4:5" x14ac:dyDescent="0.2">
      <c r="D1687" s="62"/>
      <c r="E1687" s="62"/>
    </row>
    <row r="1688" spans="4:5" x14ac:dyDescent="0.2">
      <c r="D1688" s="62"/>
      <c r="E1688" s="62"/>
    </row>
    <row r="1689" spans="4:5" x14ac:dyDescent="0.2">
      <c r="D1689" s="62"/>
      <c r="E1689" s="62"/>
    </row>
    <row r="1690" spans="4:5" x14ac:dyDescent="0.2">
      <c r="D1690" s="62"/>
      <c r="E1690" s="62"/>
    </row>
    <row r="1691" spans="4:5" x14ac:dyDescent="0.2">
      <c r="D1691" s="62"/>
      <c r="E1691" s="62"/>
    </row>
    <row r="1692" spans="4:5" x14ac:dyDescent="0.2">
      <c r="D1692" s="62"/>
      <c r="E1692" s="62"/>
    </row>
    <row r="1693" spans="4:5" x14ac:dyDescent="0.2">
      <c r="D1693" s="62"/>
      <c r="E1693" s="62"/>
    </row>
    <row r="1694" spans="4:5" x14ac:dyDescent="0.2">
      <c r="D1694" s="62"/>
      <c r="E1694" s="62"/>
    </row>
    <row r="1695" spans="4:5" x14ac:dyDescent="0.2">
      <c r="D1695" s="62"/>
      <c r="E1695" s="62"/>
    </row>
    <row r="1696" spans="4:5" x14ac:dyDescent="0.2">
      <c r="D1696" s="62"/>
      <c r="E1696" s="62"/>
    </row>
    <row r="1697" spans="4:5" x14ac:dyDescent="0.2">
      <c r="D1697" s="62"/>
      <c r="E1697" s="62"/>
    </row>
    <row r="1698" spans="4:5" x14ac:dyDescent="0.2">
      <c r="D1698" s="62"/>
      <c r="E1698" s="62"/>
    </row>
    <row r="1699" spans="4:5" x14ac:dyDescent="0.2">
      <c r="D1699" s="62"/>
      <c r="E1699" s="62"/>
    </row>
    <row r="1700" spans="4:5" x14ac:dyDescent="0.2">
      <c r="D1700" s="62"/>
      <c r="E1700" s="62"/>
    </row>
    <row r="1701" spans="4:5" x14ac:dyDescent="0.2">
      <c r="D1701" s="62"/>
      <c r="E1701" s="62"/>
    </row>
    <row r="1702" spans="4:5" x14ac:dyDescent="0.2">
      <c r="D1702" s="62"/>
      <c r="E1702" s="62"/>
    </row>
    <row r="1703" spans="4:5" x14ac:dyDescent="0.2">
      <c r="D1703" s="62"/>
      <c r="E1703" s="62"/>
    </row>
    <row r="1704" spans="4:5" x14ac:dyDescent="0.2">
      <c r="D1704" s="62"/>
      <c r="E1704" s="62"/>
    </row>
    <row r="1705" spans="4:5" x14ac:dyDescent="0.2">
      <c r="D1705" s="62"/>
      <c r="E1705" s="62"/>
    </row>
    <row r="1706" spans="4:5" x14ac:dyDescent="0.2">
      <c r="D1706" s="62"/>
      <c r="E1706" s="62"/>
    </row>
    <row r="1707" spans="4:5" x14ac:dyDescent="0.2">
      <c r="D1707" s="62"/>
      <c r="E1707" s="62"/>
    </row>
    <row r="1708" spans="4:5" x14ac:dyDescent="0.2">
      <c r="D1708" s="62"/>
      <c r="E1708" s="62"/>
    </row>
    <row r="1709" spans="4:5" x14ac:dyDescent="0.2">
      <c r="D1709" s="62"/>
      <c r="E1709" s="62"/>
    </row>
    <row r="1710" spans="4:5" x14ac:dyDescent="0.2">
      <c r="D1710" s="62"/>
      <c r="E1710" s="62"/>
    </row>
    <row r="1711" spans="4:5" x14ac:dyDescent="0.2">
      <c r="D1711" s="62"/>
      <c r="E1711" s="62"/>
    </row>
    <row r="1712" spans="4:5" x14ac:dyDescent="0.2">
      <c r="D1712" s="62"/>
      <c r="E1712" s="62"/>
    </row>
    <row r="1713" spans="4:5" x14ac:dyDescent="0.2">
      <c r="D1713" s="62"/>
      <c r="E1713" s="62"/>
    </row>
    <row r="1714" spans="4:5" x14ac:dyDescent="0.2">
      <c r="D1714" s="62"/>
      <c r="E1714" s="62"/>
    </row>
    <row r="1715" spans="4:5" x14ac:dyDescent="0.2">
      <c r="D1715" s="62"/>
      <c r="E1715" s="62"/>
    </row>
    <row r="1716" spans="4:5" x14ac:dyDescent="0.2">
      <c r="D1716" s="62"/>
      <c r="E1716" s="62"/>
    </row>
    <row r="1717" spans="4:5" x14ac:dyDescent="0.2">
      <c r="D1717" s="62"/>
      <c r="E1717" s="62"/>
    </row>
    <row r="1718" spans="4:5" x14ac:dyDescent="0.2">
      <c r="D1718" s="62"/>
      <c r="E1718" s="62"/>
    </row>
    <row r="1719" spans="4:5" x14ac:dyDescent="0.2">
      <c r="D1719" s="62"/>
      <c r="E1719" s="62"/>
    </row>
    <row r="1720" spans="4:5" x14ac:dyDescent="0.2">
      <c r="D1720" s="62"/>
      <c r="E1720" s="62"/>
    </row>
    <row r="1721" spans="4:5" x14ac:dyDescent="0.2">
      <c r="D1721" s="62"/>
      <c r="E1721" s="62"/>
    </row>
    <row r="1722" spans="4:5" x14ac:dyDescent="0.2">
      <c r="D1722" s="62"/>
      <c r="E1722" s="62"/>
    </row>
    <row r="1723" spans="4:5" x14ac:dyDescent="0.2">
      <c r="D1723" s="62"/>
      <c r="E1723" s="62"/>
    </row>
    <row r="1724" spans="4:5" x14ac:dyDescent="0.2">
      <c r="D1724" s="62"/>
      <c r="E1724" s="62"/>
    </row>
    <row r="1725" spans="4:5" x14ac:dyDescent="0.2">
      <c r="D1725" s="62"/>
      <c r="E1725" s="62"/>
    </row>
    <row r="1726" spans="4:5" x14ac:dyDescent="0.2">
      <c r="D1726" s="62"/>
      <c r="E1726" s="62"/>
    </row>
    <row r="1727" spans="4:5" x14ac:dyDescent="0.2">
      <c r="D1727" s="62"/>
      <c r="E1727" s="62"/>
    </row>
    <row r="1728" spans="4:5" x14ac:dyDescent="0.2">
      <c r="D1728" s="62"/>
      <c r="E1728" s="62"/>
    </row>
    <row r="1729" spans="4:5" x14ac:dyDescent="0.2">
      <c r="D1729" s="62"/>
      <c r="E1729" s="62"/>
    </row>
    <row r="1730" spans="4:5" x14ac:dyDescent="0.2">
      <c r="D1730" s="62"/>
      <c r="E1730" s="62"/>
    </row>
    <row r="1731" spans="4:5" x14ac:dyDescent="0.2">
      <c r="D1731" s="62"/>
      <c r="E1731" s="62"/>
    </row>
    <row r="1732" spans="4:5" x14ac:dyDescent="0.2">
      <c r="D1732" s="62"/>
      <c r="E1732" s="62"/>
    </row>
    <row r="1733" spans="4:5" x14ac:dyDescent="0.2">
      <c r="D1733" s="62"/>
      <c r="E1733" s="62"/>
    </row>
    <row r="1734" spans="4:5" x14ac:dyDescent="0.2">
      <c r="D1734" s="62"/>
      <c r="E1734" s="62"/>
    </row>
    <row r="1735" spans="4:5" x14ac:dyDescent="0.2">
      <c r="D1735" s="62"/>
      <c r="E1735" s="62"/>
    </row>
    <row r="1736" spans="4:5" x14ac:dyDescent="0.2">
      <c r="D1736" s="62"/>
      <c r="E1736" s="62"/>
    </row>
    <row r="1737" spans="4:5" x14ac:dyDescent="0.2">
      <c r="D1737" s="62"/>
      <c r="E1737" s="62"/>
    </row>
    <row r="1738" spans="4:5" x14ac:dyDescent="0.2">
      <c r="D1738" s="62"/>
      <c r="E1738" s="62"/>
    </row>
    <row r="1739" spans="4:5" x14ac:dyDescent="0.2">
      <c r="D1739" s="62"/>
      <c r="E1739" s="62"/>
    </row>
    <row r="1740" spans="4:5" x14ac:dyDescent="0.2">
      <c r="D1740" s="62"/>
      <c r="E1740" s="62"/>
    </row>
    <row r="1741" spans="4:5" x14ac:dyDescent="0.2">
      <c r="D1741" s="62"/>
      <c r="E1741" s="62"/>
    </row>
    <row r="1742" spans="4:5" x14ac:dyDescent="0.2">
      <c r="D1742" s="62"/>
      <c r="E1742" s="62"/>
    </row>
    <row r="1743" spans="4:5" x14ac:dyDescent="0.2">
      <c r="D1743" s="62"/>
      <c r="E1743" s="62"/>
    </row>
    <row r="1744" spans="4:5" x14ac:dyDescent="0.2">
      <c r="D1744" s="62"/>
      <c r="E1744" s="62"/>
    </row>
    <row r="1745" spans="4:5" x14ac:dyDescent="0.2">
      <c r="D1745" s="62"/>
      <c r="E1745" s="62"/>
    </row>
    <row r="1746" spans="4:5" x14ac:dyDescent="0.2">
      <c r="D1746" s="62"/>
      <c r="E1746" s="62"/>
    </row>
    <row r="1747" spans="4:5" x14ac:dyDescent="0.2">
      <c r="D1747" s="62"/>
      <c r="E1747" s="62"/>
    </row>
    <row r="1748" spans="4:5" x14ac:dyDescent="0.2">
      <c r="D1748" s="62"/>
      <c r="E1748" s="62"/>
    </row>
    <row r="1749" spans="4:5" x14ac:dyDescent="0.2">
      <c r="D1749" s="62"/>
      <c r="E1749" s="62"/>
    </row>
    <row r="1750" spans="4:5" x14ac:dyDescent="0.2">
      <c r="D1750" s="62"/>
      <c r="E1750" s="62"/>
    </row>
    <row r="1751" spans="4:5" x14ac:dyDescent="0.2">
      <c r="D1751" s="62"/>
      <c r="E1751" s="62"/>
    </row>
    <row r="1752" spans="4:5" x14ac:dyDescent="0.2">
      <c r="D1752" s="62"/>
      <c r="E1752" s="62"/>
    </row>
    <row r="1753" spans="4:5" x14ac:dyDescent="0.2">
      <c r="D1753" s="62"/>
      <c r="E1753" s="62"/>
    </row>
    <row r="1754" spans="4:5" x14ac:dyDescent="0.2">
      <c r="D1754" s="62"/>
      <c r="E1754" s="62"/>
    </row>
    <row r="1755" spans="4:5" x14ac:dyDescent="0.2">
      <c r="D1755" s="62"/>
      <c r="E1755" s="62"/>
    </row>
    <row r="1756" spans="4:5" x14ac:dyDescent="0.2">
      <c r="D1756" s="62"/>
      <c r="E1756" s="62"/>
    </row>
    <row r="1757" spans="4:5" x14ac:dyDescent="0.2">
      <c r="D1757" s="62"/>
      <c r="E1757" s="62"/>
    </row>
    <row r="1758" spans="4:5" x14ac:dyDescent="0.2">
      <c r="D1758" s="62"/>
      <c r="E1758" s="62"/>
    </row>
    <row r="1759" spans="4:5" x14ac:dyDescent="0.2">
      <c r="D1759" s="62"/>
      <c r="E1759" s="62"/>
    </row>
    <row r="1760" spans="4:5" x14ac:dyDescent="0.2">
      <c r="D1760" s="62"/>
      <c r="E1760" s="62"/>
    </row>
    <row r="1761" spans="4:5" x14ac:dyDescent="0.2">
      <c r="D1761" s="62"/>
      <c r="E1761" s="62"/>
    </row>
    <row r="1762" spans="4:5" x14ac:dyDescent="0.2">
      <c r="D1762" s="62"/>
      <c r="E1762" s="62"/>
    </row>
    <row r="1763" spans="4:5" x14ac:dyDescent="0.2">
      <c r="D1763" s="62"/>
      <c r="E1763" s="62"/>
    </row>
    <row r="1764" spans="4:5" x14ac:dyDescent="0.2">
      <c r="D1764" s="62"/>
      <c r="E1764" s="62"/>
    </row>
    <row r="1765" spans="4:5" x14ac:dyDescent="0.2">
      <c r="D1765" s="62"/>
      <c r="E1765" s="62"/>
    </row>
    <row r="1766" spans="4:5" x14ac:dyDescent="0.2">
      <c r="D1766" s="62"/>
      <c r="E1766" s="62"/>
    </row>
    <row r="1767" spans="4:5" x14ac:dyDescent="0.2">
      <c r="D1767" s="62"/>
      <c r="E1767" s="62"/>
    </row>
    <row r="1768" spans="4:5" x14ac:dyDescent="0.2">
      <c r="D1768" s="62"/>
      <c r="E1768" s="62"/>
    </row>
    <row r="1769" spans="4:5" x14ac:dyDescent="0.2">
      <c r="D1769" s="62"/>
      <c r="E1769" s="62"/>
    </row>
    <row r="1770" spans="4:5" x14ac:dyDescent="0.2">
      <c r="D1770" s="62"/>
      <c r="E1770" s="62"/>
    </row>
    <row r="1771" spans="4:5" x14ac:dyDescent="0.2">
      <c r="D1771" s="62"/>
      <c r="E1771" s="62"/>
    </row>
    <row r="1772" spans="4:5" x14ac:dyDescent="0.2">
      <c r="D1772" s="62"/>
      <c r="E1772" s="62"/>
    </row>
    <row r="1773" spans="4:5" x14ac:dyDescent="0.2">
      <c r="D1773" s="62"/>
      <c r="E1773" s="62"/>
    </row>
    <row r="1774" spans="4:5" x14ac:dyDescent="0.2">
      <c r="D1774" s="62"/>
      <c r="E1774" s="62"/>
    </row>
    <row r="1775" spans="4:5" x14ac:dyDescent="0.2">
      <c r="D1775" s="62"/>
      <c r="E1775" s="62"/>
    </row>
    <row r="1776" spans="4:5" x14ac:dyDescent="0.2">
      <c r="D1776" s="62"/>
      <c r="E1776" s="62"/>
    </row>
    <row r="1777" spans="4:5" x14ac:dyDescent="0.2">
      <c r="D1777" s="62"/>
      <c r="E1777" s="62"/>
    </row>
    <row r="1778" spans="4:5" x14ac:dyDescent="0.2">
      <c r="D1778" s="62"/>
      <c r="E1778" s="62"/>
    </row>
    <row r="1779" spans="4:5" x14ac:dyDescent="0.2">
      <c r="D1779" s="62"/>
      <c r="E1779" s="62"/>
    </row>
    <row r="1780" spans="4:5" x14ac:dyDescent="0.2">
      <c r="D1780" s="62"/>
      <c r="E1780" s="62"/>
    </row>
    <row r="1781" spans="4:5" x14ac:dyDescent="0.2">
      <c r="D1781" s="62"/>
      <c r="E1781" s="62"/>
    </row>
    <row r="1782" spans="4:5" x14ac:dyDescent="0.2">
      <c r="D1782" s="62"/>
      <c r="E1782" s="62"/>
    </row>
    <row r="1783" spans="4:5" x14ac:dyDescent="0.2">
      <c r="D1783" s="62"/>
      <c r="E1783" s="62"/>
    </row>
    <row r="1784" spans="4:5" x14ac:dyDescent="0.2">
      <c r="D1784" s="62"/>
      <c r="E1784" s="62"/>
    </row>
    <row r="1785" spans="4:5" x14ac:dyDescent="0.2">
      <c r="D1785" s="62"/>
      <c r="E1785" s="62"/>
    </row>
    <row r="1786" spans="4:5" x14ac:dyDescent="0.2">
      <c r="D1786" s="62"/>
      <c r="E1786" s="62"/>
    </row>
    <row r="1787" spans="4:5" x14ac:dyDescent="0.2">
      <c r="D1787" s="62"/>
      <c r="E1787" s="62"/>
    </row>
    <row r="1788" spans="4:5" x14ac:dyDescent="0.2">
      <c r="D1788" s="62"/>
      <c r="E1788" s="62"/>
    </row>
    <row r="1789" spans="4:5" x14ac:dyDescent="0.2">
      <c r="D1789" s="62"/>
      <c r="E1789" s="62"/>
    </row>
    <row r="1790" spans="4:5" x14ac:dyDescent="0.2">
      <c r="D1790" s="62"/>
      <c r="E1790" s="62"/>
    </row>
    <row r="1791" spans="4:5" x14ac:dyDescent="0.2">
      <c r="D1791" s="62"/>
      <c r="E1791" s="62"/>
    </row>
    <row r="1792" spans="4:5" x14ac:dyDescent="0.2">
      <c r="D1792" s="62"/>
      <c r="E1792" s="62"/>
    </row>
    <row r="1793" spans="4:5" x14ac:dyDescent="0.2">
      <c r="D1793" s="62"/>
      <c r="E1793" s="62"/>
    </row>
    <row r="1794" spans="4:5" x14ac:dyDescent="0.2">
      <c r="D1794" s="62"/>
      <c r="E1794" s="62"/>
    </row>
    <row r="1795" spans="4:5" x14ac:dyDescent="0.2">
      <c r="D1795" s="62"/>
      <c r="E1795" s="62"/>
    </row>
    <row r="1796" spans="4:5" x14ac:dyDescent="0.2">
      <c r="D1796" s="62"/>
      <c r="E1796" s="62"/>
    </row>
    <row r="1797" spans="4:5" x14ac:dyDescent="0.2">
      <c r="D1797" s="62"/>
      <c r="E1797" s="62"/>
    </row>
    <row r="1798" spans="4:5" x14ac:dyDescent="0.2">
      <c r="D1798" s="62"/>
      <c r="E1798" s="62"/>
    </row>
    <row r="1799" spans="4:5" x14ac:dyDescent="0.2">
      <c r="D1799" s="62"/>
      <c r="E1799" s="62"/>
    </row>
    <row r="1800" spans="4:5" x14ac:dyDescent="0.2">
      <c r="D1800" s="62"/>
      <c r="E1800" s="62"/>
    </row>
    <row r="1801" spans="4:5" x14ac:dyDescent="0.2">
      <c r="D1801" s="62"/>
      <c r="E1801" s="62"/>
    </row>
    <row r="1802" spans="4:5" x14ac:dyDescent="0.2">
      <c r="D1802" s="62"/>
      <c r="E1802" s="62"/>
    </row>
    <row r="1803" spans="4:5" x14ac:dyDescent="0.2">
      <c r="D1803" s="62"/>
      <c r="E1803" s="62"/>
    </row>
    <row r="1804" spans="4:5" x14ac:dyDescent="0.2">
      <c r="D1804" s="62"/>
      <c r="E1804" s="62"/>
    </row>
    <row r="1805" spans="4:5" x14ac:dyDescent="0.2">
      <c r="D1805" s="62"/>
      <c r="E1805" s="62"/>
    </row>
    <row r="1806" spans="4:5" x14ac:dyDescent="0.2">
      <c r="D1806" s="62"/>
      <c r="E1806" s="62"/>
    </row>
    <row r="1807" spans="4:5" x14ac:dyDescent="0.2">
      <c r="D1807" s="62"/>
      <c r="E1807" s="62"/>
    </row>
    <row r="1808" spans="4:5" x14ac:dyDescent="0.2">
      <c r="D1808" s="62"/>
      <c r="E1808" s="62"/>
    </row>
    <row r="1809" spans="4:5" x14ac:dyDescent="0.2">
      <c r="D1809" s="62"/>
      <c r="E1809" s="62"/>
    </row>
    <row r="1810" spans="4:5" x14ac:dyDescent="0.2">
      <c r="D1810" s="62"/>
      <c r="E1810" s="62"/>
    </row>
    <row r="1811" spans="4:5" x14ac:dyDescent="0.2">
      <c r="D1811" s="62"/>
      <c r="E1811" s="62"/>
    </row>
    <row r="1812" spans="4:5" x14ac:dyDescent="0.2">
      <c r="D1812" s="62"/>
      <c r="E1812" s="62"/>
    </row>
    <row r="1813" spans="4:5" x14ac:dyDescent="0.2">
      <c r="D1813" s="62"/>
      <c r="E1813" s="62"/>
    </row>
    <row r="1814" spans="4:5" x14ac:dyDescent="0.2">
      <c r="D1814" s="62"/>
      <c r="E1814" s="62"/>
    </row>
    <row r="1815" spans="4:5" x14ac:dyDescent="0.2">
      <c r="D1815" s="62"/>
      <c r="E1815" s="62"/>
    </row>
    <row r="1816" spans="4:5" x14ac:dyDescent="0.2">
      <c r="D1816" s="62"/>
      <c r="E1816" s="62"/>
    </row>
    <row r="1817" spans="4:5" x14ac:dyDescent="0.2">
      <c r="D1817" s="62"/>
      <c r="E1817" s="62"/>
    </row>
    <row r="1818" spans="4:5" x14ac:dyDescent="0.2">
      <c r="D1818" s="62"/>
      <c r="E1818" s="62"/>
    </row>
    <row r="1819" spans="4:5" x14ac:dyDescent="0.2">
      <c r="D1819" s="62"/>
      <c r="E1819" s="62"/>
    </row>
    <row r="1820" spans="4:5" x14ac:dyDescent="0.2">
      <c r="D1820" s="62"/>
      <c r="E1820" s="62"/>
    </row>
    <row r="1821" spans="4:5" x14ac:dyDescent="0.2">
      <c r="D1821" s="62"/>
      <c r="E1821" s="62"/>
    </row>
    <row r="1822" spans="4:5" x14ac:dyDescent="0.2">
      <c r="D1822" s="62"/>
      <c r="E1822" s="62"/>
    </row>
    <row r="1823" spans="4:5" x14ac:dyDescent="0.2">
      <c r="D1823" s="62"/>
      <c r="E1823" s="62"/>
    </row>
    <row r="1824" spans="4:5" x14ac:dyDescent="0.2">
      <c r="D1824" s="62"/>
      <c r="E1824" s="62"/>
    </row>
    <row r="1825" spans="4:5" x14ac:dyDescent="0.2">
      <c r="D1825" s="62"/>
      <c r="E1825" s="62"/>
    </row>
    <row r="1826" spans="4:5" x14ac:dyDescent="0.2">
      <c r="D1826" s="62"/>
      <c r="E1826" s="62"/>
    </row>
    <row r="1827" spans="4:5" x14ac:dyDescent="0.2">
      <c r="D1827" s="62"/>
      <c r="E1827" s="62"/>
    </row>
    <row r="1828" spans="4:5" x14ac:dyDescent="0.2">
      <c r="D1828" s="62"/>
      <c r="E1828" s="62"/>
    </row>
    <row r="1829" spans="4:5" x14ac:dyDescent="0.2">
      <c r="D1829" s="62"/>
      <c r="E1829" s="62"/>
    </row>
    <row r="1830" spans="4:5" x14ac:dyDescent="0.2">
      <c r="D1830" s="62"/>
      <c r="E1830" s="62"/>
    </row>
    <row r="1831" spans="4:5" x14ac:dyDescent="0.2">
      <c r="D1831" s="62"/>
      <c r="E1831" s="62"/>
    </row>
    <row r="1832" spans="4:5" x14ac:dyDescent="0.2">
      <c r="D1832" s="62"/>
      <c r="E1832" s="62"/>
    </row>
    <row r="1833" spans="4:5" x14ac:dyDescent="0.2">
      <c r="D1833" s="62"/>
      <c r="E1833" s="62"/>
    </row>
    <row r="1834" spans="4:5" x14ac:dyDescent="0.2">
      <c r="D1834" s="62"/>
      <c r="E1834" s="62"/>
    </row>
    <row r="1835" spans="4:5" x14ac:dyDescent="0.2">
      <c r="D1835" s="62"/>
      <c r="E1835" s="62"/>
    </row>
    <row r="1836" spans="4:5" x14ac:dyDescent="0.2">
      <c r="D1836" s="62"/>
      <c r="E1836" s="62"/>
    </row>
    <row r="1837" spans="4:5" x14ac:dyDescent="0.2">
      <c r="D1837" s="62"/>
      <c r="E1837" s="62"/>
    </row>
    <row r="1838" spans="4:5" x14ac:dyDescent="0.2">
      <c r="D1838" s="62"/>
      <c r="E1838" s="62"/>
    </row>
    <row r="1839" spans="4:5" x14ac:dyDescent="0.2">
      <c r="D1839" s="62"/>
      <c r="E1839" s="62"/>
    </row>
    <row r="1840" spans="4:5" x14ac:dyDescent="0.2">
      <c r="D1840" s="62"/>
      <c r="E1840" s="62"/>
    </row>
    <row r="1841" spans="4:5" x14ac:dyDescent="0.2">
      <c r="D1841" s="62"/>
      <c r="E1841" s="62"/>
    </row>
    <row r="1842" spans="4:5" x14ac:dyDescent="0.2">
      <c r="D1842" s="62"/>
      <c r="E1842" s="62"/>
    </row>
    <row r="1843" spans="4:5" x14ac:dyDescent="0.2">
      <c r="D1843" s="62"/>
      <c r="E1843" s="62"/>
    </row>
    <row r="1844" spans="4:5" x14ac:dyDescent="0.2">
      <c r="D1844" s="62"/>
      <c r="E1844" s="62"/>
    </row>
    <row r="1845" spans="4:5" x14ac:dyDescent="0.2">
      <c r="D1845" s="62"/>
      <c r="E1845" s="62"/>
    </row>
    <row r="1846" spans="4:5" x14ac:dyDescent="0.2">
      <c r="D1846" s="62"/>
      <c r="E1846" s="62"/>
    </row>
    <row r="1847" spans="4:5" x14ac:dyDescent="0.2">
      <c r="D1847" s="62"/>
      <c r="E1847" s="62"/>
    </row>
    <row r="1848" spans="4:5" x14ac:dyDescent="0.2">
      <c r="D1848" s="62"/>
      <c r="E1848" s="62"/>
    </row>
    <row r="1849" spans="4:5" x14ac:dyDescent="0.2">
      <c r="D1849" s="62"/>
      <c r="E1849" s="62"/>
    </row>
    <row r="1850" spans="4:5" x14ac:dyDescent="0.2">
      <c r="D1850" s="62"/>
      <c r="E1850" s="62"/>
    </row>
    <row r="1851" spans="4:5" x14ac:dyDescent="0.2">
      <c r="D1851" s="62"/>
      <c r="E1851" s="62"/>
    </row>
    <row r="1852" spans="4:5" x14ac:dyDescent="0.2">
      <c r="D1852" s="62"/>
      <c r="E1852" s="62"/>
    </row>
    <row r="1853" spans="4:5" x14ac:dyDescent="0.2">
      <c r="D1853" s="62"/>
      <c r="E1853" s="62"/>
    </row>
    <row r="1854" spans="4:5" x14ac:dyDescent="0.2">
      <c r="D1854" s="62"/>
      <c r="E1854" s="62"/>
    </row>
    <row r="1855" spans="4:5" x14ac:dyDescent="0.2">
      <c r="D1855" s="62"/>
      <c r="E1855" s="62"/>
    </row>
    <row r="1856" spans="4:5" x14ac:dyDescent="0.2">
      <c r="D1856" s="62"/>
      <c r="E1856" s="62"/>
    </row>
    <row r="1857" spans="4:5" x14ac:dyDescent="0.2">
      <c r="D1857" s="62"/>
      <c r="E1857" s="62"/>
    </row>
    <row r="1858" spans="4:5" x14ac:dyDescent="0.2">
      <c r="D1858" s="62"/>
      <c r="E1858" s="62"/>
    </row>
    <row r="1859" spans="4:5" x14ac:dyDescent="0.2">
      <c r="D1859" s="62"/>
      <c r="E1859" s="62"/>
    </row>
    <row r="1860" spans="4:5" x14ac:dyDescent="0.2">
      <c r="D1860" s="62"/>
      <c r="E1860" s="62"/>
    </row>
    <row r="1861" spans="4:5" x14ac:dyDescent="0.2">
      <c r="D1861" s="62"/>
      <c r="E1861" s="62"/>
    </row>
    <row r="1862" spans="4:5" x14ac:dyDescent="0.2">
      <c r="D1862" s="62"/>
      <c r="E1862" s="62"/>
    </row>
    <row r="1863" spans="4:5" x14ac:dyDescent="0.2">
      <c r="D1863" s="62"/>
      <c r="E1863" s="62"/>
    </row>
    <row r="1864" spans="4:5" x14ac:dyDescent="0.2">
      <c r="D1864" s="62"/>
      <c r="E1864" s="62"/>
    </row>
    <row r="1865" spans="4:5" x14ac:dyDescent="0.2">
      <c r="D1865" s="62"/>
      <c r="E1865" s="62"/>
    </row>
    <row r="1866" spans="4:5" x14ac:dyDescent="0.2">
      <c r="D1866" s="62"/>
      <c r="E1866" s="62"/>
    </row>
    <row r="1867" spans="4:5" x14ac:dyDescent="0.2">
      <c r="D1867" s="62"/>
      <c r="E1867" s="62"/>
    </row>
    <row r="1868" spans="4:5" x14ac:dyDescent="0.2">
      <c r="D1868" s="62"/>
      <c r="E1868" s="62"/>
    </row>
    <row r="1869" spans="4:5" x14ac:dyDescent="0.2">
      <c r="D1869" s="62"/>
      <c r="E1869" s="62"/>
    </row>
    <row r="1870" spans="4:5" x14ac:dyDescent="0.2">
      <c r="D1870" s="62"/>
      <c r="E1870" s="62"/>
    </row>
    <row r="1871" spans="4:5" x14ac:dyDescent="0.2">
      <c r="D1871" s="62"/>
      <c r="E1871" s="62"/>
    </row>
    <row r="1872" spans="4:5" x14ac:dyDescent="0.2">
      <c r="D1872" s="62"/>
      <c r="E1872" s="62"/>
    </row>
    <row r="1873" spans="4:5" x14ac:dyDescent="0.2">
      <c r="D1873" s="62"/>
      <c r="E1873" s="62"/>
    </row>
    <row r="1874" spans="4:5" x14ac:dyDescent="0.2">
      <c r="D1874" s="62"/>
      <c r="E1874" s="62"/>
    </row>
    <row r="1875" spans="4:5" x14ac:dyDescent="0.2">
      <c r="D1875" s="62"/>
      <c r="E1875" s="62"/>
    </row>
    <row r="1876" spans="4:5" x14ac:dyDescent="0.2">
      <c r="D1876" s="62"/>
      <c r="E1876" s="62"/>
    </row>
    <row r="1877" spans="4:5" x14ac:dyDescent="0.2">
      <c r="D1877" s="62"/>
      <c r="E1877" s="62"/>
    </row>
    <row r="1878" spans="4:5" x14ac:dyDescent="0.2">
      <c r="D1878" s="62"/>
      <c r="E1878" s="62"/>
    </row>
    <row r="1879" spans="4:5" x14ac:dyDescent="0.2">
      <c r="D1879" s="62"/>
      <c r="E1879" s="62"/>
    </row>
    <row r="1880" spans="4:5" x14ac:dyDescent="0.2">
      <c r="D1880" s="62"/>
      <c r="E1880" s="62"/>
    </row>
    <row r="1881" spans="4:5" x14ac:dyDescent="0.2">
      <c r="D1881" s="62"/>
      <c r="E1881" s="62"/>
    </row>
    <row r="1882" spans="4:5" x14ac:dyDescent="0.2">
      <c r="D1882" s="62"/>
      <c r="E1882" s="62"/>
    </row>
    <row r="1883" spans="4:5" x14ac:dyDescent="0.2">
      <c r="D1883" s="62"/>
      <c r="E1883" s="62"/>
    </row>
    <row r="1884" spans="4:5" x14ac:dyDescent="0.2">
      <c r="D1884" s="62"/>
      <c r="E1884" s="62"/>
    </row>
    <row r="1885" spans="4:5" x14ac:dyDescent="0.2">
      <c r="D1885" s="62"/>
      <c r="E1885" s="62"/>
    </row>
    <row r="1886" spans="4:5" x14ac:dyDescent="0.2">
      <c r="D1886" s="62"/>
      <c r="E1886" s="62"/>
    </row>
    <row r="1887" spans="4:5" x14ac:dyDescent="0.2">
      <c r="D1887" s="62"/>
      <c r="E1887" s="62"/>
    </row>
    <row r="1888" spans="4:5" x14ac:dyDescent="0.2">
      <c r="D1888" s="62"/>
      <c r="E1888" s="62"/>
    </row>
    <row r="1889" spans="4:5" x14ac:dyDescent="0.2">
      <c r="D1889" s="62"/>
      <c r="E1889" s="62"/>
    </row>
    <row r="1890" spans="4:5" x14ac:dyDescent="0.2">
      <c r="D1890" s="62"/>
      <c r="E1890" s="62"/>
    </row>
    <row r="1891" spans="4:5" x14ac:dyDescent="0.2">
      <c r="D1891" s="62"/>
      <c r="E1891" s="62"/>
    </row>
    <row r="1892" spans="4:5" x14ac:dyDescent="0.2">
      <c r="D1892" s="62"/>
      <c r="E1892" s="62"/>
    </row>
    <row r="1893" spans="4:5" x14ac:dyDescent="0.2">
      <c r="D1893" s="62"/>
      <c r="E1893" s="62"/>
    </row>
    <row r="1894" spans="4:5" x14ac:dyDescent="0.2">
      <c r="D1894" s="62"/>
      <c r="E1894" s="62"/>
    </row>
    <row r="1895" spans="4:5" x14ac:dyDescent="0.2">
      <c r="D1895" s="62"/>
      <c r="E1895" s="62"/>
    </row>
    <row r="1896" spans="4:5" x14ac:dyDescent="0.2">
      <c r="D1896" s="62"/>
      <c r="E1896" s="62"/>
    </row>
    <row r="1897" spans="4:5" x14ac:dyDescent="0.2">
      <c r="D1897" s="62"/>
      <c r="E1897" s="62"/>
    </row>
    <row r="1898" spans="4:5" x14ac:dyDescent="0.2">
      <c r="D1898" s="62"/>
      <c r="E1898" s="62"/>
    </row>
    <row r="1899" spans="4:5" x14ac:dyDescent="0.2">
      <c r="D1899" s="62"/>
      <c r="E1899" s="62"/>
    </row>
    <row r="1900" spans="4:5" x14ac:dyDescent="0.2">
      <c r="D1900" s="62"/>
      <c r="E1900" s="62"/>
    </row>
    <row r="1901" spans="4:5" x14ac:dyDescent="0.2">
      <c r="D1901" s="62"/>
      <c r="E1901" s="62"/>
    </row>
    <row r="1902" spans="4:5" x14ac:dyDescent="0.2">
      <c r="D1902" s="62"/>
      <c r="E1902" s="62"/>
    </row>
    <row r="1903" spans="4:5" x14ac:dyDescent="0.2">
      <c r="D1903" s="62"/>
      <c r="E1903" s="62"/>
    </row>
    <row r="1904" spans="4:5" x14ac:dyDescent="0.2">
      <c r="D1904" s="62"/>
      <c r="E1904" s="62"/>
    </row>
    <row r="1905" spans="4:5" x14ac:dyDescent="0.2">
      <c r="D1905" s="62"/>
      <c r="E1905" s="62"/>
    </row>
    <row r="1906" spans="4:5" x14ac:dyDescent="0.2">
      <c r="D1906" s="62"/>
      <c r="E1906" s="62"/>
    </row>
    <row r="1907" spans="4:5" x14ac:dyDescent="0.2">
      <c r="D1907" s="62"/>
      <c r="E1907" s="62"/>
    </row>
    <row r="1908" spans="4:5" x14ac:dyDescent="0.2">
      <c r="D1908" s="62"/>
      <c r="E1908" s="62"/>
    </row>
    <row r="1909" spans="4:5" x14ac:dyDescent="0.2">
      <c r="D1909" s="62"/>
      <c r="E1909" s="62"/>
    </row>
    <row r="1910" spans="4:5" x14ac:dyDescent="0.2">
      <c r="D1910" s="62"/>
      <c r="E1910" s="62"/>
    </row>
    <row r="1911" spans="4:5" x14ac:dyDescent="0.2">
      <c r="D1911" s="62"/>
      <c r="E1911" s="62"/>
    </row>
    <row r="1912" spans="4:5" x14ac:dyDescent="0.2">
      <c r="D1912" s="62"/>
      <c r="E1912" s="62"/>
    </row>
    <row r="1913" spans="4:5" x14ac:dyDescent="0.2">
      <c r="D1913" s="62"/>
      <c r="E1913" s="62"/>
    </row>
    <row r="1914" spans="4:5" x14ac:dyDescent="0.2">
      <c r="D1914" s="62"/>
      <c r="E1914" s="62"/>
    </row>
    <row r="1915" spans="4:5" x14ac:dyDescent="0.2">
      <c r="D1915" s="62"/>
      <c r="E1915" s="62"/>
    </row>
    <row r="1916" spans="4:5" x14ac:dyDescent="0.2">
      <c r="D1916" s="62"/>
      <c r="E1916" s="62"/>
    </row>
    <row r="1917" spans="4:5" x14ac:dyDescent="0.2">
      <c r="D1917" s="62"/>
      <c r="E1917" s="62"/>
    </row>
    <row r="1918" spans="4:5" x14ac:dyDescent="0.2">
      <c r="D1918" s="62"/>
      <c r="E1918" s="62"/>
    </row>
    <row r="1919" spans="4:5" x14ac:dyDescent="0.2">
      <c r="D1919" s="62"/>
      <c r="E1919" s="62"/>
    </row>
    <row r="1920" spans="4:5" x14ac:dyDescent="0.2">
      <c r="D1920" s="62"/>
      <c r="E1920" s="62"/>
    </row>
    <row r="1921" spans="4:5" x14ac:dyDescent="0.2">
      <c r="D1921" s="62"/>
      <c r="E1921" s="62"/>
    </row>
    <row r="1922" spans="4:5" x14ac:dyDescent="0.2">
      <c r="D1922" s="62"/>
      <c r="E1922" s="62"/>
    </row>
    <row r="1923" spans="4:5" x14ac:dyDescent="0.2">
      <c r="D1923" s="62"/>
      <c r="E1923" s="62"/>
    </row>
    <row r="1924" spans="4:5" x14ac:dyDescent="0.2">
      <c r="D1924" s="62"/>
      <c r="E1924" s="62"/>
    </row>
    <row r="1925" spans="4:5" x14ac:dyDescent="0.2">
      <c r="D1925" s="62"/>
      <c r="E1925" s="62"/>
    </row>
    <row r="1926" spans="4:5" x14ac:dyDescent="0.2">
      <c r="D1926" s="62"/>
      <c r="E1926" s="62"/>
    </row>
    <row r="1927" spans="4:5" x14ac:dyDescent="0.2">
      <c r="D1927" s="62"/>
      <c r="E1927" s="62"/>
    </row>
    <row r="1928" spans="4:5" x14ac:dyDescent="0.2">
      <c r="D1928" s="62"/>
      <c r="E1928" s="62"/>
    </row>
    <row r="1929" spans="4:5" x14ac:dyDescent="0.2">
      <c r="D1929" s="62"/>
      <c r="E1929" s="62"/>
    </row>
    <row r="1930" spans="4:5" x14ac:dyDescent="0.2">
      <c r="D1930" s="62"/>
      <c r="E1930" s="62"/>
    </row>
    <row r="1931" spans="4:5" x14ac:dyDescent="0.2">
      <c r="D1931" s="62"/>
      <c r="E1931" s="62"/>
    </row>
    <row r="1932" spans="4:5" x14ac:dyDescent="0.2">
      <c r="D1932" s="62"/>
      <c r="E1932" s="62"/>
    </row>
    <row r="1933" spans="4:5" x14ac:dyDescent="0.2">
      <c r="D1933" s="62"/>
      <c r="E1933" s="62"/>
    </row>
    <row r="1934" spans="4:5" x14ac:dyDescent="0.2">
      <c r="D1934" s="62"/>
      <c r="E1934" s="62"/>
    </row>
    <row r="1935" spans="4:5" x14ac:dyDescent="0.2">
      <c r="D1935" s="62"/>
      <c r="E1935" s="62"/>
    </row>
    <row r="1936" spans="4:5" x14ac:dyDescent="0.2">
      <c r="D1936" s="62"/>
      <c r="E1936" s="62"/>
    </row>
    <row r="1937" spans="4:5" x14ac:dyDescent="0.2">
      <c r="D1937" s="62"/>
      <c r="E1937" s="62"/>
    </row>
    <row r="1938" spans="4:5" x14ac:dyDescent="0.2">
      <c r="D1938" s="62"/>
      <c r="E1938" s="62"/>
    </row>
    <row r="1939" spans="4:5" x14ac:dyDescent="0.2">
      <c r="D1939" s="62"/>
      <c r="E1939" s="62"/>
    </row>
    <row r="1940" spans="4:5" x14ac:dyDescent="0.2">
      <c r="D1940" s="62"/>
      <c r="E1940" s="62"/>
    </row>
    <row r="1941" spans="4:5" x14ac:dyDescent="0.2">
      <c r="D1941" s="62"/>
      <c r="E1941" s="62"/>
    </row>
    <row r="1942" spans="4:5" x14ac:dyDescent="0.2">
      <c r="D1942" s="62"/>
      <c r="E1942" s="62"/>
    </row>
    <row r="1943" spans="4:5" x14ac:dyDescent="0.2">
      <c r="D1943" s="62"/>
      <c r="E1943" s="62"/>
    </row>
    <row r="1944" spans="4:5" x14ac:dyDescent="0.2">
      <c r="D1944" s="62"/>
      <c r="E1944" s="62"/>
    </row>
    <row r="1945" spans="4:5" x14ac:dyDescent="0.2">
      <c r="D1945" s="62"/>
      <c r="E1945" s="62"/>
    </row>
    <row r="1946" spans="4:5" x14ac:dyDescent="0.2">
      <c r="D1946" s="62"/>
      <c r="E1946" s="62"/>
    </row>
    <row r="1947" spans="4:5" x14ac:dyDescent="0.2">
      <c r="D1947" s="62"/>
      <c r="E1947" s="62"/>
    </row>
    <row r="1948" spans="4:5" x14ac:dyDescent="0.2">
      <c r="D1948" s="62"/>
      <c r="E1948" s="62"/>
    </row>
    <row r="1949" spans="4:5" x14ac:dyDescent="0.2">
      <c r="D1949" s="62"/>
      <c r="E1949" s="62"/>
    </row>
    <row r="1950" spans="4:5" x14ac:dyDescent="0.2">
      <c r="D1950" s="62"/>
      <c r="E1950" s="62"/>
    </row>
    <row r="1951" spans="4:5" x14ac:dyDescent="0.2">
      <c r="D1951" s="62"/>
      <c r="E1951" s="62"/>
    </row>
    <row r="1952" spans="4:5" x14ac:dyDescent="0.2">
      <c r="D1952" s="62"/>
      <c r="E1952" s="62"/>
    </row>
    <row r="1953" spans="4:5" x14ac:dyDescent="0.2">
      <c r="D1953" s="62"/>
      <c r="E1953" s="62"/>
    </row>
    <row r="1954" spans="4:5" x14ac:dyDescent="0.2">
      <c r="D1954" s="62"/>
      <c r="E1954" s="62"/>
    </row>
    <row r="1955" spans="4:5" x14ac:dyDescent="0.2">
      <c r="D1955" s="62"/>
      <c r="E1955" s="62"/>
    </row>
    <row r="1956" spans="4:5" x14ac:dyDescent="0.2">
      <c r="D1956" s="62"/>
      <c r="E1956" s="62"/>
    </row>
    <row r="1957" spans="4:5" x14ac:dyDescent="0.2">
      <c r="D1957" s="62"/>
      <c r="E1957" s="62"/>
    </row>
    <row r="1958" spans="4:5" x14ac:dyDescent="0.2">
      <c r="D1958" s="62"/>
      <c r="E1958" s="62"/>
    </row>
    <row r="1959" spans="4:5" x14ac:dyDescent="0.2">
      <c r="D1959" s="62"/>
      <c r="E1959" s="62"/>
    </row>
    <row r="1960" spans="4:5" x14ac:dyDescent="0.2">
      <c r="D1960" s="62"/>
      <c r="E1960" s="62"/>
    </row>
    <row r="1961" spans="4:5" x14ac:dyDescent="0.2">
      <c r="D1961" s="62"/>
      <c r="E1961" s="62"/>
    </row>
    <row r="1962" spans="4:5" x14ac:dyDescent="0.2">
      <c r="D1962" s="62"/>
      <c r="E1962" s="62"/>
    </row>
    <row r="1963" spans="4:5" x14ac:dyDescent="0.2">
      <c r="D1963" s="62"/>
      <c r="E1963" s="62"/>
    </row>
    <row r="1964" spans="4:5" x14ac:dyDescent="0.2">
      <c r="D1964" s="62"/>
      <c r="E1964" s="62"/>
    </row>
    <row r="1965" spans="4:5" x14ac:dyDescent="0.2">
      <c r="D1965" s="62"/>
      <c r="E1965" s="62"/>
    </row>
    <row r="1966" spans="4:5" x14ac:dyDescent="0.2">
      <c r="D1966" s="62"/>
      <c r="E1966" s="62"/>
    </row>
    <row r="1967" spans="4:5" x14ac:dyDescent="0.2">
      <c r="D1967" s="62"/>
      <c r="E1967" s="62"/>
    </row>
    <row r="1968" spans="4:5" x14ac:dyDescent="0.2">
      <c r="D1968" s="62"/>
      <c r="E1968" s="62"/>
    </row>
    <row r="1969" spans="4:5" x14ac:dyDescent="0.2">
      <c r="D1969" s="62"/>
      <c r="E1969" s="62"/>
    </row>
    <row r="1970" spans="4:5" x14ac:dyDescent="0.2">
      <c r="D1970" s="62"/>
      <c r="E1970" s="62"/>
    </row>
    <row r="1971" spans="4:5" x14ac:dyDescent="0.2">
      <c r="D1971" s="62"/>
      <c r="E1971" s="62"/>
    </row>
    <row r="1972" spans="4:5" x14ac:dyDescent="0.2">
      <c r="D1972" s="62"/>
      <c r="E1972" s="62"/>
    </row>
    <row r="1973" spans="4:5" x14ac:dyDescent="0.2">
      <c r="D1973" s="62"/>
      <c r="E1973" s="62"/>
    </row>
    <row r="1974" spans="4:5" x14ac:dyDescent="0.2">
      <c r="D1974" s="62"/>
      <c r="E1974" s="62"/>
    </row>
    <row r="1975" spans="4:5" x14ac:dyDescent="0.2">
      <c r="D1975" s="62"/>
      <c r="E1975" s="62"/>
    </row>
    <row r="1976" spans="4:5" x14ac:dyDescent="0.2">
      <c r="D1976" s="62"/>
      <c r="E1976" s="62"/>
    </row>
    <row r="1977" spans="4:5" x14ac:dyDescent="0.2">
      <c r="D1977" s="62"/>
      <c r="E1977" s="62"/>
    </row>
    <row r="1978" spans="4:5" x14ac:dyDescent="0.2">
      <c r="D1978" s="62"/>
      <c r="E1978" s="62"/>
    </row>
    <row r="1979" spans="4:5" x14ac:dyDescent="0.2">
      <c r="D1979" s="62"/>
      <c r="E1979" s="62"/>
    </row>
    <row r="1980" spans="4:5" x14ac:dyDescent="0.2">
      <c r="D1980" s="62"/>
      <c r="E1980" s="62"/>
    </row>
    <row r="1981" spans="4:5" x14ac:dyDescent="0.2">
      <c r="D1981" s="62"/>
      <c r="E1981" s="62"/>
    </row>
    <row r="1982" spans="4:5" x14ac:dyDescent="0.2">
      <c r="D1982" s="62"/>
      <c r="E1982" s="62"/>
    </row>
    <row r="1983" spans="4:5" x14ac:dyDescent="0.2">
      <c r="D1983" s="62"/>
      <c r="E1983" s="62"/>
    </row>
    <row r="1984" spans="4:5" x14ac:dyDescent="0.2">
      <c r="D1984" s="62"/>
      <c r="E1984" s="62"/>
    </row>
    <row r="1985" spans="4:5" x14ac:dyDescent="0.2">
      <c r="D1985" s="62"/>
      <c r="E1985" s="62"/>
    </row>
    <row r="1986" spans="4:5" x14ac:dyDescent="0.2">
      <c r="D1986" s="62"/>
      <c r="E1986" s="62"/>
    </row>
    <row r="1987" spans="4:5" x14ac:dyDescent="0.2">
      <c r="D1987" s="62"/>
      <c r="E1987" s="62"/>
    </row>
    <row r="1988" spans="4:5" x14ac:dyDescent="0.2">
      <c r="D1988" s="62"/>
      <c r="E1988" s="62"/>
    </row>
    <row r="1989" spans="4:5" x14ac:dyDescent="0.2">
      <c r="D1989" s="62"/>
      <c r="E1989" s="62"/>
    </row>
    <row r="1990" spans="4:5" x14ac:dyDescent="0.2">
      <c r="D1990" s="62"/>
      <c r="E1990" s="62"/>
    </row>
    <row r="1991" spans="4:5" x14ac:dyDescent="0.2">
      <c r="D1991" s="62"/>
      <c r="E1991" s="62"/>
    </row>
    <row r="1992" spans="4:5" x14ac:dyDescent="0.2">
      <c r="D1992" s="62"/>
      <c r="E1992" s="62"/>
    </row>
    <row r="1993" spans="4:5" x14ac:dyDescent="0.2">
      <c r="D1993" s="62"/>
      <c r="E1993" s="62"/>
    </row>
    <row r="1994" spans="4:5" x14ac:dyDescent="0.2">
      <c r="D1994" s="62"/>
      <c r="E1994" s="62"/>
    </row>
    <row r="1995" spans="4:5" x14ac:dyDescent="0.2">
      <c r="D1995" s="62"/>
      <c r="E1995" s="62"/>
    </row>
    <row r="1996" spans="4:5" x14ac:dyDescent="0.2">
      <c r="D1996" s="62"/>
      <c r="E1996" s="62"/>
    </row>
    <row r="1997" spans="4:5" x14ac:dyDescent="0.2">
      <c r="D1997" s="62"/>
      <c r="E1997" s="62"/>
    </row>
    <row r="1998" spans="4:5" x14ac:dyDescent="0.2">
      <c r="D1998" s="62"/>
      <c r="E1998" s="62"/>
    </row>
    <row r="1999" spans="4:5" x14ac:dyDescent="0.2">
      <c r="D1999" s="62"/>
      <c r="E1999" s="62"/>
    </row>
    <row r="2000" spans="4:5" x14ac:dyDescent="0.2">
      <c r="D2000" s="62"/>
      <c r="E2000" s="62"/>
    </row>
    <row r="2001" spans="4:5" x14ac:dyDescent="0.2">
      <c r="D2001" s="62"/>
      <c r="E2001" s="62"/>
    </row>
    <row r="2002" spans="4:5" x14ac:dyDescent="0.2">
      <c r="D2002" s="62"/>
      <c r="E2002" s="62"/>
    </row>
    <row r="2003" spans="4:5" x14ac:dyDescent="0.2">
      <c r="D2003" s="62"/>
      <c r="E2003" s="62"/>
    </row>
    <row r="2004" spans="4:5" x14ac:dyDescent="0.2">
      <c r="D2004" s="62"/>
      <c r="E2004" s="62"/>
    </row>
    <row r="2005" spans="4:5" x14ac:dyDescent="0.2">
      <c r="D2005" s="62"/>
      <c r="E2005" s="62"/>
    </row>
    <row r="2006" spans="4:5" x14ac:dyDescent="0.2">
      <c r="D2006" s="62"/>
      <c r="E2006" s="62"/>
    </row>
    <row r="2007" spans="4:5" x14ac:dyDescent="0.2">
      <c r="D2007" s="62"/>
      <c r="E2007" s="62"/>
    </row>
    <row r="2008" spans="4:5" x14ac:dyDescent="0.2">
      <c r="D2008" s="62"/>
      <c r="E2008" s="62"/>
    </row>
    <row r="2009" spans="4:5" x14ac:dyDescent="0.2">
      <c r="D2009" s="62"/>
      <c r="E2009" s="62"/>
    </row>
    <row r="2010" spans="4:5" x14ac:dyDescent="0.2">
      <c r="D2010" s="62"/>
      <c r="E2010" s="62"/>
    </row>
    <row r="2011" spans="4:5" x14ac:dyDescent="0.2">
      <c r="D2011" s="62"/>
      <c r="E2011" s="62"/>
    </row>
    <row r="2012" spans="4:5" x14ac:dyDescent="0.2">
      <c r="D2012" s="62"/>
      <c r="E2012" s="62"/>
    </row>
    <row r="2013" spans="4:5" x14ac:dyDescent="0.2">
      <c r="D2013" s="62"/>
      <c r="E2013" s="62"/>
    </row>
    <row r="2014" spans="4:5" x14ac:dyDescent="0.2">
      <c r="D2014" s="62"/>
      <c r="E2014" s="62"/>
    </row>
    <row r="2015" spans="4:5" x14ac:dyDescent="0.2">
      <c r="D2015" s="62"/>
      <c r="E2015" s="62"/>
    </row>
    <row r="2016" spans="4:5" x14ac:dyDescent="0.2">
      <c r="D2016" s="62"/>
      <c r="E2016" s="62"/>
    </row>
    <row r="2017" spans="4:5" x14ac:dyDescent="0.2">
      <c r="D2017" s="62"/>
      <c r="E2017" s="62"/>
    </row>
    <row r="2018" spans="4:5" x14ac:dyDescent="0.2">
      <c r="D2018" s="62"/>
      <c r="E2018" s="62"/>
    </row>
    <row r="2019" spans="4:5" x14ac:dyDescent="0.2">
      <c r="D2019" s="62"/>
      <c r="E2019" s="62"/>
    </row>
    <row r="2020" spans="4:5" x14ac:dyDescent="0.2">
      <c r="D2020" s="62"/>
      <c r="E2020" s="62"/>
    </row>
    <row r="2021" spans="4:5" x14ac:dyDescent="0.2">
      <c r="D2021" s="62"/>
      <c r="E2021" s="62"/>
    </row>
    <row r="2022" spans="4:5" x14ac:dyDescent="0.2">
      <c r="D2022" s="62"/>
      <c r="E2022" s="62"/>
    </row>
    <row r="2023" spans="4:5" x14ac:dyDescent="0.2">
      <c r="D2023" s="62"/>
      <c r="E2023" s="62"/>
    </row>
    <row r="2024" spans="4:5" x14ac:dyDescent="0.2">
      <c r="D2024" s="62"/>
      <c r="E2024" s="62"/>
    </row>
    <row r="2025" spans="4:5" x14ac:dyDescent="0.2">
      <c r="D2025" s="62"/>
      <c r="E2025" s="62"/>
    </row>
    <row r="2026" spans="4:5" x14ac:dyDescent="0.2">
      <c r="D2026" s="62"/>
      <c r="E2026" s="62"/>
    </row>
    <row r="2027" spans="4:5" x14ac:dyDescent="0.2">
      <c r="D2027" s="62"/>
      <c r="E2027" s="62"/>
    </row>
    <row r="2028" spans="4:5" x14ac:dyDescent="0.2">
      <c r="D2028" s="62"/>
      <c r="E2028" s="62"/>
    </row>
    <row r="2029" spans="4:5" x14ac:dyDescent="0.2">
      <c r="D2029" s="62"/>
      <c r="E2029" s="62"/>
    </row>
    <row r="2030" spans="4:5" x14ac:dyDescent="0.2">
      <c r="D2030" s="62"/>
      <c r="E2030" s="62"/>
    </row>
    <row r="2031" spans="4:5" x14ac:dyDescent="0.2">
      <c r="D2031" s="62"/>
      <c r="E2031" s="62"/>
    </row>
    <row r="2032" spans="4:5" x14ac:dyDescent="0.2">
      <c r="D2032" s="62"/>
      <c r="E2032" s="62"/>
    </row>
    <row r="2033" spans="4:5" x14ac:dyDescent="0.2">
      <c r="D2033" s="62"/>
      <c r="E2033" s="62"/>
    </row>
    <row r="2034" spans="4:5" x14ac:dyDescent="0.2">
      <c r="D2034" s="62"/>
      <c r="E2034" s="62"/>
    </row>
    <row r="2035" spans="4:5" x14ac:dyDescent="0.2">
      <c r="D2035" s="62"/>
      <c r="E2035" s="62"/>
    </row>
    <row r="2036" spans="4:5" x14ac:dyDescent="0.2">
      <c r="D2036" s="62"/>
      <c r="E2036" s="62"/>
    </row>
    <row r="2037" spans="4:5" x14ac:dyDescent="0.2">
      <c r="D2037" s="62"/>
      <c r="E2037" s="62"/>
    </row>
    <row r="2038" spans="4:5" x14ac:dyDescent="0.2">
      <c r="D2038" s="62"/>
      <c r="E2038" s="62"/>
    </row>
    <row r="2039" spans="4:5" x14ac:dyDescent="0.2">
      <c r="D2039" s="62"/>
      <c r="E2039" s="62"/>
    </row>
    <row r="2040" spans="4:5" x14ac:dyDescent="0.2">
      <c r="D2040" s="62"/>
      <c r="E2040" s="62"/>
    </row>
    <row r="2041" spans="4:5" x14ac:dyDescent="0.2">
      <c r="D2041" s="62"/>
      <c r="E2041" s="62"/>
    </row>
    <row r="2042" spans="4:5" x14ac:dyDescent="0.2">
      <c r="D2042" s="62"/>
      <c r="E2042" s="62"/>
    </row>
    <row r="2043" spans="4:5" x14ac:dyDescent="0.2">
      <c r="D2043" s="62"/>
      <c r="E2043" s="62"/>
    </row>
    <row r="2044" spans="4:5" x14ac:dyDescent="0.2">
      <c r="D2044" s="62"/>
      <c r="E2044" s="62"/>
    </row>
    <row r="2045" spans="4:5" x14ac:dyDescent="0.2">
      <c r="D2045" s="62"/>
      <c r="E2045" s="62"/>
    </row>
    <row r="2046" spans="4:5" x14ac:dyDescent="0.2">
      <c r="D2046" s="62"/>
      <c r="E2046" s="62"/>
    </row>
    <row r="2047" spans="4:5" x14ac:dyDescent="0.2">
      <c r="D2047" s="62"/>
      <c r="E2047" s="62"/>
    </row>
    <row r="2048" spans="4:5" x14ac:dyDescent="0.2">
      <c r="D2048" s="62"/>
      <c r="E2048" s="62"/>
    </row>
    <row r="2049" spans="4:5" x14ac:dyDescent="0.2">
      <c r="D2049" s="62"/>
      <c r="E2049" s="62"/>
    </row>
    <row r="2050" spans="4:5" x14ac:dyDescent="0.2">
      <c r="D2050" s="62"/>
      <c r="E2050" s="62"/>
    </row>
    <row r="2051" spans="4:5" x14ac:dyDescent="0.2">
      <c r="D2051" s="62"/>
      <c r="E2051" s="62"/>
    </row>
    <row r="2052" spans="4:5" x14ac:dyDescent="0.2">
      <c r="D2052" s="62"/>
      <c r="E2052" s="62"/>
    </row>
    <row r="2053" spans="4:5" x14ac:dyDescent="0.2">
      <c r="D2053" s="62"/>
      <c r="E2053" s="62"/>
    </row>
    <row r="2054" spans="4:5" x14ac:dyDescent="0.2">
      <c r="D2054" s="62"/>
      <c r="E2054" s="62"/>
    </row>
    <row r="2055" spans="4:5" x14ac:dyDescent="0.2">
      <c r="D2055" s="62"/>
      <c r="E2055" s="62"/>
    </row>
    <row r="2056" spans="4:5" x14ac:dyDescent="0.2">
      <c r="D2056" s="62"/>
      <c r="E2056" s="62"/>
    </row>
    <row r="2057" spans="4:5" x14ac:dyDescent="0.2">
      <c r="D2057" s="62"/>
      <c r="E2057" s="62"/>
    </row>
    <row r="2058" spans="4:5" x14ac:dyDescent="0.2">
      <c r="D2058" s="62"/>
      <c r="E2058" s="62"/>
    </row>
    <row r="2059" spans="4:5" x14ac:dyDescent="0.2">
      <c r="D2059" s="62"/>
      <c r="E2059" s="62"/>
    </row>
    <row r="2060" spans="4:5" x14ac:dyDescent="0.2">
      <c r="D2060" s="62"/>
      <c r="E2060" s="62"/>
    </row>
    <row r="2061" spans="4:5" x14ac:dyDescent="0.2">
      <c r="D2061" s="62"/>
      <c r="E2061" s="62"/>
    </row>
    <row r="2062" spans="4:5" x14ac:dyDescent="0.2">
      <c r="D2062" s="62"/>
      <c r="E2062" s="62"/>
    </row>
    <row r="2063" spans="4:5" x14ac:dyDescent="0.2">
      <c r="D2063" s="62"/>
      <c r="E2063" s="62"/>
    </row>
    <row r="2064" spans="4:5" x14ac:dyDescent="0.2">
      <c r="D2064" s="62"/>
      <c r="E2064" s="62"/>
    </row>
    <row r="2065" spans="4:5" x14ac:dyDescent="0.2">
      <c r="D2065" s="62"/>
      <c r="E2065" s="62"/>
    </row>
    <row r="2066" spans="4:5" x14ac:dyDescent="0.2">
      <c r="D2066" s="62"/>
      <c r="E2066" s="62"/>
    </row>
    <row r="2067" spans="4:5" x14ac:dyDescent="0.2">
      <c r="D2067" s="62"/>
      <c r="E2067" s="62"/>
    </row>
    <row r="2068" spans="4:5" x14ac:dyDescent="0.2">
      <c r="D2068" s="62"/>
      <c r="E2068" s="62"/>
    </row>
    <row r="2069" spans="4:5" x14ac:dyDescent="0.2">
      <c r="D2069" s="62"/>
      <c r="E2069" s="62"/>
    </row>
    <row r="2070" spans="4:5" x14ac:dyDescent="0.2">
      <c r="D2070" s="62"/>
      <c r="E2070" s="62"/>
    </row>
    <row r="2071" spans="4:5" x14ac:dyDescent="0.2">
      <c r="D2071" s="62"/>
      <c r="E2071" s="62"/>
    </row>
    <row r="2072" spans="4:5" x14ac:dyDescent="0.2">
      <c r="D2072" s="62"/>
      <c r="E2072" s="62"/>
    </row>
    <row r="2073" spans="4:5" x14ac:dyDescent="0.2">
      <c r="D2073" s="62"/>
      <c r="E2073" s="62"/>
    </row>
    <row r="2074" spans="4:5" x14ac:dyDescent="0.2">
      <c r="D2074" s="62"/>
      <c r="E2074" s="62"/>
    </row>
    <row r="2075" spans="4:5" x14ac:dyDescent="0.2">
      <c r="D2075" s="62"/>
      <c r="E2075" s="62"/>
    </row>
    <row r="2076" spans="4:5" x14ac:dyDescent="0.2">
      <c r="D2076" s="62"/>
      <c r="E2076" s="62"/>
    </row>
    <row r="2077" spans="4:5" x14ac:dyDescent="0.2">
      <c r="D2077" s="62"/>
      <c r="E2077" s="62"/>
    </row>
    <row r="2078" spans="4:5" x14ac:dyDescent="0.2">
      <c r="D2078" s="62"/>
      <c r="E2078" s="62"/>
    </row>
    <row r="2079" spans="4:5" x14ac:dyDescent="0.2">
      <c r="D2079" s="62"/>
      <c r="E2079" s="62"/>
    </row>
    <row r="2080" spans="4:5" x14ac:dyDescent="0.2">
      <c r="D2080" s="62"/>
      <c r="E2080" s="62"/>
    </row>
    <row r="2081" spans="4:5" x14ac:dyDescent="0.2">
      <c r="D2081" s="62"/>
      <c r="E2081" s="62"/>
    </row>
    <row r="2082" spans="4:5" x14ac:dyDescent="0.2">
      <c r="D2082" s="62"/>
      <c r="E2082" s="62"/>
    </row>
    <row r="2083" spans="4:5" x14ac:dyDescent="0.2">
      <c r="D2083" s="62"/>
      <c r="E2083" s="62"/>
    </row>
    <row r="2084" spans="4:5" x14ac:dyDescent="0.2">
      <c r="D2084" s="62"/>
      <c r="E2084" s="62"/>
    </row>
    <row r="2085" spans="4:5" x14ac:dyDescent="0.2">
      <c r="D2085" s="62"/>
      <c r="E2085" s="62"/>
    </row>
    <row r="2086" spans="4:5" x14ac:dyDescent="0.2">
      <c r="D2086" s="62"/>
      <c r="E2086" s="62"/>
    </row>
    <row r="2087" spans="4:5" x14ac:dyDescent="0.2">
      <c r="D2087" s="62"/>
      <c r="E2087" s="62"/>
    </row>
    <row r="2088" spans="4:5" x14ac:dyDescent="0.2">
      <c r="D2088" s="62"/>
      <c r="E2088" s="62"/>
    </row>
    <row r="2089" spans="4:5" x14ac:dyDescent="0.2">
      <c r="D2089" s="62"/>
      <c r="E2089" s="62"/>
    </row>
    <row r="2090" spans="4:5" x14ac:dyDescent="0.2">
      <c r="D2090" s="62"/>
      <c r="E2090" s="62"/>
    </row>
    <row r="2091" spans="4:5" x14ac:dyDescent="0.2">
      <c r="D2091" s="62"/>
      <c r="E2091" s="62"/>
    </row>
    <row r="2092" spans="4:5" x14ac:dyDescent="0.2">
      <c r="D2092" s="62"/>
      <c r="E2092" s="62"/>
    </row>
    <row r="2093" spans="4:5" x14ac:dyDescent="0.2">
      <c r="D2093" s="62"/>
      <c r="E2093" s="62"/>
    </row>
    <row r="2094" spans="4:5" x14ac:dyDescent="0.2">
      <c r="D2094" s="62"/>
      <c r="E2094" s="62"/>
    </row>
    <row r="2095" spans="4:5" x14ac:dyDescent="0.2">
      <c r="D2095" s="62"/>
      <c r="E2095" s="62"/>
    </row>
    <row r="2096" spans="4:5" x14ac:dyDescent="0.2">
      <c r="D2096" s="62"/>
      <c r="E2096" s="62"/>
    </row>
    <row r="2097" spans="4:5" x14ac:dyDescent="0.2">
      <c r="D2097" s="62"/>
      <c r="E2097" s="62"/>
    </row>
    <row r="2098" spans="4:5" x14ac:dyDescent="0.2">
      <c r="D2098" s="62"/>
      <c r="E2098" s="62"/>
    </row>
    <row r="2099" spans="4:5" x14ac:dyDescent="0.2">
      <c r="D2099" s="62"/>
      <c r="E2099" s="62"/>
    </row>
    <row r="2100" spans="4:5" x14ac:dyDescent="0.2">
      <c r="D2100" s="62"/>
      <c r="E2100" s="62"/>
    </row>
    <row r="2101" spans="4:5" x14ac:dyDescent="0.2">
      <c r="D2101" s="62"/>
      <c r="E2101" s="62"/>
    </row>
    <row r="2102" spans="4:5" x14ac:dyDescent="0.2">
      <c r="D2102" s="62"/>
      <c r="E2102" s="62"/>
    </row>
    <row r="2103" spans="4:5" x14ac:dyDescent="0.2">
      <c r="D2103" s="62"/>
      <c r="E2103" s="62"/>
    </row>
    <row r="2104" spans="4:5" x14ac:dyDescent="0.2">
      <c r="D2104" s="62"/>
      <c r="E2104" s="62"/>
    </row>
    <row r="2105" spans="4:5" x14ac:dyDescent="0.2">
      <c r="D2105" s="62"/>
      <c r="E2105" s="62"/>
    </row>
    <row r="2106" spans="4:5" x14ac:dyDescent="0.2">
      <c r="D2106" s="62"/>
      <c r="E2106" s="62"/>
    </row>
    <row r="2107" spans="4:5" x14ac:dyDescent="0.2">
      <c r="D2107" s="62"/>
      <c r="E2107" s="62"/>
    </row>
    <row r="2108" spans="4:5" x14ac:dyDescent="0.2">
      <c r="D2108" s="62"/>
      <c r="E2108" s="62"/>
    </row>
    <row r="2109" spans="4:5" x14ac:dyDescent="0.2">
      <c r="D2109" s="62"/>
      <c r="E2109" s="62"/>
    </row>
    <row r="2110" spans="4:5" x14ac:dyDescent="0.2">
      <c r="D2110" s="62"/>
      <c r="E2110" s="62"/>
    </row>
    <row r="2111" spans="4:5" x14ac:dyDescent="0.2">
      <c r="D2111" s="62"/>
      <c r="E2111" s="62"/>
    </row>
    <row r="2112" spans="4:5" x14ac:dyDescent="0.2">
      <c r="D2112" s="62"/>
      <c r="E2112" s="62"/>
    </row>
    <row r="2113" spans="4:5" x14ac:dyDescent="0.2">
      <c r="D2113" s="62"/>
      <c r="E2113" s="62"/>
    </row>
    <row r="2114" spans="4:5" x14ac:dyDescent="0.2">
      <c r="D2114" s="62"/>
      <c r="E2114" s="62"/>
    </row>
    <row r="2115" spans="4:5" x14ac:dyDescent="0.2">
      <c r="D2115" s="62"/>
      <c r="E2115" s="62"/>
    </row>
    <row r="2116" spans="4:5" x14ac:dyDescent="0.2">
      <c r="D2116" s="62"/>
      <c r="E2116" s="62"/>
    </row>
    <row r="2117" spans="4:5" x14ac:dyDescent="0.2">
      <c r="D2117" s="62"/>
      <c r="E2117" s="62"/>
    </row>
    <row r="2118" spans="4:5" x14ac:dyDescent="0.2">
      <c r="D2118" s="62"/>
      <c r="E2118" s="62"/>
    </row>
    <row r="2119" spans="4:5" x14ac:dyDescent="0.2">
      <c r="D2119" s="62"/>
      <c r="E2119" s="62"/>
    </row>
    <row r="2120" spans="4:5" x14ac:dyDescent="0.2">
      <c r="D2120" s="62"/>
      <c r="E2120" s="62"/>
    </row>
    <row r="2121" spans="4:5" x14ac:dyDescent="0.2">
      <c r="D2121" s="62"/>
      <c r="E2121" s="62"/>
    </row>
    <row r="2122" spans="4:5" x14ac:dyDescent="0.2">
      <c r="D2122" s="62"/>
      <c r="E2122" s="62"/>
    </row>
    <row r="2123" spans="4:5" x14ac:dyDescent="0.2">
      <c r="D2123" s="62"/>
      <c r="E2123" s="62"/>
    </row>
    <row r="2124" spans="4:5" x14ac:dyDescent="0.2">
      <c r="D2124" s="62"/>
      <c r="E2124" s="62"/>
    </row>
    <row r="2125" spans="4:5" x14ac:dyDescent="0.2">
      <c r="D2125" s="62"/>
      <c r="E2125" s="62"/>
    </row>
    <row r="2126" spans="4:5" x14ac:dyDescent="0.2">
      <c r="D2126" s="62"/>
      <c r="E2126" s="62"/>
    </row>
    <row r="2127" spans="4:5" x14ac:dyDescent="0.2">
      <c r="D2127" s="62"/>
      <c r="E2127" s="62"/>
    </row>
    <row r="2128" spans="4:5" x14ac:dyDescent="0.2">
      <c r="D2128" s="62"/>
      <c r="E2128" s="62"/>
    </row>
    <row r="2129" spans="4:5" x14ac:dyDescent="0.2">
      <c r="D2129" s="62"/>
      <c r="E2129" s="62"/>
    </row>
    <row r="2130" spans="4:5" x14ac:dyDescent="0.2">
      <c r="D2130" s="62"/>
      <c r="E2130" s="62"/>
    </row>
    <row r="2131" spans="4:5" x14ac:dyDescent="0.2">
      <c r="D2131" s="62"/>
      <c r="E2131" s="62"/>
    </row>
    <row r="2132" spans="4:5" x14ac:dyDescent="0.2">
      <c r="D2132" s="62"/>
      <c r="E2132" s="62"/>
    </row>
    <row r="2133" spans="4:5" x14ac:dyDescent="0.2">
      <c r="D2133" s="62"/>
      <c r="E2133" s="62"/>
    </row>
    <row r="2134" spans="4:5" x14ac:dyDescent="0.2">
      <c r="D2134" s="62"/>
      <c r="E2134" s="62"/>
    </row>
    <row r="2135" spans="4:5" x14ac:dyDescent="0.2">
      <c r="D2135" s="62"/>
      <c r="E2135" s="62"/>
    </row>
    <row r="2136" spans="4:5" x14ac:dyDescent="0.2">
      <c r="D2136" s="62"/>
      <c r="E2136" s="62"/>
    </row>
    <row r="2137" spans="4:5" x14ac:dyDescent="0.2">
      <c r="D2137" s="62"/>
      <c r="E2137" s="62"/>
    </row>
    <row r="2138" spans="4:5" x14ac:dyDescent="0.2">
      <c r="D2138" s="62"/>
      <c r="E2138" s="62"/>
    </row>
    <row r="2139" spans="4:5" x14ac:dyDescent="0.2">
      <c r="D2139" s="62"/>
      <c r="E2139" s="62"/>
    </row>
    <row r="2140" spans="4:5" x14ac:dyDescent="0.2">
      <c r="D2140" s="62"/>
      <c r="E2140" s="62"/>
    </row>
    <row r="2141" spans="4:5" x14ac:dyDescent="0.2">
      <c r="D2141" s="62"/>
      <c r="E2141" s="62"/>
    </row>
    <row r="2142" spans="4:5" x14ac:dyDescent="0.2">
      <c r="D2142" s="62"/>
      <c r="E2142" s="62"/>
    </row>
    <row r="2143" spans="4:5" x14ac:dyDescent="0.2">
      <c r="D2143" s="62"/>
      <c r="E2143" s="62"/>
    </row>
    <row r="2144" spans="4:5" x14ac:dyDescent="0.2">
      <c r="D2144" s="62"/>
      <c r="E2144" s="62"/>
    </row>
    <row r="2145" spans="4:5" x14ac:dyDescent="0.2">
      <c r="D2145" s="62"/>
      <c r="E2145" s="62"/>
    </row>
    <row r="2146" spans="4:5" x14ac:dyDescent="0.2">
      <c r="D2146" s="62"/>
      <c r="E2146" s="62"/>
    </row>
    <row r="2147" spans="4:5" x14ac:dyDescent="0.2">
      <c r="D2147" s="62"/>
      <c r="E2147" s="62"/>
    </row>
    <row r="2148" spans="4:5" x14ac:dyDescent="0.2">
      <c r="D2148" s="62"/>
      <c r="E2148" s="62"/>
    </row>
    <row r="2149" spans="4:5" x14ac:dyDescent="0.2">
      <c r="D2149" s="62"/>
      <c r="E2149" s="62"/>
    </row>
    <row r="2150" spans="4:5" x14ac:dyDescent="0.2">
      <c r="D2150" s="62"/>
      <c r="E2150" s="62"/>
    </row>
    <row r="2151" spans="4:5" x14ac:dyDescent="0.2">
      <c r="D2151" s="62"/>
      <c r="E2151" s="62"/>
    </row>
    <row r="2152" spans="4:5" x14ac:dyDescent="0.2">
      <c r="D2152" s="62"/>
      <c r="E2152" s="62"/>
    </row>
    <row r="2153" spans="4:5" x14ac:dyDescent="0.2">
      <c r="D2153" s="62"/>
      <c r="E2153" s="62"/>
    </row>
    <row r="2154" spans="4:5" x14ac:dyDescent="0.2">
      <c r="D2154" s="62"/>
      <c r="E2154" s="62"/>
    </row>
    <row r="2155" spans="4:5" x14ac:dyDescent="0.2">
      <c r="D2155" s="62"/>
      <c r="E2155" s="62"/>
    </row>
    <row r="2156" spans="4:5" x14ac:dyDescent="0.2">
      <c r="D2156" s="62"/>
      <c r="E2156" s="62"/>
    </row>
    <row r="2157" spans="4:5" x14ac:dyDescent="0.2">
      <c r="D2157" s="62"/>
      <c r="E2157" s="62"/>
    </row>
    <row r="2158" spans="4:5" x14ac:dyDescent="0.2">
      <c r="D2158" s="62"/>
      <c r="E2158" s="62"/>
    </row>
    <row r="2159" spans="4:5" x14ac:dyDescent="0.2">
      <c r="D2159" s="62"/>
      <c r="E2159" s="62"/>
    </row>
    <row r="2160" spans="4:5" x14ac:dyDescent="0.2">
      <c r="D2160" s="62"/>
      <c r="E2160" s="62"/>
    </row>
    <row r="2161" spans="4:5" x14ac:dyDescent="0.2">
      <c r="D2161" s="62"/>
      <c r="E2161" s="62"/>
    </row>
    <row r="2162" spans="4:5" x14ac:dyDescent="0.2">
      <c r="D2162" s="62"/>
      <c r="E2162" s="62"/>
    </row>
    <row r="2163" spans="4:5" x14ac:dyDescent="0.2">
      <c r="D2163" s="62"/>
      <c r="E2163" s="62"/>
    </row>
    <row r="2164" spans="4:5" x14ac:dyDescent="0.2">
      <c r="D2164" s="62"/>
      <c r="E2164" s="62"/>
    </row>
    <row r="2165" spans="4:5" x14ac:dyDescent="0.2">
      <c r="D2165" s="62"/>
      <c r="E2165" s="62"/>
    </row>
    <row r="2166" spans="4:5" x14ac:dyDescent="0.2">
      <c r="D2166" s="62"/>
      <c r="E2166" s="62"/>
    </row>
    <row r="2167" spans="4:5" x14ac:dyDescent="0.2">
      <c r="D2167" s="62"/>
      <c r="E2167" s="62"/>
    </row>
    <row r="2168" spans="4:5" x14ac:dyDescent="0.2">
      <c r="D2168" s="62"/>
      <c r="E2168" s="62"/>
    </row>
    <row r="2169" spans="4:5" x14ac:dyDescent="0.2">
      <c r="D2169" s="62"/>
      <c r="E2169" s="62"/>
    </row>
    <row r="2170" spans="4:5" x14ac:dyDescent="0.2">
      <c r="D2170" s="62"/>
      <c r="E2170" s="62"/>
    </row>
    <row r="2171" spans="4:5" x14ac:dyDescent="0.2">
      <c r="D2171" s="62"/>
      <c r="E2171" s="62"/>
    </row>
    <row r="2172" spans="4:5" x14ac:dyDescent="0.2">
      <c r="D2172" s="62"/>
      <c r="E2172" s="62"/>
    </row>
    <row r="2173" spans="4:5" x14ac:dyDescent="0.2">
      <c r="D2173" s="62"/>
      <c r="E2173" s="62"/>
    </row>
    <row r="2174" spans="4:5" x14ac:dyDescent="0.2">
      <c r="D2174" s="62"/>
      <c r="E2174" s="62"/>
    </row>
    <row r="2175" spans="4:5" x14ac:dyDescent="0.2">
      <c r="D2175" s="62"/>
      <c r="E2175" s="62"/>
    </row>
    <row r="2176" spans="4:5" x14ac:dyDescent="0.2">
      <c r="D2176" s="62"/>
      <c r="E2176" s="62"/>
    </row>
    <row r="2177" spans="4:5" x14ac:dyDescent="0.2">
      <c r="D2177" s="62"/>
      <c r="E2177" s="62"/>
    </row>
    <row r="2178" spans="4:5" x14ac:dyDescent="0.2">
      <c r="D2178" s="62"/>
      <c r="E2178" s="62"/>
    </row>
    <row r="2179" spans="4:5" x14ac:dyDescent="0.2">
      <c r="D2179" s="62"/>
      <c r="E2179" s="62"/>
    </row>
    <row r="2180" spans="4:5" x14ac:dyDescent="0.2">
      <c r="D2180" s="62"/>
      <c r="E2180" s="62"/>
    </row>
    <row r="2181" spans="4:5" x14ac:dyDescent="0.2">
      <c r="D2181" s="62"/>
      <c r="E2181" s="62"/>
    </row>
    <row r="2182" spans="4:5" x14ac:dyDescent="0.2">
      <c r="D2182" s="62"/>
      <c r="E2182" s="62"/>
    </row>
    <row r="2183" spans="4:5" x14ac:dyDescent="0.2">
      <c r="D2183" s="62"/>
      <c r="E2183" s="62"/>
    </row>
    <row r="2184" spans="4:5" x14ac:dyDescent="0.2">
      <c r="D2184" s="62"/>
      <c r="E2184" s="62"/>
    </row>
    <row r="2185" spans="4:5" x14ac:dyDescent="0.2">
      <c r="D2185" s="62"/>
      <c r="E2185" s="62"/>
    </row>
    <row r="2186" spans="4:5" x14ac:dyDescent="0.2">
      <c r="D2186" s="62"/>
      <c r="E2186" s="62"/>
    </row>
    <row r="2187" spans="4:5" x14ac:dyDescent="0.2">
      <c r="D2187" s="62"/>
      <c r="E2187" s="62"/>
    </row>
    <row r="2188" spans="4:5" x14ac:dyDescent="0.2">
      <c r="D2188" s="62"/>
      <c r="E2188" s="62"/>
    </row>
    <row r="2189" spans="4:5" x14ac:dyDescent="0.2">
      <c r="D2189" s="62"/>
      <c r="E2189" s="62"/>
    </row>
    <row r="2190" spans="4:5" x14ac:dyDescent="0.2">
      <c r="D2190" s="62"/>
      <c r="E2190" s="62"/>
    </row>
    <row r="2191" spans="4:5" x14ac:dyDescent="0.2">
      <c r="D2191" s="62"/>
      <c r="E2191" s="62"/>
    </row>
    <row r="2192" spans="4:5" x14ac:dyDescent="0.2">
      <c r="D2192" s="62"/>
      <c r="E2192" s="62"/>
    </row>
    <row r="2193" spans="4:5" x14ac:dyDescent="0.2">
      <c r="D2193" s="62"/>
      <c r="E2193" s="62"/>
    </row>
    <row r="2194" spans="4:5" x14ac:dyDescent="0.2">
      <c r="D2194" s="62"/>
      <c r="E2194" s="62"/>
    </row>
    <row r="2195" spans="4:5" x14ac:dyDescent="0.2">
      <c r="D2195" s="62"/>
      <c r="E2195" s="62"/>
    </row>
    <row r="2196" spans="4:5" x14ac:dyDescent="0.2">
      <c r="D2196" s="62"/>
      <c r="E2196" s="62"/>
    </row>
    <row r="2197" spans="4:5" x14ac:dyDescent="0.2">
      <c r="D2197" s="62"/>
      <c r="E2197" s="62"/>
    </row>
    <row r="2198" spans="4:5" x14ac:dyDescent="0.2">
      <c r="D2198" s="62"/>
      <c r="E2198" s="62"/>
    </row>
    <row r="2199" spans="4:5" x14ac:dyDescent="0.2">
      <c r="D2199" s="62"/>
      <c r="E2199" s="62"/>
    </row>
    <row r="2200" spans="4:5" x14ac:dyDescent="0.2">
      <c r="D2200" s="62"/>
      <c r="E2200" s="62"/>
    </row>
    <row r="2201" spans="4:5" x14ac:dyDescent="0.2">
      <c r="D2201" s="62"/>
      <c r="E2201" s="62"/>
    </row>
    <row r="2202" spans="4:5" x14ac:dyDescent="0.2">
      <c r="D2202" s="62"/>
      <c r="E2202" s="62"/>
    </row>
    <row r="2203" spans="4:5" x14ac:dyDescent="0.2">
      <c r="D2203" s="62"/>
      <c r="E2203" s="62"/>
    </row>
    <row r="2204" spans="4:5" x14ac:dyDescent="0.2">
      <c r="D2204" s="62"/>
      <c r="E2204" s="62"/>
    </row>
    <row r="2205" spans="4:5" x14ac:dyDescent="0.2">
      <c r="D2205" s="62"/>
      <c r="E2205" s="62"/>
    </row>
    <row r="2206" spans="4:5" x14ac:dyDescent="0.2">
      <c r="D2206" s="62"/>
      <c r="E2206" s="62"/>
    </row>
    <row r="2207" spans="4:5" x14ac:dyDescent="0.2">
      <c r="D2207" s="62"/>
      <c r="E2207" s="62"/>
    </row>
    <row r="2208" spans="4:5" x14ac:dyDescent="0.2">
      <c r="D2208" s="62"/>
      <c r="E2208" s="62"/>
    </row>
    <row r="2209" spans="4:5" x14ac:dyDescent="0.2">
      <c r="D2209" s="62"/>
      <c r="E2209" s="62"/>
    </row>
    <row r="2210" spans="4:5" x14ac:dyDescent="0.2">
      <c r="D2210" s="62"/>
      <c r="E2210" s="62"/>
    </row>
    <row r="2211" spans="4:5" x14ac:dyDescent="0.2">
      <c r="D2211" s="62"/>
      <c r="E2211" s="62"/>
    </row>
    <row r="2212" spans="4:5" x14ac:dyDescent="0.2">
      <c r="D2212" s="62"/>
      <c r="E2212" s="62"/>
    </row>
    <row r="2213" spans="4:5" x14ac:dyDescent="0.2">
      <c r="D2213" s="62"/>
      <c r="E2213" s="62"/>
    </row>
    <row r="2214" spans="4:5" x14ac:dyDescent="0.2">
      <c r="D2214" s="62"/>
      <c r="E2214" s="62"/>
    </row>
    <row r="2215" spans="4:5" x14ac:dyDescent="0.2">
      <c r="D2215" s="62"/>
      <c r="E2215" s="62"/>
    </row>
    <row r="2216" spans="4:5" x14ac:dyDescent="0.2">
      <c r="D2216" s="62"/>
      <c r="E2216" s="62"/>
    </row>
    <row r="2217" spans="4:5" x14ac:dyDescent="0.2">
      <c r="D2217" s="62"/>
      <c r="E2217" s="62"/>
    </row>
    <row r="2218" spans="4:5" x14ac:dyDescent="0.2">
      <c r="D2218" s="62"/>
      <c r="E2218" s="62"/>
    </row>
    <row r="2219" spans="4:5" x14ac:dyDescent="0.2">
      <c r="D2219" s="62"/>
      <c r="E2219" s="62"/>
    </row>
    <row r="2220" spans="4:5" x14ac:dyDescent="0.2">
      <c r="D2220" s="62"/>
      <c r="E2220" s="62"/>
    </row>
    <row r="2221" spans="4:5" x14ac:dyDescent="0.2">
      <c r="D2221" s="62"/>
      <c r="E2221" s="62"/>
    </row>
    <row r="2222" spans="4:5" x14ac:dyDescent="0.2">
      <c r="D2222" s="62"/>
      <c r="E2222" s="62"/>
    </row>
    <row r="2223" spans="4:5" x14ac:dyDescent="0.2">
      <c r="D2223" s="62"/>
      <c r="E2223" s="62"/>
    </row>
    <row r="2224" spans="4:5" x14ac:dyDescent="0.2">
      <c r="D2224" s="62"/>
      <c r="E2224" s="62"/>
    </row>
    <row r="2225" spans="4:5" x14ac:dyDescent="0.2">
      <c r="D2225" s="62"/>
      <c r="E2225" s="62"/>
    </row>
    <row r="2226" spans="4:5" x14ac:dyDescent="0.2">
      <c r="D2226" s="62"/>
      <c r="E2226" s="62"/>
    </row>
    <row r="2227" spans="4:5" x14ac:dyDescent="0.2">
      <c r="D2227" s="62"/>
      <c r="E2227" s="62"/>
    </row>
    <row r="2228" spans="4:5" x14ac:dyDescent="0.2">
      <c r="D2228" s="62"/>
      <c r="E2228" s="62"/>
    </row>
    <row r="2229" spans="4:5" x14ac:dyDescent="0.2">
      <c r="D2229" s="62"/>
      <c r="E2229" s="62"/>
    </row>
    <row r="2230" spans="4:5" x14ac:dyDescent="0.2">
      <c r="D2230" s="62"/>
      <c r="E2230" s="62"/>
    </row>
    <row r="2231" spans="4:5" x14ac:dyDescent="0.2">
      <c r="D2231" s="62"/>
      <c r="E2231" s="62"/>
    </row>
    <row r="2232" spans="4:5" x14ac:dyDescent="0.2">
      <c r="D2232" s="62"/>
      <c r="E2232" s="62"/>
    </row>
    <row r="2233" spans="4:5" x14ac:dyDescent="0.2">
      <c r="D2233" s="62"/>
      <c r="E2233" s="62"/>
    </row>
    <row r="2234" spans="4:5" x14ac:dyDescent="0.2">
      <c r="D2234" s="62"/>
      <c r="E2234" s="62"/>
    </row>
    <row r="2235" spans="4:5" x14ac:dyDescent="0.2">
      <c r="D2235" s="62"/>
      <c r="E2235" s="62"/>
    </row>
    <row r="2236" spans="4:5" x14ac:dyDescent="0.2">
      <c r="D2236" s="62"/>
      <c r="E2236" s="62"/>
    </row>
    <row r="2237" spans="4:5" x14ac:dyDescent="0.2">
      <c r="D2237" s="62"/>
      <c r="E2237" s="62"/>
    </row>
    <row r="2238" spans="4:5" x14ac:dyDescent="0.2">
      <c r="D2238" s="62"/>
      <c r="E2238" s="62"/>
    </row>
    <row r="2239" spans="4:5" x14ac:dyDescent="0.2">
      <c r="D2239" s="62"/>
      <c r="E2239" s="62"/>
    </row>
    <row r="2240" spans="4:5" x14ac:dyDescent="0.2">
      <c r="D2240" s="62"/>
      <c r="E2240" s="62"/>
    </row>
    <row r="2241" spans="4:5" x14ac:dyDescent="0.2">
      <c r="D2241" s="62"/>
      <c r="E2241" s="62"/>
    </row>
    <row r="2242" spans="4:5" x14ac:dyDescent="0.2">
      <c r="D2242" s="62"/>
      <c r="E2242" s="62"/>
    </row>
    <row r="2243" spans="4:5" x14ac:dyDescent="0.2">
      <c r="D2243" s="62"/>
      <c r="E2243" s="62"/>
    </row>
    <row r="2244" spans="4:5" x14ac:dyDescent="0.2">
      <c r="D2244" s="62"/>
      <c r="E2244" s="62"/>
    </row>
    <row r="2245" spans="4:5" x14ac:dyDescent="0.2">
      <c r="D2245" s="62"/>
      <c r="E2245" s="62"/>
    </row>
    <row r="2246" spans="4:5" x14ac:dyDescent="0.2">
      <c r="D2246" s="62"/>
      <c r="E2246" s="62"/>
    </row>
    <row r="2247" spans="4:5" x14ac:dyDescent="0.2">
      <c r="D2247" s="62"/>
      <c r="E2247" s="62"/>
    </row>
    <row r="2248" spans="4:5" x14ac:dyDescent="0.2">
      <c r="D2248" s="62"/>
      <c r="E2248" s="62"/>
    </row>
    <row r="2249" spans="4:5" x14ac:dyDescent="0.2">
      <c r="D2249" s="62"/>
      <c r="E2249" s="62"/>
    </row>
    <row r="2250" spans="4:5" x14ac:dyDescent="0.2">
      <c r="D2250" s="62"/>
      <c r="E2250" s="62"/>
    </row>
    <row r="2251" spans="4:5" x14ac:dyDescent="0.2">
      <c r="D2251" s="62"/>
      <c r="E2251" s="62"/>
    </row>
    <row r="2252" spans="4:5" x14ac:dyDescent="0.2">
      <c r="D2252" s="62"/>
      <c r="E2252" s="62"/>
    </row>
    <row r="2253" spans="4:5" x14ac:dyDescent="0.2">
      <c r="D2253" s="62"/>
      <c r="E2253" s="62"/>
    </row>
    <row r="2254" spans="4:5" x14ac:dyDescent="0.2">
      <c r="D2254" s="62"/>
      <c r="E2254" s="62"/>
    </row>
    <row r="2255" spans="4:5" x14ac:dyDescent="0.2">
      <c r="D2255" s="62"/>
      <c r="E2255" s="62"/>
    </row>
    <row r="2256" spans="4:5" x14ac:dyDescent="0.2">
      <c r="D2256" s="62"/>
      <c r="E2256" s="62"/>
    </row>
    <row r="2257" spans="4:5" x14ac:dyDescent="0.2">
      <c r="D2257" s="62"/>
      <c r="E2257" s="62"/>
    </row>
    <row r="2258" spans="4:5" x14ac:dyDescent="0.2">
      <c r="D2258" s="62"/>
      <c r="E2258" s="62"/>
    </row>
    <row r="2259" spans="4:5" x14ac:dyDescent="0.2">
      <c r="D2259" s="62"/>
      <c r="E2259" s="62"/>
    </row>
    <row r="2260" spans="4:5" x14ac:dyDescent="0.2">
      <c r="D2260" s="62"/>
      <c r="E2260" s="62"/>
    </row>
    <row r="2261" spans="4:5" x14ac:dyDescent="0.2">
      <c r="D2261" s="62"/>
      <c r="E2261" s="62"/>
    </row>
    <row r="2262" spans="4:5" x14ac:dyDescent="0.2">
      <c r="D2262" s="62"/>
      <c r="E2262" s="62"/>
    </row>
    <row r="2263" spans="4:5" x14ac:dyDescent="0.2">
      <c r="D2263" s="62"/>
      <c r="E2263" s="62"/>
    </row>
    <row r="2264" spans="4:5" x14ac:dyDescent="0.2">
      <c r="D2264" s="62"/>
      <c r="E2264" s="62"/>
    </row>
    <row r="2265" spans="4:5" x14ac:dyDescent="0.2">
      <c r="D2265" s="62"/>
      <c r="E2265" s="62"/>
    </row>
    <row r="2266" spans="4:5" x14ac:dyDescent="0.2">
      <c r="D2266" s="62"/>
      <c r="E2266" s="62"/>
    </row>
    <row r="2267" spans="4:5" x14ac:dyDescent="0.2">
      <c r="D2267" s="62"/>
      <c r="E2267" s="62"/>
    </row>
    <row r="2268" spans="4:5" x14ac:dyDescent="0.2">
      <c r="D2268" s="62"/>
      <c r="E2268" s="62"/>
    </row>
    <row r="2269" spans="4:5" x14ac:dyDescent="0.2">
      <c r="D2269" s="62"/>
      <c r="E2269" s="62"/>
    </row>
    <row r="2270" spans="4:5" x14ac:dyDescent="0.2">
      <c r="D2270" s="62"/>
      <c r="E2270" s="62"/>
    </row>
    <row r="2271" spans="4:5" x14ac:dyDescent="0.2">
      <c r="D2271" s="62"/>
      <c r="E2271" s="62"/>
    </row>
    <row r="2272" spans="4:5" x14ac:dyDescent="0.2">
      <c r="D2272" s="62"/>
      <c r="E2272" s="62"/>
    </row>
    <row r="2273" spans="4:5" x14ac:dyDescent="0.2">
      <c r="D2273" s="62"/>
      <c r="E2273" s="62"/>
    </row>
    <row r="2274" spans="4:5" x14ac:dyDescent="0.2">
      <c r="D2274" s="62"/>
      <c r="E2274" s="62"/>
    </row>
    <row r="2275" spans="4:5" x14ac:dyDescent="0.2">
      <c r="D2275" s="62"/>
      <c r="E2275" s="62"/>
    </row>
    <row r="2276" spans="4:5" x14ac:dyDescent="0.2">
      <c r="D2276" s="62"/>
      <c r="E2276" s="62"/>
    </row>
    <row r="2277" spans="4:5" x14ac:dyDescent="0.2">
      <c r="D2277" s="62"/>
      <c r="E2277" s="62"/>
    </row>
    <row r="2278" spans="4:5" x14ac:dyDescent="0.2">
      <c r="D2278" s="62"/>
      <c r="E2278" s="62"/>
    </row>
    <row r="2279" spans="4:5" x14ac:dyDescent="0.2">
      <c r="D2279" s="62"/>
      <c r="E2279" s="62"/>
    </row>
    <row r="2280" spans="4:5" x14ac:dyDescent="0.2">
      <c r="D2280" s="62"/>
      <c r="E2280" s="62"/>
    </row>
    <row r="2281" spans="4:5" x14ac:dyDescent="0.2">
      <c r="D2281" s="62"/>
      <c r="E2281" s="62"/>
    </row>
    <row r="2282" spans="4:5" x14ac:dyDescent="0.2">
      <c r="D2282" s="62"/>
      <c r="E2282" s="62"/>
    </row>
    <row r="2283" spans="4:5" x14ac:dyDescent="0.2">
      <c r="D2283" s="62"/>
      <c r="E2283" s="62"/>
    </row>
    <row r="2284" spans="4:5" x14ac:dyDescent="0.2">
      <c r="D2284" s="62"/>
      <c r="E2284" s="62"/>
    </row>
    <row r="2285" spans="4:5" x14ac:dyDescent="0.2">
      <c r="D2285" s="62"/>
      <c r="E2285" s="62"/>
    </row>
    <row r="2286" spans="4:5" x14ac:dyDescent="0.2">
      <c r="D2286" s="62"/>
      <c r="E2286" s="62"/>
    </row>
    <row r="2287" spans="4:5" x14ac:dyDescent="0.2">
      <c r="D2287" s="62"/>
      <c r="E2287" s="62"/>
    </row>
    <row r="2288" spans="4:5" x14ac:dyDescent="0.2">
      <c r="D2288" s="62"/>
      <c r="E2288" s="62"/>
    </row>
    <row r="2289" spans="4:5" x14ac:dyDescent="0.2">
      <c r="D2289" s="62"/>
      <c r="E2289" s="62"/>
    </row>
    <row r="2290" spans="4:5" x14ac:dyDescent="0.2">
      <c r="D2290" s="62"/>
      <c r="E2290" s="62"/>
    </row>
    <row r="2291" spans="4:5" x14ac:dyDescent="0.2">
      <c r="D2291" s="62"/>
      <c r="E2291" s="62"/>
    </row>
    <row r="2292" spans="4:5" x14ac:dyDescent="0.2">
      <c r="D2292" s="62"/>
      <c r="E2292" s="62"/>
    </row>
    <row r="2293" spans="4:5" x14ac:dyDescent="0.2">
      <c r="D2293" s="62"/>
      <c r="E2293" s="62"/>
    </row>
    <row r="2294" spans="4:5" x14ac:dyDescent="0.2">
      <c r="D2294" s="62"/>
      <c r="E2294" s="62"/>
    </row>
    <row r="2295" spans="4:5" x14ac:dyDescent="0.2">
      <c r="D2295" s="62"/>
      <c r="E2295" s="62"/>
    </row>
    <row r="2296" spans="4:5" x14ac:dyDescent="0.2">
      <c r="D2296" s="62"/>
      <c r="E2296" s="62"/>
    </row>
    <row r="2297" spans="4:5" x14ac:dyDescent="0.2">
      <c r="D2297" s="62"/>
      <c r="E2297" s="62"/>
    </row>
    <row r="2298" spans="4:5" x14ac:dyDescent="0.2">
      <c r="D2298" s="62"/>
      <c r="E2298" s="62"/>
    </row>
    <row r="2299" spans="4:5" x14ac:dyDescent="0.2">
      <c r="D2299" s="62"/>
      <c r="E2299" s="62"/>
    </row>
    <row r="2300" spans="4:5" x14ac:dyDescent="0.2">
      <c r="D2300" s="62"/>
      <c r="E2300" s="62"/>
    </row>
    <row r="2301" spans="4:5" x14ac:dyDescent="0.2">
      <c r="D2301" s="62"/>
      <c r="E2301" s="62"/>
    </row>
    <row r="2302" spans="4:5" x14ac:dyDescent="0.2">
      <c r="D2302" s="62"/>
      <c r="E2302" s="62"/>
    </row>
    <row r="2303" spans="4:5" x14ac:dyDescent="0.2">
      <c r="D2303" s="62"/>
      <c r="E2303" s="62"/>
    </row>
    <row r="2304" spans="4:5" x14ac:dyDescent="0.2">
      <c r="D2304" s="62"/>
      <c r="E2304" s="62"/>
    </row>
    <row r="2305" spans="4:5" x14ac:dyDescent="0.2">
      <c r="D2305" s="62"/>
      <c r="E2305" s="62"/>
    </row>
    <row r="2306" spans="4:5" x14ac:dyDescent="0.2">
      <c r="D2306" s="62"/>
      <c r="E2306" s="62"/>
    </row>
    <row r="2307" spans="4:5" x14ac:dyDescent="0.2">
      <c r="D2307" s="62"/>
      <c r="E2307" s="62"/>
    </row>
    <row r="2308" spans="4:5" x14ac:dyDescent="0.2">
      <c r="D2308" s="62"/>
      <c r="E2308" s="62"/>
    </row>
    <row r="2309" spans="4:5" x14ac:dyDescent="0.2">
      <c r="D2309" s="62"/>
      <c r="E2309" s="62"/>
    </row>
    <row r="2310" spans="4:5" x14ac:dyDescent="0.2">
      <c r="D2310" s="62"/>
      <c r="E2310" s="62"/>
    </row>
    <row r="2311" spans="4:5" x14ac:dyDescent="0.2">
      <c r="D2311" s="62"/>
      <c r="E2311" s="62"/>
    </row>
    <row r="2312" spans="4:5" x14ac:dyDescent="0.2">
      <c r="D2312" s="62"/>
      <c r="E2312" s="62"/>
    </row>
    <row r="2313" spans="4:5" x14ac:dyDescent="0.2">
      <c r="D2313" s="62"/>
      <c r="E2313" s="62"/>
    </row>
    <row r="2314" spans="4:5" x14ac:dyDescent="0.2">
      <c r="D2314" s="62"/>
      <c r="E2314" s="62"/>
    </row>
    <row r="2315" spans="4:5" x14ac:dyDescent="0.2">
      <c r="D2315" s="62"/>
      <c r="E2315" s="62"/>
    </row>
    <row r="2316" spans="4:5" x14ac:dyDescent="0.2">
      <c r="D2316" s="62"/>
      <c r="E2316" s="62"/>
    </row>
    <row r="2317" spans="4:5" x14ac:dyDescent="0.2">
      <c r="D2317" s="62"/>
      <c r="E2317" s="62"/>
    </row>
    <row r="2318" spans="4:5" x14ac:dyDescent="0.2">
      <c r="D2318" s="62"/>
      <c r="E2318" s="62"/>
    </row>
    <row r="2319" spans="4:5" x14ac:dyDescent="0.2">
      <c r="D2319" s="62"/>
      <c r="E2319" s="62"/>
    </row>
    <row r="2320" spans="4:5" x14ac:dyDescent="0.2">
      <c r="D2320" s="62"/>
      <c r="E2320" s="62"/>
    </row>
    <row r="2321" spans="4:5" x14ac:dyDescent="0.2">
      <c r="D2321" s="62"/>
      <c r="E2321" s="62"/>
    </row>
    <row r="2322" spans="4:5" x14ac:dyDescent="0.2">
      <c r="D2322" s="62"/>
      <c r="E2322" s="62"/>
    </row>
    <row r="2323" spans="4:5" x14ac:dyDescent="0.2">
      <c r="D2323" s="62"/>
      <c r="E2323" s="62"/>
    </row>
    <row r="2324" spans="4:5" x14ac:dyDescent="0.2">
      <c r="D2324" s="62"/>
      <c r="E2324" s="62"/>
    </row>
    <row r="2325" spans="4:5" x14ac:dyDescent="0.2">
      <c r="D2325" s="62"/>
      <c r="E2325" s="62"/>
    </row>
    <row r="2326" spans="4:5" x14ac:dyDescent="0.2">
      <c r="D2326" s="62"/>
      <c r="E2326" s="62"/>
    </row>
    <row r="2327" spans="4:5" x14ac:dyDescent="0.2">
      <c r="D2327" s="62"/>
      <c r="E2327" s="62"/>
    </row>
    <row r="2328" spans="4:5" x14ac:dyDescent="0.2">
      <c r="D2328" s="62"/>
      <c r="E2328" s="62"/>
    </row>
    <row r="2329" spans="4:5" x14ac:dyDescent="0.2">
      <c r="D2329" s="62"/>
      <c r="E2329" s="62"/>
    </row>
    <row r="2330" spans="4:5" x14ac:dyDescent="0.2">
      <c r="D2330" s="62"/>
      <c r="E2330" s="62"/>
    </row>
    <row r="2331" spans="4:5" x14ac:dyDescent="0.2">
      <c r="D2331" s="62"/>
      <c r="E2331" s="62"/>
    </row>
    <row r="2332" spans="4:5" x14ac:dyDescent="0.2">
      <c r="D2332" s="62"/>
      <c r="E2332" s="62"/>
    </row>
    <row r="2333" spans="4:5" x14ac:dyDescent="0.2">
      <c r="D2333" s="62"/>
      <c r="E2333" s="62"/>
    </row>
    <row r="2334" spans="4:5" x14ac:dyDescent="0.2">
      <c r="D2334" s="62"/>
      <c r="E2334" s="62"/>
    </row>
    <row r="2335" spans="4:5" x14ac:dyDescent="0.2">
      <c r="D2335" s="62"/>
      <c r="E2335" s="62"/>
    </row>
    <row r="2336" spans="4:5" x14ac:dyDescent="0.2">
      <c r="D2336" s="62"/>
      <c r="E2336" s="62"/>
    </row>
    <row r="2337" spans="4:5" x14ac:dyDescent="0.2">
      <c r="D2337" s="62"/>
      <c r="E2337" s="62"/>
    </row>
    <row r="2338" spans="4:5" x14ac:dyDescent="0.2">
      <c r="D2338" s="62"/>
      <c r="E2338" s="62"/>
    </row>
    <row r="2339" spans="4:5" x14ac:dyDescent="0.2">
      <c r="D2339" s="62"/>
      <c r="E2339" s="62"/>
    </row>
    <row r="2340" spans="4:5" x14ac:dyDescent="0.2">
      <c r="D2340" s="62"/>
      <c r="E2340" s="62"/>
    </row>
    <row r="2341" spans="4:5" x14ac:dyDescent="0.2">
      <c r="D2341" s="62"/>
      <c r="E2341" s="62"/>
    </row>
    <row r="2342" spans="4:5" x14ac:dyDescent="0.2">
      <c r="D2342" s="62"/>
      <c r="E2342" s="62"/>
    </row>
    <row r="2343" spans="4:5" x14ac:dyDescent="0.2">
      <c r="D2343" s="62"/>
      <c r="E2343" s="62"/>
    </row>
    <row r="2344" spans="4:5" x14ac:dyDescent="0.2">
      <c r="D2344" s="62"/>
      <c r="E2344" s="62"/>
    </row>
    <row r="2345" spans="4:5" x14ac:dyDescent="0.2">
      <c r="D2345" s="62"/>
      <c r="E2345" s="62"/>
    </row>
    <row r="2346" spans="4:5" x14ac:dyDescent="0.2">
      <c r="D2346" s="62"/>
      <c r="E2346" s="62"/>
    </row>
    <row r="2347" spans="4:5" x14ac:dyDescent="0.2">
      <c r="D2347" s="62"/>
      <c r="E2347" s="62"/>
    </row>
    <row r="2348" spans="4:5" x14ac:dyDescent="0.2">
      <c r="D2348" s="62"/>
      <c r="E2348" s="62"/>
    </row>
    <row r="2349" spans="4:5" x14ac:dyDescent="0.2">
      <c r="D2349" s="62"/>
      <c r="E2349" s="62"/>
    </row>
    <row r="2350" spans="4:5" x14ac:dyDescent="0.2">
      <c r="D2350" s="62"/>
      <c r="E2350" s="62"/>
    </row>
    <row r="2351" spans="4:5" x14ac:dyDescent="0.2">
      <c r="D2351" s="62"/>
      <c r="E2351" s="62"/>
    </row>
    <row r="2352" spans="4:5" x14ac:dyDescent="0.2">
      <c r="D2352" s="62"/>
      <c r="E2352" s="62"/>
    </row>
    <row r="2353" spans="4:5" x14ac:dyDescent="0.2">
      <c r="D2353" s="62"/>
      <c r="E2353" s="62"/>
    </row>
    <row r="2354" spans="4:5" x14ac:dyDescent="0.2">
      <c r="D2354" s="62"/>
      <c r="E2354" s="62"/>
    </row>
    <row r="2355" spans="4:5" x14ac:dyDescent="0.2">
      <c r="D2355" s="62"/>
      <c r="E2355" s="62"/>
    </row>
    <row r="2356" spans="4:5" x14ac:dyDescent="0.2">
      <c r="D2356" s="62"/>
      <c r="E2356" s="62"/>
    </row>
    <row r="2357" spans="4:5" x14ac:dyDescent="0.2">
      <c r="D2357" s="62"/>
      <c r="E2357" s="62"/>
    </row>
    <row r="2358" spans="4:5" x14ac:dyDescent="0.2">
      <c r="D2358" s="62"/>
      <c r="E2358" s="62"/>
    </row>
    <row r="2359" spans="4:5" x14ac:dyDescent="0.2">
      <c r="D2359" s="62"/>
      <c r="E2359" s="62"/>
    </row>
    <row r="2360" spans="4:5" x14ac:dyDescent="0.2">
      <c r="D2360" s="62"/>
      <c r="E2360" s="62"/>
    </row>
    <row r="2361" spans="4:5" x14ac:dyDescent="0.2">
      <c r="D2361" s="62"/>
      <c r="E2361" s="62"/>
    </row>
    <row r="2362" spans="4:5" x14ac:dyDescent="0.2">
      <c r="D2362" s="62"/>
      <c r="E2362" s="62"/>
    </row>
    <row r="2363" spans="4:5" x14ac:dyDescent="0.2">
      <c r="D2363" s="62"/>
      <c r="E2363" s="62"/>
    </row>
    <row r="2364" spans="4:5" x14ac:dyDescent="0.2">
      <c r="D2364" s="62"/>
      <c r="E2364" s="62"/>
    </row>
    <row r="2365" spans="4:5" x14ac:dyDescent="0.2">
      <c r="D2365" s="62"/>
      <c r="E2365" s="62"/>
    </row>
    <row r="2366" spans="4:5" x14ac:dyDescent="0.2">
      <c r="D2366" s="62"/>
      <c r="E2366" s="62"/>
    </row>
    <row r="2367" spans="4:5" x14ac:dyDescent="0.2">
      <c r="D2367" s="62"/>
      <c r="E2367" s="62"/>
    </row>
    <row r="2368" spans="4:5" x14ac:dyDescent="0.2">
      <c r="D2368" s="62"/>
      <c r="E2368" s="62"/>
    </row>
    <row r="2369" spans="4:5" x14ac:dyDescent="0.2">
      <c r="D2369" s="62"/>
      <c r="E2369" s="62"/>
    </row>
    <row r="2370" spans="4:5" x14ac:dyDescent="0.2">
      <c r="D2370" s="62"/>
      <c r="E2370" s="62"/>
    </row>
    <row r="2371" spans="4:5" x14ac:dyDescent="0.2">
      <c r="D2371" s="62"/>
      <c r="E2371" s="62"/>
    </row>
    <row r="2372" spans="4:5" x14ac:dyDescent="0.2">
      <c r="D2372" s="62"/>
      <c r="E2372" s="62"/>
    </row>
    <row r="2373" spans="4:5" x14ac:dyDescent="0.2">
      <c r="D2373" s="62"/>
      <c r="E2373" s="62"/>
    </row>
    <row r="2374" spans="4:5" x14ac:dyDescent="0.2">
      <c r="D2374" s="62"/>
      <c r="E2374" s="62"/>
    </row>
    <row r="2375" spans="4:5" x14ac:dyDescent="0.2">
      <c r="D2375" s="62"/>
      <c r="E2375" s="62"/>
    </row>
    <row r="2376" spans="4:5" x14ac:dyDescent="0.2">
      <c r="D2376" s="62"/>
      <c r="E2376" s="62"/>
    </row>
    <row r="2377" spans="4:5" x14ac:dyDescent="0.2">
      <c r="D2377" s="62"/>
      <c r="E2377" s="62"/>
    </row>
    <row r="2378" spans="4:5" x14ac:dyDescent="0.2">
      <c r="D2378" s="62"/>
      <c r="E2378" s="62"/>
    </row>
    <row r="2379" spans="4:5" x14ac:dyDescent="0.2">
      <c r="D2379" s="62"/>
      <c r="E2379" s="62"/>
    </row>
    <row r="2380" spans="4:5" x14ac:dyDescent="0.2">
      <c r="D2380" s="62"/>
      <c r="E2380" s="62"/>
    </row>
    <row r="2381" spans="4:5" x14ac:dyDescent="0.2">
      <c r="D2381" s="62"/>
      <c r="E2381" s="62"/>
    </row>
    <row r="2382" spans="4:5" x14ac:dyDescent="0.2">
      <c r="D2382" s="62"/>
      <c r="E2382" s="62"/>
    </row>
    <row r="2383" spans="4:5" x14ac:dyDescent="0.2">
      <c r="D2383" s="62"/>
      <c r="E2383" s="62"/>
    </row>
    <row r="2384" spans="4:5" x14ac:dyDescent="0.2">
      <c r="D2384" s="62"/>
      <c r="E2384" s="62"/>
    </row>
    <row r="2385" spans="4:5" x14ac:dyDescent="0.2">
      <c r="D2385" s="62"/>
      <c r="E2385" s="62"/>
    </row>
    <row r="2386" spans="4:5" x14ac:dyDescent="0.2">
      <c r="D2386" s="62"/>
      <c r="E2386" s="62"/>
    </row>
    <row r="2387" spans="4:5" x14ac:dyDescent="0.2">
      <c r="D2387" s="62"/>
      <c r="E2387" s="62"/>
    </row>
    <row r="2388" spans="4:5" x14ac:dyDescent="0.2">
      <c r="D2388" s="62"/>
      <c r="E2388" s="62"/>
    </row>
    <row r="2389" spans="4:5" x14ac:dyDescent="0.2">
      <c r="D2389" s="62"/>
      <c r="E2389" s="62"/>
    </row>
    <row r="2390" spans="4:5" x14ac:dyDescent="0.2">
      <c r="D2390" s="62"/>
      <c r="E2390" s="62"/>
    </row>
    <row r="2391" spans="4:5" x14ac:dyDescent="0.2">
      <c r="D2391" s="62"/>
      <c r="E2391" s="62"/>
    </row>
    <row r="2392" spans="4:5" x14ac:dyDescent="0.2">
      <c r="D2392" s="62"/>
      <c r="E2392" s="62"/>
    </row>
    <row r="2393" spans="4:5" x14ac:dyDescent="0.2">
      <c r="D2393" s="62"/>
      <c r="E2393" s="62"/>
    </row>
    <row r="2394" spans="4:5" x14ac:dyDescent="0.2">
      <c r="D2394" s="62"/>
      <c r="E2394" s="62"/>
    </row>
    <row r="2395" spans="4:5" x14ac:dyDescent="0.2">
      <c r="D2395" s="62"/>
      <c r="E2395" s="62"/>
    </row>
    <row r="2396" spans="4:5" x14ac:dyDescent="0.2">
      <c r="D2396" s="62"/>
      <c r="E2396" s="62"/>
    </row>
    <row r="2397" spans="4:5" x14ac:dyDescent="0.2">
      <c r="D2397" s="62"/>
      <c r="E2397" s="62"/>
    </row>
    <row r="2398" spans="4:5" x14ac:dyDescent="0.2">
      <c r="D2398" s="62"/>
      <c r="E2398" s="62"/>
    </row>
    <row r="2399" spans="4:5" x14ac:dyDescent="0.2">
      <c r="D2399" s="62"/>
      <c r="E2399" s="62"/>
    </row>
    <row r="2400" spans="4:5" x14ac:dyDescent="0.2">
      <c r="D2400" s="62"/>
      <c r="E2400" s="62"/>
    </row>
    <row r="2401" spans="4:5" x14ac:dyDescent="0.2">
      <c r="D2401" s="62"/>
      <c r="E2401" s="62"/>
    </row>
    <row r="2402" spans="4:5" x14ac:dyDescent="0.2">
      <c r="D2402" s="62"/>
      <c r="E2402" s="62"/>
    </row>
    <row r="2403" spans="4:5" x14ac:dyDescent="0.2">
      <c r="D2403" s="62"/>
      <c r="E2403" s="62"/>
    </row>
    <row r="2404" spans="4:5" x14ac:dyDescent="0.2">
      <c r="D2404" s="62"/>
      <c r="E2404" s="62"/>
    </row>
    <row r="2405" spans="4:5" x14ac:dyDescent="0.2">
      <c r="D2405" s="62"/>
      <c r="E2405" s="62"/>
    </row>
    <row r="2406" spans="4:5" x14ac:dyDescent="0.2">
      <c r="D2406" s="62"/>
      <c r="E2406" s="62"/>
    </row>
    <row r="2407" spans="4:5" x14ac:dyDescent="0.2">
      <c r="D2407" s="62"/>
      <c r="E2407" s="62"/>
    </row>
    <row r="2408" spans="4:5" x14ac:dyDescent="0.2">
      <c r="D2408" s="62"/>
      <c r="E2408" s="62"/>
    </row>
    <row r="2409" spans="4:5" x14ac:dyDescent="0.2">
      <c r="D2409" s="62"/>
      <c r="E2409" s="62"/>
    </row>
    <row r="2410" spans="4:5" x14ac:dyDescent="0.2">
      <c r="D2410" s="62"/>
      <c r="E2410" s="62"/>
    </row>
    <row r="2411" spans="4:5" x14ac:dyDescent="0.2">
      <c r="D2411" s="62"/>
      <c r="E2411" s="62"/>
    </row>
    <row r="2412" spans="4:5" x14ac:dyDescent="0.2">
      <c r="D2412" s="62"/>
      <c r="E2412" s="62"/>
    </row>
    <row r="2413" spans="4:5" x14ac:dyDescent="0.2">
      <c r="D2413" s="62"/>
      <c r="E2413" s="62"/>
    </row>
    <row r="2414" spans="4:5" x14ac:dyDescent="0.2">
      <c r="D2414" s="62"/>
      <c r="E2414" s="62"/>
    </row>
    <row r="2415" spans="4:5" x14ac:dyDescent="0.2">
      <c r="D2415" s="62"/>
      <c r="E2415" s="62"/>
    </row>
    <row r="2416" spans="4:5" x14ac:dyDescent="0.2">
      <c r="D2416" s="62"/>
      <c r="E2416" s="62"/>
    </row>
    <row r="2417" spans="4:5" x14ac:dyDescent="0.2">
      <c r="D2417" s="62"/>
      <c r="E2417" s="62"/>
    </row>
    <row r="2418" spans="4:5" x14ac:dyDescent="0.2">
      <c r="D2418" s="62"/>
      <c r="E2418" s="62"/>
    </row>
    <row r="2419" spans="4:5" x14ac:dyDescent="0.2">
      <c r="D2419" s="62"/>
      <c r="E2419" s="62"/>
    </row>
    <row r="2420" spans="4:5" x14ac:dyDescent="0.2">
      <c r="D2420" s="62"/>
      <c r="E2420" s="62"/>
    </row>
    <row r="2421" spans="4:5" x14ac:dyDescent="0.2">
      <c r="D2421" s="62"/>
      <c r="E2421" s="62"/>
    </row>
    <row r="2422" spans="4:5" x14ac:dyDescent="0.2">
      <c r="D2422" s="62"/>
      <c r="E2422" s="62"/>
    </row>
    <row r="2423" spans="4:5" x14ac:dyDescent="0.2">
      <c r="D2423" s="62"/>
      <c r="E2423" s="62"/>
    </row>
    <row r="2424" spans="4:5" x14ac:dyDescent="0.2">
      <c r="D2424" s="62"/>
      <c r="E2424" s="62"/>
    </row>
    <row r="2425" spans="4:5" x14ac:dyDescent="0.2">
      <c r="D2425" s="62"/>
      <c r="E2425" s="62"/>
    </row>
    <row r="2426" spans="4:5" x14ac:dyDescent="0.2">
      <c r="D2426" s="62"/>
      <c r="E2426" s="62"/>
    </row>
    <row r="2427" spans="4:5" x14ac:dyDescent="0.2">
      <c r="D2427" s="62"/>
      <c r="E2427" s="62"/>
    </row>
    <row r="2428" spans="4:5" x14ac:dyDescent="0.2">
      <c r="D2428" s="62"/>
      <c r="E2428" s="62"/>
    </row>
    <row r="2429" spans="4:5" x14ac:dyDescent="0.2">
      <c r="D2429" s="62"/>
      <c r="E2429" s="62"/>
    </row>
    <row r="2430" spans="4:5" x14ac:dyDescent="0.2">
      <c r="D2430" s="62"/>
      <c r="E2430" s="62"/>
    </row>
    <row r="2431" spans="4:5" x14ac:dyDescent="0.2">
      <c r="D2431" s="62"/>
      <c r="E2431" s="62"/>
    </row>
    <row r="2432" spans="4:5" x14ac:dyDescent="0.2">
      <c r="D2432" s="62"/>
      <c r="E2432" s="62"/>
    </row>
    <row r="2433" spans="4:5" x14ac:dyDescent="0.2">
      <c r="D2433" s="62"/>
      <c r="E2433" s="62"/>
    </row>
    <row r="2434" spans="4:5" x14ac:dyDescent="0.2">
      <c r="D2434" s="62"/>
      <c r="E2434" s="62"/>
    </row>
    <row r="2435" spans="4:5" x14ac:dyDescent="0.2">
      <c r="D2435" s="62"/>
      <c r="E2435" s="62"/>
    </row>
    <row r="2436" spans="4:5" x14ac:dyDescent="0.2">
      <c r="D2436" s="62"/>
      <c r="E2436" s="62"/>
    </row>
    <row r="2437" spans="4:5" x14ac:dyDescent="0.2">
      <c r="D2437" s="62"/>
      <c r="E2437" s="62"/>
    </row>
    <row r="2438" spans="4:5" x14ac:dyDescent="0.2">
      <c r="D2438" s="62"/>
      <c r="E2438" s="62"/>
    </row>
    <row r="2439" spans="4:5" x14ac:dyDescent="0.2">
      <c r="D2439" s="62"/>
      <c r="E2439" s="62"/>
    </row>
    <row r="2440" spans="4:5" x14ac:dyDescent="0.2">
      <c r="D2440" s="62"/>
      <c r="E2440" s="62"/>
    </row>
    <row r="2441" spans="4:5" x14ac:dyDescent="0.2">
      <c r="D2441" s="62"/>
      <c r="E2441" s="62"/>
    </row>
    <row r="2442" spans="4:5" x14ac:dyDescent="0.2">
      <c r="D2442" s="62"/>
      <c r="E2442" s="62"/>
    </row>
    <row r="2443" spans="4:5" x14ac:dyDescent="0.2">
      <c r="D2443" s="62"/>
      <c r="E2443" s="62"/>
    </row>
    <row r="2444" spans="4:5" x14ac:dyDescent="0.2">
      <c r="D2444" s="62"/>
      <c r="E2444" s="62"/>
    </row>
    <row r="2445" spans="4:5" x14ac:dyDescent="0.2">
      <c r="D2445" s="62"/>
      <c r="E2445" s="62"/>
    </row>
    <row r="2446" spans="4:5" x14ac:dyDescent="0.2">
      <c r="D2446" s="62"/>
      <c r="E2446" s="62"/>
    </row>
    <row r="2447" spans="4:5" x14ac:dyDescent="0.2">
      <c r="D2447" s="62"/>
      <c r="E2447" s="62"/>
    </row>
    <row r="2448" spans="4:5" x14ac:dyDescent="0.2">
      <c r="D2448" s="62"/>
      <c r="E2448" s="62"/>
    </row>
    <row r="2449" spans="4:5" x14ac:dyDescent="0.2">
      <c r="D2449" s="62"/>
      <c r="E2449" s="62"/>
    </row>
    <row r="2450" spans="4:5" x14ac:dyDescent="0.2">
      <c r="D2450" s="62"/>
      <c r="E2450" s="62"/>
    </row>
    <row r="2451" spans="4:5" x14ac:dyDescent="0.2">
      <c r="D2451" s="62"/>
      <c r="E2451" s="62"/>
    </row>
    <row r="2452" spans="4:5" x14ac:dyDescent="0.2">
      <c r="D2452" s="62"/>
      <c r="E2452" s="62"/>
    </row>
    <row r="2453" spans="4:5" x14ac:dyDescent="0.2">
      <c r="D2453" s="62"/>
      <c r="E2453" s="62"/>
    </row>
    <row r="2454" spans="4:5" x14ac:dyDescent="0.2">
      <c r="D2454" s="62"/>
      <c r="E2454" s="62"/>
    </row>
    <row r="2455" spans="4:5" x14ac:dyDescent="0.2">
      <c r="D2455" s="62"/>
      <c r="E2455" s="62"/>
    </row>
    <row r="2456" spans="4:5" x14ac:dyDescent="0.2">
      <c r="D2456" s="62"/>
      <c r="E2456" s="62"/>
    </row>
    <row r="2457" spans="4:5" x14ac:dyDescent="0.2">
      <c r="D2457" s="62"/>
      <c r="E2457" s="62"/>
    </row>
    <row r="2458" spans="4:5" x14ac:dyDescent="0.2">
      <c r="D2458" s="62"/>
      <c r="E2458" s="62"/>
    </row>
    <row r="2459" spans="4:5" x14ac:dyDescent="0.2">
      <c r="D2459" s="62"/>
      <c r="E2459" s="62"/>
    </row>
    <row r="2460" spans="4:5" x14ac:dyDescent="0.2">
      <c r="D2460" s="62"/>
      <c r="E2460" s="62"/>
    </row>
    <row r="2461" spans="4:5" x14ac:dyDescent="0.2">
      <c r="D2461" s="62"/>
      <c r="E2461" s="62"/>
    </row>
    <row r="2462" spans="4:5" x14ac:dyDescent="0.2">
      <c r="D2462" s="62"/>
      <c r="E2462" s="62"/>
    </row>
    <row r="2463" spans="4:5" x14ac:dyDescent="0.2">
      <c r="D2463" s="62"/>
      <c r="E2463" s="62"/>
    </row>
    <row r="2464" spans="4:5" x14ac:dyDescent="0.2">
      <c r="D2464" s="62"/>
      <c r="E2464" s="62"/>
    </row>
    <row r="2465" spans="4:5" x14ac:dyDescent="0.2">
      <c r="D2465" s="62"/>
      <c r="E2465" s="62"/>
    </row>
    <row r="2466" spans="4:5" x14ac:dyDescent="0.2">
      <c r="D2466" s="62"/>
      <c r="E2466" s="62"/>
    </row>
    <row r="2467" spans="4:5" x14ac:dyDescent="0.2">
      <c r="D2467" s="62"/>
      <c r="E2467" s="62"/>
    </row>
    <row r="2468" spans="4:5" x14ac:dyDescent="0.2">
      <c r="D2468" s="62"/>
      <c r="E2468" s="62"/>
    </row>
    <row r="2469" spans="4:5" x14ac:dyDescent="0.2">
      <c r="D2469" s="62"/>
      <c r="E2469" s="62"/>
    </row>
    <row r="2470" spans="4:5" x14ac:dyDescent="0.2">
      <c r="D2470" s="62"/>
      <c r="E2470" s="62"/>
    </row>
    <row r="2471" spans="4:5" x14ac:dyDescent="0.2">
      <c r="D2471" s="62"/>
      <c r="E2471" s="62"/>
    </row>
    <row r="2472" spans="4:5" x14ac:dyDescent="0.2">
      <c r="D2472" s="62"/>
      <c r="E2472" s="62"/>
    </row>
    <row r="2473" spans="4:5" x14ac:dyDescent="0.2">
      <c r="D2473" s="62"/>
      <c r="E2473" s="62"/>
    </row>
    <row r="2474" spans="4:5" x14ac:dyDescent="0.2">
      <c r="D2474" s="62"/>
      <c r="E2474" s="62"/>
    </row>
    <row r="2475" spans="4:5" x14ac:dyDescent="0.2">
      <c r="D2475" s="62"/>
      <c r="E2475" s="62"/>
    </row>
    <row r="2476" spans="4:5" x14ac:dyDescent="0.2">
      <c r="D2476" s="62"/>
      <c r="E2476" s="62"/>
    </row>
    <row r="2477" spans="4:5" x14ac:dyDescent="0.2">
      <c r="D2477" s="62"/>
      <c r="E2477" s="62"/>
    </row>
    <row r="2478" spans="4:5" x14ac:dyDescent="0.2">
      <c r="D2478" s="62"/>
      <c r="E2478" s="62"/>
    </row>
    <row r="2479" spans="4:5" x14ac:dyDescent="0.2">
      <c r="D2479" s="62"/>
      <c r="E2479" s="62"/>
    </row>
    <row r="2480" spans="4:5" x14ac:dyDescent="0.2">
      <c r="D2480" s="62"/>
      <c r="E2480" s="62"/>
    </row>
    <row r="2481" spans="4:5" x14ac:dyDescent="0.2">
      <c r="D2481" s="62"/>
      <c r="E2481" s="62"/>
    </row>
    <row r="2482" spans="4:5" x14ac:dyDescent="0.2">
      <c r="D2482" s="62"/>
      <c r="E2482" s="62"/>
    </row>
    <row r="2483" spans="4:5" x14ac:dyDescent="0.2">
      <c r="D2483" s="62"/>
      <c r="E2483" s="62"/>
    </row>
    <row r="2484" spans="4:5" x14ac:dyDescent="0.2">
      <c r="D2484" s="62"/>
      <c r="E2484" s="62"/>
    </row>
    <row r="2485" spans="4:5" x14ac:dyDescent="0.2">
      <c r="D2485" s="62"/>
      <c r="E2485" s="62"/>
    </row>
    <row r="2486" spans="4:5" x14ac:dyDescent="0.2">
      <c r="D2486" s="62"/>
      <c r="E2486" s="62"/>
    </row>
    <row r="2487" spans="4:5" x14ac:dyDescent="0.2">
      <c r="D2487" s="62"/>
      <c r="E2487" s="62"/>
    </row>
    <row r="2488" spans="4:5" x14ac:dyDescent="0.2">
      <c r="D2488" s="62"/>
      <c r="E2488" s="62"/>
    </row>
    <row r="2489" spans="4:5" x14ac:dyDescent="0.2">
      <c r="D2489" s="62"/>
      <c r="E2489" s="62"/>
    </row>
    <row r="2490" spans="4:5" x14ac:dyDescent="0.2">
      <c r="D2490" s="62"/>
      <c r="E2490" s="62"/>
    </row>
    <row r="2491" spans="4:5" x14ac:dyDescent="0.2">
      <c r="D2491" s="62"/>
      <c r="E2491" s="62"/>
    </row>
    <row r="2492" spans="4:5" x14ac:dyDescent="0.2">
      <c r="D2492" s="62"/>
      <c r="E2492" s="62"/>
    </row>
    <row r="2493" spans="4:5" x14ac:dyDescent="0.2">
      <c r="D2493" s="62"/>
      <c r="E2493" s="62"/>
    </row>
    <row r="2494" spans="4:5" x14ac:dyDescent="0.2">
      <c r="D2494" s="62"/>
      <c r="E2494" s="62"/>
    </row>
    <row r="2495" spans="4:5" x14ac:dyDescent="0.2">
      <c r="D2495" s="62"/>
      <c r="E2495" s="62"/>
    </row>
    <row r="2496" spans="4:5" x14ac:dyDescent="0.2">
      <c r="D2496" s="62"/>
      <c r="E2496" s="62"/>
    </row>
    <row r="2497" spans="4:5" x14ac:dyDescent="0.2">
      <c r="D2497" s="62"/>
      <c r="E2497" s="62"/>
    </row>
    <row r="2498" spans="4:5" x14ac:dyDescent="0.2">
      <c r="D2498" s="62"/>
      <c r="E2498" s="62"/>
    </row>
    <row r="2499" spans="4:5" x14ac:dyDescent="0.2">
      <c r="D2499" s="62"/>
      <c r="E2499" s="62"/>
    </row>
    <row r="2500" spans="4:5" x14ac:dyDescent="0.2">
      <c r="D2500" s="62"/>
      <c r="E2500" s="62"/>
    </row>
    <row r="2501" spans="4:5" x14ac:dyDescent="0.2">
      <c r="D2501" s="62"/>
      <c r="E2501" s="62"/>
    </row>
    <row r="2502" spans="4:5" x14ac:dyDescent="0.2">
      <c r="D2502" s="62"/>
      <c r="E2502" s="62"/>
    </row>
    <row r="2503" spans="4:5" x14ac:dyDescent="0.2">
      <c r="D2503" s="62"/>
      <c r="E2503" s="62"/>
    </row>
    <row r="2504" spans="4:5" x14ac:dyDescent="0.2">
      <c r="D2504" s="62"/>
      <c r="E2504" s="62"/>
    </row>
    <row r="2505" spans="4:5" x14ac:dyDescent="0.2">
      <c r="D2505" s="62"/>
      <c r="E2505" s="62"/>
    </row>
    <row r="2506" spans="4:5" x14ac:dyDescent="0.2">
      <c r="D2506" s="62"/>
      <c r="E2506" s="62"/>
    </row>
    <row r="2507" spans="4:5" x14ac:dyDescent="0.2">
      <c r="D2507" s="62"/>
      <c r="E2507" s="62"/>
    </row>
    <row r="2508" spans="4:5" x14ac:dyDescent="0.2">
      <c r="D2508" s="62"/>
      <c r="E2508" s="62"/>
    </row>
    <row r="2509" spans="4:5" x14ac:dyDescent="0.2">
      <c r="D2509" s="62"/>
      <c r="E2509" s="62"/>
    </row>
    <row r="2510" spans="4:5" x14ac:dyDescent="0.2">
      <c r="D2510" s="62"/>
      <c r="E2510" s="62"/>
    </row>
    <row r="2511" spans="4:5" x14ac:dyDescent="0.2">
      <c r="D2511" s="62"/>
      <c r="E2511" s="62"/>
    </row>
    <row r="2512" spans="4:5" x14ac:dyDescent="0.2">
      <c r="D2512" s="62"/>
      <c r="E2512" s="62"/>
    </row>
    <row r="2513" spans="4:5" x14ac:dyDescent="0.2">
      <c r="D2513" s="62"/>
      <c r="E2513" s="62"/>
    </row>
    <row r="2514" spans="4:5" x14ac:dyDescent="0.2">
      <c r="D2514" s="62"/>
      <c r="E2514" s="62"/>
    </row>
    <row r="2515" spans="4:5" x14ac:dyDescent="0.2">
      <c r="D2515" s="62"/>
      <c r="E2515" s="62"/>
    </row>
    <row r="2516" spans="4:5" x14ac:dyDescent="0.2">
      <c r="D2516" s="62"/>
      <c r="E2516" s="62"/>
    </row>
    <row r="2517" spans="4:5" x14ac:dyDescent="0.2">
      <c r="D2517" s="62"/>
      <c r="E2517" s="62"/>
    </row>
    <row r="2518" spans="4:5" x14ac:dyDescent="0.2">
      <c r="D2518" s="62"/>
      <c r="E2518" s="62"/>
    </row>
    <row r="2519" spans="4:5" x14ac:dyDescent="0.2">
      <c r="D2519" s="62"/>
      <c r="E2519" s="62"/>
    </row>
    <row r="2520" spans="4:5" x14ac:dyDescent="0.2">
      <c r="D2520" s="62"/>
      <c r="E2520" s="62"/>
    </row>
    <row r="2521" spans="4:5" x14ac:dyDescent="0.2">
      <c r="D2521" s="62"/>
      <c r="E2521" s="62"/>
    </row>
    <row r="2522" spans="4:5" x14ac:dyDescent="0.2">
      <c r="D2522" s="62"/>
      <c r="E2522" s="62"/>
    </row>
    <row r="2523" spans="4:5" x14ac:dyDescent="0.2">
      <c r="D2523" s="62"/>
      <c r="E2523" s="62"/>
    </row>
    <row r="2524" spans="4:5" x14ac:dyDescent="0.2">
      <c r="D2524" s="62"/>
      <c r="E2524" s="62"/>
    </row>
    <row r="2525" spans="4:5" x14ac:dyDescent="0.2">
      <c r="D2525" s="62"/>
      <c r="E2525" s="62"/>
    </row>
    <row r="2526" spans="4:5" x14ac:dyDescent="0.2">
      <c r="D2526" s="62"/>
      <c r="E2526" s="62"/>
    </row>
    <row r="2527" spans="4:5" x14ac:dyDescent="0.2">
      <c r="D2527" s="62"/>
      <c r="E2527" s="62"/>
    </row>
    <row r="2528" spans="4:5" x14ac:dyDescent="0.2">
      <c r="D2528" s="62"/>
      <c r="E2528" s="62"/>
    </row>
    <row r="2529" spans="4:5" x14ac:dyDescent="0.2">
      <c r="D2529" s="62"/>
      <c r="E2529" s="62"/>
    </row>
    <row r="2530" spans="4:5" x14ac:dyDescent="0.2">
      <c r="D2530" s="62"/>
      <c r="E2530" s="62"/>
    </row>
    <row r="2531" spans="4:5" x14ac:dyDescent="0.2">
      <c r="D2531" s="62"/>
      <c r="E2531" s="62"/>
    </row>
    <row r="2532" spans="4:5" x14ac:dyDescent="0.2">
      <c r="D2532" s="62"/>
      <c r="E2532" s="62"/>
    </row>
    <row r="2533" spans="4:5" x14ac:dyDescent="0.2">
      <c r="D2533" s="62"/>
      <c r="E2533" s="62"/>
    </row>
    <row r="2534" spans="4:5" x14ac:dyDescent="0.2">
      <c r="D2534" s="62"/>
      <c r="E2534" s="62"/>
    </row>
    <row r="2535" spans="4:5" x14ac:dyDescent="0.2">
      <c r="D2535" s="62"/>
      <c r="E2535" s="62"/>
    </row>
    <row r="2536" spans="4:5" x14ac:dyDescent="0.2">
      <c r="D2536" s="62"/>
      <c r="E2536" s="62"/>
    </row>
    <row r="2537" spans="4:5" x14ac:dyDescent="0.2">
      <c r="D2537" s="62"/>
      <c r="E2537" s="62"/>
    </row>
    <row r="2538" spans="4:5" x14ac:dyDescent="0.2">
      <c r="D2538" s="62"/>
      <c r="E2538" s="62"/>
    </row>
    <row r="2539" spans="4:5" x14ac:dyDescent="0.2">
      <c r="D2539" s="62"/>
      <c r="E2539" s="62"/>
    </row>
    <row r="2540" spans="4:5" x14ac:dyDescent="0.2">
      <c r="D2540" s="62"/>
      <c r="E2540" s="62"/>
    </row>
    <row r="2541" spans="4:5" x14ac:dyDescent="0.2">
      <c r="D2541" s="62"/>
      <c r="E2541" s="62"/>
    </row>
    <row r="2542" spans="4:5" x14ac:dyDescent="0.2">
      <c r="D2542" s="62"/>
      <c r="E2542" s="62"/>
    </row>
    <row r="2543" spans="4:5" x14ac:dyDescent="0.2">
      <c r="D2543" s="62"/>
      <c r="E2543" s="62"/>
    </row>
    <row r="2544" spans="4:5" x14ac:dyDescent="0.2">
      <c r="D2544" s="62"/>
      <c r="E2544" s="62"/>
    </row>
    <row r="2545" spans="4:5" x14ac:dyDescent="0.2">
      <c r="D2545" s="62"/>
      <c r="E2545" s="62"/>
    </row>
    <row r="2546" spans="4:5" x14ac:dyDescent="0.2">
      <c r="D2546" s="62"/>
      <c r="E2546" s="62"/>
    </row>
    <row r="2547" spans="4:5" x14ac:dyDescent="0.2">
      <c r="D2547" s="62"/>
      <c r="E2547" s="62"/>
    </row>
    <row r="2548" spans="4:5" x14ac:dyDescent="0.2">
      <c r="D2548" s="62"/>
      <c r="E2548" s="62"/>
    </row>
    <row r="2549" spans="4:5" x14ac:dyDescent="0.2">
      <c r="D2549" s="62"/>
      <c r="E2549" s="62"/>
    </row>
    <row r="2550" spans="4:5" x14ac:dyDescent="0.2">
      <c r="D2550" s="62"/>
      <c r="E2550" s="62"/>
    </row>
    <row r="2551" spans="4:5" x14ac:dyDescent="0.2">
      <c r="D2551" s="62"/>
      <c r="E2551" s="62"/>
    </row>
    <row r="2552" spans="4:5" x14ac:dyDescent="0.2">
      <c r="D2552" s="62"/>
      <c r="E2552" s="62"/>
    </row>
    <row r="2553" spans="4:5" x14ac:dyDescent="0.2">
      <c r="D2553" s="62"/>
      <c r="E2553" s="62"/>
    </row>
    <row r="2554" spans="4:5" x14ac:dyDescent="0.2">
      <c r="D2554" s="62"/>
      <c r="E2554" s="62"/>
    </row>
    <row r="2555" spans="4:5" x14ac:dyDescent="0.2">
      <c r="D2555" s="62"/>
      <c r="E2555" s="62"/>
    </row>
    <row r="2556" spans="4:5" x14ac:dyDescent="0.2">
      <c r="D2556" s="62"/>
      <c r="E2556" s="62"/>
    </row>
    <row r="2557" spans="4:5" x14ac:dyDescent="0.2">
      <c r="D2557" s="62"/>
      <c r="E2557" s="62"/>
    </row>
    <row r="2558" spans="4:5" x14ac:dyDescent="0.2">
      <c r="D2558" s="62"/>
      <c r="E2558" s="62"/>
    </row>
    <row r="2559" spans="4:5" x14ac:dyDescent="0.2">
      <c r="D2559" s="62"/>
      <c r="E2559" s="62"/>
    </row>
    <row r="2560" spans="4:5" x14ac:dyDescent="0.2">
      <c r="D2560" s="62"/>
      <c r="E2560" s="62"/>
    </row>
    <row r="2561" spans="4:5" x14ac:dyDescent="0.2">
      <c r="D2561" s="62"/>
      <c r="E2561" s="62"/>
    </row>
    <row r="2562" spans="4:5" x14ac:dyDescent="0.2">
      <c r="D2562" s="62"/>
      <c r="E2562" s="62"/>
    </row>
    <row r="2563" spans="4:5" x14ac:dyDescent="0.2">
      <c r="D2563" s="62"/>
      <c r="E2563" s="62"/>
    </row>
    <row r="2564" spans="4:5" x14ac:dyDescent="0.2">
      <c r="D2564" s="62"/>
      <c r="E2564" s="62"/>
    </row>
    <row r="2565" spans="4:5" x14ac:dyDescent="0.2">
      <c r="D2565" s="62"/>
      <c r="E2565" s="62"/>
    </row>
    <row r="2566" spans="4:5" x14ac:dyDescent="0.2">
      <c r="D2566" s="62"/>
      <c r="E2566" s="62"/>
    </row>
    <row r="2567" spans="4:5" x14ac:dyDescent="0.2">
      <c r="D2567" s="62"/>
      <c r="E2567" s="62"/>
    </row>
    <row r="2568" spans="4:5" x14ac:dyDescent="0.2">
      <c r="D2568" s="62"/>
      <c r="E2568" s="62"/>
    </row>
    <row r="2569" spans="4:5" x14ac:dyDescent="0.2">
      <c r="D2569" s="62"/>
      <c r="E2569" s="62"/>
    </row>
    <row r="2570" spans="4:5" x14ac:dyDescent="0.2">
      <c r="D2570" s="62"/>
      <c r="E2570" s="62"/>
    </row>
    <row r="2571" spans="4:5" x14ac:dyDescent="0.2">
      <c r="D2571" s="62"/>
      <c r="E2571" s="62"/>
    </row>
    <row r="2572" spans="4:5" x14ac:dyDescent="0.2">
      <c r="D2572" s="62"/>
      <c r="E2572" s="62"/>
    </row>
    <row r="2573" spans="4:5" x14ac:dyDescent="0.2">
      <c r="D2573" s="62"/>
      <c r="E2573" s="62"/>
    </row>
    <row r="2574" spans="4:5" x14ac:dyDescent="0.2">
      <c r="D2574" s="62"/>
      <c r="E2574" s="62"/>
    </row>
    <row r="2575" spans="4:5" x14ac:dyDescent="0.2">
      <c r="D2575" s="62"/>
      <c r="E2575" s="62"/>
    </row>
    <row r="2576" spans="4:5" x14ac:dyDescent="0.2">
      <c r="D2576" s="62"/>
      <c r="E2576" s="62"/>
    </row>
    <row r="2577" spans="4:5" x14ac:dyDescent="0.2">
      <c r="D2577" s="62"/>
      <c r="E2577" s="62"/>
    </row>
    <row r="2578" spans="4:5" x14ac:dyDescent="0.2">
      <c r="D2578" s="62"/>
      <c r="E2578" s="62"/>
    </row>
    <row r="2579" spans="4:5" x14ac:dyDescent="0.2">
      <c r="D2579" s="62"/>
      <c r="E2579" s="62"/>
    </row>
    <row r="2580" spans="4:5" x14ac:dyDescent="0.2">
      <c r="D2580" s="62"/>
      <c r="E2580" s="62"/>
    </row>
    <row r="2581" spans="4:5" x14ac:dyDescent="0.2">
      <c r="D2581" s="62"/>
      <c r="E2581" s="62"/>
    </row>
    <row r="2582" spans="4:5" x14ac:dyDescent="0.2">
      <c r="D2582" s="62"/>
      <c r="E2582" s="62"/>
    </row>
    <row r="2583" spans="4:5" x14ac:dyDescent="0.2">
      <c r="D2583" s="62"/>
      <c r="E2583" s="62"/>
    </row>
    <row r="2584" spans="4:5" x14ac:dyDescent="0.2">
      <c r="D2584" s="62"/>
      <c r="E2584" s="62"/>
    </row>
    <row r="2585" spans="4:5" x14ac:dyDescent="0.2">
      <c r="D2585" s="62"/>
      <c r="E2585" s="62"/>
    </row>
    <row r="2586" spans="4:5" x14ac:dyDescent="0.2">
      <c r="D2586" s="62"/>
      <c r="E2586" s="62"/>
    </row>
    <row r="2587" spans="4:5" x14ac:dyDescent="0.2">
      <c r="D2587" s="62"/>
      <c r="E2587" s="62"/>
    </row>
    <row r="2588" spans="4:5" x14ac:dyDescent="0.2">
      <c r="D2588" s="62"/>
      <c r="E2588" s="62"/>
    </row>
    <row r="2589" spans="4:5" x14ac:dyDescent="0.2">
      <c r="D2589" s="62"/>
      <c r="E2589" s="62"/>
    </row>
    <row r="2590" spans="4:5" x14ac:dyDescent="0.2">
      <c r="D2590" s="62"/>
      <c r="E2590" s="62"/>
    </row>
    <row r="2591" spans="4:5" x14ac:dyDescent="0.2">
      <c r="D2591" s="62"/>
      <c r="E2591" s="62"/>
    </row>
    <row r="2592" spans="4:5" x14ac:dyDescent="0.2">
      <c r="D2592" s="62"/>
      <c r="E2592" s="62"/>
    </row>
    <row r="2593" spans="4:5" x14ac:dyDescent="0.2">
      <c r="D2593" s="62"/>
      <c r="E2593" s="62"/>
    </row>
    <row r="2594" spans="4:5" x14ac:dyDescent="0.2">
      <c r="D2594" s="62"/>
      <c r="E2594" s="62"/>
    </row>
    <row r="2595" spans="4:5" x14ac:dyDescent="0.2">
      <c r="D2595" s="62"/>
      <c r="E2595" s="62"/>
    </row>
    <row r="2596" spans="4:5" x14ac:dyDescent="0.2">
      <c r="D2596" s="62"/>
      <c r="E2596" s="62"/>
    </row>
    <row r="2597" spans="4:5" x14ac:dyDescent="0.2">
      <c r="D2597" s="62"/>
      <c r="E2597" s="62"/>
    </row>
    <row r="2598" spans="4:5" x14ac:dyDescent="0.2">
      <c r="D2598" s="62"/>
      <c r="E2598" s="62"/>
    </row>
    <row r="2599" spans="4:5" x14ac:dyDescent="0.2">
      <c r="D2599" s="62"/>
      <c r="E2599" s="62"/>
    </row>
    <row r="2600" spans="4:5" x14ac:dyDescent="0.2">
      <c r="D2600" s="62"/>
      <c r="E2600" s="62"/>
    </row>
    <row r="2601" spans="4:5" x14ac:dyDescent="0.2">
      <c r="D2601" s="62"/>
      <c r="E2601" s="62"/>
    </row>
    <row r="2602" spans="4:5" x14ac:dyDescent="0.2">
      <c r="D2602" s="62"/>
      <c r="E2602" s="62"/>
    </row>
    <row r="2603" spans="4:5" x14ac:dyDescent="0.2">
      <c r="D2603" s="62"/>
      <c r="E2603" s="62"/>
    </row>
    <row r="2604" spans="4:5" x14ac:dyDescent="0.2">
      <c r="D2604" s="62"/>
      <c r="E2604" s="62"/>
    </row>
    <row r="2605" spans="4:5" x14ac:dyDescent="0.2">
      <c r="D2605" s="62"/>
      <c r="E2605" s="62"/>
    </row>
    <row r="2606" spans="4:5" x14ac:dyDescent="0.2">
      <c r="D2606" s="62"/>
      <c r="E2606" s="62"/>
    </row>
    <row r="2607" spans="4:5" x14ac:dyDescent="0.2">
      <c r="D2607" s="62"/>
      <c r="E2607" s="62"/>
    </row>
    <row r="2608" spans="4:5" x14ac:dyDescent="0.2">
      <c r="D2608" s="62"/>
      <c r="E2608" s="62"/>
    </row>
    <row r="2609" spans="4:5" x14ac:dyDescent="0.2">
      <c r="D2609" s="62"/>
      <c r="E2609" s="62"/>
    </row>
    <row r="2610" spans="4:5" x14ac:dyDescent="0.2">
      <c r="D2610" s="62"/>
      <c r="E2610" s="62"/>
    </row>
    <row r="2611" spans="4:5" x14ac:dyDescent="0.2">
      <c r="D2611" s="62"/>
      <c r="E2611" s="62"/>
    </row>
    <row r="2612" spans="4:5" x14ac:dyDescent="0.2">
      <c r="D2612" s="62"/>
      <c r="E2612" s="62"/>
    </row>
    <row r="2613" spans="4:5" x14ac:dyDescent="0.2">
      <c r="D2613" s="62"/>
      <c r="E2613" s="62"/>
    </row>
    <row r="2614" spans="4:5" x14ac:dyDescent="0.2">
      <c r="D2614" s="62"/>
      <c r="E2614" s="62"/>
    </row>
    <row r="2615" spans="4:5" x14ac:dyDescent="0.2">
      <c r="D2615" s="62"/>
      <c r="E2615" s="62"/>
    </row>
    <row r="2616" spans="4:5" x14ac:dyDescent="0.2">
      <c r="D2616" s="62"/>
      <c r="E2616" s="62"/>
    </row>
    <row r="2617" spans="4:5" x14ac:dyDescent="0.2">
      <c r="D2617" s="62"/>
      <c r="E2617" s="62"/>
    </row>
    <row r="2618" spans="4:5" x14ac:dyDescent="0.2">
      <c r="D2618" s="62"/>
      <c r="E2618" s="62"/>
    </row>
    <row r="2619" spans="4:5" x14ac:dyDescent="0.2">
      <c r="D2619" s="62"/>
      <c r="E2619" s="62"/>
    </row>
    <row r="2620" spans="4:5" x14ac:dyDescent="0.2">
      <c r="D2620" s="62"/>
      <c r="E2620" s="62"/>
    </row>
    <row r="2621" spans="4:5" x14ac:dyDescent="0.2">
      <c r="D2621" s="62"/>
      <c r="E2621" s="62"/>
    </row>
    <row r="2622" spans="4:5" x14ac:dyDescent="0.2">
      <c r="D2622" s="62"/>
      <c r="E2622" s="62"/>
    </row>
    <row r="2623" spans="4:5" x14ac:dyDescent="0.2">
      <c r="D2623" s="62"/>
      <c r="E2623" s="62"/>
    </row>
    <row r="2624" spans="4:5" x14ac:dyDescent="0.2">
      <c r="D2624" s="62"/>
      <c r="E2624" s="62"/>
    </row>
    <row r="2625" spans="4:5" x14ac:dyDescent="0.2">
      <c r="D2625" s="62"/>
      <c r="E2625" s="62"/>
    </row>
    <row r="2626" spans="4:5" x14ac:dyDescent="0.2">
      <c r="D2626" s="62"/>
      <c r="E2626" s="62"/>
    </row>
    <row r="2627" spans="4:5" x14ac:dyDescent="0.2">
      <c r="D2627" s="62"/>
      <c r="E2627" s="62"/>
    </row>
    <row r="2628" spans="4:5" x14ac:dyDescent="0.2">
      <c r="D2628" s="62"/>
      <c r="E2628" s="62"/>
    </row>
    <row r="2629" spans="4:5" x14ac:dyDescent="0.2">
      <c r="D2629" s="62"/>
      <c r="E2629" s="62"/>
    </row>
    <row r="2630" spans="4:5" x14ac:dyDescent="0.2">
      <c r="D2630" s="62"/>
      <c r="E2630" s="62"/>
    </row>
    <row r="2631" spans="4:5" x14ac:dyDescent="0.2">
      <c r="D2631" s="62"/>
      <c r="E2631" s="62"/>
    </row>
    <row r="2632" spans="4:5" x14ac:dyDescent="0.2">
      <c r="D2632" s="62"/>
      <c r="E2632" s="62"/>
    </row>
    <row r="2633" spans="4:5" x14ac:dyDescent="0.2">
      <c r="D2633" s="62"/>
      <c r="E2633" s="62"/>
    </row>
    <row r="2634" spans="4:5" x14ac:dyDescent="0.2">
      <c r="D2634" s="62"/>
      <c r="E2634" s="62"/>
    </row>
    <row r="2635" spans="4:5" x14ac:dyDescent="0.2">
      <c r="D2635" s="62"/>
      <c r="E2635" s="62"/>
    </row>
    <row r="2636" spans="4:5" x14ac:dyDescent="0.2">
      <c r="D2636" s="62"/>
      <c r="E2636" s="62"/>
    </row>
    <row r="2637" spans="4:5" x14ac:dyDescent="0.2">
      <c r="D2637" s="62"/>
      <c r="E2637" s="62"/>
    </row>
    <row r="2638" spans="4:5" x14ac:dyDescent="0.2">
      <c r="D2638" s="62"/>
      <c r="E2638" s="62"/>
    </row>
    <row r="2639" spans="4:5" x14ac:dyDescent="0.2">
      <c r="D2639" s="62"/>
      <c r="E2639" s="62"/>
    </row>
    <row r="2640" spans="4:5" x14ac:dyDescent="0.2">
      <c r="D2640" s="62"/>
      <c r="E2640" s="62"/>
    </row>
    <row r="2641" spans="4:5" x14ac:dyDescent="0.2">
      <c r="D2641" s="62"/>
      <c r="E2641" s="62"/>
    </row>
    <row r="2642" spans="4:5" x14ac:dyDescent="0.2">
      <c r="D2642" s="62"/>
      <c r="E2642" s="62"/>
    </row>
    <row r="2643" spans="4:5" x14ac:dyDescent="0.2">
      <c r="D2643" s="62"/>
      <c r="E2643" s="62"/>
    </row>
    <row r="2644" spans="4:5" x14ac:dyDescent="0.2">
      <c r="D2644" s="62"/>
      <c r="E2644" s="62"/>
    </row>
    <row r="2645" spans="4:5" x14ac:dyDescent="0.2">
      <c r="D2645" s="62"/>
      <c r="E2645" s="62"/>
    </row>
    <row r="2646" spans="4:5" x14ac:dyDescent="0.2">
      <c r="D2646" s="62"/>
      <c r="E2646" s="62"/>
    </row>
    <row r="2647" spans="4:5" x14ac:dyDescent="0.2">
      <c r="D2647" s="62"/>
      <c r="E2647" s="62"/>
    </row>
    <row r="2648" spans="4:5" x14ac:dyDescent="0.2">
      <c r="D2648" s="62"/>
      <c r="E2648" s="62"/>
    </row>
    <row r="2649" spans="4:5" x14ac:dyDescent="0.2">
      <c r="D2649" s="62"/>
      <c r="E2649" s="62"/>
    </row>
    <row r="2650" spans="4:5" x14ac:dyDescent="0.2">
      <c r="D2650" s="62"/>
      <c r="E2650" s="62"/>
    </row>
    <row r="2651" spans="4:5" x14ac:dyDescent="0.2">
      <c r="D2651" s="62"/>
      <c r="E2651" s="62"/>
    </row>
    <row r="2652" spans="4:5" x14ac:dyDescent="0.2">
      <c r="D2652" s="62"/>
      <c r="E2652" s="62"/>
    </row>
    <row r="2653" spans="4:5" x14ac:dyDescent="0.2">
      <c r="D2653" s="62"/>
      <c r="E2653" s="62"/>
    </row>
    <row r="2654" spans="4:5" x14ac:dyDescent="0.2">
      <c r="D2654" s="62"/>
      <c r="E2654" s="62"/>
    </row>
    <row r="2655" spans="4:5" x14ac:dyDescent="0.2">
      <c r="D2655" s="62"/>
      <c r="E2655" s="62"/>
    </row>
    <row r="2656" spans="4:5" x14ac:dyDescent="0.2">
      <c r="D2656" s="62"/>
      <c r="E2656" s="62"/>
    </row>
    <row r="2657" spans="4:5" x14ac:dyDescent="0.2">
      <c r="D2657" s="62"/>
      <c r="E2657" s="62"/>
    </row>
    <row r="2658" spans="4:5" x14ac:dyDescent="0.2">
      <c r="D2658" s="62"/>
      <c r="E2658" s="62"/>
    </row>
    <row r="2659" spans="4:5" x14ac:dyDescent="0.2">
      <c r="D2659" s="62"/>
      <c r="E2659" s="62"/>
    </row>
    <row r="2660" spans="4:5" x14ac:dyDescent="0.2">
      <c r="D2660" s="62"/>
      <c r="E2660" s="62"/>
    </row>
    <row r="2661" spans="4:5" x14ac:dyDescent="0.2">
      <c r="D2661" s="62"/>
      <c r="E2661" s="62"/>
    </row>
    <row r="2662" spans="4:5" x14ac:dyDescent="0.2">
      <c r="D2662" s="62"/>
      <c r="E2662" s="62"/>
    </row>
    <row r="2663" spans="4:5" x14ac:dyDescent="0.2">
      <c r="D2663" s="62"/>
      <c r="E2663" s="62"/>
    </row>
    <row r="2664" spans="4:5" x14ac:dyDescent="0.2">
      <c r="D2664" s="62"/>
      <c r="E2664" s="62"/>
    </row>
    <row r="2665" spans="4:5" x14ac:dyDescent="0.2">
      <c r="D2665" s="62"/>
      <c r="E2665" s="62"/>
    </row>
    <row r="2666" spans="4:5" x14ac:dyDescent="0.2">
      <c r="D2666" s="62"/>
      <c r="E2666" s="62"/>
    </row>
    <row r="2667" spans="4:5" x14ac:dyDescent="0.2">
      <c r="D2667" s="62"/>
      <c r="E2667" s="62"/>
    </row>
    <row r="2668" spans="4:5" x14ac:dyDescent="0.2">
      <c r="D2668" s="62"/>
      <c r="E2668" s="62"/>
    </row>
    <row r="2669" spans="4:5" x14ac:dyDescent="0.2">
      <c r="D2669" s="62"/>
      <c r="E2669" s="62"/>
    </row>
    <row r="2670" spans="4:5" x14ac:dyDescent="0.2">
      <c r="D2670" s="62"/>
      <c r="E2670" s="62"/>
    </row>
    <row r="2671" spans="4:5" x14ac:dyDescent="0.2">
      <c r="D2671" s="62"/>
      <c r="E2671" s="62"/>
    </row>
    <row r="2672" spans="4:5" x14ac:dyDescent="0.2">
      <c r="D2672" s="62"/>
      <c r="E2672" s="62"/>
    </row>
    <row r="2673" spans="4:5" x14ac:dyDescent="0.2">
      <c r="D2673" s="62"/>
      <c r="E2673" s="62"/>
    </row>
    <row r="2674" spans="4:5" x14ac:dyDescent="0.2">
      <c r="D2674" s="62"/>
      <c r="E2674" s="62"/>
    </row>
    <row r="2675" spans="4:5" x14ac:dyDescent="0.2">
      <c r="D2675" s="62"/>
      <c r="E2675" s="62"/>
    </row>
    <row r="2676" spans="4:5" x14ac:dyDescent="0.2">
      <c r="D2676" s="62"/>
      <c r="E2676" s="62"/>
    </row>
    <row r="2677" spans="4:5" x14ac:dyDescent="0.2">
      <c r="D2677" s="62"/>
      <c r="E2677" s="62"/>
    </row>
    <row r="2678" spans="4:5" x14ac:dyDescent="0.2">
      <c r="D2678" s="62"/>
      <c r="E2678" s="62"/>
    </row>
    <row r="2679" spans="4:5" x14ac:dyDescent="0.2">
      <c r="D2679" s="62"/>
      <c r="E2679" s="62"/>
    </row>
    <row r="2680" spans="4:5" x14ac:dyDescent="0.2">
      <c r="D2680" s="62"/>
      <c r="E2680" s="62"/>
    </row>
    <row r="2681" spans="4:5" x14ac:dyDescent="0.2">
      <c r="D2681" s="62"/>
      <c r="E2681" s="62"/>
    </row>
    <row r="2682" spans="4:5" x14ac:dyDescent="0.2">
      <c r="D2682" s="62"/>
      <c r="E2682" s="62"/>
    </row>
    <row r="2683" spans="4:5" x14ac:dyDescent="0.2">
      <c r="D2683" s="62"/>
      <c r="E2683" s="62"/>
    </row>
    <row r="2684" spans="4:5" x14ac:dyDescent="0.2">
      <c r="D2684" s="62"/>
      <c r="E2684" s="62"/>
    </row>
    <row r="2685" spans="4:5" x14ac:dyDescent="0.2">
      <c r="D2685" s="62"/>
      <c r="E2685" s="62"/>
    </row>
    <row r="2686" spans="4:5" x14ac:dyDescent="0.2">
      <c r="D2686" s="62"/>
      <c r="E2686" s="62"/>
    </row>
    <row r="2687" spans="4:5" x14ac:dyDescent="0.2">
      <c r="D2687" s="62"/>
      <c r="E2687" s="62"/>
    </row>
    <row r="2688" spans="4:5" x14ac:dyDescent="0.2">
      <c r="D2688" s="62"/>
      <c r="E2688" s="62"/>
    </row>
    <row r="2689" spans="4:5" x14ac:dyDescent="0.2">
      <c r="D2689" s="62"/>
      <c r="E2689" s="62"/>
    </row>
    <row r="2690" spans="4:5" x14ac:dyDescent="0.2">
      <c r="D2690" s="62"/>
      <c r="E2690" s="62"/>
    </row>
    <row r="2691" spans="4:5" x14ac:dyDescent="0.2">
      <c r="D2691" s="62"/>
      <c r="E2691" s="62"/>
    </row>
    <row r="2692" spans="4:5" x14ac:dyDescent="0.2">
      <c r="D2692" s="62"/>
      <c r="E2692" s="62"/>
    </row>
    <row r="2693" spans="4:5" x14ac:dyDescent="0.2">
      <c r="D2693" s="62"/>
      <c r="E2693" s="62"/>
    </row>
    <row r="2694" spans="4:5" x14ac:dyDescent="0.2">
      <c r="D2694" s="62"/>
      <c r="E2694" s="62"/>
    </row>
    <row r="2695" spans="4:5" x14ac:dyDescent="0.2">
      <c r="D2695" s="62"/>
      <c r="E2695" s="62"/>
    </row>
    <row r="2696" spans="4:5" x14ac:dyDescent="0.2">
      <c r="D2696" s="62"/>
      <c r="E2696" s="62"/>
    </row>
    <row r="2697" spans="4:5" x14ac:dyDescent="0.2">
      <c r="D2697" s="62"/>
      <c r="E2697" s="62"/>
    </row>
    <row r="2698" spans="4:5" x14ac:dyDescent="0.2">
      <c r="D2698" s="62"/>
      <c r="E2698" s="62"/>
    </row>
    <row r="2699" spans="4:5" x14ac:dyDescent="0.2">
      <c r="D2699" s="62"/>
      <c r="E2699" s="62"/>
    </row>
    <row r="2700" spans="4:5" x14ac:dyDescent="0.2">
      <c r="D2700" s="62"/>
      <c r="E2700" s="62"/>
    </row>
    <row r="2701" spans="4:5" x14ac:dyDescent="0.2">
      <c r="D2701" s="62"/>
      <c r="E2701" s="62"/>
    </row>
    <row r="2702" spans="4:5" x14ac:dyDescent="0.2">
      <c r="D2702" s="62"/>
      <c r="E2702" s="62"/>
    </row>
    <row r="2703" spans="4:5" x14ac:dyDescent="0.2">
      <c r="D2703" s="62"/>
      <c r="E2703" s="62"/>
    </row>
    <row r="2704" spans="4:5" x14ac:dyDescent="0.2">
      <c r="D2704" s="62"/>
      <c r="E2704" s="62"/>
    </row>
    <row r="2705" spans="4:5" x14ac:dyDescent="0.2">
      <c r="D2705" s="62"/>
      <c r="E2705" s="62"/>
    </row>
    <row r="2706" spans="4:5" x14ac:dyDescent="0.2">
      <c r="D2706" s="62"/>
      <c r="E2706" s="62"/>
    </row>
    <row r="2707" spans="4:5" x14ac:dyDescent="0.2">
      <c r="D2707" s="62"/>
      <c r="E2707" s="62"/>
    </row>
    <row r="2708" spans="4:5" x14ac:dyDescent="0.2">
      <c r="D2708" s="62"/>
      <c r="E2708" s="62"/>
    </row>
    <row r="2709" spans="4:5" x14ac:dyDescent="0.2">
      <c r="D2709" s="62"/>
      <c r="E2709" s="62"/>
    </row>
    <row r="2710" spans="4:5" x14ac:dyDescent="0.2">
      <c r="D2710" s="62"/>
      <c r="E2710" s="62"/>
    </row>
    <row r="2711" spans="4:5" x14ac:dyDescent="0.2">
      <c r="D2711" s="62"/>
      <c r="E2711" s="62"/>
    </row>
    <row r="2712" spans="4:5" x14ac:dyDescent="0.2">
      <c r="D2712" s="62"/>
      <c r="E2712" s="62"/>
    </row>
    <row r="2713" spans="4:5" x14ac:dyDescent="0.2">
      <c r="D2713" s="62"/>
      <c r="E2713" s="62"/>
    </row>
    <row r="2714" spans="4:5" x14ac:dyDescent="0.2">
      <c r="D2714" s="62"/>
      <c r="E2714" s="62"/>
    </row>
    <row r="2715" spans="4:5" x14ac:dyDescent="0.2">
      <c r="D2715" s="62"/>
      <c r="E2715" s="62"/>
    </row>
    <row r="2716" spans="4:5" x14ac:dyDescent="0.2">
      <c r="D2716" s="62"/>
      <c r="E2716" s="62"/>
    </row>
    <row r="2717" spans="4:5" x14ac:dyDescent="0.2">
      <c r="D2717" s="62"/>
      <c r="E2717" s="62"/>
    </row>
    <row r="2718" spans="4:5" x14ac:dyDescent="0.2">
      <c r="D2718" s="62"/>
      <c r="E2718" s="62"/>
    </row>
    <row r="2719" spans="4:5" x14ac:dyDescent="0.2">
      <c r="D2719" s="62"/>
      <c r="E2719" s="62"/>
    </row>
    <row r="2720" spans="4:5" x14ac:dyDescent="0.2">
      <c r="D2720" s="62"/>
      <c r="E2720" s="62"/>
    </row>
    <row r="2721" spans="4:5" x14ac:dyDescent="0.2">
      <c r="D2721" s="62"/>
      <c r="E2721" s="62"/>
    </row>
    <row r="2722" spans="4:5" x14ac:dyDescent="0.2">
      <c r="D2722" s="62"/>
      <c r="E2722" s="62"/>
    </row>
    <row r="2723" spans="4:5" x14ac:dyDescent="0.2">
      <c r="D2723" s="62"/>
      <c r="E2723" s="62"/>
    </row>
    <row r="2724" spans="4:5" x14ac:dyDescent="0.2">
      <c r="D2724" s="62"/>
      <c r="E2724" s="62"/>
    </row>
    <row r="2725" spans="4:5" x14ac:dyDescent="0.2">
      <c r="D2725" s="62"/>
      <c r="E2725" s="62"/>
    </row>
    <row r="2726" spans="4:5" x14ac:dyDescent="0.2">
      <c r="D2726" s="62"/>
      <c r="E2726" s="62"/>
    </row>
    <row r="2727" spans="4:5" x14ac:dyDescent="0.2">
      <c r="D2727" s="62"/>
      <c r="E2727" s="62"/>
    </row>
    <row r="2728" spans="4:5" x14ac:dyDescent="0.2">
      <c r="D2728" s="62"/>
      <c r="E2728" s="62"/>
    </row>
    <row r="2729" spans="4:5" x14ac:dyDescent="0.2">
      <c r="D2729" s="62"/>
      <c r="E2729" s="62"/>
    </row>
    <row r="2730" spans="4:5" x14ac:dyDescent="0.2">
      <c r="D2730" s="62"/>
      <c r="E2730" s="62"/>
    </row>
    <row r="2731" spans="4:5" x14ac:dyDescent="0.2">
      <c r="D2731" s="62"/>
      <c r="E2731" s="62"/>
    </row>
    <row r="2732" spans="4:5" x14ac:dyDescent="0.2">
      <c r="D2732" s="62"/>
      <c r="E2732" s="62"/>
    </row>
    <row r="2733" spans="4:5" x14ac:dyDescent="0.2">
      <c r="D2733" s="62"/>
      <c r="E2733" s="62"/>
    </row>
    <row r="2734" spans="4:5" x14ac:dyDescent="0.2">
      <c r="D2734" s="62"/>
      <c r="E2734" s="62"/>
    </row>
    <row r="2735" spans="4:5" x14ac:dyDescent="0.2">
      <c r="D2735" s="62"/>
      <c r="E2735" s="62"/>
    </row>
    <row r="2736" spans="4:5" x14ac:dyDescent="0.2">
      <c r="D2736" s="62"/>
      <c r="E2736" s="62"/>
    </row>
    <row r="2737" spans="4:5" x14ac:dyDescent="0.2">
      <c r="D2737" s="62"/>
      <c r="E2737" s="62"/>
    </row>
    <row r="2738" spans="4:5" x14ac:dyDescent="0.2">
      <c r="D2738" s="62"/>
      <c r="E2738" s="62"/>
    </row>
    <row r="2739" spans="4:5" x14ac:dyDescent="0.2">
      <c r="D2739" s="62"/>
      <c r="E2739" s="62"/>
    </row>
    <row r="2740" spans="4:5" x14ac:dyDescent="0.2">
      <c r="D2740" s="62"/>
      <c r="E2740" s="62"/>
    </row>
    <row r="2741" spans="4:5" x14ac:dyDescent="0.2">
      <c r="D2741" s="62"/>
      <c r="E2741" s="62"/>
    </row>
    <row r="2742" spans="4:5" x14ac:dyDescent="0.2">
      <c r="D2742" s="62"/>
      <c r="E2742" s="62"/>
    </row>
    <row r="2743" spans="4:5" x14ac:dyDescent="0.2">
      <c r="D2743" s="62"/>
      <c r="E2743" s="62"/>
    </row>
    <row r="2744" spans="4:5" x14ac:dyDescent="0.2">
      <c r="D2744" s="62"/>
      <c r="E2744" s="62"/>
    </row>
    <row r="2745" spans="4:5" x14ac:dyDescent="0.2">
      <c r="D2745" s="62"/>
      <c r="E2745" s="62"/>
    </row>
    <row r="2746" spans="4:5" x14ac:dyDescent="0.2">
      <c r="D2746" s="62"/>
      <c r="E2746" s="62"/>
    </row>
    <row r="2747" spans="4:5" x14ac:dyDescent="0.2">
      <c r="D2747" s="62"/>
      <c r="E2747" s="62"/>
    </row>
    <row r="2748" spans="4:5" x14ac:dyDescent="0.2">
      <c r="D2748" s="62"/>
      <c r="E2748" s="62"/>
    </row>
    <row r="2749" spans="4:5" x14ac:dyDescent="0.2">
      <c r="D2749" s="62"/>
      <c r="E2749" s="62"/>
    </row>
    <row r="2750" spans="4:5" x14ac:dyDescent="0.2">
      <c r="D2750" s="62"/>
      <c r="E2750" s="62"/>
    </row>
    <row r="2751" spans="4:5" x14ac:dyDescent="0.2">
      <c r="D2751" s="62"/>
      <c r="E2751" s="62"/>
    </row>
    <row r="2752" spans="4:5" x14ac:dyDescent="0.2">
      <c r="D2752" s="62"/>
      <c r="E2752" s="62"/>
    </row>
    <row r="2753" spans="4:5" x14ac:dyDescent="0.2">
      <c r="D2753" s="62"/>
      <c r="E2753" s="62"/>
    </row>
    <row r="2754" spans="4:5" x14ac:dyDescent="0.2">
      <c r="D2754" s="62"/>
      <c r="E2754" s="62"/>
    </row>
    <row r="2755" spans="4:5" x14ac:dyDescent="0.2">
      <c r="D2755" s="62"/>
      <c r="E2755" s="62"/>
    </row>
    <row r="2756" spans="4:5" x14ac:dyDescent="0.2">
      <c r="D2756" s="62"/>
      <c r="E2756" s="62"/>
    </row>
    <row r="2757" spans="4:5" x14ac:dyDescent="0.2">
      <c r="D2757" s="62"/>
      <c r="E2757" s="62"/>
    </row>
    <row r="2758" spans="4:5" x14ac:dyDescent="0.2">
      <c r="D2758" s="62"/>
      <c r="E2758" s="62"/>
    </row>
    <row r="2759" spans="4:5" x14ac:dyDescent="0.2">
      <c r="D2759" s="62"/>
      <c r="E2759" s="62"/>
    </row>
    <row r="2760" spans="4:5" x14ac:dyDescent="0.2">
      <c r="D2760" s="62"/>
      <c r="E2760" s="62"/>
    </row>
    <row r="2761" spans="4:5" x14ac:dyDescent="0.2">
      <c r="D2761" s="62"/>
      <c r="E2761" s="62"/>
    </row>
    <row r="2762" spans="4:5" x14ac:dyDescent="0.2">
      <c r="D2762" s="62"/>
      <c r="E2762" s="62"/>
    </row>
    <row r="2763" spans="4:5" x14ac:dyDescent="0.2">
      <c r="D2763" s="62"/>
      <c r="E2763" s="62"/>
    </row>
    <row r="2764" spans="4:5" x14ac:dyDescent="0.2">
      <c r="D2764" s="62"/>
      <c r="E2764" s="62"/>
    </row>
    <row r="2765" spans="4:5" x14ac:dyDescent="0.2">
      <c r="D2765" s="62"/>
      <c r="E2765" s="62"/>
    </row>
    <row r="2766" spans="4:5" x14ac:dyDescent="0.2">
      <c r="D2766" s="62"/>
      <c r="E2766" s="62"/>
    </row>
    <row r="2767" spans="4:5" x14ac:dyDescent="0.2">
      <c r="D2767" s="62"/>
      <c r="E2767" s="62"/>
    </row>
    <row r="2768" spans="4:5" x14ac:dyDescent="0.2">
      <c r="D2768" s="62"/>
      <c r="E2768" s="62"/>
    </row>
    <row r="2769" spans="4:5" x14ac:dyDescent="0.2">
      <c r="D2769" s="62"/>
      <c r="E2769" s="62"/>
    </row>
    <row r="2770" spans="4:5" x14ac:dyDescent="0.2">
      <c r="D2770" s="62"/>
      <c r="E2770" s="62"/>
    </row>
    <row r="2771" spans="4:5" x14ac:dyDescent="0.2">
      <c r="D2771" s="62"/>
      <c r="E2771" s="62"/>
    </row>
    <row r="2772" spans="4:5" x14ac:dyDescent="0.2">
      <c r="D2772" s="62"/>
      <c r="E2772" s="62"/>
    </row>
    <row r="2773" spans="4:5" x14ac:dyDescent="0.2">
      <c r="D2773" s="62"/>
      <c r="E2773" s="62"/>
    </row>
    <row r="2774" spans="4:5" x14ac:dyDescent="0.2">
      <c r="D2774" s="62"/>
      <c r="E2774" s="62"/>
    </row>
    <row r="2775" spans="4:5" x14ac:dyDescent="0.2">
      <c r="D2775" s="62"/>
      <c r="E2775" s="62"/>
    </row>
    <row r="2776" spans="4:5" x14ac:dyDescent="0.2">
      <c r="D2776" s="62"/>
      <c r="E2776" s="62"/>
    </row>
    <row r="2777" spans="4:5" x14ac:dyDescent="0.2">
      <c r="D2777" s="62"/>
      <c r="E2777" s="62"/>
    </row>
    <row r="2778" spans="4:5" x14ac:dyDescent="0.2">
      <c r="D2778" s="62"/>
      <c r="E2778" s="62"/>
    </row>
    <row r="2779" spans="4:5" x14ac:dyDescent="0.2">
      <c r="D2779" s="62"/>
      <c r="E2779" s="62"/>
    </row>
    <row r="2780" spans="4:5" x14ac:dyDescent="0.2">
      <c r="D2780" s="62"/>
      <c r="E2780" s="62"/>
    </row>
    <row r="2781" spans="4:5" x14ac:dyDescent="0.2">
      <c r="D2781" s="62"/>
      <c r="E2781" s="62"/>
    </row>
    <row r="2782" spans="4:5" x14ac:dyDescent="0.2">
      <c r="D2782" s="62"/>
      <c r="E2782" s="62"/>
    </row>
    <row r="2783" spans="4:5" x14ac:dyDescent="0.2">
      <c r="D2783" s="62"/>
      <c r="E2783" s="62"/>
    </row>
    <row r="2784" spans="4:5" x14ac:dyDescent="0.2">
      <c r="D2784" s="62"/>
      <c r="E2784" s="62"/>
    </row>
    <row r="2785" spans="4:5" x14ac:dyDescent="0.2">
      <c r="D2785" s="62"/>
      <c r="E2785" s="62"/>
    </row>
    <row r="2786" spans="4:5" x14ac:dyDescent="0.2">
      <c r="D2786" s="62"/>
      <c r="E2786" s="62"/>
    </row>
    <row r="2787" spans="4:5" x14ac:dyDescent="0.2">
      <c r="D2787" s="62"/>
      <c r="E2787" s="62"/>
    </row>
    <row r="2788" spans="4:5" x14ac:dyDescent="0.2">
      <c r="D2788" s="62"/>
      <c r="E2788" s="62"/>
    </row>
    <row r="2789" spans="4:5" x14ac:dyDescent="0.2">
      <c r="D2789" s="62"/>
      <c r="E2789" s="62"/>
    </row>
    <row r="2790" spans="4:5" x14ac:dyDescent="0.2">
      <c r="D2790" s="62"/>
      <c r="E2790" s="62"/>
    </row>
    <row r="2791" spans="4:5" x14ac:dyDescent="0.2">
      <c r="D2791" s="62"/>
      <c r="E2791" s="62"/>
    </row>
    <row r="2792" spans="4:5" x14ac:dyDescent="0.2">
      <c r="D2792" s="62"/>
      <c r="E2792" s="62"/>
    </row>
    <row r="2793" spans="4:5" x14ac:dyDescent="0.2">
      <c r="D2793" s="62"/>
      <c r="E2793" s="62"/>
    </row>
    <row r="2794" spans="4:5" x14ac:dyDescent="0.2">
      <c r="D2794" s="62"/>
      <c r="E2794" s="62"/>
    </row>
    <row r="2795" spans="4:5" x14ac:dyDescent="0.2">
      <c r="D2795" s="62"/>
      <c r="E2795" s="62"/>
    </row>
    <row r="2796" spans="4:5" x14ac:dyDescent="0.2">
      <c r="D2796" s="62"/>
      <c r="E2796" s="62"/>
    </row>
    <row r="2797" spans="4:5" x14ac:dyDescent="0.2">
      <c r="D2797" s="62"/>
      <c r="E2797" s="62"/>
    </row>
    <row r="2798" spans="4:5" x14ac:dyDescent="0.2">
      <c r="D2798" s="62"/>
      <c r="E2798" s="62"/>
    </row>
    <row r="2799" spans="4:5" x14ac:dyDescent="0.2">
      <c r="D2799" s="62"/>
      <c r="E2799" s="62"/>
    </row>
    <row r="2800" spans="4:5" x14ac:dyDescent="0.2">
      <c r="D2800" s="62"/>
      <c r="E2800" s="62"/>
    </row>
    <row r="2801" spans="4:5" x14ac:dyDescent="0.2">
      <c r="D2801" s="62"/>
      <c r="E2801" s="62"/>
    </row>
    <row r="2802" spans="4:5" x14ac:dyDescent="0.2">
      <c r="D2802" s="62"/>
      <c r="E2802" s="62"/>
    </row>
    <row r="2803" spans="4:5" x14ac:dyDescent="0.2">
      <c r="D2803" s="62"/>
      <c r="E2803" s="62"/>
    </row>
    <row r="2804" spans="4:5" x14ac:dyDescent="0.2">
      <c r="D2804" s="62"/>
      <c r="E2804" s="62"/>
    </row>
    <row r="2805" spans="4:5" x14ac:dyDescent="0.2">
      <c r="D2805" s="62"/>
      <c r="E2805" s="62"/>
    </row>
    <row r="2806" spans="4:5" x14ac:dyDescent="0.2">
      <c r="D2806" s="62"/>
      <c r="E2806" s="62"/>
    </row>
    <row r="2807" spans="4:5" x14ac:dyDescent="0.2">
      <c r="D2807" s="62"/>
      <c r="E2807" s="62"/>
    </row>
    <row r="2808" spans="4:5" x14ac:dyDescent="0.2">
      <c r="D2808" s="62"/>
      <c r="E2808" s="62"/>
    </row>
    <row r="2809" spans="4:5" x14ac:dyDescent="0.2">
      <c r="D2809" s="62"/>
      <c r="E2809" s="62"/>
    </row>
    <row r="2810" spans="4:5" x14ac:dyDescent="0.2">
      <c r="D2810" s="62"/>
      <c r="E2810" s="62"/>
    </row>
    <row r="2811" spans="4:5" x14ac:dyDescent="0.2">
      <c r="D2811" s="62"/>
      <c r="E2811" s="62"/>
    </row>
    <row r="2812" spans="4:5" x14ac:dyDescent="0.2">
      <c r="D2812" s="62"/>
      <c r="E2812" s="62"/>
    </row>
    <row r="2813" spans="4:5" x14ac:dyDescent="0.2">
      <c r="D2813" s="62"/>
      <c r="E2813" s="62"/>
    </row>
    <row r="2814" spans="4:5" x14ac:dyDescent="0.2">
      <c r="D2814" s="62"/>
      <c r="E2814" s="62"/>
    </row>
    <row r="2815" spans="4:5" x14ac:dyDescent="0.2">
      <c r="D2815" s="62"/>
      <c r="E2815" s="62"/>
    </row>
    <row r="2816" spans="4:5" x14ac:dyDescent="0.2">
      <c r="D2816" s="62"/>
      <c r="E2816" s="62"/>
    </row>
    <row r="2817" spans="4:5" x14ac:dyDescent="0.2">
      <c r="D2817" s="62"/>
      <c r="E2817" s="62"/>
    </row>
    <row r="2818" spans="4:5" x14ac:dyDescent="0.2">
      <c r="D2818" s="62"/>
      <c r="E2818" s="62"/>
    </row>
    <row r="2819" spans="4:5" x14ac:dyDescent="0.2">
      <c r="D2819" s="62"/>
      <c r="E2819" s="62"/>
    </row>
    <row r="2820" spans="4:5" x14ac:dyDescent="0.2">
      <c r="D2820" s="62"/>
      <c r="E2820" s="62"/>
    </row>
    <row r="2821" spans="4:5" x14ac:dyDescent="0.2">
      <c r="D2821" s="62"/>
      <c r="E2821" s="62"/>
    </row>
    <row r="2822" spans="4:5" x14ac:dyDescent="0.2">
      <c r="D2822" s="62"/>
      <c r="E2822" s="62"/>
    </row>
    <row r="2823" spans="4:5" x14ac:dyDescent="0.2">
      <c r="D2823" s="62"/>
      <c r="E2823" s="62"/>
    </row>
    <row r="2824" spans="4:5" x14ac:dyDescent="0.2">
      <c r="D2824" s="62"/>
      <c r="E2824" s="62"/>
    </row>
    <row r="2825" spans="4:5" x14ac:dyDescent="0.2">
      <c r="D2825" s="62"/>
      <c r="E2825" s="62"/>
    </row>
    <row r="2826" spans="4:5" x14ac:dyDescent="0.2">
      <c r="D2826" s="62"/>
      <c r="E2826" s="62"/>
    </row>
    <row r="2827" spans="4:5" x14ac:dyDescent="0.2">
      <c r="D2827" s="62"/>
      <c r="E2827" s="62"/>
    </row>
    <row r="2828" spans="4:5" x14ac:dyDescent="0.2">
      <c r="D2828" s="62"/>
      <c r="E2828" s="62"/>
    </row>
    <row r="2829" spans="4:5" x14ac:dyDescent="0.2">
      <c r="D2829" s="62"/>
      <c r="E2829" s="62"/>
    </row>
    <row r="2830" spans="4:5" x14ac:dyDescent="0.2">
      <c r="D2830" s="62"/>
      <c r="E2830" s="62"/>
    </row>
    <row r="2831" spans="4:5" x14ac:dyDescent="0.2">
      <c r="D2831" s="62"/>
      <c r="E2831" s="62"/>
    </row>
    <row r="2832" spans="4:5" x14ac:dyDescent="0.2">
      <c r="D2832" s="62"/>
      <c r="E2832" s="62"/>
    </row>
    <row r="2833" spans="4:5" x14ac:dyDescent="0.2">
      <c r="D2833" s="62"/>
      <c r="E2833" s="62"/>
    </row>
    <row r="2834" spans="4:5" x14ac:dyDescent="0.2">
      <c r="D2834" s="62"/>
      <c r="E2834" s="62"/>
    </row>
    <row r="2835" spans="4:5" x14ac:dyDescent="0.2">
      <c r="D2835" s="62"/>
      <c r="E2835" s="62"/>
    </row>
    <row r="2836" spans="4:5" x14ac:dyDescent="0.2">
      <c r="D2836" s="62"/>
      <c r="E2836" s="62"/>
    </row>
    <row r="2837" spans="4:5" x14ac:dyDescent="0.2">
      <c r="D2837" s="62"/>
      <c r="E2837" s="62"/>
    </row>
    <row r="2838" spans="4:5" x14ac:dyDescent="0.2">
      <c r="D2838" s="62"/>
      <c r="E2838" s="62"/>
    </row>
    <row r="2839" spans="4:5" x14ac:dyDescent="0.2">
      <c r="D2839" s="62"/>
      <c r="E2839" s="62"/>
    </row>
    <row r="2840" spans="4:5" x14ac:dyDescent="0.2">
      <c r="D2840" s="62"/>
      <c r="E2840" s="62"/>
    </row>
    <row r="2841" spans="4:5" x14ac:dyDescent="0.2">
      <c r="D2841" s="62"/>
      <c r="E2841" s="62"/>
    </row>
    <row r="2842" spans="4:5" x14ac:dyDescent="0.2">
      <c r="D2842" s="62"/>
      <c r="E2842" s="62"/>
    </row>
    <row r="2843" spans="4:5" x14ac:dyDescent="0.2">
      <c r="D2843" s="62"/>
      <c r="E2843" s="62"/>
    </row>
    <row r="2844" spans="4:5" x14ac:dyDescent="0.2">
      <c r="D2844" s="62"/>
      <c r="E2844" s="62"/>
    </row>
    <row r="2845" spans="4:5" x14ac:dyDescent="0.2">
      <c r="D2845" s="62"/>
      <c r="E2845" s="62"/>
    </row>
    <row r="2846" spans="4:5" x14ac:dyDescent="0.2">
      <c r="D2846" s="62"/>
      <c r="E2846" s="62"/>
    </row>
    <row r="2847" spans="4:5" x14ac:dyDescent="0.2">
      <c r="D2847" s="62"/>
      <c r="E2847" s="62"/>
    </row>
    <row r="2848" spans="4:5" x14ac:dyDescent="0.2">
      <c r="D2848" s="62"/>
      <c r="E2848" s="62"/>
    </row>
    <row r="2849" spans="4:5" x14ac:dyDescent="0.2">
      <c r="D2849" s="62"/>
      <c r="E2849" s="62"/>
    </row>
    <row r="2850" spans="4:5" x14ac:dyDescent="0.2">
      <c r="D2850" s="62"/>
      <c r="E2850" s="62"/>
    </row>
    <row r="2851" spans="4:5" x14ac:dyDescent="0.2">
      <c r="D2851" s="62"/>
      <c r="E2851" s="62"/>
    </row>
    <row r="2852" spans="4:5" x14ac:dyDescent="0.2">
      <c r="D2852" s="62"/>
      <c r="E2852" s="62"/>
    </row>
    <row r="2853" spans="4:5" x14ac:dyDescent="0.2">
      <c r="D2853" s="62"/>
      <c r="E2853" s="62"/>
    </row>
    <row r="2854" spans="4:5" x14ac:dyDescent="0.2">
      <c r="D2854" s="62"/>
      <c r="E2854" s="62"/>
    </row>
    <row r="2855" spans="4:5" x14ac:dyDescent="0.2">
      <c r="D2855" s="62"/>
      <c r="E2855" s="62"/>
    </row>
    <row r="2856" spans="4:5" x14ac:dyDescent="0.2">
      <c r="D2856" s="62"/>
      <c r="E2856" s="62"/>
    </row>
    <row r="2857" spans="4:5" x14ac:dyDescent="0.2">
      <c r="D2857" s="62"/>
      <c r="E2857" s="62"/>
    </row>
    <row r="2858" spans="4:5" x14ac:dyDescent="0.2">
      <c r="D2858" s="62"/>
      <c r="E2858" s="62"/>
    </row>
    <row r="2859" spans="4:5" x14ac:dyDescent="0.2">
      <c r="D2859" s="62"/>
      <c r="E2859" s="62"/>
    </row>
    <row r="2860" spans="4:5" x14ac:dyDescent="0.2">
      <c r="D2860" s="62"/>
      <c r="E2860" s="62"/>
    </row>
    <row r="2861" spans="4:5" x14ac:dyDescent="0.2">
      <c r="D2861" s="62"/>
      <c r="E2861" s="62"/>
    </row>
    <row r="2862" spans="4:5" x14ac:dyDescent="0.2">
      <c r="D2862" s="62"/>
      <c r="E2862" s="62"/>
    </row>
    <row r="2863" spans="4:5" x14ac:dyDescent="0.2">
      <c r="D2863" s="62"/>
      <c r="E2863" s="62"/>
    </row>
    <row r="2864" spans="4:5" x14ac:dyDescent="0.2">
      <c r="D2864" s="62"/>
      <c r="E2864" s="62"/>
    </row>
    <row r="2865" spans="4:5" x14ac:dyDescent="0.2">
      <c r="D2865" s="62"/>
      <c r="E2865" s="62"/>
    </row>
    <row r="2866" spans="4:5" x14ac:dyDescent="0.2">
      <c r="D2866" s="62"/>
      <c r="E2866" s="62"/>
    </row>
    <row r="2867" spans="4:5" x14ac:dyDescent="0.2">
      <c r="D2867" s="62"/>
      <c r="E2867" s="62"/>
    </row>
    <row r="2868" spans="4:5" x14ac:dyDescent="0.2">
      <c r="D2868" s="62"/>
      <c r="E2868" s="62"/>
    </row>
    <row r="2869" spans="4:5" x14ac:dyDescent="0.2">
      <c r="D2869" s="62"/>
      <c r="E2869" s="62"/>
    </row>
    <row r="2870" spans="4:5" x14ac:dyDescent="0.2">
      <c r="D2870" s="62"/>
      <c r="E2870" s="62"/>
    </row>
    <row r="2871" spans="4:5" x14ac:dyDescent="0.2">
      <c r="D2871" s="62"/>
      <c r="E2871" s="62"/>
    </row>
    <row r="2872" spans="4:5" x14ac:dyDescent="0.2">
      <c r="D2872" s="62"/>
      <c r="E2872" s="62"/>
    </row>
    <row r="2873" spans="4:5" x14ac:dyDescent="0.2">
      <c r="D2873" s="62"/>
      <c r="E2873" s="62"/>
    </row>
    <row r="2874" spans="4:5" x14ac:dyDescent="0.2">
      <c r="D2874" s="62"/>
      <c r="E2874" s="62"/>
    </row>
    <row r="2875" spans="4:5" x14ac:dyDescent="0.2">
      <c r="D2875" s="62"/>
      <c r="E2875" s="62"/>
    </row>
    <row r="2876" spans="4:5" x14ac:dyDescent="0.2">
      <c r="D2876" s="62"/>
      <c r="E2876" s="62"/>
    </row>
    <row r="2877" spans="4:5" x14ac:dyDescent="0.2">
      <c r="D2877" s="62"/>
      <c r="E2877" s="62"/>
    </row>
    <row r="2878" spans="4:5" x14ac:dyDescent="0.2">
      <c r="D2878" s="62"/>
      <c r="E2878" s="62"/>
    </row>
    <row r="2879" spans="4:5" x14ac:dyDescent="0.2">
      <c r="D2879" s="62"/>
      <c r="E2879" s="62"/>
    </row>
    <row r="2880" spans="4:5" x14ac:dyDescent="0.2">
      <c r="D2880" s="62"/>
      <c r="E2880" s="62"/>
    </row>
    <row r="2881" spans="4:5" x14ac:dyDescent="0.2">
      <c r="D2881" s="62"/>
      <c r="E2881" s="62"/>
    </row>
    <row r="2882" spans="4:5" x14ac:dyDescent="0.2">
      <c r="D2882" s="62"/>
      <c r="E2882" s="62"/>
    </row>
    <row r="2883" spans="4:5" x14ac:dyDescent="0.2">
      <c r="D2883" s="62"/>
      <c r="E2883" s="62"/>
    </row>
    <row r="2884" spans="4:5" x14ac:dyDescent="0.2">
      <c r="D2884" s="62"/>
      <c r="E2884" s="62"/>
    </row>
    <row r="2885" spans="4:5" x14ac:dyDescent="0.2">
      <c r="D2885" s="62"/>
      <c r="E2885" s="62"/>
    </row>
    <row r="2886" spans="4:5" x14ac:dyDescent="0.2">
      <c r="D2886" s="62"/>
      <c r="E2886" s="62"/>
    </row>
    <row r="2887" spans="4:5" x14ac:dyDescent="0.2">
      <c r="D2887" s="62"/>
      <c r="E2887" s="62"/>
    </row>
    <row r="2888" spans="4:5" x14ac:dyDescent="0.2">
      <c r="D2888" s="62"/>
      <c r="E2888" s="62"/>
    </row>
    <row r="2889" spans="4:5" x14ac:dyDescent="0.2">
      <c r="D2889" s="62"/>
      <c r="E2889" s="62"/>
    </row>
    <row r="2890" spans="4:5" x14ac:dyDescent="0.2">
      <c r="D2890" s="62"/>
      <c r="E2890" s="62"/>
    </row>
    <row r="2891" spans="4:5" x14ac:dyDescent="0.2">
      <c r="D2891" s="62"/>
      <c r="E2891" s="62"/>
    </row>
    <row r="2892" spans="4:5" x14ac:dyDescent="0.2">
      <c r="D2892" s="62"/>
      <c r="E2892" s="62"/>
    </row>
    <row r="2893" spans="4:5" x14ac:dyDescent="0.2">
      <c r="D2893" s="62"/>
      <c r="E2893" s="62"/>
    </row>
    <row r="2894" spans="4:5" x14ac:dyDescent="0.2">
      <c r="D2894" s="62"/>
      <c r="E2894" s="62"/>
    </row>
    <row r="2895" spans="4:5" x14ac:dyDescent="0.2">
      <c r="D2895" s="62"/>
      <c r="E2895" s="62"/>
    </row>
    <row r="2896" spans="4:5" x14ac:dyDescent="0.2">
      <c r="D2896" s="62"/>
      <c r="E2896" s="62"/>
    </row>
    <row r="2897" spans="4:5" x14ac:dyDescent="0.2">
      <c r="D2897" s="62"/>
      <c r="E2897" s="62"/>
    </row>
    <row r="2898" spans="4:5" x14ac:dyDescent="0.2">
      <c r="D2898" s="62"/>
      <c r="E2898" s="62"/>
    </row>
    <row r="2899" spans="4:5" x14ac:dyDescent="0.2">
      <c r="D2899" s="62"/>
      <c r="E2899" s="62"/>
    </row>
    <row r="2900" spans="4:5" x14ac:dyDescent="0.2">
      <c r="D2900" s="62"/>
      <c r="E2900" s="62"/>
    </row>
    <row r="2901" spans="4:5" x14ac:dyDescent="0.2">
      <c r="D2901" s="62"/>
      <c r="E2901" s="62"/>
    </row>
    <row r="2902" spans="4:5" x14ac:dyDescent="0.2">
      <c r="D2902" s="62"/>
      <c r="E2902" s="62"/>
    </row>
    <row r="2903" spans="4:5" x14ac:dyDescent="0.2">
      <c r="D2903" s="62"/>
      <c r="E2903" s="62"/>
    </row>
    <row r="2904" spans="4:5" x14ac:dyDescent="0.2">
      <c r="D2904" s="62"/>
      <c r="E2904" s="62"/>
    </row>
    <row r="2905" spans="4:5" x14ac:dyDescent="0.2">
      <c r="D2905" s="62"/>
      <c r="E2905" s="62"/>
    </row>
    <row r="2906" spans="4:5" x14ac:dyDescent="0.2">
      <c r="D2906" s="62"/>
      <c r="E2906" s="62"/>
    </row>
    <row r="2907" spans="4:5" x14ac:dyDescent="0.2">
      <c r="D2907" s="62"/>
      <c r="E2907" s="62"/>
    </row>
    <row r="2908" spans="4:5" x14ac:dyDescent="0.2">
      <c r="D2908" s="62"/>
      <c r="E2908" s="62"/>
    </row>
    <row r="2909" spans="4:5" x14ac:dyDescent="0.2">
      <c r="D2909" s="62"/>
      <c r="E2909" s="62"/>
    </row>
    <row r="2910" spans="4:5" x14ac:dyDescent="0.2">
      <c r="D2910" s="62"/>
      <c r="E2910" s="62"/>
    </row>
    <row r="2911" spans="4:5" x14ac:dyDescent="0.2">
      <c r="D2911" s="62"/>
      <c r="E2911" s="62"/>
    </row>
    <row r="2912" spans="4:5" x14ac:dyDescent="0.2">
      <c r="D2912" s="62"/>
      <c r="E2912" s="62"/>
    </row>
    <row r="2913" spans="4:5" x14ac:dyDescent="0.2">
      <c r="D2913" s="62"/>
      <c r="E2913" s="62"/>
    </row>
    <row r="2914" spans="4:5" x14ac:dyDescent="0.2">
      <c r="D2914" s="62"/>
      <c r="E2914" s="62"/>
    </row>
    <row r="2915" spans="4:5" x14ac:dyDescent="0.2">
      <c r="D2915" s="62"/>
      <c r="E2915" s="62"/>
    </row>
    <row r="2916" spans="4:5" x14ac:dyDescent="0.2">
      <c r="D2916" s="62"/>
      <c r="E2916" s="62"/>
    </row>
    <row r="2917" spans="4:5" x14ac:dyDescent="0.2">
      <c r="D2917" s="62"/>
      <c r="E2917" s="62"/>
    </row>
    <row r="2918" spans="4:5" x14ac:dyDescent="0.2">
      <c r="D2918" s="62"/>
      <c r="E2918" s="62"/>
    </row>
    <row r="2919" spans="4:5" x14ac:dyDescent="0.2">
      <c r="D2919" s="62"/>
      <c r="E2919" s="62"/>
    </row>
    <row r="2920" spans="4:5" x14ac:dyDescent="0.2">
      <c r="D2920" s="62"/>
      <c r="E2920" s="62"/>
    </row>
    <row r="2921" spans="4:5" x14ac:dyDescent="0.2">
      <c r="D2921" s="62"/>
      <c r="E2921" s="62"/>
    </row>
    <row r="2922" spans="4:5" x14ac:dyDescent="0.2">
      <c r="D2922" s="62"/>
      <c r="E2922" s="62"/>
    </row>
    <row r="2923" spans="4:5" x14ac:dyDescent="0.2">
      <c r="D2923" s="62"/>
      <c r="E2923" s="62"/>
    </row>
    <row r="2924" spans="4:5" x14ac:dyDescent="0.2">
      <c r="D2924" s="62"/>
      <c r="E2924" s="62"/>
    </row>
    <row r="2925" spans="4:5" x14ac:dyDescent="0.2">
      <c r="D2925" s="62"/>
      <c r="E2925" s="62"/>
    </row>
    <row r="2926" spans="4:5" x14ac:dyDescent="0.2">
      <c r="D2926" s="62"/>
      <c r="E2926" s="62"/>
    </row>
    <row r="2927" spans="4:5" x14ac:dyDescent="0.2">
      <c r="D2927" s="62"/>
      <c r="E2927" s="62"/>
    </row>
    <row r="2928" spans="4:5" x14ac:dyDescent="0.2">
      <c r="D2928" s="62"/>
      <c r="E2928" s="62"/>
    </row>
    <row r="2929" spans="4:5" x14ac:dyDescent="0.2">
      <c r="D2929" s="62"/>
      <c r="E2929" s="62"/>
    </row>
    <row r="2930" spans="4:5" x14ac:dyDescent="0.2">
      <c r="D2930" s="62"/>
      <c r="E2930" s="62"/>
    </row>
    <row r="2931" spans="4:5" x14ac:dyDescent="0.2">
      <c r="D2931" s="62"/>
      <c r="E2931" s="62"/>
    </row>
    <row r="2932" spans="4:5" x14ac:dyDescent="0.2">
      <c r="D2932" s="62"/>
      <c r="E2932" s="62"/>
    </row>
    <row r="2933" spans="4:5" x14ac:dyDescent="0.2">
      <c r="D2933" s="62"/>
      <c r="E2933" s="62"/>
    </row>
    <row r="2934" spans="4:5" x14ac:dyDescent="0.2">
      <c r="D2934" s="62"/>
      <c r="E2934" s="62"/>
    </row>
    <row r="2935" spans="4:5" x14ac:dyDescent="0.2">
      <c r="D2935" s="62"/>
      <c r="E2935" s="62"/>
    </row>
    <row r="2936" spans="4:5" x14ac:dyDescent="0.2">
      <c r="D2936" s="62"/>
      <c r="E2936" s="62"/>
    </row>
    <row r="2937" spans="4:5" x14ac:dyDescent="0.2">
      <c r="D2937" s="62"/>
      <c r="E2937" s="62"/>
    </row>
    <row r="2938" spans="4:5" x14ac:dyDescent="0.2">
      <c r="D2938" s="62"/>
      <c r="E2938" s="62"/>
    </row>
    <row r="2939" spans="4:5" x14ac:dyDescent="0.2">
      <c r="D2939" s="62"/>
      <c r="E2939" s="62"/>
    </row>
    <row r="2940" spans="4:5" x14ac:dyDescent="0.2">
      <c r="D2940" s="62"/>
      <c r="E2940" s="62"/>
    </row>
    <row r="2941" spans="4:5" x14ac:dyDescent="0.2">
      <c r="D2941" s="62"/>
      <c r="E2941" s="62"/>
    </row>
    <row r="2942" spans="4:5" x14ac:dyDescent="0.2">
      <c r="D2942" s="62"/>
      <c r="E2942" s="62"/>
    </row>
    <row r="2943" spans="4:5" x14ac:dyDescent="0.2">
      <c r="D2943" s="62"/>
      <c r="E2943" s="62"/>
    </row>
    <row r="2944" spans="4:5" x14ac:dyDescent="0.2">
      <c r="D2944" s="62"/>
      <c r="E2944" s="62"/>
    </row>
    <row r="2945" spans="4:5" x14ac:dyDescent="0.2">
      <c r="D2945" s="62"/>
      <c r="E2945" s="62"/>
    </row>
    <row r="2946" spans="4:5" x14ac:dyDescent="0.2">
      <c r="D2946" s="62"/>
      <c r="E2946" s="62"/>
    </row>
    <row r="2947" spans="4:5" x14ac:dyDescent="0.2">
      <c r="D2947" s="62"/>
      <c r="E2947" s="62"/>
    </row>
    <row r="2948" spans="4:5" x14ac:dyDescent="0.2">
      <c r="D2948" s="62"/>
      <c r="E2948" s="62"/>
    </row>
    <row r="2949" spans="4:5" x14ac:dyDescent="0.2">
      <c r="D2949" s="62"/>
      <c r="E2949" s="62"/>
    </row>
    <row r="2950" spans="4:5" x14ac:dyDescent="0.2">
      <c r="D2950" s="62"/>
      <c r="E2950" s="62"/>
    </row>
    <row r="2951" spans="4:5" x14ac:dyDescent="0.2">
      <c r="D2951" s="62"/>
      <c r="E2951" s="62"/>
    </row>
    <row r="2952" spans="4:5" x14ac:dyDescent="0.2">
      <c r="D2952" s="62"/>
      <c r="E2952" s="62"/>
    </row>
    <row r="2953" spans="4:5" x14ac:dyDescent="0.2">
      <c r="D2953" s="62"/>
      <c r="E2953" s="62"/>
    </row>
    <row r="2954" spans="4:5" x14ac:dyDescent="0.2">
      <c r="D2954" s="62"/>
      <c r="E2954" s="62"/>
    </row>
    <row r="2955" spans="4:5" x14ac:dyDescent="0.2">
      <c r="D2955" s="62"/>
      <c r="E2955" s="62"/>
    </row>
    <row r="2956" spans="4:5" x14ac:dyDescent="0.2">
      <c r="D2956" s="62"/>
      <c r="E2956" s="62"/>
    </row>
    <row r="2957" spans="4:5" x14ac:dyDescent="0.2">
      <c r="D2957" s="62"/>
      <c r="E2957" s="62"/>
    </row>
    <row r="2958" spans="4:5" x14ac:dyDescent="0.2">
      <c r="D2958" s="62"/>
      <c r="E2958" s="62"/>
    </row>
    <row r="2959" spans="4:5" x14ac:dyDescent="0.2">
      <c r="D2959" s="62"/>
      <c r="E2959" s="62"/>
    </row>
    <row r="2960" spans="4:5" x14ac:dyDescent="0.2">
      <c r="D2960" s="62"/>
      <c r="E2960" s="62"/>
    </row>
    <row r="2961" spans="4:5" x14ac:dyDescent="0.2">
      <c r="D2961" s="62"/>
      <c r="E2961" s="62"/>
    </row>
    <row r="2962" spans="4:5" x14ac:dyDescent="0.2">
      <c r="D2962" s="62"/>
      <c r="E2962" s="62"/>
    </row>
    <row r="2963" spans="4:5" x14ac:dyDescent="0.2">
      <c r="D2963" s="62"/>
      <c r="E2963" s="62"/>
    </row>
    <row r="2964" spans="4:5" x14ac:dyDescent="0.2">
      <c r="D2964" s="62"/>
      <c r="E2964" s="62"/>
    </row>
    <row r="2965" spans="4:5" x14ac:dyDescent="0.2">
      <c r="D2965" s="62"/>
      <c r="E2965" s="62"/>
    </row>
    <row r="2966" spans="4:5" x14ac:dyDescent="0.2">
      <c r="D2966" s="62"/>
      <c r="E2966" s="62"/>
    </row>
    <row r="2967" spans="4:5" x14ac:dyDescent="0.2">
      <c r="D2967" s="62"/>
      <c r="E2967" s="62"/>
    </row>
    <row r="2968" spans="4:5" x14ac:dyDescent="0.2">
      <c r="D2968" s="62"/>
      <c r="E2968" s="62"/>
    </row>
    <row r="2969" spans="4:5" x14ac:dyDescent="0.2">
      <c r="D2969" s="62"/>
      <c r="E2969" s="62"/>
    </row>
    <row r="2970" spans="4:5" x14ac:dyDescent="0.2">
      <c r="D2970" s="62"/>
      <c r="E2970" s="62"/>
    </row>
    <row r="2971" spans="4:5" x14ac:dyDescent="0.2">
      <c r="D2971" s="62"/>
      <c r="E2971" s="62"/>
    </row>
    <row r="2972" spans="4:5" x14ac:dyDescent="0.2">
      <c r="D2972" s="62"/>
      <c r="E2972" s="62"/>
    </row>
    <row r="2973" spans="4:5" x14ac:dyDescent="0.2">
      <c r="D2973" s="62"/>
      <c r="E2973" s="62"/>
    </row>
    <row r="2974" spans="4:5" x14ac:dyDescent="0.2">
      <c r="D2974" s="62"/>
      <c r="E2974" s="62"/>
    </row>
    <row r="2975" spans="4:5" x14ac:dyDescent="0.2">
      <c r="D2975" s="62"/>
      <c r="E2975" s="62"/>
    </row>
    <row r="2976" spans="4:5" x14ac:dyDescent="0.2">
      <c r="D2976" s="62"/>
      <c r="E2976" s="62"/>
    </row>
    <row r="2977" spans="4:5" x14ac:dyDescent="0.2">
      <c r="D2977" s="62"/>
      <c r="E2977" s="62"/>
    </row>
    <row r="2978" spans="4:5" x14ac:dyDescent="0.2">
      <c r="D2978" s="62"/>
      <c r="E2978" s="62"/>
    </row>
    <row r="2979" spans="4:5" x14ac:dyDescent="0.2">
      <c r="D2979" s="62"/>
      <c r="E2979" s="62"/>
    </row>
    <row r="2980" spans="4:5" x14ac:dyDescent="0.2">
      <c r="D2980" s="62"/>
      <c r="E2980" s="62"/>
    </row>
    <row r="2981" spans="4:5" x14ac:dyDescent="0.2">
      <c r="D2981" s="62"/>
      <c r="E2981" s="62"/>
    </row>
    <row r="2982" spans="4:5" x14ac:dyDescent="0.2">
      <c r="D2982" s="62"/>
      <c r="E2982" s="62"/>
    </row>
    <row r="2983" spans="4:5" x14ac:dyDescent="0.2">
      <c r="D2983" s="62"/>
      <c r="E2983" s="62"/>
    </row>
    <row r="2984" spans="4:5" x14ac:dyDescent="0.2">
      <c r="D2984" s="62"/>
      <c r="E2984" s="62"/>
    </row>
    <row r="2985" spans="4:5" x14ac:dyDescent="0.2">
      <c r="D2985" s="62"/>
      <c r="E2985" s="62"/>
    </row>
    <row r="2986" spans="4:5" x14ac:dyDescent="0.2">
      <c r="D2986" s="62"/>
      <c r="E2986" s="62"/>
    </row>
    <row r="2987" spans="4:5" x14ac:dyDescent="0.2">
      <c r="D2987" s="62"/>
      <c r="E2987" s="62"/>
    </row>
    <row r="2988" spans="4:5" x14ac:dyDescent="0.2">
      <c r="D2988" s="62"/>
      <c r="E2988" s="62"/>
    </row>
    <row r="2989" spans="4:5" x14ac:dyDescent="0.2">
      <c r="D2989" s="62"/>
      <c r="E2989" s="62"/>
    </row>
    <row r="2990" spans="4:5" x14ac:dyDescent="0.2">
      <c r="D2990" s="62"/>
      <c r="E2990" s="62"/>
    </row>
    <row r="2991" spans="4:5" x14ac:dyDescent="0.2">
      <c r="D2991" s="62"/>
      <c r="E2991" s="62"/>
    </row>
    <row r="2992" spans="4:5" x14ac:dyDescent="0.2">
      <c r="D2992" s="62"/>
      <c r="E2992" s="62"/>
    </row>
    <row r="2993" spans="4:5" x14ac:dyDescent="0.2">
      <c r="D2993" s="62"/>
      <c r="E2993" s="62"/>
    </row>
    <row r="2994" spans="4:5" x14ac:dyDescent="0.2">
      <c r="D2994" s="62"/>
      <c r="E2994" s="62"/>
    </row>
    <row r="2995" spans="4:5" x14ac:dyDescent="0.2">
      <c r="D2995" s="62"/>
      <c r="E2995" s="62"/>
    </row>
    <row r="2996" spans="4:5" x14ac:dyDescent="0.2">
      <c r="D2996" s="62"/>
      <c r="E2996" s="62"/>
    </row>
    <row r="2997" spans="4:5" x14ac:dyDescent="0.2">
      <c r="D2997" s="62"/>
      <c r="E2997" s="62"/>
    </row>
    <row r="2998" spans="4:5" x14ac:dyDescent="0.2">
      <c r="D2998" s="62"/>
      <c r="E2998" s="62"/>
    </row>
    <row r="2999" spans="4:5" x14ac:dyDescent="0.2">
      <c r="D2999" s="62"/>
      <c r="E2999" s="62"/>
    </row>
    <row r="3000" spans="4:5" x14ac:dyDescent="0.2">
      <c r="D3000" s="62"/>
      <c r="E3000" s="62"/>
    </row>
    <row r="3001" spans="4:5" x14ac:dyDescent="0.2">
      <c r="D3001" s="62"/>
      <c r="E3001" s="62"/>
    </row>
    <row r="3002" spans="4:5" x14ac:dyDescent="0.2">
      <c r="D3002" s="62"/>
      <c r="E3002" s="62"/>
    </row>
    <row r="3003" spans="4:5" x14ac:dyDescent="0.2">
      <c r="D3003" s="62"/>
      <c r="E3003" s="62"/>
    </row>
    <row r="3004" spans="4:5" x14ac:dyDescent="0.2">
      <c r="D3004" s="62"/>
      <c r="E3004" s="62"/>
    </row>
    <row r="3005" spans="4:5" x14ac:dyDescent="0.2">
      <c r="D3005" s="62"/>
      <c r="E3005" s="62"/>
    </row>
    <row r="3006" spans="4:5" x14ac:dyDescent="0.2">
      <c r="D3006" s="62"/>
      <c r="E3006" s="62"/>
    </row>
    <row r="3007" spans="4:5" x14ac:dyDescent="0.2">
      <c r="D3007" s="62"/>
      <c r="E3007" s="62"/>
    </row>
    <row r="3008" spans="4:5" x14ac:dyDescent="0.2">
      <c r="D3008" s="62"/>
      <c r="E3008" s="62"/>
    </row>
    <row r="3009" spans="4:5" x14ac:dyDescent="0.2">
      <c r="D3009" s="62"/>
      <c r="E3009" s="62"/>
    </row>
    <row r="3010" spans="4:5" x14ac:dyDescent="0.2">
      <c r="D3010" s="62"/>
      <c r="E3010" s="62"/>
    </row>
    <row r="3011" spans="4:5" x14ac:dyDescent="0.2">
      <c r="D3011" s="62"/>
      <c r="E3011" s="62"/>
    </row>
    <row r="3012" spans="4:5" x14ac:dyDescent="0.2">
      <c r="D3012" s="62"/>
      <c r="E3012" s="62"/>
    </row>
    <row r="3013" spans="4:5" x14ac:dyDescent="0.2">
      <c r="D3013" s="62"/>
      <c r="E3013" s="62"/>
    </row>
    <row r="3014" spans="4:5" x14ac:dyDescent="0.2">
      <c r="D3014" s="62"/>
      <c r="E3014" s="62"/>
    </row>
    <row r="3015" spans="4:5" x14ac:dyDescent="0.2">
      <c r="D3015" s="62"/>
      <c r="E3015" s="62"/>
    </row>
    <row r="3016" spans="4:5" x14ac:dyDescent="0.2">
      <c r="D3016" s="62"/>
      <c r="E3016" s="62"/>
    </row>
    <row r="3017" spans="4:5" x14ac:dyDescent="0.2">
      <c r="D3017" s="62"/>
      <c r="E3017" s="62"/>
    </row>
    <row r="3018" spans="4:5" x14ac:dyDescent="0.2">
      <c r="D3018" s="62"/>
      <c r="E3018" s="62"/>
    </row>
    <row r="3019" spans="4:5" x14ac:dyDescent="0.2">
      <c r="D3019" s="62"/>
      <c r="E3019" s="62"/>
    </row>
    <row r="3020" spans="4:5" x14ac:dyDescent="0.2">
      <c r="D3020" s="62"/>
      <c r="E3020" s="62"/>
    </row>
    <row r="3021" spans="4:5" x14ac:dyDescent="0.2">
      <c r="D3021" s="62"/>
      <c r="E3021" s="62"/>
    </row>
    <row r="3022" spans="4:5" x14ac:dyDescent="0.2">
      <c r="D3022" s="62"/>
      <c r="E3022" s="62"/>
    </row>
    <row r="3023" spans="4:5" x14ac:dyDescent="0.2">
      <c r="D3023" s="62"/>
      <c r="E3023" s="62"/>
    </row>
    <row r="3024" spans="4:5" x14ac:dyDescent="0.2">
      <c r="D3024" s="62"/>
      <c r="E3024" s="62"/>
    </row>
    <row r="3025" spans="4:5" x14ac:dyDescent="0.2">
      <c r="D3025" s="62"/>
      <c r="E3025" s="62"/>
    </row>
    <row r="3026" spans="4:5" x14ac:dyDescent="0.2">
      <c r="D3026" s="62"/>
      <c r="E3026" s="62"/>
    </row>
    <row r="3027" spans="4:5" x14ac:dyDescent="0.2">
      <c r="D3027" s="62"/>
      <c r="E3027" s="62"/>
    </row>
    <row r="3028" spans="4:5" x14ac:dyDescent="0.2">
      <c r="D3028" s="62"/>
      <c r="E3028" s="62"/>
    </row>
    <row r="3029" spans="4:5" x14ac:dyDescent="0.2">
      <c r="D3029" s="62"/>
      <c r="E3029" s="62"/>
    </row>
    <row r="3030" spans="4:5" x14ac:dyDescent="0.2">
      <c r="D3030" s="62"/>
      <c r="E3030" s="62"/>
    </row>
    <row r="3031" spans="4:5" x14ac:dyDescent="0.2">
      <c r="D3031" s="62"/>
      <c r="E3031" s="62"/>
    </row>
    <row r="3032" spans="4:5" x14ac:dyDescent="0.2">
      <c r="D3032" s="62"/>
      <c r="E3032" s="62"/>
    </row>
    <row r="3033" spans="4:5" x14ac:dyDescent="0.2">
      <c r="D3033" s="62"/>
      <c r="E3033" s="62"/>
    </row>
    <row r="3034" spans="4:5" x14ac:dyDescent="0.2">
      <c r="D3034" s="62"/>
      <c r="E3034" s="62"/>
    </row>
    <row r="3035" spans="4:5" x14ac:dyDescent="0.2">
      <c r="D3035" s="62"/>
      <c r="E3035" s="62"/>
    </row>
    <row r="3036" spans="4:5" x14ac:dyDescent="0.2">
      <c r="D3036" s="62"/>
      <c r="E3036" s="62"/>
    </row>
    <row r="3037" spans="4:5" x14ac:dyDescent="0.2">
      <c r="D3037" s="62"/>
      <c r="E3037" s="62"/>
    </row>
    <row r="3038" spans="4:5" x14ac:dyDescent="0.2">
      <c r="D3038" s="62"/>
      <c r="E3038" s="62"/>
    </row>
    <row r="3039" spans="4:5" x14ac:dyDescent="0.2">
      <c r="D3039" s="62"/>
      <c r="E3039" s="62"/>
    </row>
    <row r="3040" spans="4:5" x14ac:dyDescent="0.2">
      <c r="D3040" s="62"/>
      <c r="E3040" s="62"/>
    </row>
    <row r="3041" spans="4:5" x14ac:dyDescent="0.2">
      <c r="D3041" s="62"/>
      <c r="E3041" s="62"/>
    </row>
    <row r="3042" spans="4:5" x14ac:dyDescent="0.2">
      <c r="D3042" s="62"/>
      <c r="E3042" s="62"/>
    </row>
    <row r="3043" spans="4:5" x14ac:dyDescent="0.2">
      <c r="D3043" s="62"/>
      <c r="E3043" s="62"/>
    </row>
    <row r="3044" spans="4:5" x14ac:dyDescent="0.2">
      <c r="D3044" s="62"/>
      <c r="E3044" s="62"/>
    </row>
    <row r="3045" spans="4:5" x14ac:dyDescent="0.2">
      <c r="D3045" s="62"/>
      <c r="E3045" s="62"/>
    </row>
    <row r="3046" spans="4:5" x14ac:dyDescent="0.2">
      <c r="D3046" s="62"/>
      <c r="E3046" s="62"/>
    </row>
    <row r="3047" spans="4:5" x14ac:dyDescent="0.2">
      <c r="D3047" s="62"/>
      <c r="E3047" s="62"/>
    </row>
    <row r="3048" spans="4:5" x14ac:dyDescent="0.2">
      <c r="D3048" s="62"/>
      <c r="E3048" s="62"/>
    </row>
    <row r="3049" spans="4:5" x14ac:dyDescent="0.2">
      <c r="D3049" s="62"/>
      <c r="E3049" s="62"/>
    </row>
    <row r="3050" spans="4:5" x14ac:dyDescent="0.2">
      <c r="D3050" s="62"/>
      <c r="E3050" s="62"/>
    </row>
    <row r="3051" spans="4:5" x14ac:dyDescent="0.2">
      <c r="D3051" s="62"/>
      <c r="E3051" s="62"/>
    </row>
    <row r="3052" spans="4:5" x14ac:dyDescent="0.2">
      <c r="D3052" s="62"/>
      <c r="E3052" s="62"/>
    </row>
    <row r="3053" spans="4:5" x14ac:dyDescent="0.2">
      <c r="D3053" s="62"/>
      <c r="E3053" s="62"/>
    </row>
    <row r="3054" spans="4:5" x14ac:dyDescent="0.2">
      <c r="D3054" s="62"/>
      <c r="E3054" s="62"/>
    </row>
    <row r="3055" spans="4:5" x14ac:dyDescent="0.2">
      <c r="D3055" s="62"/>
      <c r="E3055" s="62"/>
    </row>
    <row r="3056" spans="4:5" x14ac:dyDescent="0.2">
      <c r="D3056" s="62"/>
      <c r="E3056" s="62"/>
    </row>
    <row r="3057" spans="4:5" x14ac:dyDescent="0.2">
      <c r="D3057" s="62"/>
      <c r="E3057" s="62"/>
    </row>
    <row r="3058" spans="4:5" x14ac:dyDescent="0.2">
      <c r="D3058" s="62"/>
      <c r="E3058" s="62"/>
    </row>
    <row r="3059" spans="4:5" x14ac:dyDescent="0.2">
      <c r="D3059" s="62"/>
      <c r="E3059" s="62"/>
    </row>
    <row r="3060" spans="4:5" x14ac:dyDescent="0.2">
      <c r="D3060" s="62"/>
      <c r="E3060" s="62"/>
    </row>
    <row r="3061" spans="4:5" x14ac:dyDescent="0.2">
      <c r="D3061" s="62"/>
      <c r="E3061" s="62"/>
    </row>
    <row r="3062" spans="4:5" x14ac:dyDescent="0.2">
      <c r="D3062" s="62"/>
      <c r="E3062" s="62"/>
    </row>
    <row r="3063" spans="4:5" x14ac:dyDescent="0.2">
      <c r="D3063" s="62"/>
      <c r="E3063" s="62"/>
    </row>
    <row r="3064" spans="4:5" x14ac:dyDescent="0.2">
      <c r="D3064" s="62"/>
      <c r="E3064" s="62"/>
    </row>
    <row r="3065" spans="4:5" x14ac:dyDescent="0.2">
      <c r="D3065" s="62"/>
      <c r="E3065" s="62"/>
    </row>
    <row r="3066" spans="4:5" x14ac:dyDescent="0.2">
      <c r="D3066" s="62"/>
      <c r="E3066" s="62"/>
    </row>
    <row r="3067" spans="4:5" x14ac:dyDescent="0.2">
      <c r="D3067" s="62"/>
      <c r="E3067" s="62"/>
    </row>
    <row r="3068" spans="4:5" x14ac:dyDescent="0.2">
      <c r="D3068" s="62"/>
      <c r="E3068" s="62"/>
    </row>
    <row r="3069" spans="4:5" x14ac:dyDescent="0.2">
      <c r="D3069" s="62"/>
      <c r="E3069" s="62"/>
    </row>
    <row r="3070" spans="4:5" x14ac:dyDescent="0.2">
      <c r="D3070" s="62"/>
      <c r="E3070" s="62"/>
    </row>
    <row r="3071" spans="4:5" x14ac:dyDescent="0.2">
      <c r="D3071" s="62"/>
      <c r="E3071" s="62"/>
    </row>
    <row r="3072" spans="4:5" x14ac:dyDescent="0.2">
      <c r="D3072" s="62"/>
      <c r="E3072" s="62"/>
    </row>
    <row r="3073" spans="4:5" x14ac:dyDescent="0.2">
      <c r="D3073" s="62"/>
      <c r="E3073" s="62"/>
    </row>
    <row r="3074" spans="4:5" x14ac:dyDescent="0.2">
      <c r="D3074" s="62"/>
      <c r="E3074" s="62"/>
    </row>
    <row r="3075" spans="4:5" x14ac:dyDescent="0.2">
      <c r="D3075" s="62"/>
      <c r="E3075" s="62"/>
    </row>
    <row r="3076" spans="4:5" x14ac:dyDescent="0.2">
      <c r="D3076" s="62"/>
      <c r="E3076" s="62"/>
    </row>
    <row r="3077" spans="4:5" x14ac:dyDescent="0.2">
      <c r="D3077" s="62"/>
      <c r="E3077" s="62"/>
    </row>
    <row r="3078" spans="4:5" x14ac:dyDescent="0.2">
      <c r="D3078" s="62"/>
      <c r="E3078" s="62"/>
    </row>
    <row r="3079" spans="4:5" x14ac:dyDescent="0.2">
      <c r="D3079" s="62"/>
      <c r="E3079" s="62"/>
    </row>
    <row r="3080" spans="4:5" x14ac:dyDescent="0.2">
      <c r="D3080" s="62"/>
      <c r="E3080" s="62"/>
    </row>
    <row r="3081" spans="4:5" x14ac:dyDescent="0.2">
      <c r="D3081" s="62"/>
      <c r="E3081" s="62"/>
    </row>
    <row r="3082" spans="4:5" x14ac:dyDescent="0.2">
      <c r="D3082" s="62"/>
      <c r="E3082" s="62"/>
    </row>
    <row r="3083" spans="4:5" x14ac:dyDescent="0.2">
      <c r="D3083" s="62"/>
      <c r="E3083" s="62"/>
    </row>
    <row r="3084" spans="4:5" x14ac:dyDescent="0.2">
      <c r="D3084" s="62"/>
      <c r="E3084" s="62"/>
    </row>
    <row r="3085" spans="4:5" x14ac:dyDescent="0.2">
      <c r="D3085" s="62"/>
      <c r="E3085" s="62"/>
    </row>
    <row r="3086" spans="4:5" x14ac:dyDescent="0.2">
      <c r="D3086" s="62"/>
      <c r="E3086" s="62"/>
    </row>
    <row r="3087" spans="4:5" x14ac:dyDescent="0.2">
      <c r="D3087" s="62"/>
      <c r="E3087" s="62"/>
    </row>
    <row r="3088" spans="4:5" x14ac:dyDescent="0.2">
      <c r="D3088" s="62"/>
      <c r="E3088" s="62"/>
    </row>
    <row r="3089" spans="4:5" x14ac:dyDescent="0.2">
      <c r="D3089" s="62"/>
      <c r="E3089" s="62"/>
    </row>
    <row r="3090" spans="4:5" x14ac:dyDescent="0.2">
      <c r="D3090" s="62"/>
      <c r="E3090" s="62"/>
    </row>
    <row r="3091" spans="4:5" x14ac:dyDescent="0.2">
      <c r="D3091" s="62"/>
      <c r="E3091" s="62"/>
    </row>
    <row r="3092" spans="4:5" x14ac:dyDescent="0.2">
      <c r="D3092" s="62"/>
      <c r="E3092" s="62"/>
    </row>
    <row r="3093" spans="4:5" x14ac:dyDescent="0.2">
      <c r="D3093" s="62"/>
      <c r="E3093" s="62"/>
    </row>
    <row r="3094" spans="4:5" x14ac:dyDescent="0.2">
      <c r="D3094" s="62"/>
      <c r="E3094" s="62"/>
    </row>
    <row r="3095" spans="4:5" x14ac:dyDescent="0.2">
      <c r="D3095" s="62"/>
      <c r="E3095" s="62"/>
    </row>
    <row r="3096" spans="4:5" x14ac:dyDescent="0.2">
      <c r="D3096" s="62"/>
      <c r="E3096" s="62"/>
    </row>
    <row r="3097" spans="4:5" x14ac:dyDescent="0.2">
      <c r="D3097" s="62"/>
      <c r="E3097" s="62"/>
    </row>
    <row r="3098" spans="4:5" x14ac:dyDescent="0.2">
      <c r="D3098" s="62"/>
      <c r="E3098" s="62"/>
    </row>
    <row r="3099" spans="4:5" x14ac:dyDescent="0.2">
      <c r="D3099" s="62"/>
      <c r="E3099" s="62"/>
    </row>
    <row r="3100" spans="4:5" x14ac:dyDescent="0.2">
      <c r="D3100" s="62"/>
      <c r="E3100" s="62"/>
    </row>
    <row r="3101" spans="4:5" x14ac:dyDescent="0.2">
      <c r="D3101" s="62"/>
      <c r="E3101" s="62"/>
    </row>
    <row r="3102" spans="4:5" x14ac:dyDescent="0.2">
      <c r="D3102" s="62"/>
      <c r="E3102" s="62"/>
    </row>
    <row r="3103" spans="4:5" x14ac:dyDescent="0.2">
      <c r="D3103" s="62"/>
      <c r="E3103" s="62"/>
    </row>
    <row r="3104" spans="4:5" x14ac:dyDescent="0.2">
      <c r="D3104" s="62"/>
      <c r="E3104" s="62"/>
    </row>
    <row r="3105" spans="4:5" x14ac:dyDescent="0.2">
      <c r="D3105" s="62"/>
      <c r="E3105" s="62"/>
    </row>
    <row r="3106" spans="4:5" x14ac:dyDescent="0.2">
      <c r="D3106" s="62"/>
      <c r="E3106" s="62"/>
    </row>
    <row r="3107" spans="4:5" x14ac:dyDescent="0.2">
      <c r="D3107" s="62"/>
      <c r="E3107" s="62"/>
    </row>
    <row r="3108" spans="4:5" x14ac:dyDescent="0.2">
      <c r="D3108" s="62"/>
      <c r="E3108" s="62"/>
    </row>
    <row r="3109" spans="4:5" x14ac:dyDescent="0.2">
      <c r="D3109" s="62"/>
      <c r="E3109" s="62"/>
    </row>
    <row r="3110" spans="4:5" x14ac:dyDescent="0.2">
      <c r="D3110" s="62"/>
      <c r="E3110" s="62"/>
    </row>
    <row r="3111" spans="4:5" x14ac:dyDescent="0.2">
      <c r="D3111" s="62"/>
      <c r="E3111" s="62"/>
    </row>
    <row r="3112" spans="4:5" x14ac:dyDescent="0.2">
      <c r="D3112" s="62"/>
      <c r="E3112" s="62"/>
    </row>
    <row r="3113" spans="4:5" x14ac:dyDescent="0.2">
      <c r="D3113" s="62"/>
      <c r="E3113" s="62"/>
    </row>
    <row r="3114" spans="4:5" x14ac:dyDescent="0.2">
      <c r="D3114" s="62"/>
      <c r="E3114" s="62"/>
    </row>
    <row r="3115" spans="4:5" x14ac:dyDescent="0.2">
      <c r="D3115" s="62"/>
      <c r="E3115" s="62"/>
    </row>
    <row r="3116" spans="4:5" x14ac:dyDescent="0.2">
      <c r="D3116" s="62"/>
      <c r="E3116" s="62"/>
    </row>
    <row r="3117" spans="4:5" x14ac:dyDescent="0.2">
      <c r="D3117" s="62"/>
      <c r="E3117" s="62"/>
    </row>
    <row r="3118" spans="4:5" x14ac:dyDescent="0.2">
      <c r="D3118" s="62"/>
      <c r="E3118" s="62"/>
    </row>
    <row r="3119" spans="4:5" x14ac:dyDescent="0.2">
      <c r="D3119" s="62"/>
      <c r="E3119" s="62"/>
    </row>
    <row r="3120" spans="4:5" x14ac:dyDescent="0.2">
      <c r="D3120" s="62"/>
      <c r="E3120" s="62"/>
    </row>
    <row r="3121" spans="4:5" x14ac:dyDescent="0.2">
      <c r="D3121" s="62"/>
      <c r="E3121" s="62"/>
    </row>
    <row r="3122" spans="4:5" x14ac:dyDescent="0.2">
      <c r="D3122" s="62"/>
      <c r="E3122" s="62"/>
    </row>
    <row r="3123" spans="4:5" x14ac:dyDescent="0.2">
      <c r="D3123" s="62"/>
      <c r="E3123" s="62"/>
    </row>
    <row r="3124" spans="4:5" x14ac:dyDescent="0.2">
      <c r="D3124" s="62"/>
      <c r="E3124" s="62"/>
    </row>
    <row r="3125" spans="4:5" x14ac:dyDescent="0.2">
      <c r="D3125" s="62"/>
      <c r="E3125" s="62"/>
    </row>
    <row r="3126" spans="4:5" x14ac:dyDescent="0.2">
      <c r="D3126" s="62"/>
      <c r="E3126" s="62"/>
    </row>
    <row r="3127" spans="4:5" x14ac:dyDescent="0.2">
      <c r="D3127" s="62"/>
      <c r="E3127" s="62"/>
    </row>
    <row r="3128" spans="4:5" x14ac:dyDescent="0.2">
      <c r="D3128" s="62"/>
      <c r="E3128" s="62"/>
    </row>
    <row r="3129" spans="4:5" x14ac:dyDescent="0.2">
      <c r="D3129" s="62"/>
      <c r="E3129" s="62"/>
    </row>
    <row r="3130" spans="4:5" x14ac:dyDescent="0.2">
      <c r="D3130" s="62"/>
      <c r="E3130" s="62"/>
    </row>
    <row r="3131" spans="4:5" x14ac:dyDescent="0.2">
      <c r="D3131" s="62"/>
      <c r="E3131" s="62"/>
    </row>
    <row r="3132" spans="4:5" x14ac:dyDescent="0.2">
      <c r="D3132" s="62"/>
      <c r="E3132" s="62"/>
    </row>
    <row r="3133" spans="4:5" x14ac:dyDescent="0.2">
      <c r="D3133" s="62"/>
      <c r="E3133" s="62"/>
    </row>
    <row r="3134" spans="4:5" x14ac:dyDescent="0.2">
      <c r="D3134" s="62"/>
      <c r="E3134" s="62"/>
    </row>
    <row r="3135" spans="4:5" x14ac:dyDescent="0.2">
      <c r="D3135" s="62"/>
      <c r="E3135" s="62"/>
    </row>
    <row r="3136" spans="4:5" x14ac:dyDescent="0.2">
      <c r="D3136" s="62"/>
      <c r="E3136" s="62"/>
    </row>
    <row r="3137" spans="4:5" x14ac:dyDescent="0.2">
      <c r="D3137" s="62"/>
      <c r="E3137" s="62"/>
    </row>
    <row r="3138" spans="4:5" x14ac:dyDescent="0.2">
      <c r="D3138" s="62"/>
      <c r="E3138" s="62"/>
    </row>
    <row r="3139" spans="4:5" x14ac:dyDescent="0.2">
      <c r="D3139" s="62"/>
      <c r="E3139" s="62"/>
    </row>
    <row r="3140" spans="4:5" x14ac:dyDescent="0.2">
      <c r="D3140" s="62"/>
      <c r="E3140" s="62"/>
    </row>
    <row r="3141" spans="4:5" x14ac:dyDescent="0.2">
      <c r="D3141" s="62"/>
      <c r="E3141" s="62"/>
    </row>
    <row r="3142" spans="4:5" x14ac:dyDescent="0.2">
      <c r="D3142" s="62"/>
      <c r="E3142" s="62"/>
    </row>
    <row r="3143" spans="4:5" x14ac:dyDescent="0.2">
      <c r="D3143" s="62"/>
      <c r="E3143" s="62"/>
    </row>
    <row r="3144" spans="4:5" x14ac:dyDescent="0.2">
      <c r="D3144" s="62"/>
      <c r="E3144" s="62"/>
    </row>
    <row r="3145" spans="4:5" x14ac:dyDescent="0.2">
      <c r="D3145" s="62"/>
      <c r="E3145" s="62"/>
    </row>
    <row r="3146" spans="4:5" x14ac:dyDescent="0.2">
      <c r="D3146" s="62"/>
      <c r="E3146" s="62"/>
    </row>
    <row r="3147" spans="4:5" x14ac:dyDescent="0.2">
      <c r="D3147" s="62"/>
      <c r="E3147" s="62"/>
    </row>
    <row r="3148" spans="4:5" x14ac:dyDescent="0.2">
      <c r="D3148" s="62"/>
      <c r="E3148" s="62"/>
    </row>
    <row r="3149" spans="4:5" x14ac:dyDescent="0.2">
      <c r="D3149" s="62"/>
      <c r="E3149" s="62"/>
    </row>
    <row r="3150" spans="4:5" x14ac:dyDescent="0.2">
      <c r="D3150" s="62"/>
      <c r="E3150" s="62"/>
    </row>
    <row r="3151" spans="4:5" x14ac:dyDescent="0.2">
      <c r="D3151" s="62"/>
      <c r="E3151" s="62"/>
    </row>
    <row r="3152" spans="4:5" x14ac:dyDescent="0.2">
      <c r="D3152" s="62"/>
      <c r="E3152" s="62"/>
    </row>
    <row r="3153" spans="4:5" x14ac:dyDescent="0.2">
      <c r="D3153" s="62"/>
      <c r="E3153" s="62"/>
    </row>
    <row r="3154" spans="4:5" x14ac:dyDescent="0.2">
      <c r="D3154" s="62"/>
      <c r="E3154" s="62"/>
    </row>
    <row r="3155" spans="4:5" x14ac:dyDescent="0.2">
      <c r="D3155" s="62"/>
      <c r="E3155" s="62"/>
    </row>
    <row r="3156" spans="4:5" x14ac:dyDescent="0.2">
      <c r="D3156" s="62"/>
      <c r="E3156" s="62"/>
    </row>
    <row r="3157" spans="4:5" x14ac:dyDescent="0.2">
      <c r="D3157" s="62"/>
      <c r="E3157" s="62"/>
    </row>
    <row r="3158" spans="4:5" x14ac:dyDescent="0.2">
      <c r="D3158" s="62"/>
      <c r="E3158" s="62"/>
    </row>
    <row r="3159" spans="4:5" x14ac:dyDescent="0.2">
      <c r="D3159" s="62"/>
      <c r="E3159" s="62"/>
    </row>
    <row r="3160" spans="4:5" x14ac:dyDescent="0.2">
      <c r="D3160" s="62"/>
      <c r="E3160" s="62"/>
    </row>
    <row r="3161" spans="4:5" x14ac:dyDescent="0.2">
      <c r="D3161" s="62"/>
      <c r="E3161" s="62"/>
    </row>
    <row r="3162" spans="4:5" x14ac:dyDescent="0.2">
      <c r="D3162" s="62"/>
      <c r="E3162" s="62"/>
    </row>
    <row r="3163" spans="4:5" x14ac:dyDescent="0.2">
      <c r="D3163" s="62"/>
      <c r="E3163" s="62"/>
    </row>
    <row r="3164" spans="4:5" x14ac:dyDescent="0.2">
      <c r="D3164" s="62"/>
      <c r="E3164" s="62"/>
    </row>
    <row r="3165" spans="4:5" x14ac:dyDescent="0.2">
      <c r="D3165" s="62"/>
      <c r="E3165" s="62"/>
    </row>
    <row r="3166" spans="4:5" x14ac:dyDescent="0.2">
      <c r="D3166" s="62"/>
      <c r="E3166" s="62"/>
    </row>
    <row r="3167" spans="4:5" x14ac:dyDescent="0.2">
      <c r="D3167" s="62"/>
      <c r="E3167" s="62"/>
    </row>
    <row r="3168" spans="4:5" x14ac:dyDescent="0.2">
      <c r="D3168" s="62"/>
      <c r="E3168" s="62"/>
    </row>
    <row r="3169" spans="4:5" x14ac:dyDescent="0.2">
      <c r="D3169" s="62"/>
      <c r="E3169" s="62"/>
    </row>
    <row r="3170" spans="4:5" x14ac:dyDescent="0.2">
      <c r="D3170" s="62"/>
      <c r="E3170" s="62"/>
    </row>
    <row r="3171" spans="4:5" x14ac:dyDescent="0.2">
      <c r="D3171" s="62"/>
      <c r="E3171" s="62"/>
    </row>
    <row r="3172" spans="4:5" x14ac:dyDescent="0.2">
      <c r="D3172" s="62"/>
      <c r="E3172" s="62"/>
    </row>
    <row r="3173" spans="4:5" x14ac:dyDescent="0.2">
      <c r="D3173" s="62"/>
      <c r="E3173" s="62"/>
    </row>
    <row r="3174" spans="4:5" x14ac:dyDescent="0.2">
      <c r="D3174" s="62"/>
      <c r="E3174" s="62"/>
    </row>
    <row r="3175" spans="4:5" x14ac:dyDescent="0.2">
      <c r="D3175" s="62"/>
      <c r="E3175" s="62"/>
    </row>
    <row r="3176" spans="4:5" x14ac:dyDescent="0.2">
      <c r="D3176" s="62"/>
      <c r="E3176" s="62"/>
    </row>
    <row r="3177" spans="4:5" x14ac:dyDescent="0.2">
      <c r="D3177" s="62"/>
      <c r="E3177" s="62"/>
    </row>
    <row r="3178" spans="4:5" x14ac:dyDescent="0.2">
      <c r="D3178" s="62"/>
      <c r="E3178" s="62"/>
    </row>
    <row r="3179" spans="4:5" x14ac:dyDescent="0.2">
      <c r="D3179" s="62"/>
      <c r="E3179" s="62"/>
    </row>
    <row r="3180" spans="4:5" x14ac:dyDescent="0.2">
      <c r="D3180" s="62"/>
      <c r="E3180" s="62"/>
    </row>
    <row r="3181" spans="4:5" x14ac:dyDescent="0.2">
      <c r="D3181" s="62"/>
      <c r="E3181" s="62"/>
    </row>
    <row r="3182" spans="4:5" x14ac:dyDescent="0.2">
      <c r="D3182" s="62"/>
      <c r="E3182" s="62"/>
    </row>
    <row r="3183" spans="4:5" x14ac:dyDescent="0.2">
      <c r="D3183" s="62"/>
      <c r="E3183" s="62"/>
    </row>
    <row r="3184" spans="4:5" x14ac:dyDescent="0.2">
      <c r="D3184" s="62"/>
      <c r="E3184" s="62"/>
    </row>
    <row r="3185" spans="4:5" x14ac:dyDescent="0.2">
      <c r="D3185" s="62"/>
      <c r="E3185" s="62"/>
    </row>
    <row r="3186" spans="4:5" x14ac:dyDescent="0.2">
      <c r="D3186" s="62"/>
      <c r="E3186" s="62"/>
    </row>
    <row r="3187" spans="4:5" x14ac:dyDescent="0.2">
      <c r="D3187" s="62"/>
      <c r="E3187" s="62"/>
    </row>
    <row r="3188" spans="4:5" x14ac:dyDescent="0.2">
      <c r="D3188" s="62"/>
      <c r="E3188" s="62"/>
    </row>
    <row r="3189" spans="4:5" x14ac:dyDescent="0.2">
      <c r="D3189" s="62"/>
      <c r="E3189" s="62"/>
    </row>
    <row r="3190" spans="4:5" x14ac:dyDescent="0.2">
      <c r="D3190" s="62"/>
      <c r="E3190" s="62"/>
    </row>
    <row r="3191" spans="4:5" x14ac:dyDescent="0.2">
      <c r="D3191" s="62"/>
      <c r="E3191" s="62"/>
    </row>
    <row r="3192" spans="4:5" x14ac:dyDescent="0.2">
      <c r="D3192" s="62"/>
      <c r="E3192" s="62"/>
    </row>
    <row r="3193" spans="4:5" x14ac:dyDescent="0.2">
      <c r="D3193" s="62"/>
      <c r="E3193" s="62"/>
    </row>
    <row r="3194" spans="4:5" x14ac:dyDescent="0.2">
      <c r="D3194" s="62"/>
      <c r="E3194" s="62"/>
    </row>
    <row r="3195" spans="4:5" x14ac:dyDescent="0.2">
      <c r="D3195" s="62"/>
      <c r="E3195" s="62"/>
    </row>
    <row r="3196" spans="4:5" x14ac:dyDescent="0.2">
      <c r="D3196" s="62"/>
      <c r="E3196" s="62"/>
    </row>
    <row r="3197" spans="4:5" x14ac:dyDescent="0.2">
      <c r="D3197" s="62"/>
      <c r="E3197" s="62"/>
    </row>
    <row r="3198" spans="4:5" x14ac:dyDescent="0.2">
      <c r="D3198" s="62"/>
      <c r="E3198" s="62"/>
    </row>
    <row r="3199" spans="4:5" x14ac:dyDescent="0.2">
      <c r="D3199" s="62"/>
      <c r="E3199" s="62"/>
    </row>
    <row r="3200" spans="4:5" x14ac:dyDescent="0.2">
      <c r="D3200" s="62"/>
      <c r="E3200" s="62"/>
    </row>
    <row r="3201" spans="4:5" x14ac:dyDescent="0.2">
      <c r="D3201" s="62"/>
      <c r="E3201" s="62"/>
    </row>
    <row r="3202" spans="4:5" x14ac:dyDescent="0.2">
      <c r="D3202" s="62"/>
      <c r="E3202" s="62"/>
    </row>
    <row r="3203" spans="4:5" x14ac:dyDescent="0.2">
      <c r="D3203" s="62"/>
      <c r="E3203" s="62"/>
    </row>
    <row r="3204" spans="4:5" x14ac:dyDescent="0.2">
      <c r="D3204" s="62"/>
      <c r="E3204" s="62"/>
    </row>
    <row r="3205" spans="4:5" x14ac:dyDescent="0.2">
      <c r="D3205" s="62"/>
      <c r="E3205" s="62"/>
    </row>
    <row r="3206" spans="4:5" x14ac:dyDescent="0.2">
      <c r="D3206" s="62"/>
      <c r="E3206" s="62"/>
    </row>
    <row r="3207" spans="4:5" x14ac:dyDescent="0.2">
      <c r="D3207" s="62"/>
      <c r="E3207" s="62"/>
    </row>
    <row r="3208" spans="4:5" x14ac:dyDescent="0.2">
      <c r="D3208" s="62"/>
      <c r="E3208" s="62"/>
    </row>
    <row r="3209" spans="4:5" x14ac:dyDescent="0.2">
      <c r="D3209" s="62"/>
      <c r="E3209" s="62"/>
    </row>
    <row r="3210" spans="4:5" x14ac:dyDescent="0.2">
      <c r="D3210" s="62"/>
      <c r="E3210" s="62"/>
    </row>
    <row r="3211" spans="4:5" x14ac:dyDescent="0.2">
      <c r="D3211" s="62"/>
      <c r="E3211" s="62"/>
    </row>
    <row r="3212" spans="4:5" x14ac:dyDescent="0.2">
      <c r="D3212" s="62"/>
      <c r="E3212" s="62"/>
    </row>
    <row r="3213" spans="4:5" x14ac:dyDescent="0.2">
      <c r="D3213" s="62"/>
      <c r="E3213" s="62"/>
    </row>
    <row r="3214" spans="4:5" x14ac:dyDescent="0.2">
      <c r="D3214" s="62"/>
      <c r="E3214" s="62"/>
    </row>
    <row r="3215" spans="4:5" x14ac:dyDescent="0.2">
      <c r="D3215" s="62"/>
      <c r="E3215" s="62"/>
    </row>
    <row r="3216" spans="4:5" x14ac:dyDescent="0.2">
      <c r="D3216" s="62"/>
      <c r="E3216" s="62"/>
    </row>
    <row r="3217" spans="4:5" x14ac:dyDescent="0.2">
      <c r="D3217" s="62"/>
      <c r="E3217" s="62"/>
    </row>
    <row r="3218" spans="4:5" x14ac:dyDescent="0.2">
      <c r="D3218" s="62"/>
      <c r="E3218" s="62"/>
    </row>
    <row r="3219" spans="4:5" x14ac:dyDescent="0.2">
      <c r="D3219" s="62"/>
      <c r="E3219" s="62"/>
    </row>
    <row r="3220" spans="4:5" x14ac:dyDescent="0.2">
      <c r="D3220" s="62"/>
      <c r="E3220" s="62"/>
    </row>
    <row r="3221" spans="4:5" x14ac:dyDescent="0.2">
      <c r="D3221" s="62"/>
      <c r="E3221" s="62"/>
    </row>
    <row r="3222" spans="4:5" x14ac:dyDescent="0.2">
      <c r="D3222" s="62"/>
      <c r="E3222" s="62"/>
    </row>
    <row r="3223" spans="4:5" x14ac:dyDescent="0.2">
      <c r="D3223" s="62"/>
      <c r="E3223" s="62"/>
    </row>
    <row r="3224" spans="4:5" x14ac:dyDescent="0.2">
      <c r="D3224" s="62"/>
      <c r="E3224" s="62"/>
    </row>
    <row r="3225" spans="4:5" x14ac:dyDescent="0.2">
      <c r="D3225" s="62"/>
      <c r="E3225" s="62"/>
    </row>
    <row r="3226" spans="4:5" x14ac:dyDescent="0.2">
      <c r="D3226" s="62"/>
      <c r="E3226" s="62"/>
    </row>
    <row r="3227" spans="4:5" x14ac:dyDescent="0.2">
      <c r="D3227" s="62"/>
      <c r="E3227" s="62"/>
    </row>
    <row r="3228" spans="4:5" x14ac:dyDescent="0.2">
      <c r="D3228" s="62"/>
      <c r="E3228" s="62"/>
    </row>
    <row r="3229" spans="4:5" x14ac:dyDescent="0.2">
      <c r="D3229" s="62"/>
      <c r="E3229" s="62"/>
    </row>
    <row r="3230" spans="4:5" x14ac:dyDescent="0.2">
      <c r="D3230" s="62"/>
      <c r="E3230" s="62"/>
    </row>
    <row r="3231" spans="4:5" x14ac:dyDescent="0.2">
      <c r="D3231" s="62"/>
      <c r="E3231" s="62"/>
    </row>
    <row r="3232" spans="4:5" x14ac:dyDescent="0.2">
      <c r="D3232" s="62"/>
      <c r="E3232" s="62"/>
    </row>
    <row r="3233" spans="4:5" x14ac:dyDescent="0.2">
      <c r="D3233" s="62"/>
      <c r="E3233" s="62"/>
    </row>
    <row r="3234" spans="4:5" x14ac:dyDescent="0.2">
      <c r="D3234" s="62"/>
      <c r="E3234" s="62"/>
    </row>
    <row r="3235" spans="4:5" x14ac:dyDescent="0.2">
      <c r="D3235" s="62"/>
      <c r="E3235" s="62"/>
    </row>
    <row r="3236" spans="4:5" x14ac:dyDescent="0.2">
      <c r="D3236" s="62"/>
      <c r="E3236" s="62"/>
    </row>
    <row r="3237" spans="4:5" x14ac:dyDescent="0.2">
      <c r="D3237" s="62"/>
      <c r="E3237" s="62"/>
    </row>
    <row r="3238" spans="4:5" x14ac:dyDescent="0.2">
      <c r="D3238" s="62"/>
      <c r="E3238" s="62"/>
    </row>
    <row r="3239" spans="4:5" x14ac:dyDescent="0.2">
      <c r="D3239" s="62"/>
      <c r="E3239" s="62"/>
    </row>
    <row r="3240" spans="4:5" x14ac:dyDescent="0.2">
      <c r="D3240" s="62"/>
      <c r="E3240" s="62"/>
    </row>
    <row r="3241" spans="4:5" x14ac:dyDescent="0.2">
      <c r="D3241" s="62"/>
      <c r="E3241" s="62"/>
    </row>
    <row r="3242" spans="4:5" x14ac:dyDescent="0.2">
      <c r="D3242" s="62"/>
      <c r="E3242" s="62"/>
    </row>
    <row r="3243" spans="4:5" x14ac:dyDescent="0.2">
      <c r="D3243" s="62"/>
      <c r="E3243" s="62"/>
    </row>
    <row r="3244" spans="4:5" x14ac:dyDescent="0.2">
      <c r="D3244" s="62"/>
      <c r="E3244" s="62"/>
    </row>
    <row r="3245" spans="4:5" x14ac:dyDescent="0.2">
      <c r="D3245" s="62"/>
      <c r="E3245" s="62"/>
    </row>
    <row r="3246" spans="4:5" x14ac:dyDescent="0.2">
      <c r="D3246" s="62"/>
      <c r="E3246" s="62"/>
    </row>
    <row r="3247" spans="4:5" x14ac:dyDescent="0.2">
      <c r="D3247" s="62"/>
      <c r="E3247" s="62"/>
    </row>
    <row r="3248" spans="4:5" x14ac:dyDescent="0.2">
      <c r="D3248" s="62"/>
      <c r="E3248" s="62"/>
    </row>
    <row r="3249" spans="4:5" x14ac:dyDescent="0.2">
      <c r="D3249" s="62"/>
      <c r="E3249" s="62"/>
    </row>
    <row r="3250" spans="4:5" x14ac:dyDescent="0.2">
      <c r="D3250" s="62"/>
      <c r="E3250" s="62"/>
    </row>
    <row r="3251" spans="4:5" x14ac:dyDescent="0.2">
      <c r="D3251" s="62"/>
      <c r="E3251" s="62"/>
    </row>
    <row r="3252" spans="4:5" x14ac:dyDescent="0.2">
      <c r="D3252" s="62"/>
      <c r="E3252" s="62"/>
    </row>
    <row r="3253" spans="4:5" x14ac:dyDescent="0.2">
      <c r="D3253" s="62"/>
      <c r="E3253" s="62"/>
    </row>
    <row r="3254" spans="4:5" x14ac:dyDescent="0.2">
      <c r="D3254" s="62"/>
      <c r="E3254" s="62"/>
    </row>
    <row r="3255" spans="4:5" x14ac:dyDescent="0.2">
      <c r="D3255" s="62"/>
      <c r="E3255" s="62"/>
    </row>
    <row r="3256" spans="4:5" x14ac:dyDescent="0.2">
      <c r="D3256" s="62"/>
      <c r="E3256" s="62"/>
    </row>
    <row r="3257" spans="4:5" x14ac:dyDescent="0.2">
      <c r="D3257" s="62"/>
      <c r="E3257" s="62"/>
    </row>
    <row r="3258" spans="4:5" x14ac:dyDescent="0.2">
      <c r="D3258" s="62"/>
      <c r="E3258" s="62"/>
    </row>
    <row r="3259" spans="4:5" x14ac:dyDescent="0.2">
      <c r="D3259" s="62"/>
      <c r="E3259" s="62"/>
    </row>
    <row r="3260" spans="4:5" x14ac:dyDescent="0.2">
      <c r="D3260" s="62"/>
      <c r="E3260" s="62"/>
    </row>
    <row r="3261" spans="4:5" x14ac:dyDescent="0.2">
      <c r="D3261" s="62"/>
      <c r="E3261" s="62"/>
    </row>
    <row r="3262" spans="4:5" x14ac:dyDescent="0.2">
      <c r="D3262" s="62"/>
      <c r="E3262" s="62"/>
    </row>
    <row r="3263" spans="4:5" x14ac:dyDescent="0.2">
      <c r="D3263" s="62"/>
      <c r="E3263" s="62"/>
    </row>
    <row r="3264" spans="4:5" x14ac:dyDescent="0.2">
      <c r="D3264" s="62"/>
      <c r="E3264" s="62"/>
    </row>
    <row r="3265" spans="4:5" x14ac:dyDescent="0.2">
      <c r="D3265" s="62"/>
      <c r="E3265" s="62"/>
    </row>
    <row r="3266" spans="4:5" x14ac:dyDescent="0.2">
      <c r="D3266" s="62"/>
      <c r="E3266" s="62"/>
    </row>
    <row r="3267" spans="4:5" x14ac:dyDescent="0.2">
      <c r="D3267" s="62"/>
      <c r="E3267" s="62"/>
    </row>
    <row r="3268" spans="4:5" x14ac:dyDescent="0.2">
      <c r="D3268" s="62"/>
      <c r="E3268" s="62"/>
    </row>
    <row r="3269" spans="4:5" x14ac:dyDescent="0.2">
      <c r="D3269" s="62"/>
      <c r="E3269" s="62"/>
    </row>
    <row r="3270" spans="4:5" x14ac:dyDescent="0.2">
      <c r="D3270" s="62"/>
      <c r="E3270" s="62"/>
    </row>
    <row r="3271" spans="4:5" x14ac:dyDescent="0.2">
      <c r="D3271" s="62"/>
      <c r="E3271" s="62"/>
    </row>
    <row r="3272" spans="4:5" x14ac:dyDescent="0.2">
      <c r="D3272" s="62"/>
      <c r="E3272" s="62"/>
    </row>
    <row r="3273" spans="4:5" x14ac:dyDescent="0.2">
      <c r="D3273" s="62"/>
      <c r="E3273" s="62"/>
    </row>
    <row r="3274" spans="4:5" x14ac:dyDescent="0.2">
      <c r="D3274" s="62"/>
      <c r="E3274" s="62"/>
    </row>
    <row r="3275" spans="4:5" x14ac:dyDescent="0.2">
      <c r="D3275" s="62"/>
      <c r="E3275" s="62"/>
    </row>
    <row r="3276" spans="4:5" x14ac:dyDescent="0.2">
      <c r="D3276" s="62"/>
      <c r="E3276" s="62"/>
    </row>
    <row r="3277" spans="4:5" x14ac:dyDescent="0.2">
      <c r="D3277" s="62"/>
      <c r="E3277" s="62"/>
    </row>
    <row r="3278" spans="4:5" x14ac:dyDescent="0.2">
      <c r="D3278" s="62"/>
      <c r="E3278" s="62"/>
    </row>
    <row r="3279" spans="4:5" x14ac:dyDescent="0.2">
      <c r="D3279" s="62"/>
      <c r="E3279" s="62"/>
    </row>
    <row r="3280" spans="4:5" x14ac:dyDescent="0.2">
      <c r="D3280" s="62"/>
      <c r="E3280" s="62"/>
    </row>
    <row r="3281" spans="4:5" x14ac:dyDescent="0.2">
      <c r="D3281" s="62"/>
      <c r="E3281" s="62"/>
    </row>
    <row r="3282" spans="4:5" x14ac:dyDescent="0.2">
      <c r="D3282" s="62"/>
      <c r="E3282" s="62"/>
    </row>
    <row r="3283" spans="4:5" x14ac:dyDescent="0.2">
      <c r="D3283" s="62"/>
      <c r="E3283" s="62"/>
    </row>
    <row r="3284" spans="4:5" x14ac:dyDescent="0.2">
      <c r="D3284" s="62"/>
      <c r="E3284" s="62"/>
    </row>
    <row r="3285" spans="4:5" x14ac:dyDescent="0.2">
      <c r="D3285" s="62"/>
      <c r="E3285" s="62"/>
    </row>
    <row r="3286" spans="4:5" x14ac:dyDescent="0.2">
      <c r="D3286" s="62"/>
      <c r="E3286" s="62"/>
    </row>
    <row r="3287" spans="4:5" x14ac:dyDescent="0.2">
      <c r="D3287" s="62"/>
      <c r="E3287" s="62"/>
    </row>
    <row r="3288" spans="4:5" x14ac:dyDescent="0.2">
      <c r="D3288" s="62"/>
      <c r="E3288" s="62"/>
    </row>
    <row r="3289" spans="4:5" x14ac:dyDescent="0.2">
      <c r="D3289" s="62"/>
      <c r="E3289" s="62"/>
    </row>
    <row r="3290" spans="4:5" x14ac:dyDescent="0.2">
      <c r="D3290" s="62"/>
      <c r="E3290" s="62"/>
    </row>
    <row r="3291" spans="4:5" x14ac:dyDescent="0.2">
      <c r="D3291" s="62"/>
      <c r="E3291" s="62"/>
    </row>
    <row r="3292" spans="4:5" x14ac:dyDescent="0.2">
      <c r="D3292" s="62"/>
      <c r="E3292" s="62"/>
    </row>
    <row r="3293" spans="4:5" x14ac:dyDescent="0.2">
      <c r="D3293" s="62"/>
      <c r="E3293" s="62"/>
    </row>
    <row r="3294" spans="4:5" x14ac:dyDescent="0.2">
      <c r="D3294" s="62"/>
      <c r="E3294" s="62"/>
    </row>
    <row r="3295" spans="4:5" x14ac:dyDescent="0.2">
      <c r="D3295" s="62"/>
      <c r="E3295" s="62"/>
    </row>
    <row r="3296" spans="4:5" x14ac:dyDescent="0.2">
      <c r="D3296" s="62"/>
      <c r="E3296" s="62"/>
    </row>
    <row r="3297" spans="4:5" x14ac:dyDescent="0.2">
      <c r="D3297" s="62"/>
      <c r="E3297" s="62"/>
    </row>
    <row r="3298" spans="4:5" x14ac:dyDescent="0.2">
      <c r="D3298" s="62"/>
      <c r="E3298" s="62"/>
    </row>
    <row r="3299" spans="4:5" x14ac:dyDescent="0.2">
      <c r="D3299" s="62"/>
      <c r="E3299" s="62"/>
    </row>
    <row r="3300" spans="4:5" x14ac:dyDescent="0.2">
      <c r="D3300" s="62"/>
      <c r="E3300" s="62"/>
    </row>
    <row r="3301" spans="4:5" x14ac:dyDescent="0.2">
      <c r="D3301" s="62"/>
      <c r="E3301" s="62"/>
    </row>
    <row r="3302" spans="4:5" x14ac:dyDescent="0.2">
      <c r="D3302" s="62"/>
      <c r="E3302" s="62"/>
    </row>
    <row r="3303" spans="4:5" x14ac:dyDescent="0.2">
      <c r="D3303" s="62"/>
      <c r="E3303" s="62"/>
    </row>
    <row r="3304" spans="4:5" x14ac:dyDescent="0.2">
      <c r="D3304" s="62"/>
      <c r="E3304" s="62"/>
    </row>
    <row r="3305" spans="4:5" x14ac:dyDescent="0.2">
      <c r="D3305" s="62"/>
      <c r="E3305" s="62"/>
    </row>
    <row r="3306" spans="4:5" x14ac:dyDescent="0.2">
      <c r="D3306" s="62"/>
      <c r="E3306" s="62"/>
    </row>
    <row r="3307" spans="4:5" x14ac:dyDescent="0.2">
      <c r="D3307" s="62"/>
      <c r="E3307" s="62"/>
    </row>
    <row r="3308" spans="4:5" x14ac:dyDescent="0.2">
      <c r="D3308" s="62"/>
      <c r="E3308" s="62"/>
    </row>
    <row r="3309" spans="4:5" x14ac:dyDescent="0.2">
      <c r="D3309" s="62"/>
      <c r="E3309" s="62"/>
    </row>
    <row r="3310" spans="4:5" x14ac:dyDescent="0.2">
      <c r="D3310" s="62"/>
      <c r="E3310" s="62"/>
    </row>
    <row r="3311" spans="4:5" x14ac:dyDescent="0.2">
      <c r="D3311" s="62"/>
      <c r="E3311" s="62"/>
    </row>
    <row r="3312" spans="4:5" x14ac:dyDescent="0.2">
      <c r="D3312" s="62"/>
      <c r="E3312" s="62"/>
    </row>
    <row r="3313" spans="4:5" x14ac:dyDescent="0.2">
      <c r="D3313" s="62"/>
      <c r="E3313" s="62"/>
    </row>
    <row r="3314" spans="4:5" x14ac:dyDescent="0.2">
      <c r="D3314" s="62"/>
      <c r="E3314" s="62"/>
    </row>
    <row r="3315" spans="4:5" x14ac:dyDescent="0.2">
      <c r="D3315" s="62"/>
      <c r="E3315" s="62"/>
    </row>
    <row r="3316" spans="4:5" x14ac:dyDescent="0.2">
      <c r="D3316" s="62"/>
      <c r="E3316" s="62"/>
    </row>
    <row r="3317" spans="4:5" x14ac:dyDescent="0.2">
      <c r="D3317" s="62"/>
      <c r="E3317" s="62"/>
    </row>
    <row r="3318" spans="4:5" x14ac:dyDescent="0.2">
      <c r="D3318" s="62"/>
      <c r="E3318" s="62"/>
    </row>
    <row r="3319" spans="4:5" x14ac:dyDescent="0.2">
      <c r="D3319" s="62"/>
      <c r="E3319" s="62"/>
    </row>
    <row r="3320" spans="4:5" x14ac:dyDescent="0.2">
      <c r="D3320" s="62"/>
      <c r="E3320" s="62"/>
    </row>
    <row r="3321" spans="4:5" x14ac:dyDescent="0.2">
      <c r="D3321" s="62"/>
      <c r="E3321" s="62"/>
    </row>
    <row r="3322" spans="4:5" x14ac:dyDescent="0.2">
      <c r="D3322" s="62"/>
      <c r="E3322" s="62"/>
    </row>
    <row r="3323" spans="4:5" x14ac:dyDescent="0.2">
      <c r="D3323" s="62"/>
      <c r="E3323" s="62"/>
    </row>
    <row r="3324" spans="4:5" x14ac:dyDescent="0.2">
      <c r="D3324" s="62"/>
      <c r="E3324" s="62"/>
    </row>
    <row r="3325" spans="4:5" x14ac:dyDescent="0.2">
      <c r="D3325" s="62"/>
      <c r="E3325" s="62"/>
    </row>
    <row r="3326" spans="4:5" x14ac:dyDescent="0.2">
      <c r="D3326" s="62"/>
      <c r="E3326" s="62"/>
    </row>
    <row r="3327" spans="4:5" x14ac:dyDescent="0.2">
      <c r="D3327" s="62"/>
      <c r="E3327" s="62"/>
    </row>
    <row r="3328" spans="4:5" x14ac:dyDescent="0.2">
      <c r="D3328" s="62"/>
      <c r="E3328" s="62"/>
    </row>
    <row r="3329" spans="4:5" x14ac:dyDescent="0.2">
      <c r="D3329" s="62"/>
      <c r="E3329" s="62"/>
    </row>
    <row r="3330" spans="4:5" x14ac:dyDescent="0.2">
      <c r="D3330" s="62"/>
      <c r="E3330" s="62"/>
    </row>
    <row r="3331" spans="4:5" x14ac:dyDescent="0.2">
      <c r="D3331" s="62"/>
      <c r="E3331" s="62"/>
    </row>
    <row r="3332" spans="4:5" x14ac:dyDescent="0.2">
      <c r="D3332" s="62"/>
      <c r="E3332" s="62"/>
    </row>
    <row r="3333" spans="4:5" x14ac:dyDescent="0.2">
      <c r="D3333" s="62"/>
      <c r="E3333" s="62"/>
    </row>
    <row r="3334" spans="4:5" x14ac:dyDescent="0.2">
      <c r="D3334" s="62"/>
      <c r="E3334" s="62"/>
    </row>
    <row r="3335" spans="4:5" x14ac:dyDescent="0.2">
      <c r="D3335" s="62"/>
      <c r="E3335" s="62"/>
    </row>
    <row r="3336" spans="4:5" x14ac:dyDescent="0.2">
      <c r="D3336" s="62"/>
      <c r="E3336" s="62"/>
    </row>
    <row r="3337" spans="4:5" x14ac:dyDescent="0.2">
      <c r="D3337" s="62"/>
      <c r="E3337" s="62"/>
    </row>
    <row r="3338" spans="4:5" x14ac:dyDescent="0.2">
      <c r="D3338" s="62"/>
      <c r="E3338" s="62"/>
    </row>
    <row r="3339" spans="4:5" x14ac:dyDescent="0.2">
      <c r="D3339" s="62"/>
      <c r="E3339" s="62"/>
    </row>
    <row r="3340" spans="4:5" x14ac:dyDescent="0.2">
      <c r="D3340" s="62"/>
      <c r="E3340" s="62"/>
    </row>
    <row r="3341" spans="4:5" x14ac:dyDescent="0.2">
      <c r="D3341" s="62"/>
      <c r="E3341" s="62"/>
    </row>
    <row r="3342" spans="4:5" x14ac:dyDescent="0.2">
      <c r="D3342" s="62"/>
      <c r="E3342" s="62"/>
    </row>
    <row r="3343" spans="4:5" x14ac:dyDescent="0.2">
      <c r="D3343" s="62"/>
      <c r="E3343" s="62"/>
    </row>
    <row r="3344" spans="4:5" x14ac:dyDescent="0.2">
      <c r="D3344" s="62"/>
      <c r="E3344" s="62"/>
    </row>
    <row r="3345" spans="4:5" x14ac:dyDescent="0.2">
      <c r="D3345" s="62"/>
      <c r="E3345" s="62"/>
    </row>
    <row r="3346" spans="4:5" x14ac:dyDescent="0.2">
      <c r="D3346" s="62"/>
      <c r="E3346" s="62"/>
    </row>
    <row r="3347" spans="4:5" x14ac:dyDescent="0.2">
      <c r="D3347" s="62"/>
      <c r="E3347" s="62"/>
    </row>
    <row r="3348" spans="4:5" x14ac:dyDescent="0.2">
      <c r="D3348" s="62"/>
      <c r="E3348" s="62"/>
    </row>
    <row r="3349" spans="4:5" x14ac:dyDescent="0.2">
      <c r="D3349" s="62"/>
      <c r="E3349" s="62"/>
    </row>
    <row r="3350" spans="4:5" x14ac:dyDescent="0.2">
      <c r="D3350" s="62"/>
      <c r="E3350" s="62"/>
    </row>
    <row r="3351" spans="4:5" x14ac:dyDescent="0.2">
      <c r="D3351" s="62"/>
      <c r="E3351" s="62"/>
    </row>
    <row r="3352" spans="4:5" x14ac:dyDescent="0.2">
      <c r="D3352" s="62"/>
      <c r="E3352" s="62"/>
    </row>
    <row r="3353" spans="4:5" x14ac:dyDescent="0.2">
      <c r="D3353" s="62"/>
      <c r="E3353" s="62"/>
    </row>
    <row r="3354" spans="4:5" x14ac:dyDescent="0.2">
      <c r="D3354" s="62"/>
      <c r="E3354" s="62"/>
    </row>
    <row r="3355" spans="4:5" x14ac:dyDescent="0.2">
      <c r="D3355" s="62"/>
      <c r="E3355" s="62"/>
    </row>
    <row r="3356" spans="4:5" x14ac:dyDescent="0.2">
      <c r="D3356" s="62"/>
      <c r="E3356" s="62"/>
    </row>
    <row r="3357" spans="4:5" x14ac:dyDescent="0.2">
      <c r="D3357" s="62"/>
      <c r="E3357" s="62"/>
    </row>
    <row r="3358" spans="4:5" x14ac:dyDescent="0.2">
      <c r="D3358" s="62"/>
      <c r="E3358" s="62"/>
    </row>
    <row r="3359" spans="4:5" x14ac:dyDescent="0.2">
      <c r="D3359" s="62"/>
      <c r="E3359" s="62"/>
    </row>
    <row r="3360" spans="4:5" x14ac:dyDescent="0.2">
      <c r="D3360" s="62"/>
      <c r="E3360" s="62"/>
    </row>
    <row r="3361" spans="4:5" x14ac:dyDescent="0.2">
      <c r="D3361" s="62"/>
      <c r="E3361" s="62"/>
    </row>
    <row r="3362" spans="4:5" x14ac:dyDescent="0.2">
      <c r="D3362" s="62"/>
      <c r="E3362" s="62"/>
    </row>
    <row r="3363" spans="4:5" x14ac:dyDescent="0.2">
      <c r="D3363" s="62"/>
      <c r="E3363" s="62"/>
    </row>
    <row r="3364" spans="4:5" x14ac:dyDescent="0.2">
      <c r="D3364" s="62"/>
      <c r="E3364" s="62"/>
    </row>
    <row r="3365" spans="4:5" x14ac:dyDescent="0.2">
      <c r="D3365" s="62"/>
      <c r="E3365" s="62"/>
    </row>
    <row r="3366" spans="4:5" x14ac:dyDescent="0.2">
      <c r="D3366" s="62"/>
      <c r="E3366" s="62"/>
    </row>
    <row r="3367" spans="4:5" x14ac:dyDescent="0.2">
      <c r="D3367" s="62"/>
      <c r="E3367" s="62"/>
    </row>
    <row r="3368" spans="4:5" x14ac:dyDescent="0.2">
      <c r="D3368" s="62"/>
      <c r="E3368" s="62"/>
    </row>
    <row r="3369" spans="4:5" x14ac:dyDescent="0.2">
      <c r="D3369" s="62"/>
      <c r="E3369" s="62"/>
    </row>
    <row r="3370" spans="4:5" x14ac:dyDescent="0.2">
      <c r="D3370" s="62"/>
      <c r="E3370" s="62"/>
    </row>
    <row r="3371" spans="4:5" x14ac:dyDescent="0.2">
      <c r="D3371" s="62"/>
      <c r="E3371" s="62"/>
    </row>
    <row r="3372" spans="4:5" x14ac:dyDescent="0.2">
      <c r="D3372" s="62"/>
      <c r="E3372" s="62"/>
    </row>
    <row r="3373" spans="4:5" x14ac:dyDescent="0.2">
      <c r="D3373" s="62"/>
      <c r="E3373" s="62"/>
    </row>
    <row r="3374" spans="4:5" x14ac:dyDescent="0.2">
      <c r="D3374" s="62"/>
      <c r="E3374" s="62"/>
    </row>
    <row r="3375" spans="4:5" x14ac:dyDescent="0.2">
      <c r="D3375" s="62"/>
      <c r="E3375" s="62"/>
    </row>
    <row r="3376" spans="4:5" x14ac:dyDescent="0.2">
      <c r="D3376" s="62"/>
      <c r="E3376" s="62"/>
    </row>
    <row r="3377" spans="4:5" x14ac:dyDescent="0.2">
      <c r="D3377" s="62"/>
      <c r="E3377" s="62"/>
    </row>
    <row r="3378" spans="4:5" x14ac:dyDescent="0.2">
      <c r="D3378" s="62"/>
      <c r="E3378" s="62"/>
    </row>
    <row r="3379" spans="4:5" x14ac:dyDescent="0.2">
      <c r="D3379" s="62"/>
      <c r="E3379" s="62"/>
    </row>
    <row r="3380" spans="4:5" x14ac:dyDescent="0.2">
      <c r="D3380" s="62"/>
      <c r="E3380" s="62"/>
    </row>
    <row r="3381" spans="4:5" x14ac:dyDescent="0.2">
      <c r="D3381" s="62"/>
      <c r="E3381" s="62"/>
    </row>
    <row r="3382" spans="4:5" x14ac:dyDescent="0.2">
      <c r="D3382" s="62"/>
      <c r="E3382" s="62"/>
    </row>
    <row r="3383" spans="4:5" x14ac:dyDescent="0.2">
      <c r="D3383" s="62"/>
      <c r="E3383" s="62"/>
    </row>
    <row r="3384" spans="4:5" x14ac:dyDescent="0.2">
      <c r="D3384" s="62"/>
      <c r="E3384" s="62"/>
    </row>
    <row r="3385" spans="4:5" x14ac:dyDescent="0.2">
      <c r="D3385" s="62"/>
      <c r="E3385" s="62"/>
    </row>
    <row r="3386" spans="4:5" x14ac:dyDescent="0.2">
      <c r="D3386" s="62"/>
      <c r="E3386" s="62"/>
    </row>
    <row r="3387" spans="4:5" x14ac:dyDescent="0.2">
      <c r="D3387" s="62"/>
      <c r="E3387" s="62"/>
    </row>
    <row r="3388" spans="4:5" x14ac:dyDescent="0.2">
      <c r="D3388" s="62"/>
      <c r="E3388" s="62"/>
    </row>
    <row r="3389" spans="4:5" x14ac:dyDescent="0.2">
      <c r="D3389" s="62"/>
      <c r="E3389" s="62"/>
    </row>
    <row r="3390" spans="4:5" x14ac:dyDescent="0.2">
      <c r="D3390" s="62"/>
      <c r="E3390" s="62"/>
    </row>
    <row r="3391" spans="4:5" x14ac:dyDescent="0.2">
      <c r="D3391" s="62"/>
      <c r="E3391" s="62"/>
    </row>
    <row r="3392" spans="4:5" x14ac:dyDescent="0.2">
      <c r="D3392" s="62"/>
      <c r="E3392" s="62"/>
    </row>
    <row r="3393" spans="4:5" x14ac:dyDescent="0.2">
      <c r="D3393" s="62"/>
      <c r="E3393" s="62"/>
    </row>
    <row r="3394" spans="4:5" x14ac:dyDescent="0.2">
      <c r="D3394" s="62"/>
      <c r="E3394" s="62"/>
    </row>
    <row r="3395" spans="4:5" x14ac:dyDescent="0.2">
      <c r="D3395" s="62"/>
      <c r="E3395" s="62"/>
    </row>
    <row r="3396" spans="4:5" x14ac:dyDescent="0.2">
      <c r="D3396" s="62"/>
      <c r="E3396" s="62"/>
    </row>
    <row r="3397" spans="4:5" x14ac:dyDescent="0.2">
      <c r="D3397" s="62"/>
      <c r="E3397" s="62"/>
    </row>
    <row r="3398" spans="4:5" x14ac:dyDescent="0.2">
      <c r="D3398" s="62"/>
      <c r="E3398" s="62"/>
    </row>
    <row r="3399" spans="4:5" x14ac:dyDescent="0.2">
      <c r="D3399" s="62"/>
      <c r="E3399" s="62"/>
    </row>
    <row r="3400" spans="4:5" x14ac:dyDescent="0.2">
      <c r="D3400" s="62"/>
      <c r="E3400" s="62"/>
    </row>
    <row r="3401" spans="4:5" x14ac:dyDescent="0.2">
      <c r="D3401" s="62"/>
      <c r="E3401" s="62"/>
    </row>
    <row r="3402" spans="4:5" x14ac:dyDescent="0.2">
      <c r="D3402" s="62"/>
      <c r="E3402" s="62"/>
    </row>
    <row r="3403" spans="4:5" x14ac:dyDescent="0.2">
      <c r="D3403" s="62"/>
      <c r="E3403" s="62"/>
    </row>
    <row r="3404" spans="4:5" x14ac:dyDescent="0.2">
      <c r="D3404" s="62"/>
      <c r="E3404" s="62"/>
    </row>
    <row r="3405" spans="4:5" x14ac:dyDescent="0.2">
      <c r="D3405" s="62"/>
      <c r="E3405" s="62"/>
    </row>
    <row r="3406" spans="4:5" x14ac:dyDescent="0.2">
      <c r="D3406" s="62"/>
      <c r="E3406" s="62"/>
    </row>
    <row r="3407" spans="4:5" x14ac:dyDescent="0.2">
      <c r="D3407" s="62"/>
      <c r="E3407" s="62"/>
    </row>
    <row r="3408" spans="4:5" x14ac:dyDescent="0.2">
      <c r="D3408" s="62"/>
      <c r="E3408" s="62"/>
    </row>
    <row r="3409" spans="4:5" x14ac:dyDescent="0.2">
      <c r="D3409" s="62"/>
      <c r="E3409" s="62"/>
    </row>
    <row r="3410" spans="4:5" x14ac:dyDescent="0.2">
      <c r="D3410" s="62"/>
      <c r="E3410" s="62"/>
    </row>
    <row r="3411" spans="4:5" x14ac:dyDescent="0.2">
      <c r="D3411" s="62"/>
      <c r="E3411" s="62"/>
    </row>
    <row r="3412" spans="4:5" x14ac:dyDescent="0.2">
      <c r="D3412" s="62"/>
      <c r="E3412" s="62"/>
    </row>
    <row r="3413" spans="4:5" x14ac:dyDescent="0.2">
      <c r="D3413" s="62"/>
      <c r="E3413" s="62"/>
    </row>
    <row r="3414" spans="4:5" x14ac:dyDescent="0.2">
      <c r="D3414" s="62"/>
      <c r="E3414" s="62"/>
    </row>
    <row r="3415" spans="4:5" x14ac:dyDescent="0.2">
      <c r="D3415" s="62"/>
      <c r="E3415" s="62"/>
    </row>
    <row r="3416" spans="4:5" x14ac:dyDescent="0.2">
      <c r="D3416" s="62"/>
      <c r="E3416" s="62"/>
    </row>
    <row r="3417" spans="4:5" x14ac:dyDescent="0.2">
      <c r="D3417" s="62"/>
      <c r="E3417" s="62"/>
    </row>
    <row r="3418" spans="4:5" x14ac:dyDescent="0.2">
      <c r="D3418" s="62"/>
      <c r="E3418" s="62"/>
    </row>
    <row r="3419" spans="4:5" x14ac:dyDescent="0.2">
      <c r="D3419" s="62"/>
      <c r="E3419" s="62"/>
    </row>
    <row r="3420" spans="4:5" x14ac:dyDescent="0.2">
      <c r="D3420" s="62"/>
      <c r="E3420" s="62"/>
    </row>
    <row r="3421" spans="4:5" x14ac:dyDescent="0.2">
      <c r="D3421" s="62"/>
      <c r="E3421" s="62"/>
    </row>
    <row r="3422" spans="4:5" x14ac:dyDescent="0.2">
      <c r="D3422" s="62"/>
      <c r="E3422" s="62"/>
    </row>
    <row r="3423" spans="4:5" x14ac:dyDescent="0.2">
      <c r="D3423" s="62"/>
      <c r="E3423" s="62"/>
    </row>
    <row r="3424" spans="4:5" x14ac:dyDescent="0.2">
      <c r="D3424" s="62"/>
      <c r="E3424" s="62"/>
    </row>
    <row r="3425" spans="4:5" x14ac:dyDescent="0.2">
      <c r="D3425" s="62"/>
      <c r="E3425" s="62"/>
    </row>
    <row r="3426" spans="4:5" x14ac:dyDescent="0.2">
      <c r="D3426" s="62"/>
      <c r="E3426" s="62"/>
    </row>
    <row r="3427" spans="4:5" x14ac:dyDescent="0.2">
      <c r="D3427" s="62"/>
      <c r="E3427" s="62"/>
    </row>
    <row r="3428" spans="4:5" x14ac:dyDescent="0.2">
      <c r="D3428" s="62"/>
      <c r="E3428" s="62"/>
    </row>
    <row r="3429" spans="4:5" x14ac:dyDescent="0.2">
      <c r="D3429" s="62"/>
      <c r="E3429" s="62"/>
    </row>
    <row r="3430" spans="4:5" x14ac:dyDescent="0.2">
      <c r="D3430" s="62"/>
      <c r="E3430" s="62"/>
    </row>
    <row r="3431" spans="4:5" x14ac:dyDescent="0.2">
      <c r="D3431" s="62"/>
      <c r="E3431" s="62"/>
    </row>
    <row r="3432" spans="4:5" x14ac:dyDescent="0.2">
      <c r="D3432" s="62"/>
      <c r="E3432" s="62"/>
    </row>
    <row r="3433" spans="4:5" x14ac:dyDescent="0.2">
      <c r="D3433" s="62"/>
      <c r="E3433" s="62"/>
    </row>
    <row r="3434" spans="4:5" x14ac:dyDescent="0.2">
      <c r="D3434" s="62"/>
      <c r="E3434" s="62"/>
    </row>
    <row r="3435" spans="4:5" x14ac:dyDescent="0.2">
      <c r="D3435" s="62"/>
      <c r="E3435" s="62"/>
    </row>
    <row r="3436" spans="4:5" x14ac:dyDescent="0.2">
      <c r="D3436" s="62"/>
      <c r="E3436" s="62"/>
    </row>
    <row r="3437" spans="4:5" x14ac:dyDescent="0.2">
      <c r="D3437" s="62"/>
      <c r="E3437" s="62"/>
    </row>
    <row r="3438" spans="4:5" x14ac:dyDescent="0.2">
      <c r="D3438" s="62"/>
      <c r="E3438" s="62"/>
    </row>
    <row r="3439" spans="4:5" x14ac:dyDescent="0.2">
      <c r="D3439" s="62"/>
      <c r="E3439" s="62"/>
    </row>
    <row r="3440" spans="4:5" x14ac:dyDescent="0.2">
      <c r="D3440" s="62"/>
      <c r="E3440" s="62"/>
    </row>
    <row r="3441" spans="4:5" x14ac:dyDescent="0.2">
      <c r="D3441" s="62"/>
      <c r="E3441" s="62"/>
    </row>
    <row r="3442" spans="4:5" x14ac:dyDescent="0.2">
      <c r="D3442" s="62"/>
      <c r="E3442" s="62"/>
    </row>
    <row r="3443" spans="4:5" x14ac:dyDescent="0.2">
      <c r="D3443" s="62"/>
      <c r="E3443" s="62"/>
    </row>
    <row r="3444" spans="4:5" x14ac:dyDescent="0.2">
      <c r="D3444" s="62"/>
      <c r="E3444" s="62"/>
    </row>
    <row r="3445" spans="4:5" x14ac:dyDescent="0.2">
      <c r="D3445" s="62"/>
      <c r="E3445" s="62"/>
    </row>
    <row r="3446" spans="4:5" x14ac:dyDescent="0.2">
      <c r="D3446" s="62"/>
      <c r="E3446" s="62"/>
    </row>
    <row r="3447" spans="4:5" x14ac:dyDescent="0.2">
      <c r="D3447" s="62"/>
      <c r="E3447" s="62"/>
    </row>
    <row r="3448" spans="4:5" x14ac:dyDescent="0.2">
      <c r="D3448" s="62"/>
      <c r="E3448" s="62"/>
    </row>
    <row r="3449" spans="4:5" x14ac:dyDescent="0.2">
      <c r="D3449" s="62"/>
      <c r="E3449" s="62"/>
    </row>
    <row r="3450" spans="4:5" x14ac:dyDescent="0.2">
      <c r="D3450" s="62"/>
      <c r="E3450" s="62"/>
    </row>
    <row r="3451" spans="4:5" x14ac:dyDescent="0.2">
      <c r="D3451" s="62"/>
      <c r="E3451" s="62"/>
    </row>
    <row r="3452" spans="4:5" x14ac:dyDescent="0.2">
      <c r="D3452" s="62"/>
      <c r="E3452" s="62"/>
    </row>
    <row r="3453" spans="4:5" x14ac:dyDescent="0.2">
      <c r="D3453" s="62"/>
      <c r="E3453" s="62"/>
    </row>
    <row r="3454" spans="4:5" x14ac:dyDescent="0.2">
      <c r="D3454" s="62"/>
      <c r="E3454" s="62"/>
    </row>
    <row r="3455" spans="4:5" x14ac:dyDescent="0.2">
      <c r="D3455" s="62"/>
      <c r="E3455" s="62"/>
    </row>
    <row r="3456" spans="4:5" x14ac:dyDescent="0.2">
      <c r="D3456" s="62"/>
      <c r="E3456" s="62"/>
    </row>
    <row r="3457" spans="4:5" x14ac:dyDescent="0.2">
      <c r="D3457" s="62"/>
      <c r="E3457" s="62"/>
    </row>
    <row r="3458" spans="4:5" x14ac:dyDescent="0.2">
      <c r="D3458" s="62"/>
      <c r="E3458" s="62"/>
    </row>
    <row r="3459" spans="4:5" x14ac:dyDescent="0.2">
      <c r="D3459" s="62"/>
      <c r="E3459" s="62"/>
    </row>
    <row r="3460" spans="4:5" x14ac:dyDescent="0.2">
      <c r="D3460" s="62"/>
      <c r="E3460" s="62"/>
    </row>
    <row r="3461" spans="4:5" x14ac:dyDescent="0.2">
      <c r="D3461" s="62"/>
      <c r="E3461" s="62"/>
    </row>
    <row r="3462" spans="4:5" x14ac:dyDescent="0.2">
      <c r="D3462" s="62"/>
      <c r="E3462" s="62"/>
    </row>
    <row r="3463" spans="4:5" x14ac:dyDescent="0.2">
      <c r="D3463" s="62"/>
      <c r="E3463" s="62"/>
    </row>
    <row r="3464" spans="4:5" x14ac:dyDescent="0.2">
      <c r="D3464" s="62"/>
      <c r="E3464" s="62"/>
    </row>
    <row r="3465" spans="4:5" x14ac:dyDescent="0.2">
      <c r="D3465" s="62"/>
      <c r="E3465" s="62"/>
    </row>
    <row r="3466" spans="4:5" x14ac:dyDescent="0.2">
      <c r="D3466" s="62"/>
      <c r="E3466" s="62"/>
    </row>
    <row r="3467" spans="4:5" x14ac:dyDescent="0.2">
      <c r="D3467" s="62"/>
      <c r="E3467" s="62"/>
    </row>
    <row r="3468" spans="4:5" x14ac:dyDescent="0.2">
      <c r="D3468" s="62"/>
      <c r="E3468" s="62"/>
    </row>
    <row r="3469" spans="4:5" x14ac:dyDescent="0.2">
      <c r="D3469" s="62"/>
      <c r="E3469" s="62"/>
    </row>
    <row r="3470" spans="4:5" x14ac:dyDescent="0.2">
      <c r="D3470" s="62"/>
      <c r="E3470" s="62"/>
    </row>
    <row r="3471" spans="4:5" x14ac:dyDescent="0.2">
      <c r="D3471" s="62"/>
      <c r="E3471" s="62"/>
    </row>
    <row r="3472" spans="4:5" x14ac:dyDescent="0.2">
      <c r="D3472" s="62"/>
      <c r="E3472" s="62"/>
    </row>
    <row r="3473" spans="4:5" x14ac:dyDescent="0.2">
      <c r="D3473" s="62"/>
      <c r="E3473" s="62"/>
    </row>
    <row r="3474" spans="4:5" x14ac:dyDescent="0.2">
      <c r="D3474" s="62"/>
      <c r="E3474" s="62"/>
    </row>
    <row r="3475" spans="4:5" x14ac:dyDescent="0.2">
      <c r="D3475" s="62"/>
      <c r="E3475" s="62"/>
    </row>
    <row r="3476" spans="4:5" x14ac:dyDescent="0.2">
      <c r="D3476" s="62"/>
      <c r="E3476" s="62"/>
    </row>
    <row r="3477" spans="4:5" x14ac:dyDescent="0.2">
      <c r="D3477" s="62"/>
      <c r="E3477" s="62"/>
    </row>
    <row r="3478" spans="4:5" x14ac:dyDescent="0.2">
      <c r="D3478" s="62"/>
      <c r="E3478" s="62"/>
    </row>
    <row r="3479" spans="4:5" x14ac:dyDescent="0.2">
      <c r="D3479" s="62"/>
      <c r="E3479" s="62"/>
    </row>
    <row r="3480" spans="4:5" x14ac:dyDescent="0.2">
      <c r="D3480" s="62"/>
      <c r="E3480" s="62"/>
    </row>
    <row r="3481" spans="4:5" x14ac:dyDescent="0.2">
      <c r="D3481" s="62"/>
      <c r="E3481" s="62"/>
    </row>
    <row r="3482" spans="4:5" x14ac:dyDescent="0.2">
      <c r="D3482" s="62"/>
      <c r="E3482" s="62"/>
    </row>
    <row r="3483" spans="4:5" x14ac:dyDescent="0.2">
      <c r="D3483" s="62"/>
      <c r="E3483" s="62"/>
    </row>
    <row r="3484" spans="4:5" x14ac:dyDescent="0.2">
      <c r="D3484" s="62"/>
      <c r="E3484" s="62"/>
    </row>
    <row r="3485" spans="4:5" x14ac:dyDescent="0.2">
      <c r="D3485" s="62"/>
      <c r="E3485" s="62"/>
    </row>
    <row r="3486" spans="4:5" x14ac:dyDescent="0.2">
      <c r="D3486" s="62"/>
      <c r="E3486" s="62"/>
    </row>
    <row r="3487" spans="4:5" x14ac:dyDescent="0.2">
      <c r="D3487" s="62"/>
      <c r="E3487" s="62"/>
    </row>
    <row r="3488" spans="4:5" x14ac:dyDescent="0.2">
      <c r="D3488" s="62"/>
      <c r="E3488" s="62"/>
    </row>
    <row r="3489" spans="4:5" x14ac:dyDescent="0.2">
      <c r="D3489" s="62"/>
      <c r="E3489" s="62"/>
    </row>
    <row r="3490" spans="4:5" x14ac:dyDescent="0.2">
      <c r="D3490" s="62"/>
      <c r="E3490" s="62"/>
    </row>
    <row r="3491" spans="4:5" x14ac:dyDescent="0.2">
      <c r="D3491" s="62"/>
      <c r="E3491" s="62"/>
    </row>
    <row r="3492" spans="4:5" x14ac:dyDescent="0.2">
      <c r="D3492" s="62"/>
      <c r="E3492" s="62"/>
    </row>
    <row r="3493" spans="4:5" x14ac:dyDescent="0.2">
      <c r="D3493" s="62"/>
      <c r="E3493" s="62"/>
    </row>
    <row r="3494" spans="4:5" x14ac:dyDescent="0.2">
      <c r="D3494" s="62"/>
      <c r="E3494" s="62"/>
    </row>
    <row r="3495" spans="4:5" x14ac:dyDescent="0.2">
      <c r="D3495" s="62"/>
      <c r="E3495" s="62"/>
    </row>
    <row r="3496" spans="4:5" x14ac:dyDescent="0.2">
      <c r="D3496" s="62"/>
      <c r="E3496" s="62"/>
    </row>
    <row r="3497" spans="4:5" x14ac:dyDescent="0.2">
      <c r="D3497" s="62"/>
      <c r="E3497" s="62"/>
    </row>
    <row r="3498" spans="4:5" x14ac:dyDescent="0.2">
      <c r="D3498" s="62"/>
      <c r="E3498" s="62"/>
    </row>
    <row r="3499" spans="4:5" x14ac:dyDescent="0.2">
      <c r="D3499" s="62"/>
      <c r="E3499" s="62"/>
    </row>
    <row r="3500" spans="4:5" x14ac:dyDescent="0.2">
      <c r="D3500" s="62"/>
      <c r="E3500" s="62"/>
    </row>
    <row r="3501" spans="4:5" x14ac:dyDescent="0.2">
      <c r="D3501" s="62"/>
      <c r="E3501" s="62"/>
    </row>
    <row r="3502" spans="4:5" x14ac:dyDescent="0.2">
      <c r="D3502" s="62"/>
      <c r="E3502" s="62"/>
    </row>
    <row r="3503" spans="4:5" x14ac:dyDescent="0.2">
      <c r="D3503" s="62"/>
      <c r="E3503" s="62"/>
    </row>
    <row r="3504" spans="4:5" x14ac:dyDescent="0.2">
      <c r="D3504" s="62"/>
      <c r="E3504" s="62"/>
    </row>
    <row r="3505" spans="4:5" x14ac:dyDescent="0.2">
      <c r="D3505" s="62"/>
      <c r="E3505" s="62"/>
    </row>
    <row r="3506" spans="4:5" x14ac:dyDescent="0.2">
      <c r="D3506" s="62"/>
      <c r="E3506" s="62"/>
    </row>
    <row r="3507" spans="4:5" x14ac:dyDescent="0.2">
      <c r="D3507" s="62"/>
      <c r="E3507" s="62"/>
    </row>
    <row r="3508" spans="4:5" x14ac:dyDescent="0.2">
      <c r="D3508" s="62"/>
      <c r="E3508" s="62"/>
    </row>
    <row r="3509" spans="4:5" x14ac:dyDescent="0.2">
      <c r="D3509" s="62"/>
      <c r="E3509" s="62"/>
    </row>
    <row r="3510" spans="4:5" x14ac:dyDescent="0.2">
      <c r="D3510" s="62"/>
      <c r="E3510" s="62"/>
    </row>
    <row r="3511" spans="4:5" x14ac:dyDescent="0.2">
      <c r="D3511" s="62"/>
      <c r="E3511" s="62"/>
    </row>
    <row r="3512" spans="4:5" x14ac:dyDescent="0.2">
      <c r="D3512" s="62"/>
      <c r="E3512" s="62"/>
    </row>
    <row r="3513" spans="4:5" x14ac:dyDescent="0.2">
      <c r="D3513" s="62"/>
      <c r="E3513" s="62"/>
    </row>
    <row r="3514" spans="4:5" x14ac:dyDescent="0.2">
      <c r="D3514" s="62"/>
      <c r="E3514" s="62"/>
    </row>
    <row r="3515" spans="4:5" x14ac:dyDescent="0.2">
      <c r="D3515" s="62"/>
      <c r="E3515" s="62"/>
    </row>
    <row r="3516" spans="4:5" x14ac:dyDescent="0.2">
      <c r="D3516" s="62"/>
      <c r="E3516" s="62"/>
    </row>
    <row r="3517" spans="4:5" x14ac:dyDescent="0.2">
      <c r="D3517" s="62"/>
      <c r="E3517" s="62"/>
    </row>
    <row r="3518" spans="4:5" x14ac:dyDescent="0.2">
      <c r="D3518" s="62"/>
      <c r="E3518" s="62"/>
    </row>
    <row r="3519" spans="4:5" x14ac:dyDescent="0.2">
      <c r="D3519" s="62"/>
      <c r="E3519" s="62"/>
    </row>
    <row r="3520" spans="4:5" x14ac:dyDescent="0.2">
      <c r="D3520" s="62"/>
      <c r="E3520" s="62"/>
    </row>
    <row r="3521" spans="4:5" x14ac:dyDescent="0.2">
      <c r="D3521" s="62"/>
      <c r="E3521" s="62"/>
    </row>
    <row r="3522" spans="4:5" x14ac:dyDescent="0.2">
      <c r="D3522" s="62"/>
      <c r="E3522" s="62"/>
    </row>
    <row r="3523" spans="4:5" x14ac:dyDescent="0.2">
      <c r="D3523" s="62"/>
      <c r="E3523" s="62"/>
    </row>
    <row r="3524" spans="4:5" x14ac:dyDescent="0.2">
      <c r="D3524" s="62"/>
      <c r="E3524" s="62"/>
    </row>
    <row r="3525" spans="4:5" x14ac:dyDescent="0.2">
      <c r="D3525" s="62"/>
      <c r="E3525" s="62"/>
    </row>
    <row r="3526" spans="4:5" x14ac:dyDescent="0.2">
      <c r="D3526" s="62"/>
      <c r="E3526" s="62"/>
    </row>
    <row r="3527" spans="4:5" x14ac:dyDescent="0.2">
      <c r="D3527" s="62"/>
      <c r="E3527" s="62"/>
    </row>
    <row r="3528" spans="4:5" x14ac:dyDescent="0.2">
      <c r="D3528" s="62"/>
      <c r="E3528" s="62"/>
    </row>
    <row r="3529" spans="4:5" x14ac:dyDescent="0.2">
      <c r="D3529" s="62"/>
      <c r="E3529" s="62"/>
    </row>
    <row r="3530" spans="4:5" x14ac:dyDescent="0.2">
      <c r="D3530" s="62"/>
      <c r="E3530" s="62"/>
    </row>
    <row r="3531" spans="4:5" x14ac:dyDescent="0.2">
      <c r="D3531" s="62"/>
      <c r="E3531" s="62"/>
    </row>
    <row r="3532" spans="4:5" x14ac:dyDescent="0.2">
      <c r="D3532" s="62"/>
      <c r="E3532" s="62"/>
    </row>
    <row r="3533" spans="4:5" x14ac:dyDescent="0.2">
      <c r="D3533" s="62"/>
      <c r="E3533" s="62"/>
    </row>
    <row r="3534" spans="4:5" x14ac:dyDescent="0.2">
      <c r="D3534" s="62"/>
      <c r="E3534" s="62"/>
    </row>
    <row r="3535" spans="4:5" x14ac:dyDescent="0.2">
      <c r="D3535" s="62"/>
      <c r="E3535" s="62"/>
    </row>
    <row r="3536" spans="4:5" x14ac:dyDescent="0.2">
      <c r="D3536" s="62"/>
      <c r="E3536" s="62"/>
    </row>
    <row r="3537" spans="4:5" x14ac:dyDescent="0.2">
      <c r="D3537" s="62"/>
      <c r="E3537" s="62"/>
    </row>
    <row r="3538" spans="4:5" x14ac:dyDescent="0.2">
      <c r="D3538" s="62"/>
      <c r="E3538" s="62"/>
    </row>
    <row r="3539" spans="4:5" x14ac:dyDescent="0.2">
      <c r="D3539" s="62"/>
      <c r="E3539" s="62"/>
    </row>
    <row r="3540" spans="4:5" x14ac:dyDescent="0.2">
      <c r="D3540" s="62"/>
      <c r="E3540" s="62"/>
    </row>
    <row r="3541" spans="4:5" x14ac:dyDescent="0.2">
      <c r="D3541" s="62"/>
      <c r="E3541" s="62"/>
    </row>
    <row r="3542" spans="4:5" x14ac:dyDescent="0.2">
      <c r="D3542" s="62"/>
      <c r="E3542" s="62"/>
    </row>
    <row r="3543" spans="4:5" x14ac:dyDescent="0.2">
      <c r="D3543" s="62"/>
      <c r="E3543" s="62"/>
    </row>
    <row r="3544" spans="4:5" x14ac:dyDescent="0.2">
      <c r="D3544" s="62"/>
      <c r="E3544" s="62"/>
    </row>
    <row r="3545" spans="4:5" x14ac:dyDescent="0.2">
      <c r="D3545" s="62"/>
      <c r="E3545" s="62"/>
    </row>
    <row r="3546" spans="4:5" x14ac:dyDescent="0.2">
      <c r="D3546" s="62"/>
      <c r="E3546" s="62"/>
    </row>
    <row r="3547" spans="4:5" x14ac:dyDescent="0.2">
      <c r="D3547" s="62"/>
      <c r="E3547" s="62"/>
    </row>
    <row r="3548" spans="4:5" x14ac:dyDescent="0.2">
      <c r="D3548" s="62"/>
      <c r="E3548" s="62"/>
    </row>
    <row r="3549" spans="4:5" x14ac:dyDescent="0.2">
      <c r="D3549" s="62"/>
      <c r="E3549" s="62"/>
    </row>
    <row r="3550" spans="4:5" x14ac:dyDescent="0.2">
      <c r="D3550" s="62"/>
      <c r="E3550" s="62"/>
    </row>
    <row r="3551" spans="4:5" x14ac:dyDescent="0.2">
      <c r="D3551" s="62"/>
      <c r="E3551" s="62"/>
    </row>
    <row r="3552" spans="4:5" x14ac:dyDescent="0.2">
      <c r="D3552" s="62"/>
      <c r="E3552" s="62"/>
    </row>
    <row r="3553" spans="4:5" x14ac:dyDescent="0.2">
      <c r="D3553" s="62"/>
      <c r="E3553" s="62"/>
    </row>
    <row r="3554" spans="4:5" x14ac:dyDescent="0.2">
      <c r="D3554" s="62"/>
      <c r="E3554" s="62"/>
    </row>
    <row r="3555" spans="4:5" x14ac:dyDescent="0.2">
      <c r="D3555" s="62"/>
      <c r="E3555" s="62"/>
    </row>
    <row r="3556" spans="4:5" x14ac:dyDescent="0.2">
      <c r="D3556" s="62"/>
      <c r="E3556" s="62"/>
    </row>
    <row r="3557" spans="4:5" x14ac:dyDescent="0.2">
      <c r="D3557" s="62"/>
      <c r="E3557" s="62"/>
    </row>
    <row r="3558" spans="4:5" x14ac:dyDescent="0.2">
      <c r="D3558" s="62"/>
      <c r="E3558" s="62"/>
    </row>
    <row r="3559" spans="4:5" x14ac:dyDescent="0.2">
      <c r="D3559" s="62"/>
      <c r="E3559" s="62"/>
    </row>
    <row r="3560" spans="4:5" x14ac:dyDescent="0.2">
      <c r="D3560" s="62"/>
      <c r="E3560" s="62"/>
    </row>
    <row r="3561" spans="4:5" x14ac:dyDescent="0.2">
      <c r="D3561" s="62"/>
      <c r="E3561" s="62"/>
    </row>
    <row r="3562" spans="4:5" x14ac:dyDescent="0.2">
      <c r="D3562" s="62"/>
      <c r="E3562" s="62"/>
    </row>
    <row r="3563" spans="4:5" x14ac:dyDescent="0.2">
      <c r="D3563" s="62"/>
      <c r="E3563" s="62"/>
    </row>
    <row r="3564" spans="4:5" x14ac:dyDescent="0.2">
      <c r="D3564" s="62"/>
      <c r="E3564" s="62"/>
    </row>
    <row r="3565" spans="4:5" x14ac:dyDescent="0.2">
      <c r="D3565" s="62"/>
      <c r="E3565" s="62"/>
    </row>
    <row r="3566" spans="4:5" x14ac:dyDescent="0.2">
      <c r="D3566" s="62"/>
      <c r="E3566" s="62"/>
    </row>
    <row r="3567" spans="4:5" x14ac:dyDescent="0.2">
      <c r="D3567" s="62"/>
      <c r="E3567" s="62"/>
    </row>
    <row r="3568" spans="4:5" x14ac:dyDescent="0.2">
      <c r="D3568" s="62"/>
      <c r="E3568" s="62"/>
    </row>
    <row r="3569" spans="4:5" x14ac:dyDescent="0.2">
      <c r="D3569" s="62"/>
      <c r="E3569" s="62"/>
    </row>
    <row r="3570" spans="4:5" x14ac:dyDescent="0.2">
      <c r="D3570" s="62"/>
      <c r="E3570" s="62"/>
    </row>
    <row r="3571" spans="4:5" x14ac:dyDescent="0.2">
      <c r="D3571" s="62"/>
      <c r="E3571" s="62"/>
    </row>
    <row r="3572" spans="4:5" x14ac:dyDescent="0.2">
      <c r="D3572" s="62"/>
      <c r="E3572" s="62"/>
    </row>
    <row r="3573" spans="4:5" x14ac:dyDescent="0.2">
      <c r="D3573" s="62"/>
      <c r="E3573" s="62"/>
    </row>
    <row r="3574" spans="4:5" x14ac:dyDescent="0.2">
      <c r="D3574" s="62"/>
      <c r="E3574" s="62"/>
    </row>
    <row r="3575" spans="4:5" x14ac:dyDescent="0.2">
      <c r="D3575" s="62"/>
      <c r="E3575" s="62"/>
    </row>
    <row r="3576" spans="4:5" x14ac:dyDescent="0.2">
      <c r="D3576" s="62"/>
      <c r="E3576" s="62"/>
    </row>
    <row r="3577" spans="4:5" x14ac:dyDescent="0.2">
      <c r="D3577" s="62"/>
      <c r="E3577" s="62"/>
    </row>
    <row r="3578" spans="4:5" x14ac:dyDescent="0.2">
      <c r="D3578" s="62"/>
      <c r="E3578" s="62"/>
    </row>
    <row r="3579" spans="4:5" x14ac:dyDescent="0.2">
      <c r="D3579" s="62"/>
      <c r="E3579" s="62"/>
    </row>
    <row r="3580" spans="4:5" x14ac:dyDescent="0.2">
      <c r="D3580" s="62"/>
      <c r="E3580" s="62"/>
    </row>
    <row r="3581" spans="4:5" x14ac:dyDescent="0.2">
      <c r="D3581" s="62"/>
      <c r="E3581" s="62"/>
    </row>
    <row r="3582" spans="4:5" x14ac:dyDescent="0.2">
      <c r="D3582" s="62"/>
      <c r="E3582" s="62"/>
    </row>
    <row r="3583" spans="4:5" x14ac:dyDescent="0.2">
      <c r="D3583" s="62"/>
      <c r="E3583" s="62"/>
    </row>
    <row r="3584" spans="4:5" x14ac:dyDescent="0.2">
      <c r="D3584" s="62"/>
      <c r="E3584" s="62"/>
    </row>
    <row r="3585" spans="4:5" x14ac:dyDescent="0.2">
      <c r="D3585" s="62"/>
      <c r="E3585" s="62"/>
    </row>
    <row r="3586" spans="4:5" x14ac:dyDescent="0.2">
      <c r="D3586" s="62"/>
      <c r="E3586" s="62"/>
    </row>
    <row r="3587" spans="4:5" x14ac:dyDescent="0.2">
      <c r="D3587" s="62"/>
      <c r="E3587" s="62"/>
    </row>
    <row r="3588" spans="4:5" x14ac:dyDescent="0.2">
      <c r="D3588" s="62"/>
      <c r="E3588" s="62"/>
    </row>
    <row r="3589" spans="4:5" x14ac:dyDescent="0.2">
      <c r="D3589" s="62"/>
      <c r="E3589" s="62"/>
    </row>
    <row r="3590" spans="4:5" x14ac:dyDescent="0.2">
      <c r="D3590" s="62"/>
      <c r="E3590" s="62"/>
    </row>
    <row r="3591" spans="4:5" x14ac:dyDescent="0.2">
      <c r="D3591" s="62"/>
      <c r="E3591" s="62"/>
    </row>
    <row r="3592" spans="4:5" x14ac:dyDescent="0.2">
      <c r="D3592" s="62"/>
      <c r="E3592" s="62"/>
    </row>
    <row r="3593" spans="4:5" x14ac:dyDescent="0.2">
      <c r="D3593" s="62"/>
      <c r="E3593" s="62"/>
    </row>
    <row r="3594" spans="4:5" x14ac:dyDescent="0.2">
      <c r="D3594" s="62"/>
      <c r="E3594" s="62"/>
    </row>
    <row r="3595" spans="4:5" x14ac:dyDescent="0.2">
      <c r="D3595" s="62"/>
      <c r="E3595" s="62"/>
    </row>
    <row r="3596" spans="4:5" x14ac:dyDescent="0.2">
      <c r="D3596" s="62"/>
      <c r="E3596" s="62"/>
    </row>
    <row r="3597" spans="4:5" x14ac:dyDescent="0.2">
      <c r="D3597" s="62"/>
      <c r="E3597" s="62"/>
    </row>
    <row r="3598" spans="4:5" x14ac:dyDescent="0.2">
      <c r="D3598" s="62"/>
      <c r="E3598" s="62"/>
    </row>
    <row r="3599" spans="4:5" x14ac:dyDescent="0.2">
      <c r="D3599" s="62"/>
      <c r="E3599" s="62"/>
    </row>
    <row r="3600" spans="4:5" x14ac:dyDescent="0.2">
      <c r="D3600" s="62"/>
      <c r="E3600" s="62"/>
    </row>
    <row r="3601" spans="4:5" x14ac:dyDescent="0.2">
      <c r="D3601" s="62"/>
      <c r="E3601" s="62"/>
    </row>
    <row r="3602" spans="4:5" x14ac:dyDescent="0.2">
      <c r="D3602" s="62"/>
      <c r="E3602" s="62"/>
    </row>
    <row r="3603" spans="4:5" x14ac:dyDescent="0.2">
      <c r="D3603" s="62"/>
      <c r="E3603" s="62"/>
    </row>
    <row r="3604" spans="4:5" x14ac:dyDescent="0.2">
      <c r="D3604" s="62"/>
      <c r="E3604" s="62"/>
    </row>
    <row r="3605" spans="4:5" x14ac:dyDescent="0.2">
      <c r="D3605" s="62"/>
      <c r="E3605" s="62"/>
    </row>
    <row r="3606" spans="4:5" x14ac:dyDescent="0.2">
      <c r="D3606" s="62"/>
      <c r="E3606" s="62"/>
    </row>
    <row r="3607" spans="4:5" x14ac:dyDescent="0.2">
      <c r="D3607" s="62"/>
      <c r="E3607" s="62"/>
    </row>
    <row r="3608" spans="4:5" x14ac:dyDescent="0.2">
      <c r="D3608" s="62"/>
      <c r="E3608" s="62"/>
    </row>
    <row r="3609" spans="4:5" x14ac:dyDescent="0.2">
      <c r="D3609" s="62"/>
      <c r="E3609" s="62"/>
    </row>
    <row r="3610" spans="4:5" x14ac:dyDescent="0.2">
      <c r="D3610" s="62"/>
      <c r="E3610" s="62"/>
    </row>
    <row r="3611" spans="4:5" x14ac:dyDescent="0.2">
      <c r="D3611" s="62"/>
      <c r="E3611" s="62"/>
    </row>
    <row r="3612" spans="4:5" x14ac:dyDescent="0.2">
      <c r="D3612" s="62"/>
      <c r="E3612" s="62"/>
    </row>
    <row r="3613" spans="4:5" x14ac:dyDescent="0.2">
      <c r="D3613" s="62"/>
      <c r="E3613" s="62"/>
    </row>
    <row r="3614" spans="4:5" x14ac:dyDescent="0.2">
      <c r="D3614" s="62"/>
      <c r="E3614" s="62"/>
    </row>
    <row r="3615" spans="4:5" x14ac:dyDescent="0.2">
      <c r="D3615" s="62"/>
      <c r="E3615" s="62"/>
    </row>
    <row r="3616" spans="4:5" x14ac:dyDescent="0.2">
      <c r="D3616" s="62"/>
      <c r="E3616" s="62"/>
    </row>
    <row r="3617" spans="4:5" x14ac:dyDescent="0.2">
      <c r="D3617" s="62"/>
      <c r="E3617" s="62"/>
    </row>
    <row r="3618" spans="4:5" x14ac:dyDescent="0.2">
      <c r="D3618" s="62"/>
      <c r="E3618" s="62"/>
    </row>
    <row r="3619" spans="4:5" x14ac:dyDescent="0.2">
      <c r="D3619" s="62"/>
      <c r="E3619" s="62"/>
    </row>
    <row r="3620" spans="4:5" x14ac:dyDescent="0.2">
      <c r="D3620" s="62"/>
      <c r="E3620" s="62"/>
    </row>
    <row r="3621" spans="4:5" x14ac:dyDescent="0.2">
      <c r="D3621" s="62"/>
      <c r="E3621" s="62"/>
    </row>
    <row r="3622" spans="4:5" x14ac:dyDescent="0.2">
      <c r="D3622" s="62"/>
      <c r="E3622" s="62"/>
    </row>
    <row r="3623" spans="4:5" x14ac:dyDescent="0.2">
      <c r="D3623" s="62"/>
      <c r="E3623" s="62"/>
    </row>
    <row r="3624" spans="4:5" x14ac:dyDescent="0.2">
      <c r="D3624" s="62"/>
      <c r="E3624" s="62"/>
    </row>
    <row r="3625" spans="4:5" x14ac:dyDescent="0.2">
      <c r="D3625" s="62"/>
      <c r="E3625" s="62"/>
    </row>
    <row r="3626" spans="4:5" x14ac:dyDescent="0.2">
      <c r="D3626" s="62"/>
      <c r="E3626" s="62"/>
    </row>
    <row r="3627" spans="4:5" x14ac:dyDescent="0.2">
      <c r="D3627" s="62"/>
      <c r="E3627" s="62"/>
    </row>
    <row r="3628" spans="4:5" x14ac:dyDescent="0.2">
      <c r="D3628" s="62"/>
      <c r="E3628" s="62"/>
    </row>
    <row r="3629" spans="4:5" x14ac:dyDescent="0.2">
      <c r="D3629" s="62"/>
      <c r="E3629" s="62"/>
    </row>
    <row r="3630" spans="4:5" x14ac:dyDescent="0.2">
      <c r="D3630" s="62"/>
      <c r="E3630" s="62"/>
    </row>
    <row r="3631" spans="4:5" x14ac:dyDescent="0.2">
      <c r="D3631" s="62"/>
      <c r="E3631" s="62"/>
    </row>
    <row r="3632" spans="4:5" x14ac:dyDescent="0.2">
      <c r="D3632" s="62"/>
      <c r="E3632" s="62"/>
    </row>
    <row r="3633" spans="4:5" x14ac:dyDescent="0.2">
      <c r="D3633" s="62"/>
      <c r="E3633" s="62"/>
    </row>
    <row r="3634" spans="4:5" x14ac:dyDescent="0.2">
      <c r="D3634" s="62"/>
      <c r="E3634" s="62"/>
    </row>
    <row r="3635" spans="4:5" x14ac:dyDescent="0.2">
      <c r="D3635" s="62"/>
      <c r="E3635" s="62"/>
    </row>
    <row r="3636" spans="4:5" x14ac:dyDescent="0.2">
      <c r="D3636" s="62"/>
      <c r="E3636" s="62"/>
    </row>
    <row r="3637" spans="4:5" x14ac:dyDescent="0.2">
      <c r="D3637" s="62"/>
      <c r="E3637" s="62"/>
    </row>
    <row r="3638" spans="4:5" x14ac:dyDescent="0.2">
      <c r="D3638" s="62"/>
      <c r="E3638" s="62"/>
    </row>
    <row r="3639" spans="4:5" x14ac:dyDescent="0.2">
      <c r="D3639" s="62"/>
      <c r="E3639" s="62"/>
    </row>
    <row r="3640" spans="4:5" x14ac:dyDescent="0.2">
      <c r="D3640" s="62"/>
      <c r="E3640" s="62"/>
    </row>
    <row r="3641" spans="4:5" x14ac:dyDescent="0.2">
      <c r="D3641" s="62"/>
      <c r="E3641" s="62"/>
    </row>
    <row r="3642" spans="4:5" x14ac:dyDescent="0.2">
      <c r="D3642" s="62"/>
      <c r="E3642" s="62"/>
    </row>
    <row r="3643" spans="4:5" x14ac:dyDescent="0.2">
      <c r="D3643" s="62"/>
      <c r="E3643" s="62"/>
    </row>
    <row r="3644" spans="4:5" x14ac:dyDescent="0.2">
      <c r="D3644" s="62"/>
      <c r="E3644" s="62"/>
    </row>
    <row r="3645" spans="4:5" x14ac:dyDescent="0.2">
      <c r="D3645" s="62"/>
      <c r="E3645" s="62"/>
    </row>
    <row r="3646" spans="4:5" x14ac:dyDescent="0.2">
      <c r="D3646" s="62"/>
      <c r="E3646" s="62"/>
    </row>
    <row r="3647" spans="4:5" x14ac:dyDescent="0.2">
      <c r="D3647" s="62"/>
      <c r="E3647" s="62"/>
    </row>
    <row r="3648" spans="4:5" x14ac:dyDescent="0.2">
      <c r="D3648" s="62"/>
      <c r="E3648" s="62"/>
    </row>
    <row r="3649" spans="4:5" x14ac:dyDescent="0.2">
      <c r="D3649" s="62"/>
      <c r="E3649" s="62"/>
    </row>
    <row r="3650" spans="4:5" x14ac:dyDescent="0.2">
      <c r="D3650" s="62"/>
      <c r="E3650" s="62"/>
    </row>
    <row r="3651" spans="4:5" x14ac:dyDescent="0.2">
      <c r="D3651" s="62"/>
      <c r="E3651" s="62"/>
    </row>
    <row r="3652" spans="4:5" x14ac:dyDescent="0.2">
      <c r="D3652" s="62"/>
      <c r="E3652" s="62"/>
    </row>
    <row r="3653" spans="4:5" x14ac:dyDescent="0.2">
      <c r="D3653" s="62"/>
      <c r="E3653" s="62"/>
    </row>
    <row r="3654" spans="4:5" x14ac:dyDescent="0.2">
      <c r="D3654" s="62"/>
      <c r="E3654" s="62"/>
    </row>
    <row r="3655" spans="4:5" x14ac:dyDescent="0.2">
      <c r="D3655" s="62"/>
      <c r="E3655" s="62"/>
    </row>
    <row r="3656" spans="4:5" x14ac:dyDescent="0.2">
      <c r="D3656" s="62"/>
      <c r="E3656" s="62"/>
    </row>
    <row r="3657" spans="4:5" x14ac:dyDescent="0.2">
      <c r="D3657" s="62"/>
      <c r="E3657" s="62"/>
    </row>
    <row r="3658" spans="4:5" x14ac:dyDescent="0.2">
      <c r="D3658" s="62"/>
      <c r="E3658" s="62"/>
    </row>
    <row r="3659" spans="4:5" x14ac:dyDescent="0.2">
      <c r="D3659" s="62"/>
      <c r="E3659" s="62"/>
    </row>
    <row r="3660" spans="4:5" x14ac:dyDescent="0.2">
      <c r="D3660" s="62"/>
      <c r="E3660" s="62"/>
    </row>
    <row r="3661" spans="4:5" x14ac:dyDescent="0.2">
      <c r="D3661" s="62"/>
      <c r="E3661" s="62"/>
    </row>
    <row r="3662" spans="4:5" x14ac:dyDescent="0.2">
      <c r="D3662" s="62"/>
      <c r="E3662" s="62"/>
    </row>
    <row r="3663" spans="4:5" x14ac:dyDescent="0.2">
      <c r="D3663" s="62"/>
      <c r="E3663" s="62"/>
    </row>
    <row r="3664" spans="4:5" x14ac:dyDescent="0.2">
      <c r="D3664" s="62"/>
      <c r="E3664" s="62"/>
    </row>
    <row r="3665" spans="4:5" x14ac:dyDescent="0.2">
      <c r="D3665" s="62"/>
      <c r="E3665" s="62"/>
    </row>
    <row r="3666" spans="4:5" x14ac:dyDescent="0.2">
      <c r="D3666" s="62"/>
      <c r="E3666" s="62"/>
    </row>
    <row r="3667" spans="4:5" x14ac:dyDescent="0.2">
      <c r="D3667" s="62"/>
      <c r="E3667" s="62"/>
    </row>
    <row r="3668" spans="4:5" x14ac:dyDescent="0.2">
      <c r="D3668" s="62"/>
      <c r="E3668" s="62"/>
    </row>
    <row r="3669" spans="4:5" x14ac:dyDescent="0.2">
      <c r="D3669" s="62"/>
      <c r="E3669" s="62"/>
    </row>
    <row r="3670" spans="4:5" x14ac:dyDescent="0.2">
      <c r="D3670" s="62"/>
      <c r="E3670" s="62"/>
    </row>
    <row r="3671" spans="4:5" x14ac:dyDescent="0.2">
      <c r="D3671" s="62"/>
      <c r="E3671" s="62"/>
    </row>
    <row r="3672" spans="4:5" x14ac:dyDescent="0.2">
      <c r="D3672" s="62"/>
      <c r="E3672" s="62"/>
    </row>
    <row r="3673" spans="4:5" x14ac:dyDescent="0.2">
      <c r="D3673" s="62"/>
      <c r="E3673" s="62"/>
    </row>
    <row r="3674" spans="4:5" x14ac:dyDescent="0.2">
      <c r="D3674" s="62"/>
      <c r="E3674" s="62"/>
    </row>
    <row r="3675" spans="4:5" x14ac:dyDescent="0.2">
      <c r="D3675" s="62"/>
      <c r="E3675" s="62"/>
    </row>
    <row r="3676" spans="4:5" x14ac:dyDescent="0.2">
      <c r="D3676" s="62"/>
      <c r="E3676" s="62"/>
    </row>
    <row r="3677" spans="4:5" x14ac:dyDescent="0.2">
      <c r="D3677" s="62"/>
      <c r="E3677" s="62"/>
    </row>
    <row r="3678" spans="4:5" x14ac:dyDescent="0.2">
      <c r="D3678" s="62"/>
      <c r="E3678" s="62"/>
    </row>
    <row r="3679" spans="4:5" x14ac:dyDescent="0.2">
      <c r="D3679" s="62"/>
      <c r="E3679" s="62"/>
    </row>
    <row r="3680" spans="4:5" x14ac:dyDescent="0.2">
      <c r="D3680" s="62"/>
      <c r="E3680" s="62"/>
    </row>
    <row r="3681" spans="4:5" x14ac:dyDescent="0.2">
      <c r="D3681" s="62"/>
      <c r="E3681" s="62"/>
    </row>
    <row r="3682" spans="4:5" x14ac:dyDescent="0.2">
      <c r="D3682" s="62"/>
      <c r="E3682" s="62"/>
    </row>
    <row r="3683" spans="4:5" x14ac:dyDescent="0.2">
      <c r="D3683" s="62"/>
      <c r="E3683" s="62"/>
    </row>
    <row r="3684" spans="4:5" x14ac:dyDescent="0.2">
      <c r="D3684" s="62"/>
      <c r="E3684" s="62"/>
    </row>
    <row r="3685" spans="4:5" x14ac:dyDescent="0.2">
      <c r="D3685" s="62"/>
      <c r="E3685" s="62"/>
    </row>
    <row r="3686" spans="4:5" x14ac:dyDescent="0.2">
      <c r="D3686" s="62"/>
      <c r="E3686" s="62"/>
    </row>
    <row r="3687" spans="4:5" x14ac:dyDescent="0.2">
      <c r="D3687" s="62"/>
      <c r="E3687" s="62"/>
    </row>
    <row r="3688" spans="4:5" x14ac:dyDescent="0.2">
      <c r="D3688" s="62"/>
      <c r="E3688" s="62"/>
    </row>
    <row r="3689" spans="4:5" x14ac:dyDescent="0.2">
      <c r="D3689" s="62"/>
      <c r="E3689" s="62"/>
    </row>
    <row r="3690" spans="4:5" x14ac:dyDescent="0.2">
      <c r="D3690" s="62"/>
      <c r="E3690" s="62"/>
    </row>
    <row r="3691" spans="4:5" x14ac:dyDescent="0.2">
      <c r="D3691" s="62"/>
      <c r="E3691" s="62"/>
    </row>
    <row r="3692" spans="4:5" x14ac:dyDescent="0.2">
      <c r="D3692" s="62"/>
      <c r="E3692" s="62"/>
    </row>
    <row r="3693" spans="4:5" x14ac:dyDescent="0.2">
      <c r="D3693" s="62"/>
      <c r="E3693" s="62"/>
    </row>
    <row r="3694" spans="4:5" x14ac:dyDescent="0.2">
      <c r="D3694" s="62"/>
      <c r="E3694" s="62"/>
    </row>
    <row r="3695" spans="4:5" x14ac:dyDescent="0.2">
      <c r="D3695" s="62"/>
      <c r="E3695" s="62"/>
    </row>
    <row r="3696" spans="4:5" x14ac:dyDescent="0.2">
      <c r="D3696" s="62"/>
      <c r="E3696" s="62"/>
    </row>
    <row r="3697" spans="4:5" x14ac:dyDescent="0.2">
      <c r="D3697" s="62"/>
      <c r="E3697" s="62"/>
    </row>
    <row r="3698" spans="4:5" x14ac:dyDescent="0.2">
      <c r="D3698" s="62"/>
      <c r="E3698" s="62"/>
    </row>
    <row r="3699" spans="4:5" x14ac:dyDescent="0.2">
      <c r="D3699" s="62"/>
      <c r="E3699" s="62"/>
    </row>
    <row r="3700" spans="4:5" x14ac:dyDescent="0.2">
      <c r="D3700" s="62"/>
      <c r="E3700" s="62"/>
    </row>
    <row r="3701" spans="4:5" x14ac:dyDescent="0.2">
      <c r="D3701" s="62"/>
      <c r="E3701" s="62"/>
    </row>
    <row r="3702" spans="4:5" x14ac:dyDescent="0.2">
      <c r="D3702" s="62"/>
      <c r="E3702" s="62"/>
    </row>
    <row r="3703" spans="4:5" x14ac:dyDescent="0.2">
      <c r="D3703" s="62"/>
      <c r="E3703" s="62"/>
    </row>
    <row r="3704" spans="4:5" x14ac:dyDescent="0.2">
      <c r="D3704" s="62"/>
      <c r="E3704" s="62"/>
    </row>
    <row r="3705" spans="4:5" x14ac:dyDescent="0.2">
      <c r="D3705" s="62"/>
      <c r="E3705" s="62"/>
    </row>
    <row r="3706" spans="4:5" x14ac:dyDescent="0.2">
      <c r="D3706" s="62"/>
      <c r="E3706" s="62"/>
    </row>
    <row r="3707" spans="4:5" x14ac:dyDescent="0.2">
      <c r="D3707" s="62"/>
      <c r="E3707" s="62"/>
    </row>
    <row r="3708" spans="4:5" x14ac:dyDescent="0.2">
      <c r="D3708" s="62"/>
      <c r="E3708" s="62"/>
    </row>
    <row r="3709" spans="4:5" x14ac:dyDescent="0.2">
      <c r="D3709" s="62"/>
      <c r="E3709" s="62"/>
    </row>
    <row r="3710" spans="4:5" x14ac:dyDescent="0.2">
      <c r="D3710" s="62"/>
      <c r="E3710" s="62"/>
    </row>
    <row r="3711" spans="4:5" x14ac:dyDescent="0.2">
      <c r="D3711" s="62"/>
      <c r="E3711" s="62"/>
    </row>
    <row r="3712" spans="4:5" x14ac:dyDescent="0.2">
      <c r="D3712" s="62"/>
      <c r="E3712" s="62"/>
    </row>
    <row r="3713" spans="4:5" x14ac:dyDescent="0.2">
      <c r="D3713" s="62"/>
      <c r="E3713" s="62"/>
    </row>
    <row r="3714" spans="4:5" x14ac:dyDescent="0.2">
      <c r="D3714" s="62"/>
      <c r="E3714" s="62"/>
    </row>
    <row r="3715" spans="4:5" x14ac:dyDescent="0.2">
      <c r="D3715" s="62"/>
      <c r="E3715" s="62"/>
    </row>
    <row r="3716" spans="4:5" x14ac:dyDescent="0.2">
      <c r="D3716" s="62"/>
      <c r="E3716" s="62"/>
    </row>
    <row r="3717" spans="4:5" x14ac:dyDescent="0.2">
      <c r="D3717" s="62"/>
      <c r="E3717" s="62"/>
    </row>
    <row r="3718" spans="4:5" x14ac:dyDescent="0.2">
      <c r="D3718" s="62"/>
      <c r="E3718" s="62"/>
    </row>
    <row r="3719" spans="4:5" x14ac:dyDescent="0.2">
      <c r="D3719" s="62"/>
      <c r="E3719" s="62"/>
    </row>
    <row r="3720" spans="4:5" x14ac:dyDescent="0.2">
      <c r="D3720" s="62"/>
      <c r="E3720" s="62"/>
    </row>
    <row r="3721" spans="4:5" x14ac:dyDescent="0.2">
      <c r="D3721" s="62"/>
      <c r="E3721" s="62"/>
    </row>
    <row r="3722" spans="4:5" x14ac:dyDescent="0.2">
      <c r="D3722" s="62"/>
      <c r="E3722" s="62"/>
    </row>
    <row r="3723" spans="4:5" x14ac:dyDescent="0.2">
      <c r="D3723" s="62"/>
      <c r="E3723" s="62"/>
    </row>
    <row r="3724" spans="4:5" x14ac:dyDescent="0.2">
      <c r="D3724" s="62"/>
      <c r="E3724" s="62"/>
    </row>
    <row r="3725" spans="4:5" x14ac:dyDescent="0.2">
      <c r="D3725" s="62"/>
      <c r="E3725" s="62"/>
    </row>
    <row r="3726" spans="4:5" x14ac:dyDescent="0.2">
      <c r="D3726" s="62"/>
      <c r="E3726" s="62"/>
    </row>
    <row r="3727" spans="4:5" x14ac:dyDescent="0.2">
      <c r="D3727" s="62"/>
      <c r="E3727" s="62"/>
    </row>
    <row r="3728" spans="4:5" x14ac:dyDescent="0.2">
      <c r="D3728" s="62"/>
      <c r="E3728" s="62"/>
    </row>
    <row r="3729" spans="4:5" x14ac:dyDescent="0.2">
      <c r="D3729" s="62"/>
      <c r="E3729" s="62"/>
    </row>
    <row r="3730" spans="4:5" x14ac:dyDescent="0.2">
      <c r="D3730" s="62"/>
      <c r="E3730" s="62"/>
    </row>
    <row r="3731" spans="4:5" x14ac:dyDescent="0.2">
      <c r="D3731" s="62"/>
      <c r="E3731" s="62"/>
    </row>
    <row r="3732" spans="4:5" x14ac:dyDescent="0.2">
      <c r="D3732" s="62"/>
      <c r="E3732" s="62"/>
    </row>
    <row r="3733" spans="4:5" x14ac:dyDescent="0.2">
      <c r="D3733" s="62"/>
      <c r="E3733" s="62"/>
    </row>
    <row r="3734" spans="4:5" x14ac:dyDescent="0.2">
      <c r="D3734" s="62"/>
      <c r="E3734" s="62"/>
    </row>
    <row r="3735" spans="4:5" x14ac:dyDescent="0.2">
      <c r="D3735" s="62"/>
      <c r="E3735" s="62"/>
    </row>
    <row r="3736" spans="4:5" x14ac:dyDescent="0.2">
      <c r="D3736" s="62"/>
      <c r="E3736" s="62"/>
    </row>
    <row r="3737" spans="4:5" x14ac:dyDescent="0.2">
      <c r="D3737" s="62"/>
      <c r="E3737" s="62"/>
    </row>
    <row r="3738" spans="4:5" x14ac:dyDescent="0.2">
      <c r="D3738" s="62"/>
      <c r="E3738" s="62"/>
    </row>
    <row r="3739" spans="4:5" x14ac:dyDescent="0.2">
      <c r="D3739" s="62"/>
      <c r="E3739" s="62"/>
    </row>
    <row r="3740" spans="4:5" x14ac:dyDescent="0.2">
      <c r="D3740" s="62"/>
      <c r="E3740" s="62"/>
    </row>
    <row r="3741" spans="4:5" x14ac:dyDescent="0.2">
      <c r="D3741" s="62"/>
      <c r="E3741" s="62"/>
    </row>
    <row r="3742" spans="4:5" x14ac:dyDescent="0.2">
      <c r="D3742" s="62"/>
      <c r="E3742" s="62"/>
    </row>
    <row r="3743" spans="4:5" x14ac:dyDescent="0.2">
      <c r="D3743" s="62"/>
      <c r="E3743" s="62"/>
    </row>
    <row r="3744" spans="4:5" x14ac:dyDescent="0.2">
      <c r="D3744" s="62"/>
      <c r="E3744" s="62"/>
    </row>
    <row r="3745" spans="4:5" x14ac:dyDescent="0.2">
      <c r="D3745" s="62"/>
      <c r="E3745" s="62"/>
    </row>
    <row r="3746" spans="4:5" x14ac:dyDescent="0.2">
      <c r="D3746" s="62"/>
      <c r="E3746" s="62"/>
    </row>
    <row r="3747" spans="4:5" x14ac:dyDescent="0.2">
      <c r="D3747" s="62"/>
      <c r="E3747" s="62"/>
    </row>
    <row r="3748" spans="4:5" x14ac:dyDescent="0.2">
      <c r="D3748" s="62"/>
      <c r="E3748" s="62"/>
    </row>
    <row r="3749" spans="4:5" x14ac:dyDescent="0.2">
      <c r="D3749" s="62"/>
      <c r="E3749" s="62"/>
    </row>
    <row r="3750" spans="4:5" x14ac:dyDescent="0.2">
      <c r="D3750" s="62"/>
      <c r="E3750" s="62"/>
    </row>
    <row r="3751" spans="4:5" x14ac:dyDescent="0.2">
      <c r="D3751" s="62"/>
      <c r="E3751" s="62"/>
    </row>
    <row r="3752" spans="4:5" x14ac:dyDescent="0.2">
      <c r="D3752" s="62"/>
      <c r="E3752" s="62"/>
    </row>
    <row r="3753" spans="4:5" x14ac:dyDescent="0.2">
      <c r="D3753" s="62"/>
      <c r="E3753" s="62"/>
    </row>
    <row r="3754" spans="4:5" x14ac:dyDescent="0.2">
      <c r="D3754" s="62"/>
      <c r="E3754" s="62"/>
    </row>
    <row r="3755" spans="4:5" x14ac:dyDescent="0.2">
      <c r="D3755" s="62"/>
      <c r="E3755" s="62"/>
    </row>
    <row r="3756" spans="4:5" x14ac:dyDescent="0.2">
      <c r="D3756" s="62"/>
      <c r="E3756" s="62"/>
    </row>
    <row r="3757" spans="4:5" x14ac:dyDescent="0.2">
      <c r="D3757" s="62"/>
      <c r="E3757" s="62"/>
    </row>
    <row r="3758" spans="4:5" x14ac:dyDescent="0.2">
      <c r="D3758" s="62"/>
      <c r="E3758" s="62"/>
    </row>
    <row r="3759" spans="4:5" x14ac:dyDescent="0.2">
      <c r="D3759" s="62"/>
      <c r="E3759" s="62"/>
    </row>
    <row r="3760" spans="4:5" x14ac:dyDescent="0.2">
      <c r="D3760" s="62"/>
      <c r="E3760" s="62"/>
    </row>
    <row r="3761" spans="4:5" x14ac:dyDescent="0.2">
      <c r="D3761" s="62"/>
      <c r="E3761" s="62"/>
    </row>
    <row r="3762" spans="4:5" x14ac:dyDescent="0.2">
      <c r="D3762" s="62"/>
      <c r="E3762" s="62"/>
    </row>
    <row r="3763" spans="4:5" x14ac:dyDescent="0.2">
      <c r="D3763" s="62"/>
      <c r="E3763" s="62"/>
    </row>
    <row r="3764" spans="4:5" x14ac:dyDescent="0.2">
      <c r="D3764" s="62"/>
      <c r="E3764" s="62"/>
    </row>
    <row r="3765" spans="4:5" x14ac:dyDescent="0.2">
      <c r="D3765" s="62"/>
      <c r="E3765" s="62"/>
    </row>
    <row r="3766" spans="4:5" x14ac:dyDescent="0.2">
      <c r="D3766" s="62"/>
      <c r="E3766" s="62"/>
    </row>
    <row r="3767" spans="4:5" x14ac:dyDescent="0.2">
      <c r="D3767" s="62"/>
      <c r="E3767" s="62"/>
    </row>
    <row r="3768" spans="4:5" x14ac:dyDescent="0.2">
      <c r="D3768" s="62"/>
      <c r="E3768" s="62"/>
    </row>
    <row r="3769" spans="4:5" x14ac:dyDescent="0.2">
      <c r="D3769" s="62"/>
      <c r="E3769" s="62"/>
    </row>
    <row r="3770" spans="4:5" x14ac:dyDescent="0.2">
      <c r="D3770" s="62"/>
      <c r="E3770" s="62"/>
    </row>
    <row r="3771" spans="4:5" x14ac:dyDescent="0.2">
      <c r="D3771" s="62"/>
      <c r="E3771" s="62"/>
    </row>
    <row r="3772" spans="4:5" x14ac:dyDescent="0.2">
      <c r="D3772" s="62"/>
      <c r="E3772" s="62"/>
    </row>
    <row r="3773" spans="4:5" x14ac:dyDescent="0.2">
      <c r="D3773" s="62"/>
      <c r="E3773" s="62"/>
    </row>
    <row r="3774" spans="4:5" x14ac:dyDescent="0.2">
      <c r="D3774" s="62"/>
      <c r="E3774" s="62"/>
    </row>
    <row r="3775" spans="4:5" x14ac:dyDescent="0.2">
      <c r="D3775" s="62"/>
      <c r="E3775" s="62"/>
    </row>
    <row r="3776" spans="4:5" x14ac:dyDescent="0.2">
      <c r="D3776" s="62"/>
      <c r="E3776" s="62"/>
    </row>
    <row r="3777" spans="4:5" x14ac:dyDescent="0.2">
      <c r="D3777" s="62"/>
      <c r="E3777" s="62"/>
    </row>
    <row r="3778" spans="4:5" x14ac:dyDescent="0.2">
      <c r="D3778" s="62"/>
      <c r="E3778" s="62"/>
    </row>
    <row r="3779" spans="4:5" x14ac:dyDescent="0.2">
      <c r="D3779" s="62"/>
      <c r="E3779" s="62"/>
    </row>
    <row r="3780" spans="4:5" x14ac:dyDescent="0.2">
      <c r="D3780" s="62"/>
      <c r="E3780" s="62"/>
    </row>
    <row r="3781" spans="4:5" x14ac:dyDescent="0.2">
      <c r="D3781" s="62"/>
      <c r="E3781" s="62"/>
    </row>
    <row r="3782" spans="4:5" x14ac:dyDescent="0.2">
      <c r="D3782" s="62"/>
      <c r="E3782" s="62"/>
    </row>
    <row r="3783" spans="4:5" x14ac:dyDescent="0.2">
      <c r="D3783" s="62"/>
      <c r="E3783" s="62"/>
    </row>
    <row r="3784" spans="4:5" x14ac:dyDescent="0.2">
      <c r="D3784" s="62"/>
      <c r="E3784" s="62"/>
    </row>
    <row r="3785" spans="4:5" x14ac:dyDescent="0.2">
      <c r="D3785" s="62"/>
      <c r="E3785" s="62"/>
    </row>
    <row r="3786" spans="4:5" x14ac:dyDescent="0.2">
      <c r="D3786" s="62"/>
      <c r="E3786" s="62"/>
    </row>
    <row r="3787" spans="4:5" x14ac:dyDescent="0.2">
      <c r="D3787" s="62"/>
      <c r="E3787" s="62"/>
    </row>
    <row r="3788" spans="4:5" x14ac:dyDescent="0.2">
      <c r="D3788" s="62"/>
      <c r="E3788" s="62"/>
    </row>
    <row r="3789" spans="4:5" x14ac:dyDescent="0.2">
      <c r="D3789" s="62"/>
      <c r="E3789" s="62"/>
    </row>
    <row r="3790" spans="4:5" x14ac:dyDescent="0.2">
      <c r="D3790" s="62"/>
      <c r="E3790" s="62"/>
    </row>
    <row r="3791" spans="4:5" x14ac:dyDescent="0.2">
      <c r="D3791" s="62"/>
      <c r="E3791" s="62"/>
    </row>
    <row r="3792" spans="4:5" x14ac:dyDescent="0.2">
      <c r="D3792" s="62"/>
      <c r="E3792" s="62"/>
    </row>
    <row r="3793" spans="4:5" x14ac:dyDescent="0.2">
      <c r="D3793" s="62"/>
      <c r="E3793" s="62"/>
    </row>
    <row r="3794" spans="4:5" x14ac:dyDescent="0.2">
      <c r="D3794" s="62"/>
      <c r="E3794" s="62"/>
    </row>
    <row r="3795" spans="4:5" x14ac:dyDescent="0.2">
      <c r="D3795" s="62"/>
      <c r="E3795" s="62"/>
    </row>
    <row r="3796" spans="4:5" x14ac:dyDescent="0.2">
      <c r="D3796" s="62"/>
      <c r="E3796" s="62"/>
    </row>
    <row r="3797" spans="4:5" x14ac:dyDescent="0.2">
      <c r="D3797" s="62"/>
      <c r="E3797" s="62"/>
    </row>
    <row r="3798" spans="4:5" x14ac:dyDescent="0.2">
      <c r="D3798" s="62"/>
      <c r="E3798" s="62"/>
    </row>
    <row r="3799" spans="4:5" x14ac:dyDescent="0.2">
      <c r="D3799" s="62"/>
      <c r="E3799" s="62"/>
    </row>
    <row r="3800" spans="4:5" x14ac:dyDescent="0.2">
      <c r="D3800" s="62"/>
      <c r="E3800" s="62"/>
    </row>
    <row r="3801" spans="4:5" x14ac:dyDescent="0.2">
      <c r="D3801" s="62"/>
      <c r="E3801" s="62"/>
    </row>
    <row r="3802" spans="4:5" x14ac:dyDescent="0.2">
      <c r="D3802" s="62"/>
      <c r="E3802" s="62"/>
    </row>
    <row r="3803" spans="4:5" x14ac:dyDescent="0.2">
      <c r="D3803" s="62"/>
      <c r="E3803" s="62"/>
    </row>
    <row r="3804" spans="4:5" x14ac:dyDescent="0.2">
      <c r="D3804" s="62"/>
      <c r="E3804" s="62"/>
    </row>
    <row r="3805" spans="4:5" x14ac:dyDescent="0.2">
      <c r="D3805" s="62"/>
      <c r="E3805" s="62"/>
    </row>
    <row r="3806" spans="4:5" x14ac:dyDescent="0.2">
      <c r="D3806" s="62"/>
      <c r="E3806" s="62"/>
    </row>
    <row r="3807" spans="4:5" x14ac:dyDescent="0.2">
      <c r="D3807" s="62"/>
      <c r="E3807" s="62"/>
    </row>
    <row r="3808" spans="4:5" x14ac:dyDescent="0.2">
      <c r="D3808" s="62"/>
      <c r="E3808" s="62"/>
    </row>
    <row r="3809" spans="4:5" x14ac:dyDescent="0.2">
      <c r="D3809" s="62"/>
      <c r="E3809" s="62"/>
    </row>
    <row r="3810" spans="4:5" x14ac:dyDescent="0.2">
      <c r="D3810" s="62"/>
      <c r="E3810" s="62"/>
    </row>
    <row r="3811" spans="4:5" x14ac:dyDescent="0.2">
      <c r="D3811" s="62"/>
      <c r="E3811" s="62"/>
    </row>
    <row r="3812" spans="4:5" x14ac:dyDescent="0.2">
      <c r="D3812" s="62"/>
      <c r="E3812" s="62"/>
    </row>
    <row r="3813" spans="4:5" x14ac:dyDescent="0.2">
      <c r="D3813" s="62"/>
      <c r="E3813" s="62"/>
    </row>
    <row r="3814" spans="4:5" x14ac:dyDescent="0.2">
      <c r="D3814" s="62"/>
      <c r="E3814" s="62"/>
    </row>
    <row r="3815" spans="4:5" x14ac:dyDescent="0.2">
      <c r="D3815" s="62"/>
      <c r="E3815" s="62"/>
    </row>
    <row r="3816" spans="4:5" x14ac:dyDescent="0.2">
      <c r="D3816" s="62"/>
      <c r="E3816" s="62"/>
    </row>
    <row r="3817" spans="4:5" x14ac:dyDescent="0.2">
      <c r="D3817" s="62"/>
      <c r="E3817" s="62"/>
    </row>
  </sheetData>
  <sheetProtection sheet="1" objects="1" scenarios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AB342"/>
  <sheetViews>
    <sheetView workbookViewId="0">
      <selection activeCell="A10" sqref="A10:B10"/>
    </sheetView>
  </sheetViews>
  <sheetFormatPr defaultRowHeight="12.75" x14ac:dyDescent="0.2"/>
  <cols>
    <col min="1" max="1" width="9.140625" style="16"/>
    <col min="2" max="2" width="10.7109375" style="16" customWidth="1"/>
    <col min="3" max="4" width="9.140625" style="16"/>
    <col min="5" max="5" width="11.7109375" style="16" customWidth="1"/>
    <col min="6" max="6" width="9.140625" style="16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 x14ac:dyDescent="0.3">
      <c r="A1" s="88" t="s">
        <v>145</v>
      </c>
      <c r="D1" s="17" t="s">
        <v>146</v>
      </c>
      <c r="M1" s="89" t="s">
        <v>147</v>
      </c>
      <c r="N1" s="16" t="s">
        <v>148</v>
      </c>
      <c r="O1" s="16">
        <f ca="1">H18*J18-I18*I18</f>
        <v>360578.15441824216</v>
      </c>
      <c r="P1" s="16" t="s">
        <v>239</v>
      </c>
      <c r="U1" s="114" t="s">
        <v>204</v>
      </c>
      <c r="V1" s="115" t="s">
        <v>211</v>
      </c>
      <c r="AA1" s="16">
        <v>1</v>
      </c>
      <c r="AB1" s="16" t="s">
        <v>149</v>
      </c>
    </row>
    <row r="2" spans="1:28" x14ac:dyDescent="0.2">
      <c r="A2" s="107" t="s">
        <v>223</v>
      </c>
      <c r="M2" s="89" t="s">
        <v>150</v>
      </c>
      <c r="N2" s="16" t="s">
        <v>151</v>
      </c>
      <c r="O2" s="16">
        <f ca="1">+F18*J18-H18*I18</f>
        <v>-409937.31508443714</v>
      </c>
      <c r="P2" s="16" t="s">
        <v>240</v>
      </c>
      <c r="U2" s="16">
        <v>-4.5999999999999996</v>
      </c>
      <c r="V2" s="16">
        <f t="shared" ref="V2:V26" ca="1" si="0">+E$4+E$5*U2+E$6*U2^2</f>
        <v>-3.5905621098978178E-2</v>
      </c>
      <c r="AA2" s="16">
        <v>2</v>
      </c>
      <c r="AB2" s="16" t="s">
        <v>87</v>
      </c>
    </row>
    <row r="3" spans="1:28" ht="13.5" thickBot="1" x14ac:dyDescent="0.25">
      <c r="A3" s="16" t="s">
        <v>152</v>
      </c>
      <c r="B3" s="16" t="s">
        <v>153</v>
      </c>
      <c r="E3" s="90" t="s">
        <v>154</v>
      </c>
      <c r="F3" s="90" t="s">
        <v>155</v>
      </c>
      <c r="G3" s="90" t="s">
        <v>156</v>
      </c>
      <c r="H3" s="90" t="s">
        <v>157</v>
      </c>
      <c r="M3" s="89" t="s">
        <v>158</v>
      </c>
      <c r="N3" s="16" t="s">
        <v>159</v>
      </c>
      <c r="O3" s="16">
        <f ca="1">+F18*I18-H18*H18</f>
        <v>78784.766376691812</v>
      </c>
      <c r="P3" s="16" t="s">
        <v>241</v>
      </c>
      <c r="U3" s="16">
        <v>-4.4000000000000004</v>
      </c>
      <c r="V3" s="16">
        <f t="shared" ca="1" si="0"/>
        <v>-3.1298087586603136E-2</v>
      </c>
      <c r="AA3" s="16">
        <v>3</v>
      </c>
      <c r="AB3" s="16" t="s">
        <v>160</v>
      </c>
    </row>
    <row r="4" spans="1:28" x14ac:dyDescent="0.2">
      <c r="A4" s="16" t="s">
        <v>161</v>
      </c>
      <c r="B4" s="16" t="s">
        <v>162</v>
      </c>
      <c r="D4" s="91" t="s">
        <v>163</v>
      </c>
      <c r="E4" s="92">
        <f ca="1">(G18*O1-K18*O2+L18*O3)/O7</f>
        <v>-3.8075930274556495E-3</v>
      </c>
      <c r="F4" s="93">
        <f ca="1">+E7/O7*O18</f>
        <v>3.9223447246001398E-3</v>
      </c>
      <c r="G4" s="94">
        <f>+B18</f>
        <v>1</v>
      </c>
      <c r="H4" s="132">
        <f ca="1">ABS(F4/E4)</f>
        <v>1.0301375951466039</v>
      </c>
      <c r="M4" s="89" t="s">
        <v>164</v>
      </c>
      <c r="N4" s="16" t="s">
        <v>165</v>
      </c>
      <c r="O4" s="16">
        <f ca="1">+C18*J18-H18*H18</f>
        <v>773238.22527036397</v>
      </c>
      <c r="P4" s="16" t="s">
        <v>242</v>
      </c>
      <c r="U4" s="16">
        <v>-4.2</v>
      </c>
      <c r="V4" s="16">
        <f t="shared" ca="1" si="0"/>
        <v>-2.6982551080999249E-2</v>
      </c>
      <c r="AA4" s="16">
        <v>4</v>
      </c>
      <c r="AB4" s="16" t="s">
        <v>166</v>
      </c>
    </row>
    <row r="5" spans="1:28" x14ac:dyDescent="0.2">
      <c r="A5" s="16" t="s">
        <v>167</v>
      </c>
      <c r="B5" s="96">
        <v>40323</v>
      </c>
      <c r="D5" s="97" t="s">
        <v>168</v>
      </c>
      <c r="E5" s="98">
        <f ca="1">+(-G18*O2+K18*O4-L18*O5)/O7</f>
        <v>-9.8119956998803486E-3</v>
      </c>
      <c r="F5" s="99">
        <f ca="1">P18*E7/O7</f>
        <v>5.4114920025844452E-3</v>
      </c>
      <c r="G5" s="100">
        <f>+B18/A18</f>
        <v>1E-4</v>
      </c>
      <c r="H5" s="132">
        <f ca="1">ABS(F5/E5)</f>
        <v>0.55151797535443636</v>
      </c>
      <c r="M5" s="89" t="s">
        <v>169</v>
      </c>
      <c r="N5" s="16" t="s">
        <v>170</v>
      </c>
      <c r="O5" s="16">
        <f ca="1">+C18*I18-F18*H18</f>
        <v>-166519.81718642754</v>
      </c>
      <c r="P5" s="16" t="s">
        <v>243</v>
      </c>
      <c r="U5" s="16">
        <v>-4</v>
      </c>
      <c r="V5" s="16">
        <f t="shared" ca="1" si="0"/>
        <v>-2.2959011582166504E-2</v>
      </c>
      <c r="AA5" s="16">
        <v>5</v>
      </c>
      <c r="AB5" s="16" t="s">
        <v>171</v>
      </c>
    </row>
    <row r="6" spans="1:28" ht="13.5" thickBot="1" x14ac:dyDescent="0.25">
      <c r="D6" s="101" t="s">
        <v>172</v>
      </c>
      <c r="E6" s="102">
        <f ca="1">+(G18*O3-K18*O5+L18*O6)/O7</f>
        <v>-3.6499625846395157E-3</v>
      </c>
      <c r="F6" s="103">
        <f ca="1">Q18*E7/O7</f>
        <v>1.1781167018660732E-3</v>
      </c>
      <c r="G6" s="104">
        <f>+B18/A18^2</f>
        <v>1E-8</v>
      </c>
      <c r="H6" s="132">
        <f ca="1">ABS(F6/E6)</f>
        <v>0.3227750078381772</v>
      </c>
      <c r="M6" s="105" t="s">
        <v>173</v>
      </c>
      <c r="N6" s="106" t="s">
        <v>174</v>
      </c>
      <c r="O6" s="106">
        <f ca="1">+C18*H18-F18*F18</f>
        <v>37579.462541745037</v>
      </c>
      <c r="P6" s="16" t="s">
        <v>244</v>
      </c>
      <c r="U6" s="16">
        <v>-3.8</v>
      </c>
      <c r="V6" s="16">
        <f t="shared" ca="1" si="0"/>
        <v>-1.9227469090104927E-2</v>
      </c>
      <c r="AA6" s="16">
        <v>6</v>
      </c>
      <c r="AB6" s="16" t="s">
        <v>175</v>
      </c>
    </row>
    <row r="7" spans="1:28" x14ac:dyDescent="0.2">
      <c r="D7" s="17" t="s">
        <v>176</v>
      </c>
      <c r="E7" s="107">
        <f ca="1">SQRT(N18/(B15-3))</f>
        <v>8.2188429808310991E-3</v>
      </c>
      <c r="G7" s="108">
        <f>+B22</f>
        <v>-2.5457319992710836E-2</v>
      </c>
      <c r="M7" s="89" t="s">
        <v>177</v>
      </c>
      <c r="N7" s="16" t="s">
        <v>178</v>
      </c>
      <c r="O7" s="16">
        <f ca="1">+C18*O1-F18*O2+H18*O3</f>
        <v>10983697.57513877</v>
      </c>
      <c r="U7" s="16">
        <v>-3.6</v>
      </c>
      <c r="V7" s="16">
        <f t="shared" ca="1" si="0"/>
        <v>-1.578792360481452E-2</v>
      </c>
      <c r="AA7" s="16">
        <v>7</v>
      </c>
      <c r="AB7" s="16" t="s">
        <v>179</v>
      </c>
    </row>
    <row r="8" spans="1:28" x14ac:dyDescent="0.2">
      <c r="A8" s="57">
        <v>21</v>
      </c>
      <c r="B8" s="16" t="s">
        <v>183</v>
      </c>
      <c r="C8" s="133">
        <v>21</v>
      </c>
      <c r="D8" s="17" t="s">
        <v>218</v>
      </c>
      <c r="F8" s="118">
        <f ca="1">CORREL(INDIRECT(E12):INDIRECT(E13),INDIRECT(M12):INDIRECT(M13))</f>
        <v>0.80576913218152946</v>
      </c>
      <c r="G8" s="107"/>
      <c r="K8" s="108"/>
      <c r="U8" s="16">
        <v>-3.4</v>
      </c>
      <c r="V8" s="16">
        <f t="shared" ca="1" si="0"/>
        <v>-1.2640375126295258E-2</v>
      </c>
      <c r="AA8" s="16">
        <v>8</v>
      </c>
      <c r="AB8" s="16" t="s">
        <v>180</v>
      </c>
    </row>
    <row r="9" spans="1:28" x14ac:dyDescent="0.2">
      <c r="A9" s="57">
        <f>20+COUNT(A21:A1449)</f>
        <v>71</v>
      </c>
      <c r="B9" s="16" t="s">
        <v>185</v>
      </c>
      <c r="C9" s="133">
        <f>A9</f>
        <v>71</v>
      </c>
      <c r="E9" s="145">
        <f ca="1">E6*G6</f>
        <v>-3.6499625846395159E-11</v>
      </c>
      <c r="F9" s="120">
        <f ca="1">H6</f>
        <v>0.3227750078381772</v>
      </c>
      <c r="G9" s="121">
        <f ca="1">F8</f>
        <v>0.80576913218152946</v>
      </c>
      <c r="K9" s="108"/>
      <c r="U9" s="16">
        <v>-3.2</v>
      </c>
      <c r="V9" s="16">
        <f t="shared" ca="1" si="0"/>
        <v>-9.7848236545471819E-3</v>
      </c>
      <c r="AA9" s="16">
        <v>9</v>
      </c>
      <c r="AB9" s="16" t="s">
        <v>111</v>
      </c>
    </row>
    <row r="10" spans="1:28" x14ac:dyDescent="0.2">
      <c r="A10" s="189" t="s">
        <v>60</v>
      </c>
      <c r="B10" s="143">
        <f>'Active 1'!C8</f>
        <v>0.318830261985383</v>
      </c>
      <c r="D10" s="16" t="s">
        <v>233</v>
      </c>
      <c r="E10" s="16">
        <f ca="1">2*E9*365.2422/B10</f>
        <v>-8.3625710811136291E-8</v>
      </c>
      <c r="F10" s="16" t="s">
        <v>234</v>
      </c>
      <c r="U10" s="16">
        <v>-3.0000000000000102</v>
      </c>
      <c r="V10" s="16">
        <f t="shared" ca="1" si="0"/>
        <v>-7.2212691895703653E-3</v>
      </c>
      <c r="AA10" s="16">
        <v>10</v>
      </c>
      <c r="AB10" s="16" t="s">
        <v>181</v>
      </c>
    </row>
    <row r="11" spans="1:28" x14ac:dyDescent="0.2">
      <c r="U11" s="16">
        <v>-2.80000000000001</v>
      </c>
      <c r="V11" s="16">
        <f t="shared" ca="1" si="0"/>
        <v>-4.9497117313645825E-3</v>
      </c>
      <c r="AA11" s="16">
        <v>11</v>
      </c>
      <c r="AB11" s="16" t="s">
        <v>182</v>
      </c>
    </row>
    <row r="12" spans="1:28" x14ac:dyDescent="0.2">
      <c r="C12" s="20" t="str">
        <f t="shared" ref="C12:F13" si="1">C$15&amp;$C8</f>
        <v>C21</v>
      </c>
      <c r="D12" s="20" t="str">
        <f t="shared" si="1"/>
        <v>D21</v>
      </c>
      <c r="E12" s="20" t="str">
        <f t="shared" si="1"/>
        <v>E21</v>
      </c>
      <c r="F12" s="20" t="str">
        <f t="shared" si="1"/>
        <v>F21</v>
      </c>
      <c r="G12" s="20" t="str">
        <f t="shared" ref="G12:Q12" si="2">G15&amp;$C8</f>
        <v>G21</v>
      </c>
      <c r="H12" s="20" t="str">
        <f t="shared" si="2"/>
        <v>H21</v>
      </c>
      <c r="I12" s="20" t="str">
        <f t="shared" si="2"/>
        <v>I21</v>
      </c>
      <c r="J12" s="20" t="str">
        <f t="shared" si="2"/>
        <v>J21</v>
      </c>
      <c r="K12" s="20" t="str">
        <f t="shared" si="2"/>
        <v>K21</v>
      </c>
      <c r="L12" s="20" t="str">
        <f t="shared" si="2"/>
        <v>L21</v>
      </c>
      <c r="M12" s="20" t="str">
        <f t="shared" si="2"/>
        <v>M21</v>
      </c>
      <c r="N12" s="20" t="str">
        <f t="shared" si="2"/>
        <v>N21</v>
      </c>
      <c r="O12" s="20" t="str">
        <f t="shared" si="2"/>
        <v>O21</v>
      </c>
      <c r="P12" s="20" t="str">
        <f t="shared" si="2"/>
        <v>P21</v>
      </c>
      <c r="Q12" s="20" t="str">
        <f t="shared" si="2"/>
        <v>Q21</v>
      </c>
      <c r="U12" s="16">
        <v>-2.6000000000000099</v>
      </c>
      <c r="V12" s="16">
        <f t="shared" ca="1" si="0"/>
        <v>-2.9701512799299619E-3</v>
      </c>
      <c r="AA12" s="16">
        <v>12</v>
      </c>
      <c r="AB12" s="16" t="s">
        <v>184</v>
      </c>
    </row>
    <row r="13" spans="1:28" x14ac:dyDescent="0.2">
      <c r="C13" s="20" t="str">
        <f t="shared" si="1"/>
        <v>C71</v>
      </c>
      <c r="D13" s="20" t="str">
        <f t="shared" si="1"/>
        <v>D71</v>
      </c>
      <c r="E13" s="20" t="str">
        <f t="shared" si="1"/>
        <v>E71</v>
      </c>
      <c r="F13" s="20" t="str">
        <f t="shared" si="1"/>
        <v>F71</v>
      </c>
      <c r="G13" s="20" t="str">
        <f t="shared" ref="G13:Q13" si="3">G$15&amp;$C9</f>
        <v>G71</v>
      </c>
      <c r="H13" s="20" t="str">
        <f t="shared" si="3"/>
        <v>H71</v>
      </c>
      <c r="I13" s="20" t="str">
        <f t="shared" si="3"/>
        <v>I71</v>
      </c>
      <c r="J13" s="20" t="str">
        <f t="shared" si="3"/>
        <v>J71</v>
      </c>
      <c r="K13" s="20" t="str">
        <f t="shared" si="3"/>
        <v>K71</v>
      </c>
      <c r="L13" s="20" t="str">
        <f t="shared" si="3"/>
        <v>L71</v>
      </c>
      <c r="M13" s="20" t="str">
        <f t="shared" si="3"/>
        <v>M71</v>
      </c>
      <c r="N13" s="20" t="str">
        <f t="shared" si="3"/>
        <v>N71</v>
      </c>
      <c r="O13" s="20" t="str">
        <f t="shared" si="3"/>
        <v>O71</v>
      </c>
      <c r="P13" s="20" t="str">
        <f t="shared" si="3"/>
        <v>P71</v>
      </c>
      <c r="Q13" s="20" t="str">
        <f t="shared" si="3"/>
        <v>Q71</v>
      </c>
      <c r="U13" s="16">
        <v>-2.4000000000000101</v>
      </c>
      <c r="V13" s="16">
        <f t="shared" ca="1" si="0"/>
        <v>-1.2825878352665035E-3</v>
      </c>
      <c r="AA13" s="16">
        <v>13</v>
      </c>
      <c r="AB13" s="16" t="s">
        <v>186</v>
      </c>
    </row>
    <row r="14" spans="1:28" x14ac:dyDescent="0.2">
      <c r="U14" s="16">
        <v>-2.2000000000000099</v>
      </c>
      <c r="V14" s="16">
        <f t="shared" ca="1" si="0"/>
        <v>1.1297860262579965E-4</v>
      </c>
      <c r="AA14" s="16">
        <v>14</v>
      </c>
      <c r="AB14" s="16" t="s">
        <v>187</v>
      </c>
    </row>
    <row r="15" spans="1:28" x14ac:dyDescent="0.2">
      <c r="A15" s="17" t="s">
        <v>191</v>
      </c>
      <c r="B15" s="17">
        <f>C9-C8+1</f>
        <v>51</v>
      </c>
      <c r="C15" s="20" t="str">
        <f t="shared" ref="C15:Q15" si="4">VLOOKUP(C16,$AA1:$AB26,2,FALSE)</f>
        <v>C</v>
      </c>
      <c r="D15" s="20" t="str">
        <f t="shared" si="4"/>
        <v>D</v>
      </c>
      <c r="E15" s="20" t="str">
        <f t="shared" si="4"/>
        <v>E</v>
      </c>
      <c r="F15" s="20" t="str">
        <f t="shared" si="4"/>
        <v>F</v>
      </c>
      <c r="G15" s="20" t="str">
        <f t="shared" si="4"/>
        <v>G</v>
      </c>
      <c r="H15" s="20" t="str">
        <f t="shared" si="4"/>
        <v>H</v>
      </c>
      <c r="I15" s="20" t="str">
        <f t="shared" si="4"/>
        <v>I</v>
      </c>
      <c r="J15" s="20" t="str">
        <f t="shared" si="4"/>
        <v>J</v>
      </c>
      <c r="K15" s="20" t="str">
        <f t="shared" si="4"/>
        <v>K</v>
      </c>
      <c r="L15" s="20" t="str">
        <f t="shared" si="4"/>
        <v>L</v>
      </c>
      <c r="M15" s="20" t="str">
        <f t="shared" si="4"/>
        <v>M</v>
      </c>
      <c r="N15" s="20" t="str">
        <f t="shared" si="4"/>
        <v>N</v>
      </c>
      <c r="O15" s="20" t="str">
        <f t="shared" si="4"/>
        <v>O</v>
      </c>
      <c r="P15" s="20" t="str">
        <f t="shared" si="4"/>
        <v>P</v>
      </c>
      <c r="Q15" s="20" t="str">
        <f t="shared" si="4"/>
        <v>Q</v>
      </c>
      <c r="U15" s="16">
        <v>-2.0000000000000102</v>
      </c>
      <c r="V15" s="16">
        <f t="shared" ca="1" si="0"/>
        <v>1.2165480337469354E-3</v>
      </c>
      <c r="AA15" s="16">
        <v>15</v>
      </c>
      <c r="AB15" s="16" t="s">
        <v>188</v>
      </c>
    </row>
    <row r="16" spans="1:28" x14ac:dyDescent="0.2">
      <c r="A16" s="20"/>
      <c r="C16" s="20">
        <f>COLUMN()</f>
        <v>3</v>
      </c>
      <c r="D16" s="20">
        <f>COLUMN()</f>
        <v>4</v>
      </c>
      <c r="E16" s="20">
        <f>COLUMN()</f>
        <v>5</v>
      </c>
      <c r="F16" s="20">
        <f>COLUMN()</f>
        <v>6</v>
      </c>
      <c r="G16" s="20">
        <f>COLUMN()</f>
        <v>7</v>
      </c>
      <c r="H16" s="20">
        <f>COLUMN()</f>
        <v>8</v>
      </c>
      <c r="I16" s="20">
        <f>COLUMN()</f>
        <v>9</v>
      </c>
      <c r="J16" s="20">
        <f>COLUMN()</f>
        <v>10</v>
      </c>
      <c r="K16" s="20">
        <f>COLUMN()</f>
        <v>11</v>
      </c>
      <c r="L16" s="20">
        <f>COLUMN()</f>
        <v>12</v>
      </c>
      <c r="M16" s="20">
        <f>COLUMN()</f>
        <v>13</v>
      </c>
      <c r="N16" s="20">
        <f>COLUMN()</f>
        <v>14</v>
      </c>
      <c r="O16" s="20">
        <f>COLUMN()</f>
        <v>15</v>
      </c>
      <c r="P16" s="20">
        <f>COLUMN()</f>
        <v>16</v>
      </c>
      <c r="Q16" s="20">
        <f>COLUMN()</f>
        <v>17</v>
      </c>
      <c r="U16" s="16">
        <v>-1.80000000000001</v>
      </c>
      <c r="V16" s="16">
        <f t="shared" ca="1" si="0"/>
        <v>2.0281204580969124E-3</v>
      </c>
      <c r="AA16" s="16">
        <v>16</v>
      </c>
      <c r="AB16" s="16" t="s">
        <v>189</v>
      </c>
    </row>
    <row r="17" spans="1:28" x14ac:dyDescent="0.2">
      <c r="A17" s="17" t="s">
        <v>190</v>
      </c>
      <c r="U17" s="16">
        <v>-1.6000000000000101</v>
      </c>
      <c r="V17" s="16">
        <f t="shared" ca="1" si="0"/>
        <v>2.5476958756757272E-3</v>
      </c>
      <c r="AA17" s="16">
        <v>17</v>
      </c>
      <c r="AB17" s="16" t="s">
        <v>192</v>
      </c>
    </row>
    <row r="18" spans="1:28" x14ac:dyDescent="0.2">
      <c r="A18" s="110">
        <v>10000</v>
      </c>
      <c r="B18" s="110">
        <v>1</v>
      </c>
      <c r="C18" s="16">
        <f ca="1">SUM(INDIRECT(C12):INDIRECT(C13))</f>
        <v>121</v>
      </c>
      <c r="D18" s="134">
        <f ca="1">SUM(INDIRECT(D12):INDIRECT(D13))</f>
        <v>-62.60564999999999</v>
      </c>
      <c r="E18" s="134">
        <f ca="1">SUM(INDIRECT(E12):INDIRECT(E13))</f>
        <v>-1.3925583494710736E-2</v>
      </c>
      <c r="F18" s="17">
        <f ca="1">SUM(INDIRECT(F12):INDIRECT(F13))</f>
        <v>-208.12654999999998</v>
      </c>
      <c r="G18" s="17">
        <f ca="1">SUM(INDIRECT(G12):INDIRECT(G13))</f>
        <v>-0.85881188892381033</v>
      </c>
      <c r="H18" s="17">
        <f ca="1">SUM(INDIRECT(H12):INDIRECT(H13))</f>
        <v>668.56300294750019</v>
      </c>
      <c r="I18" s="17">
        <f ca="1">SUM(INDIRECT(I12):INDIRECT(I13))</f>
        <v>-2526.161392128352</v>
      </c>
      <c r="J18" s="17">
        <f ca="1">SUM(INDIRECT(J12):INDIRECT(J13))</f>
        <v>10084.419125459033</v>
      </c>
      <c r="K18" s="17">
        <f ca="1">SUM(INDIRECT(K12):INDIRECT(K13))</f>
        <v>3.4529184546177634</v>
      </c>
      <c r="L18" s="17">
        <f ca="1">SUM(INDIRECT(L12):INDIRECT(L13))</f>
        <v>-14.566683607419071</v>
      </c>
      <c r="N18" s="16">
        <f ca="1">SUM(INDIRECT(N12):INDIRECT(N13))</f>
        <v>3.242370237290718E-3</v>
      </c>
      <c r="O18" s="16">
        <f ca="1">SQRT(SUM(INDIRECT(O12):INDIRECT(O13)))</f>
        <v>5241838.5825023288</v>
      </c>
      <c r="P18" s="16">
        <f ca="1">SQRT(SUM(INDIRECT(P12):INDIRECT(P13)))</f>
        <v>7231941.4941127338</v>
      </c>
      <c r="Q18" s="16">
        <f ca="1">SQRT(SUM(INDIRECT(Q12):INDIRECT(Q13)))</f>
        <v>1574440.2942965529</v>
      </c>
      <c r="U18" s="16">
        <v>-1.4000000000000099</v>
      </c>
      <c r="V18" s="16">
        <f t="shared" ca="1" si="0"/>
        <v>2.7752742864833851E-3</v>
      </c>
      <c r="AA18" s="16">
        <v>18</v>
      </c>
      <c r="AB18" s="16" t="s">
        <v>194</v>
      </c>
    </row>
    <row r="19" spans="1:28" x14ac:dyDescent="0.2">
      <c r="A19" s="111" t="s">
        <v>195</v>
      </c>
      <c r="F19" s="112" t="s">
        <v>196</v>
      </c>
      <c r="G19" s="112" t="s">
        <v>197</v>
      </c>
      <c r="H19" s="112" t="s">
        <v>198</v>
      </c>
      <c r="I19" s="112" t="s">
        <v>199</v>
      </c>
      <c r="J19" s="112" t="s">
        <v>200</v>
      </c>
      <c r="K19" s="112" t="s">
        <v>201</v>
      </c>
      <c r="L19" s="112" t="s">
        <v>202</v>
      </c>
      <c r="M19" s="113"/>
      <c r="N19" s="113"/>
      <c r="O19" s="113"/>
      <c r="P19" s="113"/>
      <c r="Q19" s="113"/>
      <c r="U19" s="16">
        <v>-1.2000000000000099</v>
      </c>
      <c r="V19" s="16">
        <f t="shared" ca="1" si="0"/>
        <v>2.7108556905198781E-3</v>
      </c>
      <c r="AA19" s="16">
        <v>19</v>
      </c>
      <c r="AB19" s="16" t="s">
        <v>203</v>
      </c>
    </row>
    <row r="20" spans="1:28" ht="15" thickBot="1" x14ac:dyDescent="0.25">
      <c r="A20" s="114" t="s">
        <v>204</v>
      </c>
      <c r="B20" s="114" t="s">
        <v>205</v>
      </c>
      <c r="C20" s="114" t="s">
        <v>235</v>
      </c>
      <c r="D20" s="114" t="s">
        <v>204</v>
      </c>
      <c r="E20" s="114" t="s">
        <v>205</v>
      </c>
      <c r="F20" s="114" t="s">
        <v>236</v>
      </c>
      <c r="G20" s="114" t="s">
        <v>237</v>
      </c>
      <c r="H20" s="114" t="s">
        <v>245</v>
      </c>
      <c r="I20" s="114" t="s">
        <v>246</v>
      </c>
      <c r="J20" s="114" t="s">
        <v>247</v>
      </c>
      <c r="K20" s="114" t="s">
        <v>238</v>
      </c>
      <c r="L20" s="114" t="s">
        <v>248</v>
      </c>
      <c r="M20" s="115" t="s">
        <v>211</v>
      </c>
      <c r="N20" s="114" t="s">
        <v>212</v>
      </c>
      <c r="O20" s="114" t="s">
        <v>213</v>
      </c>
      <c r="P20" s="114" t="s">
        <v>214</v>
      </c>
      <c r="Q20" s="114" t="s">
        <v>215</v>
      </c>
      <c r="R20" s="90" t="s">
        <v>216</v>
      </c>
      <c r="U20" s="16">
        <v>-1.00000000000001</v>
      </c>
      <c r="V20" s="16">
        <f t="shared" ca="1" si="0"/>
        <v>2.3544400877852094E-3</v>
      </c>
      <c r="AA20" s="16">
        <v>20</v>
      </c>
      <c r="AB20" s="16" t="s">
        <v>217</v>
      </c>
    </row>
    <row r="21" spans="1:28" x14ac:dyDescent="0.2">
      <c r="A21" s="116">
        <v>-42078</v>
      </c>
      <c r="B21" s="116">
        <v>-3.737815999193117E-2</v>
      </c>
      <c r="C21" s="135">
        <v>8</v>
      </c>
      <c r="D21" s="117">
        <f t="shared" ref="D21:D84" si="5">A21/A$18</f>
        <v>-4.2077999999999998</v>
      </c>
      <c r="E21" s="117">
        <f t="shared" ref="E21:E84" si="6">B21/B$18</f>
        <v>-3.737815999193117E-2</v>
      </c>
      <c r="F21" s="57">
        <f t="shared" ref="F21:F84" si="7">$C21*D21</f>
        <v>-33.662399999999998</v>
      </c>
      <c r="G21" s="57">
        <f t="shared" ref="G21:G84" si="8">$C21*E21</f>
        <v>-0.29902527993544936</v>
      </c>
      <c r="H21" s="57">
        <f t="shared" ref="H21:H84" si="9">C21*D21*D21</f>
        <v>141.64464672</v>
      </c>
      <c r="I21" s="57">
        <f t="shared" ref="I21:I84" si="10">C21*D21*D21*D21</f>
        <v>-596.0123444684159</v>
      </c>
      <c r="J21" s="57">
        <f t="shared" ref="J21:J84" si="11">C21*D21*D21*D21*D21</f>
        <v>2507.9007430542001</v>
      </c>
      <c r="K21" s="57">
        <f t="shared" ref="K21:K84" si="12">C21*E21*D21</f>
        <v>1.2582385729123837</v>
      </c>
      <c r="L21" s="57">
        <f t="shared" ref="L21:L84" si="13">C21*E21*D21*D21</f>
        <v>-5.2944162671007282</v>
      </c>
      <c r="M21" s="57">
        <f t="shared" ref="M21:M84" ca="1" si="14">+E$4+E$5*D21+E$6*D21^2</f>
        <v>-2.7145385126809411E-2</v>
      </c>
      <c r="N21" s="57">
        <f t="shared" ref="N21:N84" ca="1" si="15">C21*(M21-E21)^2</f>
        <v>8.3767745152214107E-4</v>
      </c>
      <c r="O21" s="136">
        <f t="shared" ref="O21:O84" ca="1" si="16">(C21*O$1-O$2*F21+O$3*H21)^2</f>
        <v>59825129251.572327</v>
      </c>
      <c r="P21" s="57">
        <f t="shared" ref="P21:P84" ca="1" si="17">(-C21*O$2+O$4*F21-O$5*H21)^2</f>
        <v>700710901426.00769</v>
      </c>
      <c r="Q21" s="57">
        <f t="shared" ref="Q21:Q84" ca="1" si="18">+(C21*O$3-F21*O$5+H21*O$6)^2</f>
        <v>120930850231.59657</v>
      </c>
      <c r="R21" s="16">
        <f t="shared" ref="R21:R84" ca="1" si="19">+E21-M21</f>
        <v>-1.0232774865121759E-2</v>
      </c>
      <c r="U21" s="16">
        <v>-0.80000000000001004</v>
      </c>
      <c r="V21" s="16">
        <f t="shared" ca="1" si="0"/>
        <v>1.7060274782793785E-3</v>
      </c>
      <c r="AA21" s="16">
        <v>21</v>
      </c>
      <c r="AB21" s="16" t="s">
        <v>230</v>
      </c>
    </row>
    <row r="22" spans="1:28" x14ac:dyDescent="0.2">
      <c r="A22" s="116">
        <v>-41831</v>
      </c>
      <c r="B22" s="116">
        <v>-2.5457319992710836E-2</v>
      </c>
      <c r="C22" s="135">
        <v>8</v>
      </c>
      <c r="D22" s="117">
        <f t="shared" si="5"/>
        <v>-4.1830999999999996</v>
      </c>
      <c r="E22" s="117">
        <f t="shared" si="6"/>
        <v>-2.5457319992710836E-2</v>
      </c>
      <c r="F22" s="57">
        <f t="shared" si="7"/>
        <v>-33.464799999999997</v>
      </c>
      <c r="G22" s="57">
        <f t="shared" si="8"/>
        <v>-0.20365855994168669</v>
      </c>
      <c r="H22" s="57">
        <f t="shared" si="9"/>
        <v>139.98660487999996</v>
      </c>
      <c r="I22" s="57">
        <f t="shared" si="10"/>
        <v>-585.57796687352777</v>
      </c>
      <c r="J22" s="57">
        <f t="shared" si="11"/>
        <v>2449.5311932286536</v>
      </c>
      <c r="K22" s="57">
        <f t="shared" si="12"/>
        <v>0.85192412209206947</v>
      </c>
      <c r="L22" s="57">
        <f t="shared" si="13"/>
        <v>-3.5636837951233353</v>
      </c>
      <c r="M22" s="57">
        <f t="shared" ca="1" si="14"/>
        <v>-2.6631267585625576E-2</v>
      </c>
      <c r="N22" s="57">
        <f t="shared" ca="1" si="15"/>
        <v>1.1025223607282491E-5</v>
      </c>
      <c r="O22" s="136">
        <f t="shared" ca="1" si="16"/>
        <v>38012105682.983231</v>
      </c>
      <c r="P22" s="57">
        <f t="shared" ca="1" si="17"/>
        <v>509481621180.90729</v>
      </c>
      <c r="Q22" s="57">
        <f t="shared" ca="1" si="18"/>
        <v>101344893439.27618</v>
      </c>
      <c r="R22" s="16">
        <f t="shared" ca="1" si="19"/>
        <v>1.1739475929147397E-3</v>
      </c>
      <c r="U22" s="16">
        <v>-0.60000000000000997</v>
      </c>
      <c r="V22" s="16">
        <f t="shared" ca="1" si="0"/>
        <v>7.6561786200238799E-4</v>
      </c>
      <c r="AA22" s="16">
        <v>22</v>
      </c>
      <c r="AB22" s="16" t="s">
        <v>229</v>
      </c>
    </row>
    <row r="23" spans="1:28" x14ac:dyDescent="0.2">
      <c r="A23" s="116">
        <v>-41238</v>
      </c>
      <c r="B23" s="116">
        <v>-2.0813359995372593E-2</v>
      </c>
      <c r="C23" s="135">
        <v>8</v>
      </c>
      <c r="D23" s="117">
        <f t="shared" si="5"/>
        <v>-4.1238000000000001</v>
      </c>
      <c r="E23" s="117">
        <f t="shared" si="6"/>
        <v>-2.0813359995372593E-2</v>
      </c>
      <c r="F23" s="57">
        <f t="shared" si="7"/>
        <v>-32.990400000000001</v>
      </c>
      <c r="G23" s="57">
        <f t="shared" si="8"/>
        <v>-0.16650687996298075</v>
      </c>
      <c r="H23" s="57">
        <f t="shared" si="9"/>
        <v>136.04581152</v>
      </c>
      <c r="I23" s="57">
        <f t="shared" si="10"/>
        <v>-561.025717546176</v>
      </c>
      <c r="J23" s="57">
        <f t="shared" si="11"/>
        <v>2313.5578540169208</v>
      </c>
      <c r="K23" s="57">
        <f t="shared" si="12"/>
        <v>0.68664107159134002</v>
      </c>
      <c r="L23" s="57">
        <f t="shared" si="13"/>
        <v>-2.8315704510283681</v>
      </c>
      <c r="M23" s="57">
        <f t="shared" ca="1" si="14"/>
        <v>-2.5415150390904015E-2</v>
      </c>
      <c r="N23" s="57">
        <f t="shared" ca="1" si="15"/>
        <v>1.6941179875524189E-4</v>
      </c>
      <c r="O23" s="136">
        <f t="shared" ca="1" si="16"/>
        <v>6235741748.5952539</v>
      </c>
      <c r="P23" s="57">
        <f t="shared" ca="1" si="17"/>
        <v>180101641111.64655</v>
      </c>
      <c r="Q23" s="57">
        <f t="shared" ca="1" si="18"/>
        <v>62126176695.173141</v>
      </c>
      <c r="R23" s="16">
        <f t="shared" ca="1" si="19"/>
        <v>4.6017903955314216E-3</v>
      </c>
      <c r="U23" s="16">
        <v>-0.40000000000000902</v>
      </c>
      <c r="V23" s="16">
        <f t="shared" ca="1" si="0"/>
        <v>-4.6678876104577012E-4</v>
      </c>
      <c r="AA23" s="16">
        <v>23</v>
      </c>
      <c r="AB23" s="16" t="s">
        <v>231</v>
      </c>
    </row>
    <row r="24" spans="1:28" x14ac:dyDescent="0.2">
      <c r="A24" s="116">
        <v>-41235</v>
      </c>
      <c r="B24" s="116">
        <v>-1.9304200002807193E-2</v>
      </c>
      <c r="C24" s="135">
        <v>8</v>
      </c>
      <c r="D24" s="117">
        <f t="shared" si="5"/>
        <v>-4.1234999999999999</v>
      </c>
      <c r="E24" s="117">
        <f t="shared" si="6"/>
        <v>-1.9304200002807193E-2</v>
      </c>
      <c r="F24" s="57">
        <f t="shared" si="7"/>
        <v>-32.988</v>
      </c>
      <c r="G24" s="57">
        <f t="shared" si="8"/>
        <v>-0.15443360002245754</v>
      </c>
      <c r="H24" s="57">
        <f t="shared" si="9"/>
        <v>136.02601799999999</v>
      </c>
      <c r="I24" s="57">
        <f t="shared" si="10"/>
        <v>-560.90328522300001</v>
      </c>
      <c r="J24" s="57">
        <f t="shared" si="11"/>
        <v>2312.8846966170404</v>
      </c>
      <c r="K24" s="57">
        <f t="shared" si="12"/>
        <v>0.63680694969260365</v>
      </c>
      <c r="L24" s="57">
        <f t="shared" si="13"/>
        <v>-2.6258734570574513</v>
      </c>
      <c r="M24" s="57">
        <f t="shared" ca="1" si="14"/>
        <v>-2.5409063288686688E-2</v>
      </c>
      <c r="N24" s="57">
        <f t="shared" ca="1" si="15"/>
        <v>2.9815484591423516E-4</v>
      </c>
      <c r="O24" s="136">
        <f t="shared" ca="1" si="16"/>
        <v>6145169987.3560915</v>
      </c>
      <c r="P24" s="57">
        <f t="shared" ca="1" si="17"/>
        <v>178881284902.08496</v>
      </c>
      <c r="Q24" s="57">
        <f t="shared" ca="1" si="18"/>
        <v>61954719440.836586</v>
      </c>
      <c r="R24" s="16">
        <f t="shared" ca="1" si="19"/>
        <v>6.1048632858794957E-3</v>
      </c>
      <c r="U24" s="16">
        <v>-0.20000000000002</v>
      </c>
      <c r="V24" s="16">
        <f t="shared" ca="1" si="0"/>
        <v>-1.9911923908649933E-3</v>
      </c>
      <c r="AA24" s="16">
        <v>24</v>
      </c>
      <c r="AB24" s="16" t="s">
        <v>204</v>
      </c>
    </row>
    <row r="25" spans="1:28" x14ac:dyDescent="0.2">
      <c r="A25" s="116">
        <v>-28780.5</v>
      </c>
      <c r="B25" s="116">
        <v>-1.0264599986840039E-3</v>
      </c>
      <c r="C25" s="135">
        <v>1</v>
      </c>
      <c r="D25" s="117">
        <f t="shared" si="5"/>
        <v>-2.87805</v>
      </c>
      <c r="E25" s="117">
        <f t="shared" si="6"/>
        <v>-1.0264599986840039E-3</v>
      </c>
      <c r="F25" s="57">
        <f t="shared" si="7"/>
        <v>-2.87805</v>
      </c>
      <c r="G25" s="57">
        <f t="shared" si="8"/>
        <v>-1.0264599986840039E-3</v>
      </c>
      <c r="H25" s="57">
        <f t="shared" si="9"/>
        <v>8.2831718025000001</v>
      </c>
      <c r="I25" s="57">
        <f t="shared" si="10"/>
        <v>-23.839382606185126</v>
      </c>
      <c r="J25" s="57">
        <f t="shared" si="11"/>
        <v>68.610935109731102</v>
      </c>
      <c r="K25" s="57">
        <f t="shared" si="12"/>
        <v>2.9542031992124975E-3</v>
      </c>
      <c r="L25" s="57">
        <f t="shared" si="13"/>
        <v>-8.5023445174935292E-3</v>
      </c>
      <c r="M25" s="57">
        <f t="shared" ca="1" si="14"/>
        <v>-5.80144596468107E-3</v>
      </c>
      <c r="N25" s="57">
        <f t="shared" ca="1" si="15"/>
        <v>2.2800490975468935E-5</v>
      </c>
      <c r="O25" s="136">
        <f t="shared" ca="1" si="16"/>
        <v>27773615692.326675</v>
      </c>
      <c r="P25" s="57">
        <f t="shared" ca="1" si="17"/>
        <v>190243139115.70422</v>
      </c>
      <c r="Q25" s="57">
        <f t="shared" ca="1" si="18"/>
        <v>7954936192.4324551</v>
      </c>
      <c r="R25" s="16">
        <f t="shared" ca="1" si="19"/>
        <v>4.774985965997066E-3</v>
      </c>
      <c r="U25" s="16">
        <v>-1.9539925233402799E-14</v>
      </c>
      <c r="V25" s="16">
        <f t="shared" ca="1" si="0"/>
        <v>-3.8075930274554578E-3</v>
      </c>
      <c r="AA25" s="16">
        <v>25</v>
      </c>
      <c r="AB25" s="16" t="s">
        <v>205</v>
      </c>
    </row>
    <row r="26" spans="1:28" x14ac:dyDescent="0.2">
      <c r="A26" s="116">
        <v>-28749</v>
      </c>
      <c r="B26" s="116">
        <v>-1.5180279995547608E-2</v>
      </c>
      <c r="C26" s="135">
        <v>1</v>
      </c>
      <c r="D26" s="117">
        <f t="shared" si="5"/>
        <v>-2.8748999999999998</v>
      </c>
      <c r="E26" s="117">
        <f t="shared" si="6"/>
        <v>-1.5180279995547608E-2</v>
      </c>
      <c r="F26" s="57">
        <f t="shared" si="7"/>
        <v>-2.8748999999999998</v>
      </c>
      <c r="G26" s="57">
        <f t="shared" si="8"/>
        <v>-1.5180279995547608E-2</v>
      </c>
      <c r="H26" s="57">
        <f t="shared" si="9"/>
        <v>8.2650500099999995</v>
      </c>
      <c r="I26" s="57">
        <f t="shared" si="10"/>
        <v>-23.761192273748996</v>
      </c>
      <c r="J26" s="57">
        <f t="shared" si="11"/>
        <v>68.311051667800982</v>
      </c>
      <c r="K26" s="57">
        <f t="shared" si="12"/>
        <v>4.3641786959199812E-2</v>
      </c>
      <c r="L26" s="57">
        <f t="shared" si="13"/>
        <v>-0.12546577332900352</v>
      </c>
      <c r="M26" s="57">
        <f t="shared" ca="1" si="14"/>
        <v>-5.7662098865440929E-3</v>
      </c>
      <c r="N26" s="57">
        <f t="shared" ca="1" si="15"/>
        <v>8.8624716017233443E-5</v>
      </c>
      <c r="O26" s="136">
        <f t="shared" ca="1" si="16"/>
        <v>27819103777.504097</v>
      </c>
      <c r="P26" s="57">
        <f t="shared" ca="1" si="17"/>
        <v>190751123325.36673</v>
      </c>
      <c r="Q26" s="57">
        <f t="shared" ca="1" si="18"/>
        <v>7982871898.3612165</v>
      </c>
      <c r="R26" s="16">
        <f t="shared" ca="1" si="19"/>
        <v>-9.4140701090035146E-3</v>
      </c>
      <c r="U26" s="16">
        <v>0.199999999999981</v>
      </c>
      <c r="V26" s="16">
        <f t="shared" ca="1" si="0"/>
        <v>-5.9159906708170854E-3</v>
      </c>
      <c r="AA26" s="16">
        <v>26</v>
      </c>
      <c r="AB26" s="16" t="s">
        <v>232</v>
      </c>
    </row>
    <row r="27" spans="1:28" x14ac:dyDescent="0.2">
      <c r="A27" s="116">
        <v>-27548</v>
      </c>
      <c r="B27" s="116">
        <v>6.5344000904588029E-4</v>
      </c>
      <c r="C27" s="135">
        <v>1</v>
      </c>
      <c r="D27" s="117">
        <f t="shared" si="5"/>
        <v>-2.7547999999999999</v>
      </c>
      <c r="E27" s="117">
        <f t="shared" si="6"/>
        <v>6.5344000904588029E-4</v>
      </c>
      <c r="F27" s="57">
        <f t="shared" si="7"/>
        <v>-2.7547999999999999</v>
      </c>
      <c r="G27" s="57">
        <f t="shared" si="8"/>
        <v>6.5344000904588029E-4</v>
      </c>
      <c r="H27" s="57">
        <f t="shared" si="9"/>
        <v>7.5889230399999992</v>
      </c>
      <c r="I27" s="57">
        <f t="shared" si="10"/>
        <v>-20.905965190591996</v>
      </c>
      <c r="J27" s="57">
        <f t="shared" si="11"/>
        <v>57.591752907042824</v>
      </c>
      <c r="K27" s="57">
        <f t="shared" si="12"/>
        <v>-1.800096536919591E-3</v>
      </c>
      <c r="L27" s="57">
        <f t="shared" si="13"/>
        <v>4.9589059399060892E-3</v>
      </c>
      <c r="M27" s="57">
        <f t="shared" ca="1" si="14"/>
        <v>-4.4767924271340367E-3</v>
      </c>
      <c r="N27" s="57">
        <f t="shared" ca="1" si="15"/>
        <v>2.6319284849232526E-5</v>
      </c>
      <c r="O27" s="136">
        <f t="shared" ca="1" si="16"/>
        <v>29181396691.444107</v>
      </c>
      <c r="P27" s="57">
        <f t="shared" ca="1" si="17"/>
        <v>208367846797.54373</v>
      </c>
      <c r="Q27" s="57">
        <f t="shared" ca="1" si="18"/>
        <v>8978770962.1939316</v>
      </c>
      <c r="R27" s="16">
        <f t="shared" ca="1" si="19"/>
        <v>5.130232436179917E-3</v>
      </c>
    </row>
    <row r="28" spans="1:28" x14ac:dyDescent="0.2">
      <c r="A28" s="116">
        <v>-23834</v>
      </c>
      <c r="B28" s="116">
        <v>-5.906479993427638E-3</v>
      </c>
      <c r="C28" s="135">
        <v>8</v>
      </c>
      <c r="D28" s="117">
        <f t="shared" si="5"/>
        <v>-2.3834</v>
      </c>
      <c r="E28" s="117">
        <f t="shared" si="6"/>
        <v>-5.906479993427638E-3</v>
      </c>
      <c r="F28" s="57">
        <f t="shared" si="7"/>
        <v>-19.0672</v>
      </c>
      <c r="G28" s="57">
        <f t="shared" si="8"/>
        <v>-4.7251839947421104E-2</v>
      </c>
      <c r="H28" s="57">
        <f t="shared" si="9"/>
        <v>45.444764479999996</v>
      </c>
      <c r="I28" s="57">
        <f t="shared" si="10"/>
        <v>-108.31305166163199</v>
      </c>
      <c r="J28" s="57">
        <f t="shared" si="11"/>
        <v>258.1533273303337</v>
      </c>
      <c r="K28" s="57">
        <f t="shared" si="12"/>
        <v>0.11262003533068346</v>
      </c>
      <c r="L28" s="57">
        <f t="shared" si="13"/>
        <v>-0.26841859220715097</v>
      </c>
      <c r="M28" s="57">
        <f t="shared" ca="1" si="14"/>
        <v>-1.155643728830185E-3</v>
      </c>
      <c r="N28" s="57">
        <f t="shared" ca="1" si="15"/>
        <v>1.8056356170411425E-4</v>
      </c>
      <c r="O28" s="136">
        <f t="shared" ca="1" si="16"/>
        <v>1826218137264.0005</v>
      </c>
      <c r="P28" s="57">
        <f t="shared" ca="1" si="17"/>
        <v>15182988863091.428</v>
      </c>
      <c r="Q28" s="57">
        <f t="shared" ca="1" si="18"/>
        <v>700566828403.3938</v>
      </c>
      <c r="R28" s="16">
        <f t="shared" ca="1" si="19"/>
        <v>-4.7508362645974529E-3</v>
      </c>
    </row>
    <row r="29" spans="1:28" x14ac:dyDescent="0.2">
      <c r="A29" s="116">
        <v>-12471</v>
      </c>
      <c r="B29" s="116">
        <v>-3.4781199938151985E-3</v>
      </c>
      <c r="C29" s="135">
        <v>1</v>
      </c>
      <c r="D29" s="117">
        <f t="shared" si="5"/>
        <v>-1.2471000000000001</v>
      </c>
      <c r="E29" s="117">
        <f t="shared" si="6"/>
        <v>-3.4781199938151985E-3</v>
      </c>
      <c r="F29" s="57">
        <f t="shared" si="7"/>
        <v>-1.2471000000000001</v>
      </c>
      <c r="G29" s="57">
        <f t="shared" si="8"/>
        <v>-3.4781199938151985E-3</v>
      </c>
      <c r="H29" s="57">
        <f t="shared" si="9"/>
        <v>1.5552584100000002</v>
      </c>
      <c r="I29" s="57">
        <f t="shared" si="10"/>
        <v>-1.9395627631110004</v>
      </c>
      <c r="J29" s="57">
        <f t="shared" si="11"/>
        <v>2.4188287218757289</v>
      </c>
      <c r="K29" s="57">
        <f t="shared" si="12"/>
        <v>4.3375634442869345E-3</v>
      </c>
      <c r="L29" s="57">
        <f t="shared" si="13"/>
        <v>-5.4093753713702368E-3</v>
      </c>
      <c r="M29" s="57">
        <f t="shared" ca="1" si="14"/>
        <v>2.7523118039191885E-3</v>
      </c>
      <c r="N29" s="57">
        <f t="shared" ca="1" si="15"/>
        <v>3.8818280386219749E-5</v>
      </c>
      <c r="O29" s="136">
        <f t="shared" ca="1" si="16"/>
        <v>790959417.41676605</v>
      </c>
      <c r="P29" s="57">
        <f t="shared" ca="1" si="17"/>
        <v>87253319987.970764</v>
      </c>
      <c r="Q29" s="57">
        <f t="shared" ca="1" si="18"/>
        <v>4961275523.8265629</v>
      </c>
      <c r="R29" s="16">
        <f t="shared" ca="1" si="19"/>
        <v>-6.230431797734387E-3</v>
      </c>
    </row>
    <row r="30" spans="1:28" x14ac:dyDescent="0.2">
      <c r="A30" s="116">
        <v>-12364.5</v>
      </c>
      <c r="B30" s="116">
        <v>5.0970600059372373E-3</v>
      </c>
      <c r="C30" s="135">
        <v>1</v>
      </c>
      <c r="D30" s="117">
        <f t="shared" si="5"/>
        <v>-1.23645</v>
      </c>
      <c r="E30" s="117">
        <f t="shared" si="6"/>
        <v>5.0970600059372373E-3</v>
      </c>
      <c r="F30" s="57">
        <f t="shared" si="7"/>
        <v>-1.23645</v>
      </c>
      <c r="G30" s="57">
        <f t="shared" si="8"/>
        <v>5.0970600059372373E-3</v>
      </c>
      <c r="H30" s="57">
        <f t="shared" si="9"/>
        <v>1.5288086025000001</v>
      </c>
      <c r="I30" s="57">
        <f t="shared" si="10"/>
        <v>-1.8902953965611251</v>
      </c>
      <c r="J30" s="57">
        <f t="shared" si="11"/>
        <v>2.3372557430780034</v>
      </c>
      <c r="K30" s="57">
        <f t="shared" si="12"/>
        <v>-6.3022598443410972E-3</v>
      </c>
      <c r="L30" s="57">
        <f t="shared" si="13"/>
        <v>7.7924291845355501E-3</v>
      </c>
      <c r="M30" s="57">
        <f t="shared" ca="1" si="14"/>
        <v>2.7443548574613806E-3</v>
      </c>
      <c r="N30" s="57">
        <f t="shared" ca="1" si="15"/>
        <v>5.5352215156648025E-6</v>
      </c>
      <c r="O30" s="136">
        <f t="shared" ca="1" si="16"/>
        <v>667809492.99984932</v>
      </c>
      <c r="P30" s="57">
        <f t="shared" ca="1" si="17"/>
        <v>85004994171.409012</v>
      </c>
      <c r="Q30" s="57">
        <f t="shared" ca="1" si="18"/>
        <v>4852077583.9485588</v>
      </c>
      <c r="R30" s="16">
        <f t="shared" ca="1" si="19"/>
        <v>2.3527051484758567E-3</v>
      </c>
    </row>
    <row r="31" spans="1:28" x14ac:dyDescent="0.2">
      <c r="A31" s="116">
        <v>-12160.5</v>
      </c>
      <c r="B31" s="116">
        <v>-7.2800599955371581E-3</v>
      </c>
      <c r="C31" s="135">
        <v>1</v>
      </c>
      <c r="D31" s="117">
        <f t="shared" si="5"/>
        <v>-1.2160500000000001</v>
      </c>
      <c r="E31" s="117">
        <f t="shared" si="6"/>
        <v>-7.2800599955371581E-3</v>
      </c>
      <c r="F31" s="57">
        <f t="shared" si="7"/>
        <v>-1.2160500000000001</v>
      </c>
      <c r="G31" s="57">
        <f t="shared" si="8"/>
        <v>-7.2800599955371581E-3</v>
      </c>
      <c r="H31" s="57">
        <f t="shared" si="9"/>
        <v>1.4787776025000001</v>
      </c>
      <c r="I31" s="57">
        <f t="shared" si="10"/>
        <v>-1.7982675035201252</v>
      </c>
      <c r="J31" s="57">
        <f t="shared" si="11"/>
        <v>2.1867831976556484</v>
      </c>
      <c r="K31" s="57">
        <f t="shared" si="12"/>
        <v>8.8529169575729625E-3</v>
      </c>
      <c r="L31" s="57">
        <f t="shared" si="13"/>
        <v>-1.0765589666256601E-2</v>
      </c>
      <c r="M31" s="57">
        <f t="shared" ca="1" si="14"/>
        <v>2.7268014232559217E-3</v>
      </c>
      <c r="N31" s="57">
        <f t="shared" ca="1" si="15"/>
        <v>1.0013727545492944E-4</v>
      </c>
      <c r="O31" s="136">
        <f t="shared" ca="1" si="16"/>
        <v>458857940.92361689</v>
      </c>
      <c r="P31" s="57">
        <f t="shared" ca="1" si="17"/>
        <v>80720340375.630646</v>
      </c>
      <c r="Q31" s="57">
        <f t="shared" ca="1" si="18"/>
        <v>4643058208.8733711</v>
      </c>
      <c r="R31" s="16">
        <f t="shared" ca="1" si="19"/>
        <v>-1.0006861418793079E-2</v>
      </c>
    </row>
    <row r="32" spans="1:28" x14ac:dyDescent="0.2">
      <c r="A32" s="116">
        <v>-12010</v>
      </c>
      <c r="B32" s="116">
        <v>3.7628000063705258E-3</v>
      </c>
      <c r="C32" s="135">
        <v>1</v>
      </c>
      <c r="D32" s="117">
        <f t="shared" si="5"/>
        <v>-1.2010000000000001</v>
      </c>
      <c r="E32" s="117">
        <f t="shared" si="6"/>
        <v>3.7628000063705258E-3</v>
      </c>
      <c r="F32" s="57">
        <f t="shared" si="7"/>
        <v>-1.2010000000000001</v>
      </c>
      <c r="G32" s="57">
        <f t="shared" si="8"/>
        <v>3.7628000063705258E-3</v>
      </c>
      <c r="H32" s="57">
        <f t="shared" si="9"/>
        <v>1.4424010000000003</v>
      </c>
      <c r="I32" s="57">
        <f t="shared" si="10"/>
        <v>-1.7323236010000005</v>
      </c>
      <c r="J32" s="57">
        <f t="shared" si="11"/>
        <v>2.0805206448010005</v>
      </c>
      <c r="K32" s="57">
        <f t="shared" si="12"/>
        <v>-4.519122807651002E-3</v>
      </c>
      <c r="L32" s="57">
        <f t="shared" si="13"/>
        <v>5.4274664919888539E-3</v>
      </c>
      <c r="M32" s="57">
        <f t="shared" ca="1" si="14"/>
        <v>2.7119041260540259E-3</v>
      </c>
      <c r="N32" s="57">
        <f t="shared" ca="1" si="15"/>
        <v>1.1043821512661912E-6</v>
      </c>
      <c r="O32" s="136">
        <f t="shared" ca="1" si="16"/>
        <v>328237834.4469685</v>
      </c>
      <c r="P32" s="57">
        <f t="shared" ca="1" si="17"/>
        <v>77580878666.522507</v>
      </c>
      <c r="Q32" s="57">
        <f t="shared" ca="1" si="18"/>
        <v>4489117882.5211954</v>
      </c>
      <c r="R32" s="16">
        <f t="shared" ca="1" si="19"/>
        <v>1.0508958803164999E-3</v>
      </c>
    </row>
    <row r="33" spans="1:18" x14ac:dyDescent="0.2">
      <c r="A33" s="116">
        <v>-11523.5</v>
      </c>
      <c r="B33" s="116">
        <v>1.8315799970878288E-3</v>
      </c>
      <c r="C33" s="135">
        <v>1</v>
      </c>
      <c r="D33" s="117">
        <f t="shared" si="5"/>
        <v>-1.15235</v>
      </c>
      <c r="E33" s="117">
        <f t="shared" si="6"/>
        <v>1.8315799970878288E-3</v>
      </c>
      <c r="F33" s="57">
        <f t="shared" si="7"/>
        <v>-1.15235</v>
      </c>
      <c r="G33" s="57">
        <f t="shared" si="8"/>
        <v>1.8315799970878288E-3</v>
      </c>
      <c r="H33" s="57">
        <f t="shared" si="9"/>
        <v>1.3279105224999999</v>
      </c>
      <c r="I33" s="57">
        <f t="shared" si="10"/>
        <v>-1.5302176906028748</v>
      </c>
      <c r="J33" s="57">
        <f t="shared" si="11"/>
        <v>1.7633463557662228</v>
      </c>
      <c r="K33" s="57">
        <f t="shared" si="12"/>
        <v>-2.1106212096441597E-3</v>
      </c>
      <c r="L33" s="57">
        <f t="shared" si="13"/>
        <v>2.4321743509334473E-3</v>
      </c>
      <c r="M33" s="57">
        <f t="shared" ca="1" si="14"/>
        <v>2.6524364944273604E-3</v>
      </c>
      <c r="N33" s="57">
        <f t="shared" ca="1" si="15"/>
        <v>6.7380538922452437E-7</v>
      </c>
      <c r="O33" s="136">
        <f t="shared" ca="1" si="16"/>
        <v>51753496.940011576</v>
      </c>
      <c r="P33" s="57">
        <f t="shared" ca="1" si="17"/>
        <v>67589775293.460114</v>
      </c>
      <c r="Q33" s="57">
        <f t="shared" ca="1" si="18"/>
        <v>3994515710.8405962</v>
      </c>
      <c r="R33" s="16">
        <f t="shared" ca="1" si="19"/>
        <v>-8.2085649733953155E-4</v>
      </c>
    </row>
    <row r="34" spans="1:18" x14ac:dyDescent="0.2">
      <c r="A34" s="116">
        <v>-11458</v>
      </c>
      <c r="B34" s="116">
        <v>7.4482400013948791E-3</v>
      </c>
      <c r="C34" s="135">
        <v>1</v>
      </c>
      <c r="D34" s="117">
        <f t="shared" si="5"/>
        <v>-1.1457999999999999</v>
      </c>
      <c r="E34" s="117">
        <f t="shared" si="6"/>
        <v>7.4482400013948791E-3</v>
      </c>
      <c r="F34" s="57">
        <f t="shared" si="7"/>
        <v>-1.1457999999999999</v>
      </c>
      <c r="G34" s="57">
        <f t="shared" si="8"/>
        <v>7.4482400013948791E-3</v>
      </c>
      <c r="H34" s="57">
        <f t="shared" si="9"/>
        <v>1.3128576399999998</v>
      </c>
      <c r="I34" s="57">
        <f t="shared" si="10"/>
        <v>-1.5042722839119997</v>
      </c>
      <c r="J34" s="57">
        <f t="shared" si="11"/>
        <v>1.7235951829063691</v>
      </c>
      <c r="K34" s="57">
        <f t="shared" si="12"/>
        <v>-8.5341933935982519E-3</v>
      </c>
      <c r="L34" s="57">
        <f t="shared" si="13"/>
        <v>9.7784787903848758E-3</v>
      </c>
      <c r="M34" s="57">
        <f t="shared" ca="1" si="14"/>
        <v>2.6431103805091196E-3</v>
      </c>
      <c r="N34" s="57">
        <f t="shared" ca="1" si="15"/>
        <v>2.3089270673513722E-5</v>
      </c>
      <c r="O34" s="136">
        <f t="shared" ca="1" si="16"/>
        <v>32431188.414138921</v>
      </c>
      <c r="P34" s="57">
        <f t="shared" ca="1" si="17"/>
        <v>66266204099.550034</v>
      </c>
      <c r="Q34" s="57">
        <f t="shared" ca="1" si="18"/>
        <v>3928425840.4361353</v>
      </c>
      <c r="R34" s="16">
        <f t="shared" ca="1" si="19"/>
        <v>4.8051296208857595E-3</v>
      </c>
    </row>
    <row r="35" spans="1:18" x14ac:dyDescent="0.2">
      <c r="A35" s="116">
        <v>-11392</v>
      </c>
      <c r="B35" s="116">
        <v>9.6497600025031716E-3</v>
      </c>
      <c r="C35" s="135">
        <v>1</v>
      </c>
      <c r="D35" s="117">
        <f t="shared" si="5"/>
        <v>-1.1392</v>
      </c>
      <c r="E35" s="117">
        <f t="shared" si="6"/>
        <v>9.6497600025031716E-3</v>
      </c>
      <c r="F35" s="57">
        <f t="shared" si="7"/>
        <v>-1.1392</v>
      </c>
      <c r="G35" s="57">
        <f t="shared" si="8"/>
        <v>9.6497600025031716E-3</v>
      </c>
      <c r="H35" s="57">
        <f t="shared" si="9"/>
        <v>1.2977766399999999</v>
      </c>
      <c r="I35" s="57">
        <f t="shared" si="10"/>
        <v>-1.4784271482879998</v>
      </c>
      <c r="J35" s="57">
        <f t="shared" si="11"/>
        <v>1.6842242073296894</v>
      </c>
      <c r="K35" s="57">
        <f t="shared" si="12"/>
        <v>-1.0993006594851614E-2</v>
      </c>
      <c r="L35" s="57">
        <f t="shared" si="13"/>
        <v>1.2523233112854958E-2</v>
      </c>
      <c r="M35" s="57">
        <f t="shared" ca="1" si="14"/>
        <v>2.6333962946288583E-3</v>
      </c>
      <c r="N35" s="57">
        <f t="shared" ca="1" si="15"/>
        <v>4.9229359681175779E-5</v>
      </c>
      <c r="O35" s="136">
        <f t="shared" ca="1" si="16"/>
        <v>17450716.999007486</v>
      </c>
      <c r="P35" s="57">
        <f t="shared" ca="1" si="17"/>
        <v>64938401425.629692</v>
      </c>
      <c r="Q35" s="57">
        <f t="shared" ca="1" si="18"/>
        <v>3861983715.3567581</v>
      </c>
      <c r="R35" s="16">
        <f t="shared" ca="1" si="19"/>
        <v>7.0163637078743133E-3</v>
      </c>
    </row>
    <row r="36" spans="1:18" x14ac:dyDescent="0.2">
      <c r="A36" s="116">
        <v>-11370</v>
      </c>
      <c r="B36" s="116">
        <v>1.138360000186367E-2</v>
      </c>
      <c r="C36" s="135">
        <v>1</v>
      </c>
      <c r="D36" s="117">
        <f t="shared" si="5"/>
        <v>-1.137</v>
      </c>
      <c r="E36" s="117">
        <f t="shared" si="6"/>
        <v>1.138360000186367E-2</v>
      </c>
      <c r="F36" s="57">
        <f t="shared" si="7"/>
        <v>-1.137</v>
      </c>
      <c r="G36" s="57">
        <f t="shared" si="8"/>
        <v>1.138360000186367E-2</v>
      </c>
      <c r="H36" s="57">
        <f t="shared" si="9"/>
        <v>1.2927690000000001</v>
      </c>
      <c r="I36" s="57">
        <f t="shared" si="10"/>
        <v>-1.4698783530000001</v>
      </c>
      <c r="J36" s="57">
        <f t="shared" si="11"/>
        <v>1.6712516873610002</v>
      </c>
      <c r="K36" s="57">
        <f t="shared" si="12"/>
        <v>-1.2943153202118992E-2</v>
      </c>
      <c r="L36" s="57">
        <f t="shared" si="13"/>
        <v>1.4716365190809294E-2</v>
      </c>
      <c r="M36" s="57">
        <f t="shared" ca="1" si="14"/>
        <v>2.6300876027264657E-3</v>
      </c>
      <c r="N36" s="57">
        <f t="shared" ca="1" si="15"/>
        <v>7.6623979321848769E-5</v>
      </c>
      <c r="O36" s="136">
        <f t="shared" ca="1" si="16"/>
        <v>13469407.850089781</v>
      </c>
      <c r="P36" s="57">
        <f t="shared" ca="1" si="17"/>
        <v>64497149245.061417</v>
      </c>
      <c r="Q36" s="57">
        <f t="shared" ca="1" si="18"/>
        <v>3839872101.4387698</v>
      </c>
      <c r="R36" s="16">
        <f t="shared" ca="1" si="19"/>
        <v>8.7535123991372039E-3</v>
      </c>
    </row>
    <row r="37" spans="1:18" x14ac:dyDescent="0.2">
      <c r="A37" s="116">
        <v>-11329.5</v>
      </c>
      <c r="B37" s="116">
        <v>-2.2427399962907657E-3</v>
      </c>
      <c r="C37" s="135">
        <v>1</v>
      </c>
      <c r="D37" s="117">
        <f t="shared" si="5"/>
        <v>-1.1329499999999999</v>
      </c>
      <c r="E37" s="117">
        <f t="shared" si="6"/>
        <v>-2.2427399962907657E-3</v>
      </c>
      <c r="F37" s="57">
        <f t="shared" si="7"/>
        <v>-1.1329499999999999</v>
      </c>
      <c r="G37" s="57">
        <f t="shared" si="8"/>
        <v>-2.2427399962907657E-3</v>
      </c>
      <c r="H37" s="57">
        <f t="shared" si="9"/>
        <v>1.2835757024999999</v>
      </c>
      <c r="I37" s="57">
        <f t="shared" si="10"/>
        <v>-1.4542270921473748</v>
      </c>
      <c r="J37" s="57">
        <f t="shared" si="11"/>
        <v>1.6475665840483682</v>
      </c>
      <c r="K37" s="57">
        <f t="shared" si="12"/>
        <v>2.5409122787976228E-3</v>
      </c>
      <c r="L37" s="57">
        <f t="shared" si="13"/>
        <v>-2.8787265662637666E-3</v>
      </c>
      <c r="M37" s="57">
        <f t="shared" ca="1" si="14"/>
        <v>2.6239042120464098E-3</v>
      </c>
      <c r="N37" s="57">
        <f t="shared" ca="1" si="15"/>
        <v>2.3684225850541772E-5</v>
      </c>
      <c r="O37" s="136">
        <f t="shared" ca="1" si="16"/>
        <v>7475384.0589800114</v>
      </c>
      <c r="P37" s="57">
        <f t="shared" ca="1" si="17"/>
        <v>63686650164.871162</v>
      </c>
      <c r="Q37" s="57">
        <f t="shared" ca="1" si="18"/>
        <v>3799215365.2696304</v>
      </c>
      <c r="R37" s="16">
        <f t="shared" ca="1" si="19"/>
        <v>-4.8666442083371755E-3</v>
      </c>
    </row>
    <row r="38" spans="1:18" x14ac:dyDescent="0.2">
      <c r="A38" s="116">
        <v>-10513.5</v>
      </c>
      <c r="B38" s="116">
        <v>1.1248780007008463E-2</v>
      </c>
      <c r="C38" s="135">
        <v>1</v>
      </c>
      <c r="D38" s="117">
        <f t="shared" si="5"/>
        <v>-1.05135</v>
      </c>
      <c r="E38" s="117">
        <f t="shared" si="6"/>
        <v>1.1248780007008463E-2</v>
      </c>
      <c r="F38" s="57">
        <f t="shared" si="7"/>
        <v>-1.05135</v>
      </c>
      <c r="G38" s="57">
        <f t="shared" si="8"/>
        <v>1.1248780007008463E-2</v>
      </c>
      <c r="H38" s="57">
        <f t="shared" si="9"/>
        <v>1.1053368225</v>
      </c>
      <c r="I38" s="57">
        <f t="shared" si="10"/>
        <v>-1.162095868335375</v>
      </c>
      <c r="J38" s="57">
        <f t="shared" si="11"/>
        <v>1.2217694911743966</v>
      </c>
      <c r="K38" s="57">
        <f t="shared" si="12"/>
        <v>-1.1826404860368348E-2</v>
      </c>
      <c r="L38" s="57">
        <f t="shared" si="13"/>
        <v>1.2433690749948262E-2</v>
      </c>
      <c r="M38" s="57">
        <f t="shared" ca="1" si="14"/>
        <v>2.4738106060642256E-3</v>
      </c>
      <c r="N38" s="57">
        <f t="shared" ca="1" si="15"/>
        <v>7.7000087987507662E-5</v>
      </c>
      <c r="O38" s="136">
        <f t="shared" ca="1" si="16"/>
        <v>278030997.65209222</v>
      </c>
      <c r="P38" s="57">
        <f t="shared" ca="1" si="17"/>
        <v>47937441752.987129</v>
      </c>
      <c r="Q38" s="57">
        <f t="shared" ca="1" si="18"/>
        <v>2997330332.2050352</v>
      </c>
      <c r="R38" s="16">
        <f t="shared" ca="1" si="19"/>
        <v>8.7749694009442367E-3</v>
      </c>
    </row>
    <row r="39" spans="1:18" x14ac:dyDescent="0.2">
      <c r="A39" s="116">
        <v>-10451</v>
      </c>
      <c r="B39" s="116">
        <v>9.3562800029758364E-3</v>
      </c>
      <c r="C39" s="135">
        <v>1</v>
      </c>
      <c r="D39" s="117">
        <f t="shared" si="5"/>
        <v>-1.0450999999999999</v>
      </c>
      <c r="E39" s="117">
        <f t="shared" si="6"/>
        <v>9.3562800029758364E-3</v>
      </c>
      <c r="F39" s="57">
        <f t="shared" si="7"/>
        <v>-1.0450999999999999</v>
      </c>
      <c r="G39" s="57">
        <f t="shared" si="8"/>
        <v>9.3562800029758364E-3</v>
      </c>
      <c r="H39" s="57">
        <f t="shared" si="9"/>
        <v>1.0922340099999999</v>
      </c>
      <c r="I39" s="57">
        <f t="shared" si="10"/>
        <v>-1.1414937638509999</v>
      </c>
      <c r="J39" s="57">
        <f t="shared" si="11"/>
        <v>1.1929751326006799</v>
      </c>
      <c r="K39" s="57">
        <f t="shared" si="12"/>
        <v>-9.7782482311100458E-3</v>
      </c>
      <c r="L39" s="57">
        <f t="shared" si="13"/>
        <v>1.0219247226333108E-2</v>
      </c>
      <c r="M39" s="57">
        <f t="shared" ca="1" si="14"/>
        <v>2.4603104083185199E-3</v>
      </c>
      <c r="N39" s="57">
        <f t="shared" ca="1" si="15"/>
        <v>4.7554396650438195E-5</v>
      </c>
      <c r="O39" s="136">
        <f t="shared" ca="1" si="16"/>
        <v>331388081.91930932</v>
      </c>
      <c r="P39" s="57">
        <f t="shared" ca="1" si="17"/>
        <v>46783676907.009193</v>
      </c>
      <c r="Q39" s="57">
        <f t="shared" ca="1" si="18"/>
        <v>2937588781.1396413</v>
      </c>
      <c r="R39" s="16">
        <f t="shared" ca="1" si="19"/>
        <v>6.8959695946573165E-3</v>
      </c>
    </row>
    <row r="40" spans="1:18" x14ac:dyDescent="0.2">
      <c r="A40" s="116">
        <v>-10391.5</v>
      </c>
      <c r="B40" s="116">
        <v>-2.0453799952520058E-3</v>
      </c>
      <c r="C40" s="135">
        <v>1</v>
      </c>
      <c r="D40" s="117">
        <f t="shared" si="5"/>
        <v>-1.03915</v>
      </c>
      <c r="E40" s="117">
        <f t="shared" si="6"/>
        <v>-2.0453799952520058E-3</v>
      </c>
      <c r="F40" s="57">
        <f t="shared" si="7"/>
        <v>-1.03915</v>
      </c>
      <c r="G40" s="57">
        <f t="shared" si="8"/>
        <v>-2.0453799952520058E-3</v>
      </c>
      <c r="H40" s="57">
        <f t="shared" si="9"/>
        <v>1.0798327225</v>
      </c>
      <c r="I40" s="57">
        <f t="shared" si="10"/>
        <v>-1.1221081735858749</v>
      </c>
      <c r="J40" s="57">
        <f t="shared" si="11"/>
        <v>1.1660387085817618</v>
      </c>
      <c r="K40" s="57">
        <f t="shared" si="12"/>
        <v>2.1254566220661217E-3</v>
      </c>
      <c r="L40" s="57">
        <f t="shared" si="13"/>
        <v>-2.2086682488200102E-3</v>
      </c>
      <c r="M40" s="57">
        <f t="shared" ca="1" si="14"/>
        <v>2.4471932692805903E-3</v>
      </c>
      <c r="N40" s="57">
        <f t="shared" ca="1" si="15"/>
        <v>2.0183214537193067E-5</v>
      </c>
      <c r="O40" s="136">
        <f t="shared" ca="1" si="16"/>
        <v>386757936.31856745</v>
      </c>
      <c r="P40" s="57">
        <f t="shared" ca="1" si="17"/>
        <v>45693183334.941734</v>
      </c>
      <c r="Q40" s="57">
        <f t="shared" ca="1" si="18"/>
        <v>2880980752.7076192</v>
      </c>
      <c r="R40" s="16">
        <f t="shared" ca="1" si="19"/>
        <v>-4.4925732645325961E-3</v>
      </c>
    </row>
    <row r="41" spans="1:18" x14ac:dyDescent="0.2">
      <c r="A41" s="116">
        <v>-10382</v>
      </c>
      <c r="B41" s="116">
        <v>-2.9330399993341416E-3</v>
      </c>
      <c r="C41" s="135">
        <v>1</v>
      </c>
      <c r="D41" s="117">
        <f t="shared" si="5"/>
        <v>-1.0382</v>
      </c>
      <c r="E41" s="117">
        <f t="shared" si="6"/>
        <v>-2.9330399993341416E-3</v>
      </c>
      <c r="F41" s="57">
        <f t="shared" si="7"/>
        <v>-1.0382</v>
      </c>
      <c r="G41" s="57">
        <f t="shared" si="8"/>
        <v>-2.9330399993341416E-3</v>
      </c>
      <c r="H41" s="57">
        <f t="shared" si="9"/>
        <v>1.07785924</v>
      </c>
      <c r="I41" s="57">
        <f t="shared" si="10"/>
        <v>-1.1190334629680001</v>
      </c>
      <c r="J41" s="57">
        <f t="shared" si="11"/>
        <v>1.1617805412533777</v>
      </c>
      <c r="K41" s="57">
        <f t="shared" si="12"/>
        <v>3.0450821273087058E-3</v>
      </c>
      <c r="L41" s="57">
        <f t="shared" si="13"/>
        <v>-3.1614042645718983E-3</v>
      </c>
      <c r="M41" s="57">
        <f t="shared" ca="1" si="14"/>
        <v>2.4450750106521455E-3</v>
      </c>
      <c r="N41" s="57">
        <f t="shared" ca="1" si="15"/>
        <v>2.8924121060639801E-5</v>
      </c>
      <c r="O41" s="136">
        <f t="shared" ca="1" si="16"/>
        <v>396014867.87089682</v>
      </c>
      <c r="P41" s="57">
        <f t="shared" ca="1" si="17"/>
        <v>45519795668.486877</v>
      </c>
      <c r="Q41" s="57">
        <f t="shared" ca="1" si="18"/>
        <v>2871967080.5636358</v>
      </c>
      <c r="R41" s="16">
        <f t="shared" ca="1" si="19"/>
        <v>-5.3781150099862871E-3</v>
      </c>
    </row>
    <row r="42" spans="1:18" x14ac:dyDescent="0.2">
      <c r="A42" s="116">
        <v>-10379</v>
      </c>
      <c r="B42" s="116">
        <v>2.5761200013221242E-3</v>
      </c>
      <c r="C42" s="135">
        <v>1</v>
      </c>
      <c r="D42" s="117">
        <f t="shared" si="5"/>
        <v>-1.0379</v>
      </c>
      <c r="E42" s="117">
        <f t="shared" si="6"/>
        <v>2.5761200013221242E-3</v>
      </c>
      <c r="F42" s="57">
        <f t="shared" si="7"/>
        <v>-1.0379</v>
      </c>
      <c r="G42" s="57">
        <f t="shared" si="8"/>
        <v>2.5761200013221242E-3</v>
      </c>
      <c r="H42" s="57">
        <f t="shared" si="9"/>
        <v>1.07723641</v>
      </c>
      <c r="I42" s="57">
        <f t="shared" si="10"/>
        <v>-1.1180636699390001</v>
      </c>
      <c r="J42" s="57">
        <f t="shared" si="11"/>
        <v>1.1604382830296882</v>
      </c>
      <c r="K42" s="57">
        <f t="shared" si="12"/>
        <v>-2.6737549493722327E-3</v>
      </c>
      <c r="L42" s="57">
        <f t="shared" si="13"/>
        <v>2.7750902619534403E-3</v>
      </c>
      <c r="M42" s="57">
        <f t="shared" ca="1" si="14"/>
        <v>2.4444047181387705E-3</v>
      </c>
      <c r="N42" s="57">
        <f t="shared" ca="1" si="15"/>
        <v>1.734891582407104E-8</v>
      </c>
      <c r="O42" s="136">
        <f t="shared" ca="1" si="16"/>
        <v>398962033.69070339</v>
      </c>
      <c r="P42" s="57">
        <f t="shared" ca="1" si="17"/>
        <v>45465083514.198402</v>
      </c>
      <c r="Q42" s="57">
        <f t="shared" ca="1" si="18"/>
        <v>2869122082.1454182</v>
      </c>
      <c r="R42" s="16">
        <f t="shared" ca="1" si="19"/>
        <v>1.3171528318335363E-4</v>
      </c>
    </row>
    <row r="43" spans="1:18" x14ac:dyDescent="0.2">
      <c r="A43" s="116">
        <v>-10372.5</v>
      </c>
      <c r="B43" s="116">
        <v>1.1179300003277604E-2</v>
      </c>
      <c r="C43" s="135">
        <v>1</v>
      </c>
      <c r="D43" s="117">
        <f t="shared" si="5"/>
        <v>-1.03725</v>
      </c>
      <c r="E43" s="117">
        <f t="shared" si="6"/>
        <v>1.1179300003277604E-2</v>
      </c>
      <c r="F43" s="57">
        <f t="shared" si="7"/>
        <v>-1.03725</v>
      </c>
      <c r="G43" s="57">
        <f t="shared" si="8"/>
        <v>1.1179300003277604E-2</v>
      </c>
      <c r="H43" s="57">
        <f t="shared" si="9"/>
        <v>1.0758875624999999</v>
      </c>
      <c r="I43" s="57">
        <f t="shared" si="10"/>
        <v>-1.1159643742031249</v>
      </c>
      <c r="J43" s="57">
        <f t="shared" si="11"/>
        <v>1.1575340471421913</v>
      </c>
      <c r="K43" s="57">
        <f t="shared" si="12"/>
        <v>-1.1595728928399694E-2</v>
      </c>
      <c r="L43" s="57">
        <f t="shared" si="13"/>
        <v>1.2027669830982583E-2</v>
      </c>
      <c r="M43" s="57">
        <f t="shared" ca="1" si="14"/>
        <v>2.4429501638412333E-3</v>
      </c>
      <c r="N43" s="57">
        <f t="shared" ca="1" si="15"/>
        <v>7.632380851701989E-5</v>
      </c>
      <c r="O43" s="136">
        <f t="shared" ca="1" si="16"/>
        <v>405387000.48729837</v>
      </c>
      <c r="P43" s="57">
        <f t="shared" ca="1" si="17"/>
        <v>45346609586.109627</v>
      </c>
      <c r="Q43" s="57">
        <f t="shared" ca="1" si="18"/>
        <v>2862960272.1623688</v>
      </c>
      <c r="R43" s="16">
        <f t="shared" ca="1" si="19"/>
        <v>8.7363498394363703E-3</v>
      </c>
    </row>
    <row r="44" spans="1:18" x14ac:dyDescent="0.2">
      <c r="A44" s="116">
        <v>-10363</v>
      </c>
      <c r="B44" s="116">
        <v>-2.7083599998150021E-3</v>
      </c>
      <c r="C44" s="135">
        <v>1</v>
      </c>
      <c r="D44" s="117">
        <f t="shared" si="5"/>
        <v>-1.0363</v>
      </c>
      <c r="E44" s="117">
        <f t="shared" si="6"/>
        <v>-2.7083599998150021E-3</v>
      </c>
      <c r="F44" s="57">
        <f t="shared" si="7"/>
        <v>-1.0363</v>
      </c>
      <c r="G44" s="57">
        <f t="shared" si="8"/>
        <v>-2.7083599998150021E-3</v>
      </c>
      <c r="H44" s="57">
        <f t="shared" si="9"/>
        <v>1.07391769</v>
      </c>
      <c r="I44" s="57">
        <f t="shared" si="10"/>
        <v>-1.112900902147</v>
      </c>
      <c r="J44" s="57">
        <f t="shared" si="11"/>
        <v>1.153299204894936</v>
      </c>
      <c r="K44" s="57">
        <f t="shared" si="12"/>
        <v>2.8066734678082864E-3</v>
      </c>
      <c r="L44" s="57">
        <f t="shared" si="13"/>
        <v>-2.9085557146897273E-3</v>
      </c>
      <c r="M44" s="57">
        <f t="shared" ca="1" si="14"/>
        <v>2.4408187288478579E-3</v>
      </c>
      <c r="N44" s="57">
        <f t="shared" ca="1" si="15"/>
        <v>2.6514041579714068E-5</v>
      </c>
      <c r="O44" s="136">
        <f t="shared" ca="1" si="16"/>
        <v>414874533.9129892</v>
      </c>
      <c r="P44" s="57">
        <f t="shared" ca="1" si="17"/>
        <v>45173625820.450562</v>
      </c>
      <c r="Q44" s="57">
        <f t="shared" ca="1" si="18"/>
        <v>2853960361.7310028</v>
      </c>
      <c r="R44" s="16">
        <f t="shared" ca="1" si="19"/>
        <v>-5.14917872866286E-3</v>
      </c>
    </row>
    <row r="45" spans="1:18" x14ac:dyDescent="0.2">
      <c r="A45" s="116">
        <v>-10360</v>
      </c>
      <c r="B45" s="116">
        <v>6.8008000016561709E-3</v>
      </c>
      <c r="C45" s="135">
        <v>1</v>
      </c>
      <c r="D45" s="117">
        <f t="shared" si="5"/>
        <v>-1.036</v>
      </c>
      <c r="E45" s="117">
        <f t="shared" si="6"/>
        <v>6.8008000016561709E-3</v>
      </c>
      <c r="F45" s="57">
        <f t="shared" si="7"/>
        <v>-1.036</v>
      </c>
      <c r="G45" s="57">
        <f t="shared" si="8"/>
        <v>6.8008000016561709E-3</v>
      </c>
      <c r="H45" s="57">
        <f t="shared" si="9"/>
        <v>1.073296</v>
      </c>
      <c r="I45" s="57">
        <f t="shared" si="10"/>
        <v>-1.1119346560000001</v>
      </c>
      <c r="J45" s="57">
        <f t="shared" si="11"/>
        <v>1.1519643036160001</v>
      </c>
      <c r="K45" s="57">
        <f t="shared" si="12"/>
        <v>-7.0456288017157935E-3</v>
      </c>
      <c r="L45" s="57">
        <f t="shared" si="13"/>
        <v>7.2992714385775627E-3</v>
      </c>
      <c r="M45" s="57">
        <f t="shared" ca="1" si="14"/>
        <v>2.4401442753771386E-3</v>
      </c>
      <c r="N45" s="57">
        <f t="shared" ca="1" si="15"/>
        <v>1.9015318363130116E-5</v>
      </c>
      <c r="O45" s="136">
        <f t="shared" ca="1" si="16"/>
        <v>417894604.38735271</v>
      </c>
      <c r="P45" s="57">
        <f t="shared" ca="1" si="17"/>
        <v>45119041518.264305</v>
      </c>
      <c r="Q45" s="57">
        <f t="shared" ca="1" si="18"/>
        <v>2851119723.3417087</v>
      </c>
      <c r="R45" s="16">
        <f t="shared" ca="1" si="19"/>
        <v>4.3606557262790323E-3</v>
      </c>
    </row>
    <row r="46" spans="1:18" x14ac:dyDescent="0.2">
      <c r="A46" s="116">
        <v>-10357</v>
      </c>
      <c r="B46" s="116">
        <v>-6.9003999669803306E-4</v>
      </c>
      <c r="C46" s="135">
        <v>1</v>
      </c>
      <c r="D46" s="117">
        <f t="shared" si="5"/>
        <v>-1.0357000000000001</v>
      </c>
      <c r="E46" s="117">
        <f t="shared" si="6"/>
        <v>-6.9003999669803306E-4</v>
      </c>
      <c r="F46" s="57">
        <f t="shared" si="7"/>
        <v>-1.0357000000000001</v>
      </c>
      <c r="G46" s="57">
        <f t="shared" si="8"/>
        <v>-6.9003999669803306E-4</v>
      </c>
      <c r="H46" s="57">
        <f t="shared" si="9"/>
        <v>1.07267449</v>
      </c>
      <c r="I46" s="57">
        <f t="shared" si="10"/>
        <v>-1.110968969293</v>
      </c>
      <c r="J46" s="57">
        <f t="shared" si="11"/>
        <v>1.1506305614967602</v>
      </c>
      <c r="K46" s="57">
        <f t="shared" si="12"/>
        <v>7.1467442458015293E-4</v>
      </c>
      <c r="L46" s="57">
        <f t="shared" si="13"/>
        <v>-7.4018830153766443E-4</v>
      </c>
      <c r="M46" s="57">
        <f t="shared" ca="1" si="14"/>
        <v>2.4394691649131531E-3</v>
      </c>
      <c r="N46" s="57">
        <f t="shared" ca="1" si="15"/>
        <v>9.7938275926083495E-6</v>
      </c>
      <c r="O46" s="136">
        <f t="shared" ca="1" si="16"/>
        <v>420926209.20265049</v>
      </c>
      <c r="P46" s="57">
        <f t="shared" ca="1" si="17"/>
        <v>45064477487.917824</v>
      </c>
      <c r="Q46" s="57">
        <f t="shared" ca="1" si="18"/>
        <v>2848279777.3337021</v>
      </c>
      <c r="R46" s="16">
        <f t="shared" ca="1" si="19"/>
        <v>-3.1295091616111862E-3</v>
      </c>
    </row>
    <row r="47" spans="1:18" x14ac:dyDescent="0.2">
      <c r="A47" s="116">
        <v>-10350.5</v>
      </c>
      <c r="B47" s="116">
        <v>-8.6859996372368187E-5</v>
      </c>
      <c r="C47" s="135">
        <v>1</v>
      </c>
      <c r="D47" s="117">
        <f t="shared" si="5"/>
        <v>-1.03505</v>
      </c>
      <c r="E47" s="117">
        <f t="shared" si="6"/>
        <v>-8.6859996372368187E-5</v>
      </c>
      <c r="F47" s="57">
        <f t="shared" si="7"/>
        <v>-1.03505</v>
      </c>
      <c r="G47" s="57">
        <f t="shared" si="8"/>
        <v>-8.6859996372368187E-5</v>
      </c>
      <c r="H47" s="57">
        <f t="shared" si="9"/>
        <v>1.0713285025000001</v>
      </c>
      <c r="I47" s="57">
        <f t="shared" si="10"/>
        <v>-1.1088785665126251</v>
      </c>
      <c r="J47" s="57">
        <f t="shared" si="11"/>
        <v>1.1477447602688926</v>
      </c>
      <c r="K47" s="57">
        <f t="shared" si="12"/>
        <v>8.990443924521969E-5</v>
      </c>
      <c r="L47" s="57">
        <f t="shared" si="13"/>
        <v>-9.3055589840764646E-5</v>
      </c>
      <c r="M47" s="57">
        <f t="shared" ca="1" si="14"/>
        <v>2.4380041717226228E-3</v>
      </c>
      <c r="N47" s="57">
        <f t="shared" ca="1" si="15"/>
        <v>6.3749390673300109E-6</v>
      </c>
      <c r="O47" s="136">
        <f t="shared" ca="1" si="16"/>
        <v>427534285.50845051</v>
      </c>
      <c r="P47" s="57">
        <f t="shared" ca="1" si="17"/>
        <v>44946325075.937279</v>
      </c>
      <c r="Q47" s="57">
        <f t="shared" ca="1" si="18"/>
        <v>2842128941.3796864</v>
      </c>
      <c r="R47" s="16">
        <f t="shared" ca="1" si="19"/>
        <v>-2.524864168094991E-3</v>
      </c>
    </row>
    <row r="48" spans="1:18" x14ac:dyDescent="0.2">
      <c r="A48" s="116">
        <v>-10347.5</v>
      </c>
      <c r="B48" s="116">
        <v>3.422300003876444E-3</v>
      </c>
      <c r="C48" s="135">
        <v>1</v>
      </c>
      <c r="D48" s="117">
        <f t="shared" si="5"/>
        <v>-1.0347500000000001</v>
      </c>
      <c r="E48" s="117">
        <f t="shared" si="6"/>
        <v>3.422300003876444E-3</v>
      </c>
      <c r="F48" s="57">
        <f t="shared" si="7"/>
        <v>-1.0347500000000001</v>
      </c>
      <c r="G48" s="57">
        <f t="shared" si="8"/>
        <v>3.422300003876444E-3</v>
      </c>
      <c r="H48" s="57">
        <f t="shared" si="9"/>
        <v>1.0707075625000002</v>
      </c>
      <c r="I48" s="57">
        <f t="shared" si="10"/>
        <v>-1.1079146502968753</v>
      </c>
      <c r="J48" s="57">
        <f t="shared" si="11"/>
        <v>1.1464146843946919</v>
      </c>
      <c r="K48" s="57">
        <f t="shared" si="12"/>
        <v>-3.5412249290111505E-3</v>
      </c>
      <c r="L48" s="57">
        <f t="shared" si="13"/>
        <v>3.6642824952942883E-3</v>
      </c>
      <c r="M48" s="57">
        <f t="shared" ca="1" si="14"/>
        <v>2.4373269807799651E-3</v>
      </c>
      <c r="N48" s="57">
        <f t="shared" ca="1" si="15"/>
        <v>9.7017185622781652E-7</v>
      </c>
      <c r="O48" s="136">
        <f t="shared" ca="1" si="16"/>
        <v>430602457.29052186</v>
      </c>
      <c r="P48" s="57">
        <f t="shared" ca="1" si="17"/>
        <v>44891825392.20842</v>
      </c>
      <c r="Q48" s="57">
        <f t="shared" ca="1" si="18"/>
        <v>2839291195.0359492</v>
      </c>
      <c r="R48" s="16">
        <f t="shared" ca="1" si="19"/>
        <v>9.8497302309647882E-4</v>
      </c>
    </row>
    <row r="49" spans="1:18" x14ac:dyDescent="0.2">
      <c r="A49" s="116">
        <v>-10338</v>
      </c>
      <c r="B49" s="116">
        <v>8.534640001016669E-3</v>
      </c>
      <c r="C49" s="135">
        <v>1</v>
      </c>
      <c r="D49" s="117">
        <f t="shared" si="5"/>
        <v>-1.0338000000000001</v>
      </c>
      <c r="E49" s="117">
        <f t="shared" si="6"/>
        <v>8.534640001016669E-3</v>
      </c>
      <c r="F49" s="57">
        <f t="shared" si="7"/>
        <v>-1.0338000000000001</v>
      </c>
      <c r="G49" s="57">
        <f t="shared" si="8"/>
        <v>8.534640001016669E-3</v>
      </c>
      <c r="H49" s="57">
        <f t="shared" si="9"/>
        <v>1.0687424400000001</v>
      </c>
      <c r="I49" s="57">
        <f t="shared" si="10"/>
        <v>-1.1048659344720002</v>
      </c>
      <c r="J49" s="57">
        <f t="shared" si="11"/>
        <v>1.1422104030571538</v>
      </c>
      <c r="K49" s="57">
        <f t="shared" si="12"/>
        <v>-8.823110833051033E-3</v>
      </c>
      <c r="L49" s="57">
        <f t="shared" si="13"/>
        <v>9.1213319792081589E-3</v>
      </c>
      <c r="M49" s="57">
        <f t="shared" ca="1" si="14"/>
        <v>2.4351782084643119E-3</v>
      </c>
      <c r="N49" s="57">
        <f t="shared" ca="1" si="15"/>
        <v>3.7203434158806016E-5</v>
      </c>
      <c r="O49" s="136">
        <f t="shared" ca="1" si="16"/>
        <v>440394632.41277564</v>
      </c>
      <c r="P49" s="57">
        <f t="shared" ca="1" si="17"/>
        <v>44719377543.808533</v>
      </c>
      <c r="Q49" s="57">
        <f t="shared" ca="1" si="18"/>
        <v>2830309600.9115334</v>
      </c>
      <c r="R49" s="16">
        <f t="shared" ca="1" si="19"/>
        <v>6.0994617925523575E-3</v>
      </c>
    </row>
    <row r="50" spans="1:18" x14ac:dyDescent="0.2">
      <c r="A50" s="116">
        <v>-10294</v>
      </c>
      <c r="B50" s="116">
        <v>5.0023200019495562E-3</v>
      </c>
      <c r="C50" s="135">
        <v>1</v>
      </c>
      <c r="D50" s="117">
        <f t="shared" si="5"/>
        <v>-1.0294000000000001</v>
      </c>
      <c r="E50" s="117">
        <f t="shared" si="6"/>
        <v>5.0023200019495562E-3</v>
      </c>
      <c r="F50" s="57">
        <f t="shared" si="7"/>
        <v>-1.0294000000000001</v>
      </c>
      <c r="G50" s="57">
        <f t="shared" si="8"/>
        <v>5.0023200019495562E-3</v>
      </c>
      <c r="H50" s="57">
        <f t="shared" si="9"/>
        <v>1.0596643600000002</v>
      </c>
      <c r="I50" s="57">
        <f t="shared" si="10"/>
        <v>-1.0908184921840003</v>
      </c>
      <c r="J50" s="57">
        <f t="shared" si="11"/>
        <v>1.1228885558542101</v>
      </c>
      <c r="K50" s="57">
        <f t="shared" si="12"/>
        <v>-5.1493882100068734E-3</v>
      </c>
      <c r="L50" s="57">
        <f t="shared" si="13"/>
        <v>5.3007802233810764E-3</v>
      </c>
      <c r="M50" s="57">
        <f t="shared" ca="1" si="14"/>
        <v>2.4251400797252027E-3</v>
      </c>
      <c r="N50" s="57">
        <f t="shared" ca="1" si="15"/>
        <v>6.6418563515163247E-6</v>
      </c>
      <c r="O50" s="136">
        <f t="shared" ca="1" si="16"/>
        <v>487265507.18999487</v>
      </c>
      <c r="P50" s="57">
        <f t="shared" ca="1" si="17"/>
        <v>43923356613.395905</v>
      </c>
      <c r="Q50" s="57">
        <f t="shared" ca="1" si="18"/>
        <v>2788802765.6094007</v>
      </c>
      <c r="R50" s="16">
        <f t="shared" ca="1" si="19"/>
        <v>2.5771799222243535E-3</v>
      </c>
    </row>
    <row r="51" spans="1:18" x14ac:dyDescent="0.2">
      <c r="A51" s="116">
        <v>-10272.5</v>
      </c>
      <c r="B51" s="116">
        <v>6.1513000036939047E-3</v>
      </c>
      <c r="C51" s="135">
        <v>1</v>
      </c>
      <c r="D51" s="117">
        <f t="shared" si="5"/>
        <v>-1.02725</v>
      </c>
      <c r="E51" s="117">
        <f t="shared" si="6"/>
        <v>6.1513000036939047E-3</v>
      </c>
      <c r="F51" s="57">
        <f t="shared" si="7"/>
        <v>-1.02725</v>
      </c>
      <c r="G51" s="57">
        <f t="shared" si="8"/>
        <v>6.1513000036939047E-3</v>
      </c>
      <c r="H51" s="57">
        <f t="shared" si="9"/>
        <v>1.0552425624999999</v>
      </c>
      <c r="I51" s="57">
        <f t="shared" si="10"/>
        <v>-1.0839979223281249</v>
      </c>
      <c r="J51" s="57">
        <f t="shared" si="11"/>
        <v>1.1135368657115663</v>
      </c>
      <c r="K51" s="57">
        <f t="shared" si="12"/>
        <v>-6.3189229287945632E-3</v>
      </c>
      <c r="L51" s="57">
        <f t="shared" si="13"/>
        <v>6.4911135786042146E-3</v>
      </c>
      <c r="M51" s="57">
        <f t="shared" ca="1" si="14"/>
        <v>2.4201836844023128E-3</v>
      </c>
      <c r="N51" s="57">
        <f t="shared" ca="1" si="15"/>
        <v>1.3921228988084036E-5</v>
      </c>
      <c r="O51" s="136">
        <f t="shared" ca="1" si="16"/>
        <v>511080348.94364184</v>
      </c>
      <c r="P51" s="57">
        <f t="shared" ca="1" si="17"/>
        <v>43536013160.897598</v>
      </c>
      <c r="Q51" s="57">
        <f t="shared" ca="1" si="18"/>
        <v>2768576836.8663487</v>
      </c>
      <c r="R51" s="16">
        <f t="shared" ca="1" si="19"/>
        <v>3.7311163192915919E-3</v>
      </c>
    </row>
    <row r="52" spans="1:18" x14ac:dyDescent="0.2">
      <c r="A52" s="116">
        <v>-10208</v>
      </c>
      <c r="B52" s="116">
        <v>1.5982400000211783E-3</v>
      </c>
      <c r="C52" s="135">
        <v>8</v>
      </c>
      <c r="D52" s="117">
        <f t="shared" si="5"/>
        <v>-1.0207999999999999</v>
      </c>
      <c r="E52" s="117">
        <f t="shared" si="6"/>
        <v>1.5982400000211783E-3</v>
      </c>
      <c r="F52" s="57">
        <f t="shared" si="7"/>
        <v>-8.1663999999999994</v>
      </c>
      <c r="G52" s="57">
        <f t="shared" si="8"/>
        <v>1.2785920000169426E-2</v>
      </c>
      <c r="H52" s="57">
        <f t="shared" si="9"/>
        <v>8.3362611199999996</v>
      </c>
      <c r="I52" s="57">
        <f t="shared" si="10"/>
        <v>-8.5096553512959989</v>
      </c>
      <c r="J52" s="57">
        <f t="shared" si="11"/>
        <v>8.6866561826029542</v>
      </c>
      <c r="K52" s="57">
        <f t="shared" si="12"/>
        <v>-1.305186713617295E-2</v>
      </c>
      <c r="L52" s="57">
        <f t="shared" si="13"/>
        <v>1.3323345972605346E-2</v>
      </c>
      <c r="M52" s="57">
        <f t="shared" ca="1" si="14"/>
        <v>2.4051120350090716E-3</v>
      </c>
      <c r="N52" s="57">
        <f t="shared" ca="1" si="15"/>
        <v>5.2083398467640335E-6</v>
      </c>
      <c r="O52" s="136">
        <f t="shared" ca="1" si="16"/>
        <v>37513309884.171692</v>
      </c>
      <c r="P52" s="57">
        <f t="shared" ca="1" si="17"/>
        <v>2712350244194.8062</v>
      </c>
      <c r="Q52" s="57">
        <f t="shared" ca="1" si="18"/>
        <v>173319920725.36194</v>
      </c>
      <c r="R52" s="16">
        <f t="shared" ca="1" si="19"/>
        <v>-8.0687203498789337E-4</v>
      </c>
    </row>
    <row r="53" spans="1:18" x14ac:dyDescent="0.2">
      <c r="A53" s="116">
        <v>-10118.5</v>
      </c>
      <c r="B53" s="116">
        <v>1.6288180006085895E-2</v>
      </c>
      <c r="C53" s="135">
        <v>1</v>
      </c>
      <c r="D53" s="117">
        <f t="shared" si="5"/>
        <v>-1.0118499999999999</v>
      </c>
      <c r="E53" s="117">
        <f t="shared" si="6"/>
        <v>1.6288180006085895E-2</v>
      </c>
      <c r="F53" s="57">
        <f t="shared" si="7"/>
        <v>-1.0118499999999999</v>
      </c>
      <c r="G53" s="57">
        <f t="shared" si="8"/>
        <v>1.6288180006085895E-2</v>
      </c>
      <c r="H53" s="57">
        <f t="shared" si="9"/>
        <v>1.0238404224999997</v>
      </c>
      <c r="I53" s="57">
        <f t="shared" si="10"/>
        <v>-1.0359729315066246</v>
      </c>
      <c r="J53" s="57">
        <f t="shared" si="11"/>
        <v>1.0482492107449781</v>
      </c>
      <c r="K53" s="57">
        <f t="shared" si="12"/>
        <v>-1.6481194939158013E-2</v>
      </c>
      <c r="L53" s="57">
        <f t="shared" si="13"/>
        <v>1.6676497099187036E-2</v>
      </c>
      <c r="M53" s="57">
        <f t="shared" ca="1" si="14"/>
        <v>2.3836955867017682E-3</v>
      </c>
      <c r="N53" s="57">
        <f t="shared" ca="1" si="15"/>
        <v>1.9333468696889592E-4</v>
      </c>
      <c r="O53" s="136">
        <f t="shared" ca="1" si="16"/>
        <v>699396768.18042862</v>
      </c>
      <c r="P53" s="57">
        <f t="shared" ca="1" si="17"/>
        <v>40793522194.451813</v>
      </c>
      <c r="Q53" s="57">
        <f t="shared" ca="1" si="18"/>
        <v>2624813919.4438972</v>
      </c>
      <c r="R53" s="16">
        <f t="shared" ca="1" si="19"/>
        <v>1.3904484419384126E-2</v>
      </c>
    </row>
    <row r="54" spans="1:18" x14ac:dyDescent="0.2">
      <c r="A54" s="116">
        <v>-9946</v>
      </c>
      <c r="B54" s="116">
        <v>1.0064880007121246E-2</v>
      </c>
      <c r="C54" s="135">
        <v>1</v>
      </c>
      <c r="D54" s="117">
        <f t="shared" si="5"/>
        <v>-0.99460000000000004</v>
      </c>
      <c r="E54" s="117">
        <f t="shared" si="6"/>
        <v>1.0064880007121246E-2</v>
      </c>
      <c r="F54" s="57">
        <f t="shared" si="7"/>
        <v>-0.99460000000000004</v>
      </c>
      <c r="G54" s="57">
        <f t="shared" si="8"/>
        <v>1.0064880007121246E-2</v>
      </c>
      <c r="H54" s="57">
        <f t="shared" si="9"/>
        <v>0.98922916000000005</v>
      </c>
      <c r="I54" s="57">
        <f t="shared" si="10"/>
        <v>-0.98388732253600009</v>
      </c>
      <c r="J54" s="57">
        <f t="shared" si="11"/>
        <v>0.97857433099430569</v>
      </c>
      <c r="K54" s="57">
        <f t="shared" si="12"/>
        <v>-1.0010529655082792E-2</v>
      </c>
      <c r="L54" s="57">
        <f t="shared" si="13"/>
        <v>9.9564727949453466E-3</v>
      </c>
      <c r="M54" s="57">
        <f t="shared" ca="1" si="14"/>
        <v>2.3407684740109685E-3</v>
      </c>
      <c r="N54" s="57">
        <f t="shared" ca="1" si="15"/>
        <v>5.9661898975927204E-5</v>
      </c>
      <c r="O54" s="136">
        <f t="shared" ca="1" si="16"/>
        <v>948066535.18339753</v>
      </c>
      <c r="P54" s="57">
        <f t="shared" ca="1" si="17"/>
        <v>37791035310.234085</v>
      </c>
      <c r="Q54" s="57">
        <f t="shared" ca="1" si="18"/>
        <v>2466229186.987824</v>
      </c>
      <c r="R54" s="16">
        <f t="shared" ca="1" si="19"/>
        <v>7.7241115331102778E-3</v>
      </c>
    </row>
    <row r="55" spans="1:18" x14ac:dyDescent="0.2">
      <c r="A55" s="116">
        <v>-9118</v>
      </c>
      <c r="B55" s="116">
        <v>9.5930400057113729E-3</v>
      </c>
      <c r="C55" s="135">
        <v>1</v>
      </c>
      <c r="D55" s="117">
        <f t="shared" si="5"/>
        <v>-0.91180000000000005</v>
      </c>
      <c r="E55" s="117">
        <f t="shared" si="6"/>
        <v>9.5930400057113729E-3</v>
      </c>
      <c r="F55" s="57">
        <f t="shared" si="7"/>
        <v>-0.91180000000000005</v>
      </c>
      <c r="G55" s="57">
        <f t="shared" si="8"/>
        <v>9.5930400057113729E-3</v>
      </c>
      <c r="H55" s="57">
        <f t="shared" si="9"/>
        <v>0.83137924000000007</v>
      </c>
      <c r="I55" s="57">
        <f t="shared" si="10"/>
        <v>-0.75805159103200015</v>
      </c>
      <c r="J55" s="57">
        <f t="shared" si="11"/>
        <v>0.69119144070297778</v>
      </c>
      <c r="K55" s="57">
        <f t="shared" si="12"/>
        <v>-8.7469338772076296E-3</v>
      </c>
      <c r="L55" s="57">
        <f t="shared" si="13"/>
        <v>7.9754543092379164E-3</v>
      </c>
      <c r="M55" s="57">
        <f t="shared" ca="1" si="14"/>
        <v>2.1044815320492168E-3</v>
      </c>
      <c r="N55" s="57">
        <f t="shared" ca="1" si="15"/>
        <v>5.6078508013457277E-5</v>
      </c>
      <c r="O55" s="136">
        <f t="shared" ca="1" si="16"/>
        <v>2735010695.6419873</v>
      </c>
      <c r="P55" s="57">
        <f t="shared" ca="1" si="17"/>
        <v>24542411891.006241</v>
      </c>
      <c r="Q55" s="57">
        <f t="shared" ca="1" si="18"/>
        <v>1747676245.8678069</v>
      </c>
      <c r="R55" s="16">
        <f t="shared" ca="1" si="19"/>
        <v>7.4885584736621557E-3</v>
      </c>
    </row>
    <row r="56" spans="1:18" x14ac:dyDescent="0.2">
      <c r="A56" s="116">
        <v>-8704</v>
      </c>
      <c r="B56" s="116">
        <v>9.8571200069272891E-3</v>
      </c>
      <c r="C56" s="135">
        <v>1</v>
      </c>
      <c r="D56" s="117">
        <f t="shared" si="5"/>
        <v>-0.87039999999999995</v>
      </c>
      <c r="E56" s="117">
        <f t="shared" si="6"/>
        <v>9.8571200069272891E-3</v>
      </c>
      <c r="F56" s="57">
        <f t="shared" si="7"/>
        <v>-0.87039999999999995</v>
      </c>
      <c r="G56" s="57">
        <f t="shared" si="8"/>
        <v>9.8571200069272891E-3</v>
      </c>
      <c r="H56" s="57">
        <f t="shared" si="9"/>
        <v>0.75759615999999996</v>
      </c>
      <c r="I56" s="57">
        <f t="shared" si="10"/>
        <v>-0.65941169766399998</v>
      </c>
      <c r="J56" s="57">
        <f t="shared" si="11"/>
        <v>0.57395194164674557</v>
      </c>
      <c r="K56" s="57">
        <f t="shared" si="12"/>
        <v>-8.579637254029512E-3</v>
      </c>
      <c r="L56" s="57">
        <f t="shared" si="13"/>
        <v>7.4677162659072868E-3</v>
      </c>
      <c r="M56" s="57">
        <f t="shared" ca="1" si="14"/>
        <v>1.9675703914536326E-3</v>
      </c>
      <c r="N56" s="57">
        <f t="shared" ca="1" si="15"/>
        <v>6.2244993135020533E-5</v>
      </c>
      <c r="O56" s="136">
        <f t="shared" ca="1" si="16"/>
        <v>4026632441.862289</v>
      </c>
      <c r="P56" s="57">
        <f t="shared" ca="1" si="17"/>
        <v>18751046917.887047</v>
      </c>
      <c r="Q56" s="57">
        <f t="shared" ca="1" si="18"/>
        <v>1420085814.5048437</v>
      </c>
      <c r="R56" s="16">
        <f t="shared" ca="1" si="19"/>
        <v>7.8895496154736573E-3</v>
      </c>
    </row>
    <row r="57" spans="1:18" x14ac:dyDescent="0.2">
      <c r="A57" s="116">
        <v>-6922</v>
      </c>
      <c r="B57" s="116">
        <v>-5.0183999701403081E-4</v>
      </c>
      <c r="C57" s="135">
        <v>8</v>
      </c>
      <c r="D57" s="117">
        <f t="shared" si="5"/>
        <v>-0.69220000000000004</v>
      </c>
      <c r="E57" s="117">
        <f t="shared" si="6"/>
        <v>-5.0183999701403081E-4</v>
      </c>
      <c r="F57" s="57">
        <f t="shared" si="7"/>
        <v>-5.5376000000000003</v>
      </c>
      <c r="G57" s="57">
        <f t="shared" si="8"/>
        <v>-4.0147199761122465E-3</v>
      </c>
      <c r="H57" s="57">
        <f t="shared" si="9"/>
        <v>3.8331267200000005</v>
      </c>
      <c r="I57" s="57">
        <f t="shared" si="10"/>
        <v>-2.6532903155840004</v>
      </c>
      <c r="J57" s="57">
        <f t="shared" si="11"/>
        <v>1.8366075564472453</v>
      </c>
      <c r="K57" s="57">
        <f t="shared" si="12"/>
        <v>2.7789891674648974E-3</v>
      </c>
      <c r="L57" s="57">
        <f t="shared" si="13"/>
        <v>-1.9236163017192021E-3</v>
      </c>
      <c r="M57" s="57">
        <f t="shared" ca="1" si="14"/>
        <v>1.2354242572287794E-3</v>
      </c>
      <c r="N57" s="57">
        <f t="shared" ca="1" si="15"/>
        <v>2.4144696712558622E-5</v>
      </c>
      <c r="O57" s="136">
        <f t="shared" ca="1" si="16"/>
        <v>840060882400.46387</v>
      </c>
      <c r="P57" s="57">
        <f t="shared" ca="1" si="17"/>
        <v>132564378878.02892</v>
      </c>
      <c r="Q57" s="57">
        <f t="shared" ca="1" si="18"/>
        <v>21843411283.926189</v>
      </c>
      <c r="R57" s="16">
        <f t="shared" ca="1" si="19"/>
        <v>-1.7372642542428103E-3</v>
      </c>
    </row>
    <row r="58" spans="1:18" x14ac:dyDescent="0.2">
      <c r="A58" s="116">
        <v>-4755</v>
      </c>
      <c r="B58" s="116">
        <v>-3.9185999994515441E-3</v>
      </c>
      <c r="C58" s="135">
        <v>1</v>
      </c>
      <c r="D58" s="117">
        <f t="shared" si="5"/>
        <v>-0.47549999999999998</v>
      </c>
      <c r="E58" s="117">
        <f t="shared" si="6"/>
        <v>-3.9185999994515441E-3</v>
      </c>
      <c r="F58" s="57">
        <f t="shared" si="7"/>
        <v>-0.47549999999999998</v>
      </c>
      <c r="G58" s="57">
        <f t="shared" si="8"/>
        <v>-3.9185999994515441E-3</v>
      </c>
      <c r="H58" s="57">
        <f t="shared" si="9"/>
        <v>0.22610024999999997</v>
      </c>
      <c r="I58" s="57">
        <f t="shared" si="10"/>
        <v>-0.10751066887499998</v>
      </c>
      <c r="J58" s="57">
        <f t="shared" si="11"/>
        <v>5.1121323050062485E-2</v>
      </c>
      <c r="K58" s="57">
        <f t="shared" si="12"/>
        <v>1.8632942997392091E-3</v>
      </c>
      <c r="L58" s="57">
        <f t="shared" si="13"/>
        <v>-8.8599643952599384E-4</v>
      </c>
      <c r="M58" s="57">
        <f t="shared" ca="1" si="14"/>
        <v>3.2753474959815784E-5</v>
      </c>
      <c r="N58" s="57">
        <f t="shared" ca="1" si="15"/>
        <v>1.5613194279742729E-5</v>
      </c>
      <c r="O58" s="136">
        <f t="shared" ca="1" si="16"/>
        <v>33659852585.653214</v>
      </c>
      <c r="P58" s="57">
        <f t="shared" ca="1" si="17"/>
        <v>6386041421.5929441</v>
      </c>
      <c r="Q58" s="57">
        <f t="shared" ca="1" si="18"/>
        <v>65631372.45785135</v>
      </c>
      <c r="R58" s="16">
        <f t="shared" ca="1" si="19"/>
        <v>-3.9513534744113604E-3</v>
      </c>
    </row>
    <row r="59" spans="1:18" x14ac:dyDescent="0.2">
      <c r="A59" s="116">
        <v>-4749</v>
      </c>
      <c r="B59" s="116">
        <v>1.609972000005655E-2</v>
      </c>
      <c r="C59" s="135">
        <v>1</v>
      </c>
      <c r="D59" s="117">
        <f t="shared" si="5"/>
        <v>-0.47489999999999999</v>
      </c>
      <c r="E59" s="117">
        <f t="shared" si="6"/>
        <v>1.609972000005655E-2</v>
      </c>
      <c r="F59" s="57">
        <f t="shared" si="7"/>
        <v>-0.47489999999999999</v>
      </c>
      <c r="G59" s="57">
        <f t="shared" si="8"/>
        <v>1.609972000005655E-2</v>
      </c>
      <c r="H59" s="57">
        <f t="shared" si="9"/>
        <v>0.22553001</v>
      </c>
      <c r="I59" s="57">
        <f t="shared" si="10"/>
        <v>-0.107104201749</v>
      </c>
      <c r="J59" s="57">
        <f t="shared" si="11"/>
        <v>5.0863785410600097E-2</v>
      </c>
      <c r="K59" s="57">
        <f t="shared" si="12"/>
        <v>-7.6457570280268556E-3</v>
      </c>
      <c r="L59" s="57">
        <f t="shared" si="13"/>
        <v>3.6309700126099537E-3</v>
      </c>
      <c r="M59" s="57">
        <f t="shared" ca="1" si="14"/>
        <v>2.8947632204152506E-5</v>
      </c>
      <c r="N59" s="57">
        <f t="shared" ca="1" si="15"/>
        <v>2.582697244993282E-4</v>
      </c>
      <c r="O59" s="136">
        <f t="shared" ca="1" si="16"/>
        <v>33733659689.910706</v>
      </c>
      <c r="P59" s="57">
        <f t="shared" ca="1" si="17"/>
        <v>6445151023.9358368</v>
      </c>
      <c r="Q59" s="57">
        <f t="shared" ca="1" si="18"/>
        <v>66909156.795137309</v>
      </c>
      <c r="R59" s="16">
        <f t="shared" ca="1" si="19"/>
        <v>1.6070772367852398E-2</v>
      </c>
    </row>
    <row r="60" spans="1:18" x14ac:dyDescent="0.2">
      <c r="A60" s="116">
        <v>-4705</v>
      </c>
      <c r="B60" s="116">
        <v>-4.3259999802103266E-4</v>
      </c>
      <c r="C60" s="135">
        <v>1</v>
      </c>
      <c r="D60" s="117">
        <f t="shared" si="5"/>
        <v>-0.47049999999999997</v>
      </c>
      <c r="E60" s="117">
        <f t="shared" si="6"/>
        <v>-4.3259999802103266E-4</v>
      </c>
      <c r="F60" s="57">
        <f t="shared" si="7"/>
        <v>-0.47049999999999997</v>
      </c>
      <c r="G60" s="57">
        <f t="shared" si="8"/>
        <v>-4.3259999802103266E-4</v>
      </c>
      <c r="H60" s="57">
        <f t="shared" si="9"/>
        <v>0.22137024999999996</v>
      </c>
      <c r="I60" s="57">
        <f t="shared" si="10"/>
        <v>-0.10415470262499997</v>
      </c>
      <c r="J60" s="57">
        <f t="shared" si="11"/>
        <v>4.9004787585062486E-2</v>
      </c>
      <c r="K60" s="57">
        <f t="shared" si="12"/>
        <v>2.0353829906889586E-4</v>
      </c>
      <c r="L60" s="57">
        <f t="shared" si="13"/>
        <v>-9.5764769711915502E-5</v>
      </c>
      <c r="M60" s="57">
        <f t="shared" ca="1" si="14"/>
        <v>9.5781948575887187E-7</v>
      </c>
      <c r="N60" s="57">
        <f t="shared" ca="1" si="15"/>
        <v>1.8797238112125236E-7</v>
      </c>
      <c r="O60" s="136">
        <f t="shared" ca="1" si="16"/>
        <v>34278023427.882973</v>
      </c>
      <c r="P60" s="57">
        <f t="shared" ca="1" si="17"/>
        <v>6887549843.0943336</v>
      </c>
      <c r="Q60" s="57">
        <f t="shared" ca="1" si="18"/>
        <v>76670467.680588454</v>
      </c>
      <c r="R60" s="16">
        <f t="shared" ca="1" si="19"/>
        <v>-4.3355781750679153E-4</v>
      </c>
    </row>
    <row r="61" spans="1:18" x14ac:dyDescent="0.2">
      <c r="A61" s="116">
        <v>-4661</v>
      </c>
      <c r="B61" s="116">
        <v>-9.9649199983105063E-3</v>
      </c>
      <c r="C61" s="135">
        <v>1</v>
      </c>
      <c r="D61" s="117">
        <f t="shared" si="5"/>
        <v>-0.46610000000000001</v>
      </c>
      <c r="E61" s="117">
        <f t="shared" si="6"/>
        <v>-9.9649199983105063E-3</v>
      </c>
      <c r="F61" s="57">
        <f t="shared" si="7"/>
        <v>-0.46610000000000001</v>
      </c>
      <c r="G61" s="57">
        <f t="shared" si="8"/>
        <v>-9.9649199983105063E-3</v>
      </c>
      <c r="H61" s="57">
        <f t="shared" si="9"/>
        <v>0.21724921000000003</v>
      </c>
      <c r="I61" s="57">
        <f t="shared" si="10"/>
        <v>-0.10125985678100001</v>
      </c>
      <c r="J61" s="57">
        <f t="shared" si="11"/>
        <v>4.7197219245624103E-2</v>
      </c>
      <c r="K61" s="57">
        <f t="shared" si="12"/>
        <v>4.6446492112125273E-3</v>
      </c>
      <c r="L61" s="57">
        <f t="shared" si="13"/>
        <v>-2.1648709973461589E-3</v>
      </c>
      <c r="M61" s="57">
        <f t="shared" ca="1" si="14"/>
        <v>-2.7173319783911501E-5</v>
      </c>
      <c r="N61" s="57">
        <f t="shared" ca="1" si="15"/>
        <v>9.8758809046566373E-5</v>
      </c>
      <c r="O61" s="136">
        <f t="shared" ca="1" si="16"/>
        <v>34827882899.375885</v>
      </c>
      <c r="P61" s="57">
        <f t="shared" ca="1" si="17"/>
        <v>7345737334.0143948</v>
      </c>
      <c r="Q61" s="57">
        <f t="shared" ca="1" si="18"/>
        <v>87123334.513965264</v>
      </c>
      <c r="R61" s="16">
        <f t="shared" ca="1" si="19"/>
        <v>-9.9377466785265951E-3</v>
      </c>
    </row>
    <row r="62" spans="1:18" x14ac:dyDescent="0.2">
      <c r="A62" s="116">
        <v>-4523</v>
      </c>
      <c r="B62" s="116">
        <v>-3.54356000025291E-3</v>
      </c>
      <c r="C62" s="135">
        <v>1</v>
      </c>
      <c r="D62" s="117">
        <f t="shared" si="5"/>
        <v>-0.45229999999999998</v>
      </c>
      <c r="E62" s="117">
        <f t="shared" si="6"/>
        <v>-3.54356000025291E-3</v>
      </c>
      <c r="F62" s="57">
        <f t="shared" si="7"/>
        <v>-0.45229999999999998</v>
      </c>
      <c r="G62" s="57">
        <f t="shared" si="8"/>
        <v>-3.54356000025291E-3</v>
      </c>
      <c r="H62" s="57">
        <f t="shared" si="9"/>
        <v>0.20457528999999999</v>
      </c>
      <c r="I62" s="57">
        <f t="shared" si="10"/>
        <v>-9.2529403666999993E-2</v>
      </c>
      <c r="J62" s="57">
        <f t="shared" si="11"/>
        <v>4.1851049278584095E-2</v>
      </c>
      <c r="K62" s="57">
        <f t="shared" si="12"/>
        <v>1.6027521881143911E-3</v>
      </c>
      <c r="L62" s="57">
        <f t="shared" si="13"/>
        <v>-7.24924814684139E-4</v>
      </c>
      <c r="M62" s="57">
        <f t="shared" ca="1" si="14"/>
        <v>-1.1631952664154649E-4</v>
      </c>
      <c r="N62" s="57">
        <f t="shared" ca="1" si="15"/>
        <v>1.1745977263959843E-5</v>
      </c>
      <c r="O62" s="136">
        <f t="shared" ca="1" si="16"/>
        <v>36588391593.498245</v>
      </c>
      <c r="P62" s="57">
        <f t="shared" ca="1" si="17"/>
        <v>8886362628.3188572</v>
      </c>
      <c r="Q62" s="57">
        <f t="shared" ca="1" si="18"/>
        <v>124449252.28159645</v>
      </c>
      <c r="R62" s="16">
        <f t="shared" ca="1" si="19"/>
        <v>-3.4272404736113635E-3</v>
      </c>
    </row>
    <row r="63" spans="1:18" x14ac:dyDescent="0.2">
      <c r="A63" s="116">
        <v>-4451</v>
      </c>
      <c r="B63" s="116">
        <v>-6.3237200010917149E-3</v>
      </c>
      <c r="C63" s="135">
        <v>1</v>
      </c>
      <c r="D63" s="117">
        <f t="shared" si="5"/>
        <v>-0.4451</v>
      </c>
      <c r="E63" s="117">
        <f t="shared" si="6"/>
        <v>-6.3237200010917149E-3</v>
      </c>
      <c r="F63" s="57">
        <f t="shared" si="7"/>
        <v>-0.4451</v>
      </c>
      <c r="G63" s="57">
        <f t="shared" si="8"/>
        <v>-6.3237200010917149E-3</v>
      </c>
      <c r="H63" s="57">
        <f t="shared" si="9"/>
        <v>0.19811401000000001</v>
      </c>
      <c r="I63" s="57">
        <f t="shared" si="10"/>
        <v>-8.8180545851000006E-2</v>
      </c>
      <c r="J63" s="57">
        <f t="shared" si="11"/>
        <v>3.9249160958280099E-2</v>
      </c>
      <c r="K63" s="57">
        <f t="shared" si="12"/>
        <v>2.8146877724859222E-3</v>
      </c>
      <c r="L63" s="57">
        <f t="shared" si="13"/>
        <v>-1.2528175275334839E-3</v>
      </c>
      <c r="M63" s="57">
        <f t="shared" ca="1" si="14"/>
        <v>-1.633824654318054E-4</v>
      </c>
      <c r="N63" s="57">
        <f t="shared" ca="1" si="15"/>
        <v>3.7949758553260412E-5</v>
      </c>
      <c r="O63" s="136">
        <f t="shared" ca="1" si="16"/>
        <v>37528764025.252388</v>
      </c>
      <c r="P63" s="57">
        <f t="shared" ca="1" si="17"/>
        <v>9753318303.4415169</v>
      </c>
      <c r="Q63" s="57">
        <f t="shared" ca="1" si="18"/>
        <v>146696032.67326707</v>
      </c>
      <c r="R63" s="16">
        <f t="shared" ca="1" si="19"/>
        <v>-6.1603375356599098E-3</v>
      </c>
    </row>
    <row r="64" spans="1:18" x14ac:dyDescent="0.2">
      <c r="A64" s="116">
        <v>-4316.5</v>
      </c>
      <c r="B64" s="116">
        <v>-9.9637999664992094E-4</v>
      </c>
      <c r="C64" s="135">
        <v>1</v>
      </c>
      <c r="D64" s="117">
        <f t="shared" si="5"/>
        <v>-0.43164999999999998</v>
      </c>
      <c r="E64" s="117">
        <f t="shared" si="6"/>
        <v>-9.9637999664992094E-4</v>
      </c>
      <c r="F64" s="57">
        <f t="shared" si="7"/>
        <v>-0.43164999999999998</v>
      </c>
      <c r="G64" s="57">
        <f t="shared" si="8"/>
        <v>-9.9637999664992094E-4</v>
      </c>
      <c r="H64" s="57">
        <f t="shared" si="9"/>
        <v>0.18632172249999998</v>
      </c>
      <c r="I64" s="57">
        <f t="shared" si="10"/>
        <v>-8.0425771517124989E-2</v>
      </c>
      <c r="J64" s="57">
        <f t="shared" si="11"/>
        <v>3.4715784275367E-2</v>
      </c>
      <c r="K64" s="57">
        <f t="shared" si="12"/>
        <v>4.3008742555393834E-4</v>
      </c>
      <c r="L64" s="57">
        <f t="shared" si="13"/>
        <v>-1.8564723724035748E-4</v>
      </c>
      <c r="M64" s="57">
        <f t="shared" ca="1" si="14"/>
        <v>-2.5231239943288334E-4</v>
      </c>
      <c r="N64" s="57">
        <f t="shared" ca="1" si="15"/>
        <v>5.5363658922833567E-7</v>
      </c>
      <c r="O64" s="136">
        <f t="shared" ca="1" si="16"/>
        <v>39326073072.940201</v>
      </c>
      <c r="P64" s="57">
        <f t="shared" ca="1" si="17"/>
        <v>11490831123.289085</v>
      </c>
      <c r="Q64" s="57">
        <f t="shared" ca="1" si="18"/>
        <v>193442407.77958101</v>
      </c>
      <c r="R64" s="16">
        <f t="shared" ca="1" si="19"/>
        <v>-7.440675972170376E-4</v>
      </c>
    </row>
    <row r="65" spans="1:18" x14ac:dyDescent="0.2">
      <c r="A65" s="116">
        <v>-3532</v>
      </c>
      <c r="B65" s="116">
        <v>6.6489600067143328E-3</v>
      </c>
      <c r="C65" s="135">
        <v>1</v>
      </c>
      <c r="D65" s="117">
        <f t="shared" si="5"/>
        <v>-0.35320000000000001</v>
      </c>
      <c r="E65" s="117">
        <f t="shared" si="6"/>
        <v>6.6489600067143328E-3</v>
      </c>
      <c r="F65" s="57">
        <f t="shared" si="7"/>
        <v>-0.35320000000000001</v>
      </c>
      <c r="G65" s="57">
        <f t="shared" si="8"/>
        <v>6.6489600067143328E-3</v>
      </c>
      <c r="H65" s="57">
        <f t="shared" si="9"/>
        <v>0.12475024000000001</v>
      </c>
      <c r="I65" s="57">
        <f t="shared" si="10"/>
        <v>-4.4061784768000004E-2</v>
      </c>
      <c r="J65" s="57">
        <f t="shared" si="11"/>
        <v>1.5562622380057602E-2</v>
      </c>
      <c r="K65" s="57">
        <f t="shared" si="12"/>
        <v>-2.3484126743715025E-3</v>
      </c>
      <c r="L65" s="57">
        <f t="shared" si="13"/>
        <v>8.2945935658801471E-4</v>
      </c>
      <c r="M65" s="57">
        <f t="shared" ca="1" si="14"/>
        <v>-7.9732985468271007E-4</v>
      </c>
      <c r="N65" s="57">
        <f t="shared" ca="1" si="15"/>
        <v>5.5447232699944396E-5</v>
      </c>
      <c r="O65" s="136">
        <f t="shared" ca="1" si="16"/>
        <v>50902901295.14048</v>
      </c>
      <c r="P65" s="57">
        <f t="shared" ca="1" si="17"/>
        <v>24838693340.461395</v>
      </c>
      <c r="Q65" s="57">
        <f t="shared" ca="1" si="18"/>
        <v>608017650.36052108</v>
      </c>
      <c r="R65" s="16">
        <f t="shared" ca="1" si="19"/>
        <v>7.4462898613970431E-3</v>
      </c>
    </row>
    <row r="66" spans="1:18" x14ac:dyDescent="0.2">
      <c r="A66" s="116">
        <v>-3497.5</v>
      </c>
      <c r="B66" s="116">
        <v>-9.9569999292725697E-4</v>
      </c>
      <c r="C66" s="135">
        <v>1</v>
      </c>
      <c r="D66" s="117">
        <f t="shared" si="5"/>
        <v>-0.34975000000000001</v>
      </c>
      <c r="E66" s="117">
        <f t="shared" si="6"/>
        <v>-9.9569999292725697E-4</v>
      </c>
      <c r="F66" s="57">
        <f t="shared" si="7"/>
        <v>-0.34975000000000001</v>
      </c>
      <c r="G66" s="57">
        <f t="shared" si="8"/>
        <v>-9.9569999292725697E-4</v>
      </c>
      <c r="H66" s="57">
        <f t="shared" si="9"/>
        <v>0.1223250625</v>
      </c>
      <c r="I66" s="57">
        <f t="shared" si="10"/>
        <v>-4.2783190609375001E-2</v>
      </c>
      <c r="J66" s="57">
        <f t="shared" si="11"/>
        <v>1.4963420915628906E-2</v>
      </c>
      <c r="K66" s="57">
        <f t="shared" si="12"/>
        <v>3.4824607252630812E-4</v>
      </c>
      <c r="L66" s="57">
        <f t="shared" si="13"/>
        <v>-1.2179906386607626E-4</v>
      </c>
      <c r="M66" s="57">
        <f t="shared" ca="1" si="14"/>
        <v>-8.2232943271118774E-4</v>
      </c>
      <c r="N66" s="57">
        <f t="shared" ca="1" si="15"/>
        <v>3.0057351149633689E-8</v>
      </c>
      <c r="O66" s="136">
        <f t="shared" ca="1" si="16"/>
        <v>51456353814.520363</v>
      </c>
      <c r="P66" s="57">
        <f t="shared" ca="1" si="17"/>
        <v>25557391453.24984</v>
      </c>
      <c r="Q66" s="57">
        <f t="shared" ca="1" si="18"/>
        <v>632088506.58932316</v>
      </c>
      <c r="R66" s="16">
        <f t="shared" ca="1" si="19"/>
        <v>-1.7337056021606923E-4</v>
      </c>
    </row>
    <row r="67" spans="1:18" x14ac:dyDescent="0.2">
      <c r="A67" s="116">
        <v>-3485</v>
      </c>
      <c r="B67" s="116">
        <v>2.6258000070811249E-3</v>
      </c>
      <c r="C67" s="135">
        <v>1</v>
      </c>
      <c r="D67" s="117">
        <f t="shared" si="5"/>
        <v>-0.34849999999999998</v>
      </c>
      <c r="E67" s="117">
        <f t="shared" si="6"/>
        <v>2.6258000070811249E-3</v>
      </c>
      <c r="F67" s="57">
        <f t="shared" si="7"/>
        <v>-0.34849999999999998</v>
      </c>
      <c r="G67" s="57">
        <f t="shared" si="8"/>
        <v>2.6258000070811249E-3</v>
      </c>
      <c r="H67" s="57">
        <f t="shared" si="9"/>
        <v>0.12145224999999998</v>
      </c>
      <c r="I67" s="57">
        <f t="shared" si="10"/>
        <v>-4.232610912499999E-2</v>
      </c>
      <c r="J67" s="57">
        <f t="shared" si="11"/>
        <v>1.4750649030062495E-2</v>
      </c>
      <c r="K67" s="57">
        <f t="shared" si="12"/>
        <v>-9.15091302467772E-4</v>
      </c>
      <c r="L67" s="57">
        <f t="shared" si="13"/>
        <v>3.1890931891001854E-4</v>
      </c>
      <c r="M67" s="57">
        <f t="shared" ca="1" si="14"/>
        <v>-8.314086943676329E-4</v>
      </c>
      <c r="N67" s="57">
        <f t="shared" ca="1" si="15"/>
        <v>1.1952292005373007E-5</v>
      </c>
      <c r="O67" s="136">
        <f t="shared" ca="1" si="16"/>
        <v>51657829034.814537</v>
      </c>
      <c r="P67" s="57">
        <f t="shared" ca="1" si="17"/>
        <v>25820633358.331944</v>
      </c>
      <c r="Q67" s="57">
        <f t="shared" ca="1" si="18"/>
        <v>640936330.12606108</v>
      </c>
      <c r="R67" s="16">
        <f t="shared" ca="1" si="19"/>
        <v>3.4572087014487578E-3</v>
      </c>
    </row>
    <row r="68" spans="1:18" x14ac:dyDescent="0.2">
      <c r="A68" s="116">
        <v>-1279.5</v>
      </c>
      <c r="B68" s="116">
        <v>-4.6567399986088276E-3</v>
      </c>
      <c r="C68" s="135">
        <v>1</v>
      </c>
      <c r="D68" s="117">
        <f t="shared" si="5"/>
        <v>-0.12795000000000001</v>
      </c>
      <c r="E68" s="117">
        <f t="shared" si="6"/>
        <v>-4.6567399986088276E-3</v>
      </c>
      <c r="F68" s="57">
        <f t="shared" si="7"/>
        <v>-0.12795000000000001</v>
      </c>
      <c r="G68" s="57">
        <f t="shared" si="8"/>
        <v>-4.6567399986088276E-3</v>
      </c>
      <c r="H68" s="57">
        <f t="shared" si="9"/>
        <v>1.6371202500000001E-2</v>
      </c>
      <c r="I68" s="57">
        <f t="shared" si="10"/>
        <v>-2.0946953598750002E-3</v>
      </c>
      <c r="J68" s="57">
        <f t="shared" si="11"/>
        <v>2.6801627129600627E-4</v>
      </c>
      <c r="K68" s="57">
        <f t="shared" si="12"/>
        <v>5.9582988282199951E-4</v>
      </c>
      <c r="L68" s="57">
        <f t="shared" si="13"/>
        <v>-7.6236433507074849E-5</v>
      </c>
      <c r="M68" s="57">
        <f t="shared" ca="1" si="14"/>
        <v>-2.6119024542465155E-3</v>
      </c>
      <c r="N68" s="57">
        <f t="shared" ca="1" si="15"/>
        <v>4.1813605828336903E-6</v>
      </c>
      <c r="O68" s="136">
        <f t="shared" ca="1" si="16"/>
        <v>95738555816.71106</v>
      </c>
      <c r="P68" s="57">
        <f t="shared" ca="1" si="17"/>
        <v>98425015665.985397</v>
      </c>
      <c r="Q68" s="57">
        <f t="shared" ca="1" si="18"/>
        <v>3374886898.1013465</v>
      </c>
      <c r="R68" s="16">
        <f t="shared" ca="1" si="19"/>
        <v>-2.044837544362312E-3</v>
      </c>
    </row>
    <row r="69" spans="1:18" x14ac:dyDescent="0.2">
      <c r="A69" s="116">
        <v>-554</v>
      </c>
      <c r="B69" s="116">
        <v>-4.8248800012515858E-3</v>
      </c>
      <c r="C69" s="135">
        <v>8</v>
      </c>
      <c r="D69" s="117">
        <f t="shared" si="5"/>
        <v>-5.5399999999999998E-2</v>
      </c>
      <c r="E69" s="117">
        <f t="shared" si="6"/>
        <v>-4.8248800012515858E-3</v>
      </c>
      <c r="F69" s="57">
        <f t="shared" si="7"/>
        <v>-0.44319999999999998</v>
      </c>
      <c r="G69" s="57">
        <f t="shared" si="8"/>
        <v>-3.8599040010012686E-2</v>
      </c>
      <c r="H69" s="57">
        <f t="shared" si="9"/>
        <v>2.4553279999999997E-2</v>
      </c>
      <c r="I69" s="57">
        <f t="shared" si="10"/>
        <v>-1.3602517119999998E-3</v>
      </c>
      <c r="J69" s="57">
        <f t="shared" si="11"/>
        <v>7.5357944844799992E-5</v>
      </c>
      <c r="K69" s="57">
        <f t="shared" si="12"/>
        <v>2.1383868165547027E-3</v>
      </c>
      <c r="L69" s="57">
        <f t="shared" si="13"/>
        <v>-1.1846662963713052E-4</v>
      </c>
      <c r="M69" s="57">
        <f t="shared" ca="1" si="14"/>
        <v>-3.2752107848485501E-3</v>
      </c>
      <c r="N69" s="57">
        <f t="shared" ca="1" si="15"/>
        <v>1.9211797442137591E-5</v>
      </c>
      <c r="O69" s="136">
        <f t="shared" ca="1" si="16"/>
        <v>7316351155269.1758</v>
      </c>
      <c r="P69" s="57">
        <f t="shared" ca="1" si="17"/>
        <v>8648821916413.4365</v>
      </c>
      <c r="Q69" s="57">
        <f t="shared" ca="1" si="18"/>
        <v>310693920670.48596</v>
      </c>
      <c r="R69" s="16">
        <f t="shared" ca="1" si="19"/>
        <v>-1.5496692164030357E-3</v>
      </c>
    </row>
    <row r="70" spans="1:18" x14ac:dyDescent="0.2">
      <c r="A70" s="116">
        <v>-516.5</v>
      </c>
      <c r="B70" s="116">
        <v>-3.9767836569808424E-3</v>
      </c>
      <c r="C70" s="135">
        <v>8</v>
      </c>
      <c r="D70" s="117">
        <f t="shared" si="5"/>
        <v>-5.1650000000000001E-2</v>
      </c>
      <c r="E70" s="117">
        <f t="shared" si="6"/>
        <v>-3.9767836569808424E-3</v>
      </c>
      <c r="F70" s="57">
        <f t="shared" si="7"/>
        <v>-0.41320000000000001</v>
      </c>
      <c r="G70" s="57">
        <f t="shared" si="8"/>
        <v>-3.1814269255846739E-2</v>
      </c>
      <c r="H70" s="57">
        <f t="shared" si="9"/>
        <v>2.1341780000000001E-2</v>
      </c>
      <c r="I70" s="57">
        <f t="shared" si="10"/>
        <v>-1.102302937E-3</v>
      </c>
      <c r="J70" s="57">
        <f t="shared" si="11"/>
        <v>5.6933946696050002E-5</v>
      </c>
      <c r="K70" s="57">
        <f t="shared" si="12"/>
        <v>1.643207007064484E-3</v>
      </c>
      <c r="L70" s="57">
        <f t="shared" si="13"/>
        <v>-8.4871641914880606E-5</v>
      </c>
      <c r="M70" s="57">
        <f t="shared" ca="1" si="14"/>
        <v>-3.3105405368680303E-3</v>
      </c>
      <c r="N70" s="57">
        <f t="shared" ca="1" si="15"/>
        <v>3.551039160781239E-6</v>
      </c>
      <c r="O70" s="136">
        <f t="shared" ca="1" si="16"/>
        <v>7381657241889.8389</v>
      </c>
      <c r="P70" s="57">
        <f t="shared" ca="1" si="17"/>
        <v>8782630471301.7842</v>
      </c>
      <c r="Q70" s="57">
        <f t="shared" ca="1" si="18"/>
        <v>316152225576.84552</v>
      </c>
      <c r="R70" s="16">
        <f t="shared" ca="1" si="19"/>
        <v>-6.6624312011281201E-4</v>
      </c>
    </row>
    <row r="71" spans="1:18" x14ac:dyDescent="0.2">
      <c r="A71" s="116">
        <v>529.5</v>
      </c>
      <c r="B71" s="116">
        <v>-4.1332600012538023E-3</v>
      </c>
      <c r="C71" s="135">
        <v>8</v>
      </c>
      <c r="D71" s="117">
        <f t="shared" si="5"/>
        <v>5.2949999999999997E-2</v>
      </c>
      <c r="E71" s="117">
        <f t="shared" si="6"/>
        <v>-4.1332600012538023E-3</v>
      </c>
      <c r="F71" s="57">
        <f t="shared" si="7"/>
        <v>0.42359999999999998</v>
      </c>
      <c r="G71" s="57">
        <f t="shared" si="8"/>
        <v>-3.3066080010030419E-2</v>
      </c>
      <c r="H71" s="57">
        <f t="shared" si="9"/>
        <v>2.2429619999999997E-2</v>
      </c>
      <c r="I71" s="57">
        <f t="shared" si="10"/>
        <v>1.1876483789999997E-3</v>
      </c>
      <c r="J71" s="57">
        <f t="shared" si="11"/>
        <v>6.2885981668049982E-5</v>
      </c>
      <c r="K71" s="57">
        <f t="shared" si="12"/>
        <v>-1.7508489365311106E-3</v>
      </c>
      <c r="L71" s="57">
        <f t="shared" si="13"/>
        <v>-9.2707451189322305E-5</v>
      </c>
      <c r="M71" s="57">
        <f t="shared" ca="1" si="14"/>
        <v>-4.3373716089877739E-3</v>
      </c>
      <c r="N71" s="57">
        <f t="shared" ca="1" si="15"/>
        <v>3.3329238729397334E-7</v>
      </c>
      <c r="O71" s="136">
        <f t="shared" ca="1" si="16"/>
        <v>9363855783397.1875</v>
      </c>
      <c r="P71" s="57">
        <f t="shared" ca="1" si="17"/>
        <v>13037712053914.746</v>
      </c>
      <c r="Q71" s="57">
        <f t="shared" ca="1" si="18"/>
        <v>492325097772.92395</v>
      </c>
      <c r="R71" s="16">
        <f t="shared" ca="1" si="19"/>
        <v>2.0411160773397153E-4</v>
      </c>
    </row>
    <row r="72" spans="1:18" x14ac:dyDescent="0.2">
      <c r="A72" s="116"/>
      <c r="B72" s="116"/>
      <c r="C72" s="135"/>
      <c r="D72" s="117">
        <f t="shared" si="5"/>
        <v>0</v>
      </c>
      <c r="E72" s="117">
        <f t="shared" si="6"/>
        <v>0</v>
      </c>
      <c r="F72" s="57">
        <f t="shared" si="7"/>
        <v>0</v>
      </c>
      <c r="G72" s="57">
        <f t="shared" si="8"/>
        <v>0</v>
      </c>
      <c r="H72" s="57">
        <f t="shared" si="9"/>
        <v>0</v>
      </c>
      <c r="I72" s="57">
        <f t="shared" si="10"/>
        <v>0</v>
      </c>
      <c r="J72" s="57">
        <f t="shared" si="11"/>
        <v>0</v>
      </c>
      <c r="K72" s="57">
        <f t="shared" si="12"/>
        <v>0</v>
      </c>
      <c r="L72" s="57">
        <f t="shared" si="13"/>
        <v>0</v>
      </c>
      <c r="M72" s="57">
        <f t="shared" ca="1" si="14"/>
        <v>-3.8075930274556495E-3</v>
      </c>
      <c r="N72" s="57">
        <f t="shared" ca="1" si="15"/>
        <v>0</v>
      </c>
      <c r="O72" s="136">
        <f t="shared" ca="1" si="16"/>
        <v>0</v>
      </c>
      <c r="P72" s="57">
        <f t="shared" ca="1" si="17"/>
        <v>0</v>
      </c>
      <c r="Q72" s="57">
        <f t="shared" ca="1" si="18"/>
        <v>0</v>
      </c>
      <c r="R72" s="16">
        <f t="shared" ca="1" si="19"/>
        <v>3.8075930274556495E-3</v>
      </c>
    </row>
    <row r="73" spans="1:18" x14ac:dyDescent="0.2">
      <c r="A73" s="116"/>
      <c r="B73" s="116"/>
      <c r="C73" s="135"/>
      <c r="D73" s="117">
        <f t="shared" si="5"/>
        <v>0</v>
      </c>
      <c r="E73" s="117">
        <f t="shared" si="6"/>
        <v>0</v>
      </c>
      <c r="F73" s="57">
        <f t="shared" si="7"/>
        <v>0</v>
      </c>
      <c r="G73" s="57">
        <f t="shared" si="8"/>
        <v>0</v>
      </c>
      <c r="H73" s="57">
        <f t="shared" si="9"/>
        <v>0</v>
      </c>
      <c r="I73" s="57">
        <f t="shared" si="10"/>
        <v>0</v>
      </c>
      <c r="J73" s="57">
        <f t="shared" si="11"/>
        <v>0</v>
      </c>
      <c r="K73" s="57">
        <f t="shared" si="12"/>
        <v>0</v>
      </c>
      <c r="L73" s="57">
        <f t="shared" si="13"/>
        <v>0</v>
      </c>
      <c r="M73" s="57">
        <f t="shared" ca="1" si="14"/>
        <v>-3.8075930274556495E-3</v>
      </c>
      <c r="N73" s="57">
        <f t="shared" ca="1" si="15"/>
        <v>0</v>
      </c>
      <c r="O73" s="136">
        <f t="shared" ca="1" si="16"/>
        <v>0</v>
      </c>
      <c r="P73" s="57">
        <f t="shared" ca="1" si="17"/>
        <v>0</v>
      </c>
      <c r="Q73" s="57">
        <f t="shared" ca="1" si="18"/>
        <v>0</v>
      </c>
      <c r="R73" s="16">
        <f t="shared" ca="1" si="19"/>
        <v>3.8075930274556495E-3</v>
      </c>
    </row>
    <row r="74" spans="1:18" x14ac:dyDescent="0.2">
      <c r="A74" s="116"/>
      <c r="B74" s="116"/>
      <c r="C74" s="135"/>
      <c r="D74" s="117">
        <f t="shared" si="5"/>
        <v>0</v>
      </c>
      <c r="E74" s="117">
        <f t="shared" si="6"/>
        <v>0</v>
      </c>
      <c r="F74" s="57">
        <f t="shared" si="7"/>
        <v>0</v>
      </c>
      <c r="G74" s="57">
        <f t="shared" si="8"/>
        <v>0</v>
      </c>
      <c r="H74" s="57">
        <f t="shared" si="9"/>
        <v>0</v>
      </c>
      <c r="I74" s="57">
        <f t="shared" si="10"/>
        <v>0</v>
      </c>
      <c r="J74" s="57">
        <f t="shared" si="11"/>
        <v>0</v>
      </c>
      <c r="K74" s="57">
        <f t="shared" si="12"/>
        <v>0</v>
      </c>
      <c r="L74" s="57">
        <f t="shared" si="13"/>
        <v>0</v>
      </c>
      <c r="M74" s="57">
        <f t="shared" ca="1" si="14"/>
        <v>-3.8075930274556495E-3</v>
      </c>
      <c r="N74" s="57">
        <f t="shared" ca="1" si="15"/>
        <v>0</v>
      </c>
      <c r="O74" s="136">
        <f t="shared" ca="1" si="16"/>
        <v>0</v>
      </c>
      <c r="P74" s="57">
        <f t="shared" ca="1" si="17"/>
        <v>0</v>
      </c>
      <c r="Q74" s="57">
        <f t="shared" ca="1" si="18"/>
        <v>0</v>
      </c>
      <c r="R74" s="16">
        <f t="shared" ca="1" si="19"/>
        <v>3.8075930274556495E-3</v>
      </c>
    </row>
    <row r="75" spans="1:18" x14ac:dyDescent="0.2">
      <c r="A75" s="116"/>
      <c r="B75" s="116"/>
      <c r="C75" s="135"/>
      <c r="D75" s="117">
        <f t="shared" si="5"/>
        <v>0</v>
      </c>
      <c r="E75" s="117">
        <f t="shared" si="6"/>
        <v>0</v>
      </c>
      <c r="F75" s="57">
        <f t="shared" si="7"/>
        <v>0</v>
      </c>
      <c r="G75" s="57">
        <f t="shared" si="8"/>
        <v>0</v>
      </c>
      <c r="H75" s="57">
        <f t="shared" si="9"/>
        <v>0</v>
      </c>
      <c r="I75" s="57">
        <f t="shared" si="10"/>
        <v>0</v>
      </c>
      <c r="J75" s="57">
        <f t="shared" si="11"/>
        <v>0</v>
      </c>
      <c r="K75" s="57">
        <f t="shared" si="12"/>
        <v>0</v>
      </c>
      <c r="L75" s="57">
        <f t="shared" si="13"/>
        <v>0</v>
      </c>
      <c r="M75" s="57">
        <f t="shared" ca="1" si="14"/>
        <v>-3.8075930274556495E-3</v>
      </c>
      <c r="N75" s="57">
        <f t="shared" ca="1" si="15"/>
        <v>0</v>
      </c>
      <c r="O75" s="136">
        <f t="shared" ca="1" si="16"/>
        <v>0</v>
      </c>
      <c r="P75" s="57">
        <f t="shared" ca="1" si="17"/>
        <v>0</v>
      </c>
      <c r="Q75" s="57">
        <f t="shared" ca="1" si="18"/>
        <v>0</v>
      </c>
      <c r="R75" s="16">
        <f t="shared" ca="1" si="19"/>
        <v>3.8075930274556495E-3</v>
      </c>
    </row>
    <row r="76" spans="1:18" x14ac:dyDescent="0.2">
      <c r="A76" s="116"/>
      <c r="B76" s="116"/>
      <c r="C76" s="135"/>
      <c r="D76" s="117">
        <f t="shared" si="5"/>
        <v>0</v>
      </c>
      <c r="E76" s="117">
        <f t="shared" si="6"/>
        <v>0</v>
      </c>
      <c r="F76" s="57">
        <f t="shared" si="7"/>
        <v>0</v>
      </c>
      <c r="G76" s="57">
        <f t="shared" si="8"/>
        <v>0</v>
      </c>
      <c r="H76" s="57">
        <f t="shared" si="9"/>
        <v>0</v>
      </c>
      <c r="I76" s="57">
        <f t="shared" si="10"/>
        <v>0</v>
      </c>
      <c r="J76" s="57">
        <f t="shared" si="11"/>
        <v>0</v>
      </c>
      <c r="K76" s="57">
        <f t="shared" si="12"/>
        <v>0</v>
      </c>
      <c r="L76" s="57">
        <f t="shared" si="13"/>
        <v>0</v>
      </c>
      <c r="M76" s="57">
        <f t="shared" ca="1" si="14"/>
        <v>-3.8075930274556495E-3</v>
      </c>
      <c r="N76" s="57">
        <f t="shared" ca="1" si="15"/>
        <v>0</v>
      </c>
      <c r="O76" s="136">
        <f t="shared" ca="1" si="16"/>
        <v>0</v>
      </c>
      <c r="P76" s="57">
        <f t="shared" ca="1" si="17"/>
        <v>0</v>
      </c>
      <c r="Q76" s="57">
        <f t="shared" ca="1" si="18"/>
        <v>0</v>
      </c>
      <c r="R76" s="16">
        <f t="shared" ca="1" si="19"/>
        <v>3.8075930274556495E-3</v>
      </c>
    </row>
    <row r="77" spans="1:18" x14ac:dyDescent="0.2">
      <c r="A77" s="116"/>
      <c r="B77" s="116"/>
      <c r="C77" s="135"/>
      <c r="D77" s="117">
        <f t="shared" si="5"/>
        <v>0</v>
      </c>
      <c r="E77" s="117">
        <f t="shared" si="6"/>
        <v>0</v>
      </c>
      <c r="F77" s="57">
        <f t="shared" si="7"/>
        <v>0</v>
      </c>
      <c r="G77" s="57">
        <f t="shared" si="8"/>
        <v>0</v>
      </c>
      <c r="H77" s="57">
        <f t="shared" si="9"/>
        <v>0</v>
      </c>
      <c r="I77" s="57">
        <f t="shared" si="10"/>
        <v>0</v>
      </c>
      <c r="J77" s="57">
        <f t="shared" si="11"/>
        <v>0</v>
      </c>
      <c r="K77" s="57">
        <f t="shared" si="12"/>
        <v>0</v>
      </c>
      <c r="L77" s="57">
        <f t="shared" si="13"/>
        <v>0</v>
      </c>
      <c r="M77" s="57">
        <f t="shared" ca="1" si="14"/>
        <v>-3.8075930274556495E-3</v>
      </c>
      <c r="N77" s="57">
        <f t="shared" ca="1" si="15"/>
        <v>0</v>
      </c>
      <c r="O77" s="136">
        <f t="shared" ca="1" si="16"/>
        <v>0</v>
      </c>
      <c r="P77" s="57">
        <f t="shared" ca="1" si="17"/>
        <v>0</v>
      </c>
      <c r="Q77" s="57">
        <f t="shared" ca="1" si="18"/>
        <v>0</v>
      </c>
      <c r="R77" s="16">
        <f t="shared" ca="1" si="19"/>
        <v>3.8075930274556495E-3</v>
      </c>
    </row>
    <row r="78" spans="1:18" x14ac:dyDescent="0.2">
      <c r="A78" s="116"/>
      <c r="B78" s="116"/>
      <c r="C78" s="135"/>
      <c r="D78" s="117">
        <f t="shared" si="5"/>
        <v>0</v>
      </c>
      <c r="E78" s="117">
        <f t="shared" si="6"/>
        <v>0</v>
      </c>
      <c r="F78" s="57">
        <f t="shared" si="7"/>
        <v>0</v>
      </c>
      <c r="G78" s="57">
        <f t="shared" si="8"/>
        <v>0</v>
      </c>
      <c r="H78" s="57">
        <f t="shared" si="9"/>
        <v>0</v>
      </c>
      <c r="I78" s="57">
        <f t="shared" si="10"/>
        <v>0</v>
      </c>
      <c r="J78" s="57">
        <f t="shared" si="11"/>
        <v>0</v>
      </c>
      <c r="K78" s="57">
        <f t="shared" si="12"/>
        <v>0</v>
      </c>
      <c r="L78" s="57">
        <f t="shared" si="13"/>
        <v>0</v>
      </c>
      <c r="M78" s="57">
        <f t="shared" ca="1" si="14"/>
        <v>-3.8075930274556495E-3</v>
      </c>
      <c r="N78" s="57">
        <f t="shared" ca="1" si="15"/>
        <v>0</v>
      </c>
      <c r="O78" s="136">
        <f t="shared" ca="1" si="16"/>
        <v>0</v>
      </c>
      <c r="P78" s="57">
        <f t="shared" ca="1" si="17"/>
        <v>0</v>
      </c>
      <c r="Q78" s="57">
        <f t="shared" ca="1" si="18"/>
        <v>0</v>
      </c>
      <c r="R78" s="16">
        <f t="shared" ca="1" si="19"/>
        <v>3.8075930274556495E-3</v>
      </c>
    </row>
    <row r="79" spans="1:18" x14ac:dyDescent="0.2">
      <c r="A79" s="116"/>
      <c r="B79" s="116"/>
      <c r="C79" s="135"/>
      <c r="D79" s="117">
        <f t="shared" si="5"/>
        <v>0</v>
      </c>
      <c r="E79" s="117">
        <f t="shared" si="6"/>
        <v>0</v>
      </c>
      <c r="F79" s="57">
        <f t="shared" si="7"/>
        <v>0</v>
      </c>
      <c r="G79" s="57">
        <f t="shared" si="8"/>
        <v>0</v>
      </c>
      <c r="H79" s="57">
        <f t="shared" si="9"/>
        <v>0</v>
      </c>
      <c r="I79" s="57">
        <f t="shared" si="10"/>
        <v>0</v>
      </c>
      <c r="J79" s="57">
        <f t="shared" si="11"/>
        <v>0</v>
      </c>
      <c r="K79" s="57">
        <f t="shared" si="12"/>
        <v>0</v>
      </c>
      <c r="L79" s="57">
        <f t="shared" si="13"/>
        <v>0</v>
      </c>
      <c r="M79" s="57">
        <f t="shared" ca="1" si="14"/>
        <v>-3.8075930274556495E-3</v>
      </c>
      <c r="N79" s="57">
        <f t="shared" ca="1" si="15"/>
        <v>0</v>
      </c>
      <c r="O79" s="136">
        <f t="shared" ca="1" si="16"/>
        <v>0</v>
      </c>
      <c r="P79" s="57">
        <f t="shared" ca="1" si="17"/>
        <v>0</v>
      </c>
      <c r="Q79" s="57">
        <f t="shared" ca="1" si="18"/>
        <v>0</v>
      </c>
      <c r="R79" s="16">
        <f t="shared" ca="1" si="19"/>
        <v>3.8075930274556495E-3</v>
      </c>
    </row>
    <row r="80" spans="1:18" x14ac:dyDescent="0.2">
      <c r="A80" s="116"/>
      <c r="B80" s="116"/>
      <c r="C80" s="135"/>
      <c r="D80" s="117">
        <f t="shared" si="5"/>
        <v>0</v>
      </c>
      <c r="E80" s="117">
        <f t="shared" si="6"/>
        <v>0</v>
      </c>
      <c r="F80" s="57">
        <f t="shared" si="7"/>
        <v>0</v>
      </c>
      <c r="G80" s="57">
        <f t="shared" si="8"/>
        <v>0</v>
      </c>
      <c r="H80" s="57">
        <f t="shared" si="9"/>
        <v>0</v>
      </c>
      <c r="I80" s="57">
        <f t="shared" si="10"/>
        <v>0</v>
      </c>
      <c r="J80" s="57">
        <f t="shared" si="11"/>
        <v>0</v>
      </c>
      <c r="K80" s="57">
        <f t="shared" si="12"/>
        <v>0</v>
      </c>
      <c r="L80" s="57">
        <f t="shared" si="13"/>
        <v>0</v>
      </c>
      <c r="M80" s="57">
        <f t="shared" ca="1" si="14"/>
        <v>-3.8075930274556495E-3</v>
      </c>
      <c r="N80" s="57">
        <f t="shared" ca="1" si="15"/>
        <v>0</v>
      </c>
      <c r="O80" s="136">
        <f t="shared" ca="1" si="16"/>
        <v>0</v>
      </c>
      <c r="P80" s="57">
        <f t="shared" ca="1" si="17"/>
        <v>0</v>
      </c>
      <c r="Q80" s="57">
        <f t="shared" ca="1" si="18"/>
        <v>0</v>
      </c>
      <c r="R80" s="16">
        <f t="shared" ca="1" si="19"/>
        <v>3.8075930274556495E-3</v>
      </c>
    </row>
    <row r="81" spans="1:18" x14ac:dyDescent="0.2">
      <c r="A81" s="116"/>
      <c r="B81" s="116"/>
      <c r="C81" s="135"/>
      <c r="D81" s="117">
        <f t="shared" si="5"/>
        <v>0</v>
      </c>
      <c r="E81" s="117">
        <f t="shared" si="6"/>
        <v>0</v>
      </c>
      <c r="F81" s="57">
        <f t="shared" si="7"/>
        <v>0</v>
      </c>
      <c r="G81" s="57">
        <f t="shared" si="8"/>
        <v>0</v>
      </c>
      <c r="H81" s="57">
        <f t="shared" si="9"/>
        <v>0</v>
      </c>
      <c r="I81" s="57">
        <f t="shared" si="10"/>
        <v>0</v>
      </c>
      <c r="J81" s="57">
        <f t="shared" si="11"/>
        <v>0</v>
      </c>
      <c r="K81" s="57">
        <f t="shared" si="12"/>
        <v>0</v>
      </c>
      <c r="L81" s="57">
        <f t="shared" si="13"/>
        <v>0</v>
      </c>
      <c r="M81" s="57">
        <f t="shared" ca="1" si="14"/>
        <v>-3.8075930274556495E-3</v>
      </c>
      <c r="N81" s="57">
        <f t="shared" ca="1" si="15"/>
        <v>0</v>
      </c>
      <c r="O81" s="136">
        <f t="shared" ca="1" si="16"/>
        <v>0</v>
      </c>
      <c r="P81" s="57">
        <f t="shared" ca="1" si="17"/>
        <v>0</v>
      </c>
      <c r="Q81" s="57">
        <f t="shared" ca="1" si="18"/>
        <v>0</v>
      </c>
      <c r="R81" s="16">
        <f t="shared" ca="1" si="19"/>
        <v>3.8075930274556495E-3</v>
      </c>
    </row>
    <row r="82" spans="1:18" x14ac:dyDescent="0.2">
      <c r="A82" s="116"/>
      <c r="B82" s="116"/>
      <c r="C82" s="135"/>
      <c r="D82" s="117">
        <f t="shared" si="5"/>
        <v>0</v>
      </c>
      <c r="E82" s="117">
        <f t="shared" si="6"/>
        <v>0</v>
      </c>
      <c r="F82" s="57">
        <f t="shared" si="7"/>
        <v>0</v>
      </c>
      <c r="G82" s="57">
        <f t="shared" si="8"/>
        <v>0</v>
      </c>
      <c r="H82" s="57">
        <f t="shared" si="9"/>
        <v>0</v>
      </c>
      <c r="I82" s="57">
        <f t="shared" si="10"/>
        <v>0</v>
      </c>
      <c r="J82" s="57">
        <f t="shared" si="11"/>
        <v>0</v>
      </c>
      <c r="K82" s="57">
        <f t="shared" si="12"/>
        <v>0</v>
      </c>
      <c r="L82" s="57">
        <f t="shared" si="13"/>
        <v>0</v>
      </c>
      <c r="M82" s="57">
        <f t="shared" ca="1" si="14"/>
        <v>-3.8075930274556495E-3</v>
      </c>
      <c r="N82" s="57">
        <f t="shared" ca="1" si="15"/>
        <v>0</v>
      </c>
      <c r="O82" s="136">
        <f t="shared" ca="1" si="16"/>
        <v>0</v>
      </c>
      <c r="P82" s="57">
        <f t="shared" ca="1" si="17"/>
        <v>0</v>
      </c>
      <c r="Q82" s="57">
        <f t="shared" ca="1" si="18"/>
        <v>0</v>
      </c>
      <c r="R82" s="16">
        <f t="shared" ca="1" si="19"/>
        <v>3.8075930274556495E-3</v>
      </c>
    </row>
    <row r="83" spans="1:18" x14ac:dyDescent="0.2">
      <c r="A83" s="116"/>
      <c r="B83" s="116"/>
      <c r="C83" s="135"/>
      <c r="D83" s="117">
        <f t="shared" si="5"/>
        <v>0</v>
      </c>
      <c r="E83" s="117">
        <f t="shared" si="6"/>
        <v>0</v>
      </c>
      <c r="F83" s="57">
        <f t="shared" si="7"/>
        <v>0</v>
      </c>
      <c r="G83" s="57">
        <f t="shared" si="8"/>
        <v>0</v>
      </c>
      <c r="H83" s="57">
        <f t="shared" si="9"/>
        <v>0</v>
      </c>
      <c r="I83" s="57">
        <f t="shared" si="10"/>
        <v>0</v>
      </c>
      <c r="J83" s="57">
        <f t="shared" si="11"/>
        <v>0</v>
      </c>
      <c r="K83" s="57">
        <f t="shared" si="12"/>
        <v>0</v>
      </c>
      <c r="L83" s="57">
        <f t="shared" si="13"/>
        <v>0</v>
      </c>
      <c r="M83" s="57">
        <f t="shared" ca="1" si="14"/>
        <v>-3.8075930274556495E-3</v>
      </c>
      <c r="N83" s="57">
        <f t="shared" ca="1" si="15"/>
        <v>0</v>
      </c>
      <c r="O83" s="136">
        <f t="shared" ca="1" si="16"/>
        <v>0</v>
      </c>
      <c r="P83" s="57">
        <f t="shared" ca="1" si="17"/>
        <v>0</v>
      </c>
      <c r="Q83" s="57">
        <f t="shared" ca="1" si="18"/>
        <v>0</v>
      </c>
      <c r="R83" s="16">
        <f t="shared" ca="1" si="19"/>
        <v>3.8075930274556495E-3</v>
      </c>
    </row>
    <row r="84" spans="1:18" x14ac:dyDescent="0.2">
      <c r="A84" s="116"/>
      <c r="B84" s="116"/>
      <c r="C84" s="135"/>
      <c r="D84" s="117">
        <f t="shared" si="5"/>
        <v>0</v>
      </c>
      <c r="E84" s="117">
        <f t="shared" si="6"/>
        <v>0</v>
      </c>
      <c r="F84" s="57">
        <f t="shared" si="7"/>
        <v>0</v>
      </c>
      <c r="G84" s="57">
        <f t="shared" si="8"/>
        <v>0</v>
      </c>
      <c r="H84" s="57">
        <f t="shared" si="9"/>
        <v>0</v>
      </c>
      <c r="I84" s="57">
        <f t="shared" si="10"/>
        <v>0</v>
      </c>
      <c r="J84" s="57">
        <f t="shared" si="11"/>
        <v>0</v>
      </c>
      <c r="K84" s="57">
        <f t="shared" si="12"/>
        <v>0</v>
      </c>
      <c r="L84" s="57">
        <f t="shared" si="13"/>
        <v>0</v>
      </c>
      <c r="M84" s="57">
        <f t="shared" ca="1" si="14"/>
        <v>-3.8075930274556495E-3</v>
      </c>
      <c r="N84" s="57">
        <f t="shared" ca="1" si="15"/>
        <v>0</v>
      </c>
      <c r="O84" s="136">
        <f t="shared" ca="1" si="16"/>
        <v>0</v>
      </c>
      <c r="P84" s="57">
        <f t="shared" ca="1" si="17"/>
        <v>0</v>
      </c>
      <c r="Q84" s="57">
        <f t="shared" ca="1" si="18"/>
        <v>0</v>
      </c>
      <c r="R84" s="16">
        <f t="shared" ca="1" si="19"/>
        <v>3.8075930274556495E-3</v>
      </c>
    </row>
    <row r="85" spans="1:18" x14ac:dyDescent="0.2">
      <c r="A85" s="116"/>
      <c r="B85" s="116"/>
      <c r="C85" s="135"/>
      <c r="D85" s="117">
        <f t="shared" ref="D85:D148" si="20">A85/A$18</f>
        <v>0</v>
      </c>
      <c r="E85" s="117">
        <f t="shared" ref="E85:E148" si="21">B85/B$18</f>
        <v>0</v>
      </c>
      <c r="F85" s="57">
        <f t="shared" ref="F85:F148" si="22">$C85*D85</f>
        <v>0</v>
      </c>
      <c r="G85" s="57">
        <f t="shared" ref="G85:G148" si="23">$C85*E85</f>
        <v>0</v>
      </c>
      <c r="H85" s="57">
        <f t="shared" ref="H85:H148" si="24">C85*D85*D85</f>
        <v>0</v>
      </c>
      <c r="I85" s="57">
        <f t="shared" ref="I85:I148" si="25">C85*D85*D85*D85</f>
        <v>0</v>
      </c>
      <c r="J85" s="57">
        <f t="shared" ref="J85:J148" si="26">C85*D85*D85*D85*D85</f>
        <v>0</v>
      </c>
      <c r="K85" s="57">
        <f t="shared" ref="K85:K148" si="27">C85*E85*D85</f>
        <v>0</v>
      </c>
      <c r="L85" s="57">
        <f t="shared" ref="L85:L148" si="28">C85*E85*D85*D85</f>
        <v>0</v>
      </c>
      <c r="M85" s="57">
        <f t="shared" ref="M85:M148" ca="1" si="29">+E$4+E$5*D85+E$6*D85^2</f>
        <v>-3.8075930274556495E-3</v>
      </c>
      <c r="N85" s="57">
        <f t="shared" ref="N85:N148" ca="1" si="30">C85*(M85-E85)^2</f>
        <v>0</v>
      </c>
      <c r="O85" s="136">
        <f t="shared" ref="O85:O148" ca="1" si="31">(C85*O$1-O$2*F85+O$3*H85)^2</f>
        <v>0</v>
      </c>
      <c r="P85" s="57">
        <f t="shared" ref="P85:P148" ca="1" si="32">(-C85*O$2+O$4*F85-O$5*H85)^2</f>
        <v>0</v>
      </c>
      <c r="Q85" s="57">
        <f t="shared" ref="Q85:Q148" ca="1" si="33">+(C85*O$3-F85*O$5+H85*O$6)^2</f>
        <v>0</v>
      </c>
      <c r="R85" s="16">
        <f t="shared" ref="R85:R148" ca="1" si="34">+E85-M85</f>
        <v>3.8075930274556495E-3</v>
      </c>
    </row>
    <row r="86" spans="1:18" x14ac:dyDescent="0.2">
      <c r="A86" s="116"/>
      <c r="B86" s="116"/>
      <c r="C86" s="135"/>
      <c r="D86" s="117">
        <f t="shared" si="20"/>
        <v>0</v>
      </c>
      <c r="E86" s="117">
        <f t="shared" si="21"/>
        <v>0</v>
      </c>
      <c r="F86" s="57">
        <f t="shared" si="22"/>
        <v>0</v>
      </c>
      <c r="G86" s="57">
        <f t="shared" si="23"/>
        <v>0</v>
      </c>
      <c r="H86" s="57">
        <f t="shared" si="24"/>
        <v>0</v>
      </c>
      <c r="I86" s="57">
        <f t="shared" si="25"/>
        <v>0</v>
      </c>
      <c r="J86" s="57">
        <f t="shared" si="26"/>
        <v>0</v>
      </c>
      <c r="K86" s="57">
        <f t="shared" si="27"/>
        <v>0</v>
      </c>
      <c r="L86" s="57">
        <f t="shared" si="28"/>
        <v>0</v>
      </c>
      <c r="M86" s="57">
        <f t="shared" ca="1" si="29"/>
        <v>-3.8075930274556495E-3</v>
      </c>
      <c r="N86" s="57">
        <f t="shared" ca="1" si="30"/>
        <v>0</v>
      </c>
      <c r="O86" s="136">
        <f t="shared" ca="1" si="31"/>
        <v>0</v>
      </c>
      <c r="P86" s="57">
        <f t="shared" ca="1" si="32"/>
        <v>0</v>
      </c>
      <c r="Q86" s="57">
        <f t="shared" ca="1" si="33"/>
        <v>0</v>
      </c>
      <c r="R86" s="16">
        <f t="shared" ca="1" si="34"/>
        <v>3.8075930274556495E-3</v>
      </c>
    </row>
    <row r="87" spans="1:18" x14ac:dyDescent="0.2">
      <c r="A87" s="116"/>
      <c r="B87" s="116"/>
      <c r="C87" s="135"/>
      <c r="D87" s="117">
        <f t="shared" si="20"/>
        <v>0</v>
      </c>
      <c r="E87" s="117">
        <f t="shared" si="21"/>
        <v>0</v>
      </c>
      <c r="F87" s="57">
        <f t="shared" si="22"/>
        <v>0</v>
      </c>
      <c r="G87" s="57">
        <f t="shared" si="23"/>
        <v>0</v>
      </c>
      <c r="H87" s="57">
        <f t="shared" si="24"/>
        <v>0</v>
      </c>
      <c r="I87" s="57">
        <f t="shared" si="25"/>
        <v>0</v>
      </c>
      <c r="J87" s="57">
        <f t="shared" si="26"/>
        <v>0</v>
      </c>
      <c r="K87" s="57">
        <f t="shared" si="27"/>
        <v>0</v>
      </c>
      <c r="L87" s="57">
        <f t="shared" si="28"/>
        <v>0</v>
      </c>
      <c r="M87" s="57">
        <f t="shared" ca="1" si="29"/>
        <v>-3.8075930274556495E-3</v>
      </c>
      <c r="N87" s="57">
        <f t="shared" ca="1" si="30"/>
        <v>0</v>
      </c>
      <c r="O87" s="136">
        <f t="shared" ca="1" si="31"/>
        <v>0</v>
      </c>
      <c r="P87" s="57">
        <f t="shared" ca="1" si="32"/>
        <v>0</v>
      </c>
      <c r="Q87" s="57">
        <f t="shared" ca="1" si="33"/>
        <v>0</v>
      </c>
      <c r="R87" s="16">
        <f t="shared" ca="1" si="34"/>
        <v>3.8075930274556495E-3</v>
      </c>
    </row>
    <row r="88" spans="1:18" x14ac:dyDescent="0.2">
      <c r="A88" s="116"/>
      <c r="B88" s="116"/>
      <c r="C88" s="135"/>
      <c r="D88" s="117">
        <f t="shared" si="20"/>
        <v>0</v>
      </c>
      <c r="E88" s="117">
        <f t="shared" si="21"/>
        <v>0</v>
      </c>
      <c r="F88" s="57">
        <f t="shared" si="22"/>
        <v>0</v>
      </c>
      <c r="G88" s="57">
        <f t="shared" si="23"/>
        <v>0</v>
      </c>
      <c r="H88" s="57">
        <f t="shared" si="24"/>
        <v>0</v>
      </c>
      <c r="I88" s="57">
        <f t="shared" si="25"/>
        <v>0</v>
      </c>
      <c r="J88" s="57">
        <f t="shared" si="26"/>
        <v>0</v>
      </c>
      <c r="K88" s="57">
        <f t="shared" si="27"/>
        <v>0</v>
      </c>
      <c r="L88" s="57">
        <f t="shared" si="28"/>
        <v>0</v>
      </c>
      <c r="M88" s="57">
        <f t="shared" ca="1" si="29"/>
        <v>-3.8075930274556495E-3</v>
      </c>
      <c r="N88" s="57">
        <f t="shared" ca="1" si="30"/>
        <v>0</v>
      </c>
      <c r="O88" s="136">
        <f t="shared" ca="1" si="31"/>
        <v>0</v>
      </c>
      <c r="P88" s="57">
        <f t="shared" ca="1" si="32"/>
        <v>0</v>
      </c>
      <c r="Q88" s="57">
        <f t="shared" ca="1" si="33"/>
        <v>0</v>
      </c>
      <c r="R88" s="16">
        <f t="shared" ca="1" si="34"/>
        <v>3.8075930274556495E-3</v>
      </c>
    </row>
    <row r="89" spans="1:18" x14ac:dyDescent="0.2">
      <c r="A89" s="116"/>
      <c r="B89" s="116"/>
      <c r="C89" s="135"/>
      <c r="D89" s="117">
        <f t="shared" si="20"/>
        <v>0</v>
      </c>
      <c r="E89" s="117">
        <f t="shared" si="21"/>
        <v>0</v>
      </c>
      <c r="F89" s="57">
        <f t="shared" si="22"/>
        <v>0</v>
      </c>
      <c r="G89" s="57">
        <f t="shared" si="23"/>
        <v>0</v>
      </c>
      <c r="H89" s="57">
        <f t="shared" si="24"/>
        <v>0</v>
      </c>
      <c r="I89" s="57">
        <f t="shared" si="25"/>
        <v>0</v>
      </c>
      <c r="J89" s="57">
        <f t="shared" si="26"/>
        <v>0</v>
      </c>
      <c r="K89" s="57">
        <f t="shared" si="27"/>
        <v>0</v>
      </c>
      <c r="L89" s="57">
        <f t="shared" si="28"/>
        <v>0</v>
      </c>
      <c r="M89" s="57">
        <f t="shared" ca="1" si="29"/>
        <v>-3.8075930274556495E-3</v>
      </c>
      <c r="N89" s="57">
        <f t="shared" ca="1" si="30"/>
        <v>0</v>
      </c>
      <c r="O89" s="136">
        <f t="shared" ca="1" si="31"/>
        <v>0</v>
      </c>
      <c r="P89" s="57">
        <f t="shared" ca="1" si="32"/>
        <v>0</v>
      </c>
      <c r="Q89" s="57">
        <f t="shared" ca="1" si="33"/>
        <v>0</v>
      </c>
      <c r="R89" s="16">
        <f t="shared" ca="1" si="34"/>
        <v>3.8075930274556495E-3</v>
      </c>
    </row>
    <row r="90" spans="1:18" x14ac:dyDescent="0.2">
      <c r="A90" s="116"/>
      <c r="B90" s="116"/>
      <c r="C90" s="135"/>
      <c r="D90" s="117">
        <f t="shared" si="20"/>
        <v>0</v>
      </c>
      <c r="E90" s="117">
        <f t="shared" si="21"/>
        <v>0</v>
      </c>
      <c r="F90" s="57">
        <f t="shared" si="22"/>
        <v>0</v>
      </c>
      <c r="G90" s="57">
        <f t="shared" si="23"/>
        <v>0</v>
      </c>
      <c r="H90" s="57">
        <f t="shared" si="24"/>
        <v>0</v>
      </c>
      <c r="I90" s="57">
        <f t="shared" si="25"/>
        <v>0</v>
      </c>
      <c r="J90" s="57">
        <f t="shared" si="26"/>
        <v>0</v>
      </c>
      <c r="K90" s="57">
        <f t="shared" si="27"/>
        <v>0</v>
      </c>
      <c r="L90" s="57">
        <f t="shared" si="28"/>
        <v>0</v>
      </c>
      <c r="M90" s="57">
        <f t="shared" ca="1" si="29"/>
        <v>-3.8075930274556495E-3</v>
      </c>
      <c r="N90" s="57">
        <f t="shared" ca="1" si="30"/>
        <v>0</v>
      </c>
      <c r="O90" s="136">
        <f t="shared" ca="1" si="31"/>
        <v>0</v>
      </c>
      <c r="P90" s="57">
        <f t="shared" ca="1" si="32"/>
        <v>0</v>
      </c>
      <c r="Q90" s="57">
        <f t="shared" ca="1" si="33"/>
        <v>0</v>
      </c>
      <c r="R90" s="16">
        <f t="shared" ca="1" si="34"/>
        <v>3.8075930274556495E-3</v>
      </c>
    </row>
    <row r="91" spans="1:18" x14ac:dyDescent="0.2">
      <c r="A91" s="116"/>
      <c r="B91" s="116"/>
      <c r="C91" s="135"/>
      <c r="D91" s="117">
        <f t="shared" si="20"/>
        <v>0</v>
      </c>
      <c r="E91" s="117">
        <f t="shared" si="21"/>
        <v>0</v>
      </c>
      <c r="F91" s="57">
        <f t="shared" si="22"/>
        <v>0</v>
      </c>
      <c r="G91" s="57">
        <f t="shared" si="23"/>
        <v>0</v>
      </c>
      <c r="H91" s="57">
        <f t="shared" si="24"/>
        <v>0</v>
      </c>
      <c r="I91" s="57">
        <f t="shared" si="25"/>
        <v>0</v>
      </c>
      <c r="J91" s="57">
        <f t="shared" si="26"/>
        <v>0</v>
      </c>
      <c r="K91" s="57">
        <f t="shared" si="27"/>
        <v>0</v>
      </c>
      <c r="L91" s="57">
        <f t="shared" si="28"/>
        <v>0</v>
      </c>
      <c r="M91" s="57">
        <f t="shared" ca="1" si="29"/>
        <v>-3.8075930274556495E-3</v>
      </c>
      <c r="N91" s="57">
        <f t="shared" ca="1" si="30"/>
        <v>0</v>
      </c>
      <c r="O91" s="136">
        <f t="shared" ca="1" si="31"/>
        <v>0</v>
      </c>
      <c r="P91" s="57">
        <f t="shared" ca="1" si="32"/>
        <v>0</v>
      </c>
      <c r="Q91" s="57">
        <f t="shared" ca="1" si="33"/>
        <v>0</v>
      </c>
      <c r="R91" s="16">
        <f t="shared" ca="1" si="34"/>
        <v>3.8075930274556495E-3</v>
      </c>
    </row>
    <row r="92" spans="1:18" x14ac:dyDescent="0.2">
      <c r="A92" s="116"/>
      <c r="B92" s="116"/>
      <c r="C92" s="135"/>
      <c r="D92" s="117">
        <f t="shared" si="20"/>
        <v>0</v>
      </c>
      <c r="E92" s="117">
        <f t="shared" si="21"/>
        <v>0</v>
      </c>
      <c r="F92" s="57">
        <f t="shared" si="22"/>
        <v>0</v>
      </c>
      <c r="G92" s="57">
        <f t="shared" si="23"/>
        <v>0</v>
      </c>
      <c r="H92" s="57">
        <f t="shared" si="24"/>
        <v>0</v>
      </c>
      <c r="I92" s="57">
        <f t="shared" si="25"/>
        <v>0</v>
      </c>
      <c r="J92" s="57">
        <f t="shared" si="26"/>
        <v>0</v>
      </c>
      <c r="K92" s="57">
        <f t="shared" si="27"/>
        <v>0</v>
      </c>
      <c r="L92" s="57">
        <f t="shared" si="28"/>
        <v>0</v>
      </c>
      <c r="M92" s="57">
        <f t="shared" ca="1" si="29"/>
        <v>-3.8075930274556495E-3</v>
      </c>
      <c r="N92" s="57">
        <f t="shared" ca="1" si="30"/>
        <v>0</v>
      </c>
      <c r="O92" s="136">
        <f t="shared" ca="1" si="31"/>
        <v>0</v>
      </c>
      <c r="P92" s="57">
        <f t="shared" ca="1" si="32"/>
        <v>0</v>
      </c>
      <c r="Q92" s="57">
        <f t="shared" ca="1" si="33"/>
        <v>0</v>
      </c>
      <c r="R92" s="16">
        <f t="shared" ca="1" si="34"/>
        <v>3.8075930274556495E-3</v>
      </c>
    </row>
    <row r="93" spans="1:18" x14ac:dyDescent="0.2">
      <c r="A93" s="116"/>
      <c r="B93" s="116"/>
      <c r="C93" s="135"/>
      <c r="D93" s="117">
        <f t="shared" si="20"/>
        <v>0</v>
      </c>
      <c r="E93" s="117">
        <f t="shared" si="21"/>
        <v>0</v>
      </c>
      <c r="F93" s="57">
        <f t="shared" si="22"/>
        <v>0</v>
      </c>
      <c r="G93" s="57">
        <f t="shared" si="23"/>
        <v>0</v>
      </c>
      <c r="H93" s="57">
        <f t="shared" si="24"/>
        <v>0</v>
      </c>
      <c r="I93" s="57">
        <f t="shared" si="25"/>
        <v>0</v>
      </c>
      <c r="J93" s="57">
        <f t="shared" si="26"/>
        <v>0</v>
      </c>
      <c r="K93" s="57">
        <f t="shared" si="27"/>
        <v>0</v>
      </c>
      <c r="L93" s="57">
        <f t="shared" si="28"/>
        <v>0</v>
      </c>
      <c r="M93" s="57">
        <f t="shared" ca="1" si="29"/>
        <v>-3.8075930274556495E-3</v>
      </c>
      <c r="N93" s="57">
        <f t="shared" ca="1" si="30"/>
        <v>0</v>
      </c>
      <c r="O93" s="136">
        <f t="shared" ca="1" si="31"/>
        <v>0</v>
      </c>
      <c r="P93" s="57">
        <f t="shared" ca="1" si="32"/>
        <v>0</v>
      </c>
      <c r="Q93" s="57">
        <f t="shared" ca="1" si="33"/>
        <v>0</v>
      </c>
      <c r="R93" s="16">
        <f t="shared" ca="1" si="34"/>
        <v>3.8075930274556495E-3</v>
      </c>
    </row>
    <row r="94" spans="1:18" x14ac:dyDescent="0.2">
      <c r="A94" s="116"/>
      <c r="B94" s="116"/>
      <c r="C94" s="135"/>
      <c r="D94" s="117">
        <f t="shared" si="20"/>
        <v>0</v>
      </c>
      <c r="E94" s="117">
        <f t="shared" si="21"/>
        <v>0</v>
      </c>
      <c r="F94" s="57">
        <f t="shared" si="22"/>
        <v>0</v>
      </c>
      <c r="G94" s="57">
        <f t="shared" si="23"/>
        <v>0</v>
      </c>
      <c r="H94" s="57">
        <f t="shared" si="24"/>
        <v>0</v>
      </c>
      <c r="I94" s="57">
        <f t="shared" si="25"/>
        <v>0</v>
      </c>
      <c r="J94" s="57">
        <f t="shared" si="26"/>
        <v>0</v>
      </c>
      <c r="K94" s="57">
        <f t="shared" si="27"/>
        <v>0</v>
      </c>
      <c r="L94" s="57">
        <f t="shared" si="28"/>
        <v>0</v>
      </c>
      <c r="M94" s="57">
        <f t="shared" ca="1" si="29"/>
        <v>-3.8075930274556495E-3</v>
      </c>
      <c r="N94" s="57">
        <f t="shared" ca="1" si="30"/>
        <v>0</v>
      </c>
      <c r="O94" s="136">
        <f t="shared" ca="1" si="31"/>
        <v>0</v>
      </c>
      <c r="P94" s="57">
        <f t="shared" ca="1" si="32"/>
        <v>0</v>
      </c>
      <c r="Q94" s="57">
        <f t="shared" ca="1" si="33"/>
        <v>0</v>
      </c>
      <c r="R94" s="16">
        <f t="shared" ca="1" si="34"/>
        <v>3.8075930274556495E-3</v>
      </c>
    </row>
    <row r="95" spans="1:18" x14ac:dyDescent="0.2">
      <c r="A95" s="116"/>
      <c r="B95" s="116"/>
      <c r="C95" s="116"/>
      <c r="D95" s="117">
        <f t="shared" si="20"/>
        <v>0</v>
      </c>
      <c r="E95" s="117">
        <f t="shared" si="21"/>
        <v>0</v>
      </c>
      <c r="F95" s="57">
        <f t="shared" si="22"/>
        <v>0</v>
      </c>
      <c r="G95" s="57">
        <f t="shared" si="23"/>
        <v>0</v>
      </c>
      <c r="H95" s="57">
        <f t="shared" si="24"/>
        <v>0</v>
      </c>
      <c r="I95" s="57">
        <f t="shared" si="25"/>
        <v>0</v>
      </c>
      <c r="J95" s="57">
        <f t="shared" si="26"/>
        <v>0</v>
      </c>
      <c r="K95" s="57">
        <f t="shared" si="27"/>
        <v>0</v>
      </c>
      <c r="L95" s="57">
        <f t="shared" si="28"/>
        <v>0</v>
      </c>
      <c r="M95" s="57">
        <f t="shared" ca="1" si="29"/>
        <v>-3.8075930274556495E-3</v>
      </c>
      <c r="N95" s="57">
        <f t="shared" ca="1" si="30"/>
        <v>0</v>
      </c>
      <c r="O95" s="136">
        <f t="shared" ca="1" si="31"/>
        <v>0</v>
      </c>
      <c r="P95" s="57">
        <f t="shared" ca="1" si="32"/>
        <v>0</v>
      </c>
      <c r="Q95" s="57">
        <f t="shared" ca="1" si="33"/>
        <v>0</v>
      </c>
      <c r="R95" s="16">
        <f t="shared" ca="1" si="34"/>
        <v>3.8075930274556495E-3</v>
      </c>
    </row>
    <row r="96" spans="1:18" x14ac:dyDescent="0.2">
      <c r="A96" s="116"/>
      <c r="B96" s="116"/>
      <c r="C96" s="116"/>
      <c r="D96" s="117">
        <f t="shared" si="20"/>
        <v>0</v>
      </c>
      <c r="E96" s="117">
        <f t="shared" si="21"/>
        <v>0</v>
      </c>
      <c r="F96" s="57">
        <f t="shared" si="22"/>
        <v>0</v>
      </c>
      <c r="G96" s="57">
        <f t="shared" si="23"/>
        <v>0</v>
      </c>
      <c r="H96" s="57">
        <f t="shared" si="24"/>
        <v>0</v>
      </c>
      <c r="I96" s="57">
        <f t="shared" si="25"/>
        <v>0</v>
      </c>
      <c r="J96" s="57">
        <f t="shared" si="26"/>
        <v>0</v>
      </c>
      <c r="K96" s="57">
        <f t="shared" si="27"/>
        <v>0</v>
      </c>
      <c r="L96" s="57">
        <f t="shared" si="28"/>
        <v>0</v>
      </c>
      <c r="M96" s="57">
        <f t="shared" ca="1" si="29"/>
        <v>-3.8075930274556495E-3</v>
      </c>
      <c r="N96" s="57">
        <f t="shared" ca="1" si="30"/>
        <v>0</v>
      </c>
      <c r="O96" s="136">
        <f t="shared" ca="1" si="31"/>
        <v>0</v>
      </c>
      <c r="P96" s="57">
        <f t="shared" ca="1" si="32"/>
        <v>0</v>
      </c>
      <c r="Q96" s="57">
        <f t="shared" ca="1" si="33"/>
        <v>0</v>
      </c>
      <c r="R96" s="16">
        <f t="shared" ca="1" si="34"/>
        <v>3.8075930274556495E-3</v>
      </c>
    </row>
    <row r="97" spans="1:18" x14ac:dyDescent="0.2">
      <c r="A97" s="116"/>
      <c r="B97" s="116"/>
      <c r="C97" s="116"/>
      <c r="D97" s="117">
        <f t="shared" si="20"/>
        <v>0</v>
      </c>
      <c r="E97" s="117">
        <f t="shared" si="21"/>
        <v>0</v>
      </c>
      <c r="F97" s="57">
        <f t="shared" si="22"/>
        <v>0</v>
      </c>
      <c r="G97" s="57">
        <f t="shared" si="23"/>
        <v>0</v>
      </c>
      <c r="H97" s="57">
        <f t="shared" si="24"/>
        <v>0</v>
      </c>
      <c r="I97" s="57">
        <f t="shared" si="25"/>
        <v>0</v>
      </c>
      <c r="J97" s="57">
        <f t="shared" si="26"/>
        <v>0</v>
      </c>
      <c r="K97" s="57">
        <f t="shared" si="27"/>
        <v>0</v>
      </c>
      <c r="L97" s="57">
        <f t="shared" si="28"/>
        <v>0</v>
      </c>
      <c r="M97" s="57">
        <f t="shared" ca="1" si="29"/>
        <v>-3.8075930274556495E-3</v>
      </c>
      <c r="N97" s="57">
        <f t="shared" ca="1" si="30"/>
        <v>0</v>
      </c>
      <c r="O97" s="136">
        <f t="shared" ca="1" si="31"/>
        <v>0</v>
      </c>
      <c r="P97" s="57">
        <f t="shared" ca="1" si="32"/>
        <v>0</v>
      </c>
      <c r="Q97" s="57">
        <f t="shared" ca="1" si="33"/>
        <v>0</v>
      </c>
      <c r="R97" s="16">
        <f t="shared" ca="1" si="34"/>
        <v>3.8075930274556495E-3</v>
      </c>
    </row>
    <row r="98" spans="1:18" x14ac:dyDescent="0.2">
      <c r="A98" s="116"/>
      <c r="B98" s="116"/>
      <c r="C98" s="116"/>
      <c r="D98" s="117">
        <f t="shared" si="20"/>
        <v>0</v>
      </c>
      <c r="E98" s="117">
        <f t="shared" si="21"/>
        <v>0</v>
      </c>
      <c r="F98" s="57">
        <f t="shared" si="22"/>
        <v>0</v>
      </c>
      <c r="G98" s="57">
        <f t="shared" si="23"/>
        <v>0</v>
      </c>
      <c r="H98" s="57">
        <f t="shared" si="24"/>
        <v>0</v>
      </c>
      <c r="I98" s="57">
        <f t="shared" si="25"/>
        <v>0</v>
      </c>
      <c r="J98" s="57">
        <f t="shared" si="26"/>
        <v>0</v>
      </c>
      <c r="K98" s="57">
        <f t="shared" si="27"/>
        <v>0</v>
      </c>
      <c r="L98" s="57">
        <f t="shared" si="28"/>
        <v>0</v>
      </c>
      <c r="M98" s="57">
        <f t="shared" ca="1" si="29"/>
        <v>-3.8075930274556495E-3</v>
      </c>
      <c r="N98" s="57">
        <f t="shared" ca="1" si="30"/>
        <v>0</v>
      </c>
      <c r="O98" s="136">
        <f t="shared" ca="1" si="31"/>
        <v>0</v>
      </c>
      <c r="P98" s="57">
        <f t="shared" ca="1" si="32"/>
        <v>0</v>
      </c>
      <c r="Q98" s="57">
        <f t="shared" ca="1" si="33"/>
        <v>0</v>
      </c>
      <c r="R98" s="16">
        <f t="shared" ca="1" si="34"/>
        <v>3.8075930274556495E-3</v>
      </c>
    </row>
    <row r="99" spans="1:18" x14ac:dyDescent="0.2">
      <c r="A99" s="116"/>
      <c r="B99" s="116"/>
      <c r="C99" s="116"/>
      <c r="D99" s="117">
        <f t="shared" si="20"/>
        <v>0</v>
      </c>
      <c r="E99" s="117">
        <f t="shared" si="21"/>
        <v>0</v>
      </c>
      <c r="F99" s="57">
        <f t="shared" si="22"/>
        <v>0</v>
      </c>
      <c r="G99" s="57">
        <f t="shared" si="23"/>
        <v>0</v>
      </c>
      <c r="H99" s="57">
        <f t="shared" si="24"/>
        <v>0</v>
      </c>
      <c r="I99" s="57">
        <f t="shared" si="25"/>
        <v>0</v>
      </c>
      <c r="J99" s="57">
        <f t="shared" si="26"/>
        <v>0</v>
      </c>
      <c r="K99" s="57">
        <f t="shared" si="27"/>
        <v>0</v>
      </c>
      <c r="L99" s="57">
        <f t="shared" si="28"/>
        <v>0</v>
      </c>
      <c r="M99" s="57">
        <f t="shared" ca="1" si="29"/>
        <v>-3.8075930274556495E-3</v>
      </c>
      <c r="N99" s="57">
        <f t="shared" ca="1" si="30"/>
        <v>0</v>
      </c>
      <c r="O99" s="136">
        <f t="shared" ca="1" si="31"/>
        <v>0</v>
      </c>
      <c r="P99" s="57">
        <f t="shared" ca="1" si="32"/>
        <v>0</v>
      </c>
      <c r="Q99" s="57">
        <f t="shared" ca="1" si="33"/>
        <v>0</v>
      </c>
      <c r="R99" s="16">
        <f t="shared" ca="1" si="34"/>
        <v>3.8075930274556495E-3</v>
      </c>
    </row>
    <row r="100" spans="1:18" x14ac:dyDescent="0.2">
      <c r="A100" s="116"/>
      <c r="B100" s="116"/>
      <c r="C100" s="116"/>
      <c r="D100" s="117">
        <f t="shared" si="20"/>
        <v>0</v>
      </c>
      <c r="E100" s="117">
        <f t="shared" si="21"/>
        <v>0</v>
      </c>
      <c r="F100" s="57">
        <f t="shared" si="22"/>
        <v>0</v>
      </c>
      <c r="G100" s="57">
        <f t="shared" si="23"/>
        <v>0</v>
      </c>
      <c r="H100" s="57">
        <f t="shared" si="24"/>
        <v>0</v>
      </c>
      <c r="I100" s="57">
        <f t="shared" si="25"/>
        <v>0</v>
      </c>
      <c r="J100" s="57">
        <f t="shared" si="26"/>
        <v>0</v>
      </c>
      <c r="K100" s="57">
        <f t="shared" si="27"/>
        <v>0</v>
      </c>
      <c r="L100" s="57">
        <f t="shared" si="28"/>
        <v>0</v>
      </c>
      <c r="M100" s="57">
        <f t="shared" ca="1" si="29"/>
        <v>-3.8075930274556495E-3</v>
      </c>
      <c r="N100" s="57">
        <f t="shared" ca="1" si="30"/>
        <v>0</v>
      </c>
      <c r="O100" s="136">
        <f t="shared" ca="1" si="31"/>
        <v>0</v>
      </c>
      <c r="P100" s="57">
        <f t="shared" ca="1" si="32"/>
        <v>0</v>
      </c>
      <c r="Q100" s="57">
        <f t="shared" ca="1" si="33"/>
        <v>0</v>
      </c>
      <c r="R100" s="16">
        <f t="shared" ca="1" si="34"/>
        <v>3.8075930274556495E-3</v>
      </c>
    </row>
    <row r="101" spans="1:18" x14ac:dyDescent="0.2">
      <c r="A101" s="116"/>
      <c r="B101" s="116"/>
      <c r="C101" s="116"/>
      <c r="D101" s="117">
        <f t="shared" si="20"/>
        <v>0</v>
      </c>
      <c r="E101" s="117">
        <f t="shared" si="21"/>
        <v>0</v>
      </c>
      <c r="F101" s="57">
        <f t="shared" si="22"/>
        <v>0</v>
      </c>
      <c r="G101" s="57">
        <f t="shared" si="23"/>
        <v>0</v>
      </c>
      <c r="H101" s="57">
        <f t="shared" si="24"/>
        <v>0</v>
      </c>
      <c r="I101" s="57">
        <f t="shared" si="25"/>
        <v>0</v>
      </c>
      <c r="J101" s="57">
        <f t="shared" si="26"/>
        <v>0</v>
      </c>
      <c r="K101" s="57">
        <f t="shared" si="27"/>
        <v>0</v>
      </c>
      <c r="L101" s="57">
        <f t="shared" si="28"/>
        <v>0</v>
      </c>
      <c r="M101" s="57">
        <f t="shared" ca="1" si="29"/>
        <v>-3.8075930274556495E-3</v>
      </c>
      <c r="N101" s="57">
        <f t="shared" ca="1" si="30"/>
        <v>0</v>
      </c>
      <c r="O101" s="136">
        <f t="shared" ca="1" si="31"/>
        <v>0</v>
      </c>
      <c r="P101" s="57">
        <f t="shared" ca="1" si="32"/>
        <v>0</v>
      </c>
      <c r="Q101" s="57">
        <f t="shared" ca="1" si="33"/>
        <v>0</v>
      </c>
      <c r="R101" s="16">
        <f t="shared" ca="1" si="34"/>
        <v>3.8075930274556495E-3</v>
      </c>
    </row>
    <row r="102" spans="1:18" x14ac:dyDescent="0.2">
      <c r="A102" s="116"/>
      <c r="B102" s="116"/>
      <c r="C102" s="116"/>
      <c r="D102" s="117">
        <f t="shared" si="20"/>
        <v>0</v>
      </c>
      <c r="E102" s="117">
        <f t="shared" si="21"/>
        <v>0</v>
      </c>
      <c r="F102" s="57">
        <f t="shared" si="22"/>
        <v>0</v>
      </c>
      <c r="G102" s="57">
        <f t="shared" si="23"/>
        <v>0</v>
      </c>
      <c r="H102" s="57">
        <f t="shared" si="24"/>
        <v>0</v>
      </c>
      <c r="I102" s="57">
        <f t="shared" si="25"/>
        <v>0</v>
      </c>
      <c r="J102" s="57">
        <f t="shared" si="26"/>
        <v>0</v>
      </c>
      <c r="K102" s="57">
        <f t="shared" si="27"/>
        <v>0</v>
      </c>
      <c r="L102" s="57">
        <f t="shared" si="28"/>
        <v>0</v>
      </c>
      <c r="M102" s="57">
        <f t="shared" ca="1" si="29"/>
        <v>-3.8075930274556495E-3</v>
      </c>
      <c r="N102" s="57">
        <f t="shared" ca="1" si="30"/>
        <v>0</v>
      </c>
      <c r="O102" s="136">
        <f t="shared" ca="1" si="31"/>
        <v>0</v>
      </c>
      <c r="P102" s="57">
        <f t="shared" ca="1" si="32"/>
        <v>0</v>
      </c>
      <c r="Q102" s="57">
        <f t="shared" ca="1" si="33"/>
        <v>0</v>
      </c>
      <c r="R102" s="16">
        <f t="shared" ca="1" si="34"/>
        <v>3.8075930274556495E-3</v>
      </c>
    </row>
    <row r="103" spans="1:18" x14ac:dyDescent="0.2">
      <c r="A103" s="116"/>
      <c r="B103" s="116"/>
      <c r="C103" s="116"/>
      <c r="D103" s="117">
        <f t="shared" si="20"/>
        <v>0</v>
      </c>
      <c r="E103" s="117">
        <f t="shared" si="21"/>
        <v>0</v>
      </c>
      <c r="F103" s="57">
        <f t="shared" si="22"/>
        <v>0</v>
      </c>
      <c r="G103" s="57">
        <f t="shared" si="23"/>
        <v>0</v>
      </c>
      <c r="H103" s="57">
        <f t="shared" si="24"/>
        <v>0</v>
      </c>
      <c r="I103" s="57">
        <f t="shared" si="25"/>
        <v>0</v>
      </c>
      <c r="J103" s="57">
        <f t="shared" si="26"/>
        <v>0</v>
      </c>
      <c r="K103" s="57">
        <f t="shared" si="27"/>
        <v>0</v>
      </c>
      <c r="L103" s="57">
        <f t="shared" si="28"/>
        <v>0</v>
      </c>
      <c r="M103" s="57">
        <f t="shared" ca="1" si="29"/>
        <v>-3.8075930274556495E-3</v>
      </c>
      <c r="N103" s="57">
        <f t="shared" ca="1" si="30"/>
        <v>0</v>
      </c>
      <c r="O103" s="136">
        <f t="shared" ca="1" si="31"/>
        <v>0</v>
      </c>
      <c r="P103" s="57">
        <f t="shared" ca="1" si="32"/>
        <v>0</v>
      </c>
      <c r="Q103" s="57">
        <f t="shared" ca="1" si="33"/>
        <v>0</v>
      </c>
      <c r="R103" s="16">
        <f t="shared" ca="1" si="34"/>
        <v>3.8075930274556495E-3</v>
      </c>
    </row>
    <row r="104" spans="1:18" x14ac:dyDescent="0.2">
      <c r="A104" s="116"/>
      <c r="B104" s="116"/>
      <c r="C104" s="116"/>
      <c r="D104" s="117">
        <f t="shared" si="20"/>
        <v>0</v>
      </c>
      <c r="E104" s="117">
        <f t="shared" si="21"/>
        <v>0</v>
      </c>
      <c r="F104" s="57">
        <f t="shared" si="22"/>
        <v>0</v>
      </c>
      <c r="G104" s="57">
        <f t="shared" si="23"/>
        <v>0</v>
      </c>
      <c r="H104" s="57">
        <f t="shared" si="24"/>
        <v>0</v>
      </c>
      <c r="I104" s="57">
        <f t="shared" si="25"/>
        <v>0</v>
      </c>
      <c r="J104" s="57">
        <f t="shared" si="26"/>
        <v>0</v>
      </c>
      <c r="K104" s="57">
        <f t="shared" si="27"/>
        <v>0</v>
      </c>
      <c r="L104" s="57">
        <f t="shared" si="28"/>
        <v>0</v>
      </c>
      <c r="M104" s="57">
        <f t="shared" ca="1" si="29"/>
        <v>-3.8075930274556495E-3</v>
      </c>
      <c r="N104" s="57">
        <f t="shared" ca="1" si="30"/>
        <v>0</v>
      </c>
      <c r="O104" s="136">
        <f t="shared" ca="1" si="31"/>
        <v>0</v>
      </c>
      <c r="P104" s="57">
        <f t="shared" ca="1" si="32"/>
        <v>0</v>
      </c>
      <c r="Q104" s="57">
        <f t="shared" ca="1" si="33"/>
        <v>0</v>
      </c>
      <c r="R104" s="16">
        <f t="shared" ca="1" si="34"/>
        <v>3.8075930274556495E-3</v>
      </c>
    </row>
    <row r="105" spans="1:18" x14ac:dyDescent="0.2">
      <c r="A105" s="116"/>
      <c r="B105" s="116"/>
      <c r="C105" s="116"/>
      <c r="D105" s="117">
        <f t="shared" si="20"/>
        <v>0</v>
      </c>
      <c r="E105" s="117">
        <f t="shared" si="21"/>
        <v>0</v>
      </c>
      <c r="F105" s="57">
        <f t="shared" si="22"/>
        <v>0</v>
      </c>
      <c r="G105" s="57">
        <f t="shared" si="23"/>
        <v>0</v>
      </c>
      <c r="H105" s="57">
        <f t="shared" si="24"/>
        <v>0</v>
      </c>
      <c r="I105" s="57">
        <f t="shared" si="25"/>
        <v>0</v>
      </c>
      <c r="J105" s="57">
        <f t="shared" si="26"/>
        <v>0</v>
      </c>
      <c r="K105" s="57">
        <f t="shared" si="27"/>
        <v>0</v>
      </c>
      <c r="L105" s="57">
        <f t="shared" si="28"/>
        <v>0</v>
      </c>
      <c r="M105" s="57">
        <f t="shared" ca="1" si="29"/>
        <v>-3.8075930274556495E-3</v>
      </c>
      <c r="N105" s="57">
        <f t="shared" ca="1" si="30"/>
        <v>0</v>
      </c>
      <c r="O105" s="136">
        <f t="shared" ca="1" si="31"/>
        <v>0</v>
      </c>
      <c r="P105" s="57">
        <f t="shared" ca="1" si="32"/>
        <v>0</v>
      </c>
      <c r="Q105" s="57">
        <f t="shared" ca="1" si="33"/>
        <v>0</v>
      </c>
      <c r="R105" s="16">
        <f t="shared" ca="1" si="34"/>
        <v>3.8075930274556495E-3</v>
      </c>
    </row>
    <row r="106" spans="1:18" x14ac:dyDescent="0.2">
      <c r="A106" s="116"/>
      <c r="B106" s="116"/>
      <c r="C106" s="116"/>
      <c r="D106" s="117">
        <f t="shared" si="20"/>
        <v>0</v>
      </c>
      <c r="E106" s="117">
        <f t="shared" si="21"/>
        <v>0</v>
      </c>
      <c r="F106" s="57">
        <f t="shared" si="22"/>
        <v>0</v>
      </c>
      <c r="G106" s="57">
        <f t="shared" si="23"/>
        <v>0</v>
      </c>
      <c r="H106" s="57">
        <f t="shared" si="24"/>
        <v>0</v>
      </c>
      <c r="I106" s="57">
        <f t="shared" si="25"/>
        <v>0</v>
      </c>
      <c r="J106" s="57">
        <f t="shared" si="26"/>
        <v>0</v>
      </c>
      <c r="K106" s="57">
        <f t="shared" si="27"/>
        <v>0</v>
      </c>
      <c r="L106" s="57">
        <f t="shared" si="28"/>
        <v>0</v>
      </c>
      <c r="M106" s="57">
        <f t="shared" ca="1" si="29"/>
        <v>-3.8075930274556495E-3</v>
      </c>
      <c r="N106" s="57">
        <f t="shared" ca="1" si="30"/>
        <v>0</v>
      </c>
      <c r="O106" s="136">
        <f t="shared" ca="1" si="31"/>
        <v>0</v>
      </c>
      <c r="P106" s="57">
        <f t="shared" ca="1" si="32"/>
        <v>0</v>
      </c>
      <c r="Q106" s="57">
        <f t="shared" ca="1" si="33"/>
        <v>0</v>
      </c>
      <c r="R106" s="16">
        <f t="shared" ca="1" si="34"/>
        <v>3.8075930274556495E-3</v>
      </c>
    </row>
    <row r="107" spans="1:18" x14ac:dyDescent="0.2">
      <c r="A107" s="116"/>
      <c r="B107" s="116"/>
      <c r="C107" s="116"/>
      <c r="D107" s="117">
        <f t="shared" si="20"/>
        <v>0</v>
      </c>
      <c r="E107" s="117">
        <f t="shared" si="21"/>
        <v>0</v>
      </c>
      <c r="F107" s="57">
        <f t="shared" si="22"/>
        <v>0</v>
      </c>
      <c r="G107" s="57">
        <f t="shared" si="23"/>
        <v>0</v>
      </c>
      <c r="H107" s="57">
        <f t="shared" si="24"/>
        <v>0</v>
      </c>
      <c r="I107" s="57">
        <f t="shared" si="25"/>
        <v>0</v>
      </c>
      <c r="J107" s="57">
        <f t="shared" si="26"/>
        <v>0</v>
      </c>
      <c r="K107" s="57">
        <f t="shared" si="27"/>
        <v>0</v>
      </c>
      <c r="L107" s="57">
        <f t="shared" si="28"/>
        <v>0</v>
      </c>
      <c r="M107" s="57">
        <f t="shared" ca="1" si="29"/>
        <v>-3.8075930274556495E-3</v>
      </c>
      <c r="N107" s="57">
        <f t="shared" ca="1" si="30"/>
        <v>0</v>
      </c>
      <c r="O107" s="136">
        <f t="shared" ca="1" si="31"/>
        <v>0</v>
      </c>
      <c r="P107" s="57">
        <f t="shared" ca="1" si="32"/>
        <v>0</v>
      </c>
      <c r="Q107" s="57">
        <f t="shared" ca="1" si="33"/>
        <v>0</v>
      </c>
      <c r="R107" s="16">
        <f t="shared" ca="1" si="34"/>
        <v>3.8075930274556495E-3</v>
      </c>
    </row>
    <row r="108" spans="1:18" x14ac:dyDescent="0.2">
      <c r="A108" s="116"/>
      <c r="B108" s="116"/>
      <c r="C108" s="116"/>
      <c r="D108" s="117">
        <f t="shared" si="20"/>
        <v>0</v>
      </c>
      <c r="E108" s="117">
        <f t="shared" si="21"/>
        <v>0</v>
      </c>
      <c r="F108" s="57">
        <f t="shared" si="22"/>
        <v>0</v>
      </c>
      <c r="G108" s="57">
        <f t="shared" si="23"/>
        <v>0</v>
      </c>
      <c r="H108" s="57">
        <f t="shared" si="24"/>
        <v>0</v>
      </c>
      <c r="I108" s="57">
        <f t="shared" si="25"/>
        <v>0</v>
      </c>
      <c r="J108" s="57">
        <f t="shared" si="26"/>
        <v>0</v>
      </c>
      <c r="K108" s="57">
        <f t="shared" si="27"/>
        <v>0</v>
      </c>
      <c r="L108" s="57">
        <f t="shared" si="28"/>
        <v>0</v>
      </c>
      <c r="M108" s="57">
        <f t="shared" ca="1" si="29"/>
        <v>-3.8075930274556495E-3</v>
      </c>
      <c r="N108" s="57">
        <f t="shared" ca="1" si="30"/>
        <v>0</v>
      </c>
      <c r="O108" s="136">
        <f t="shared" ca="1" si="31"/>
        <v>0</v>
      </c>
      <c r="P108" s="57">
        <f t="shared" ca="1" si="32"/>
        <v>0</v>
      </c>
      <c r="Q108" s="57">
        <f t="shared" ca="1" si="33"/>
        <v>0</v>
      </c>
      <c r="R108" s="16">
        <f t="shared" ca="1" si="34"/>
        <v>3.8075930274556495E-3</v>
      </c>
    </row>
    <row r="109" spans="1:18" x14ac:dyDescent="0.2">
      <c r="A109" s="116"/>
      <c r="B109" s="116"/>
      <c r="C109" s="116"/>
      <c r="D109" s="117">
        <f t="shared" si="20"/>
        <v>0</v>
      </c>
      <c r="E109" s="117">
        <f t="shared" si="21"/>
        <v>0</v>
      </c>
      <c r="F109" s="57">
        <f t="shared" si="22"/>
        <v>0</v>
      </c>
      <c r="G109" s="57">
        <f t="shared" si="23"/>
        <v>0</v>
      </c>
      <c r="H109" s="57">
        <f t="shared" si="24"/>
        <v>0</v>
      </c>
      <c r="I109" s="57">
        <f t="shared" si="25"/>
        <v>0</v>
      </c>
      <c r="J109" s="57">
        <f t="shared" si="26"/>
        <v>0</v>
      </c>
      <c r="K109" s="57">
        <f t="shared" si="27"/>
        <v>0</v>
      </c>
      <c r="L109" s="57">
        <f t="shared" si="28"/>
        <v>0</v>
      </c>
      <c r="M109" s="57">
        <f t="shared" ca="1" si="29"/>
        <v>-3.8075930274556495E-3</v>
      </c>
      <c r="N109" s="57">
        <f t="shared" ca="1" si="30"/>
        <v>0</v>
      </c>
      <c r="O109" s="136">
        <f t="shared" ca="1" si="31"/>
        <v>0</v>
      </c>
      <c r="P109" s="57">
        <f t="shared" ca="1" si="32"/>
        <v>0</v>
      </c>
      <c r="Q109" s="57">
        <f t="shared" ca="1" si="33"/>
        <v>0</v>
      </c>
      <c r="R109" s="16">
        <f t="shared" ca="1" si="34"/>
        <v>3.8075930274556495E-3</v>
      </c>
    </row>
    <row r="110" spans="1:18" x14ac:dyDescent="0.2">
      <c r="A110" s="116"/>
      <c r="B110" s="116"/>
      <c r="C110" s="116"/>
      <c r="D110" s="117">
        <f t="shared" si="20"/>
        <v>0</v>
      </c>
      <c r="E110" s="117">
        <f t="shared" si="21"/>
        <v>0</v>
      </c>
      <c r="F110" s="57">
        <f t="shared" si="22"/>
        <v>0</v>
      </c>
      <c r="G110" s="57">
        <f t="shared" si="23"/>
        <v>0</v>
      </c>
      <c r="H110" s="57">
        <f t="shared" si="24"/>
        <v>0</v>
      </c>
      <c r="I110" s="57">
        <f t="shared" si="25"/>
        <v>0</v>
      </c>
      <c r="J110" s="57">
        <f t="shared" si="26"/>
        <v>0</v>
      </c>
      <c r="K110" s="57">
        <f t="shared" si="27"/>
        <v>0</v>
      </c>
      <c r="L110" s="57">
        <f t="shared" si="28"/>
        <v>0</v>
      </c>
      <c r="M110" s="57">
        <f t="shared" ca="1" si="29"/>
        <v>-3.8075930274556495E-3</v>
      </c>
      <c r="N110" s="57">
        <f t="shared" ca="1" si="30"/>
        <v>0</v>
      </c>
      <c r="O110" s="136">
        <f t="shared" ca="1" si="31"/>
        <v>0</v>
      </c>
      <c r="P110" s="57">
        <f t="shared" ca="1" si="32"/>
        <v>0</v>
      </c>
      <c r="Q110" s="57">
        <f t="shared" ca="1" si="33"/>
        <v>0</v>
      </c>
      <c r="R110" s="16">
        <f t="shared" ca="1" si="34"/>
        <v>3.8075930274556495E-3</v>
      </c>
    </row>
    <row r="111" spans="1:18" x14ac:dyDescent="0.2">
      <c r="A111" s="116"/>
      <c r="B111" s="116"/>
      <c r="C111" s="116"/>
      <c r="D111" s="117">
        <f t="shared" si="20"/>
        <v>0</v>
      </c>
      <c r="E111" s="117">
        <f t="shared" si="21"/>
        <v>0</v>
      </c>
      <c r="F111" s="57">
        <f t="shared" si="22"/>
        <v>0</v>
      </c>
      <c r="G111" s="57">
        <f t="shared" si="23"/>
        <v>0</v>
      </c>
      <c r="H111" s="57">
        <f t="shared" si="24"/>
        <v>0</v>
      </c>
      <c r="I111" s="57">
        <f t="shared" si="25"/>
        <v>0</v>
      </c>
      <c r="J111" s="57">
        <f t="shared" si="26"/>
        <v>0</v>
      </c>
      <c r="K111" s="57">
        <f t="shared" si="27"/>
        <v>0</v>
      </c>
      <c r="L111" s="57">
        <f t="shared" si="28"/>
        <v>0</v>
      </c>
      <c r="M111" s="57">
        <f t="shared" ca="1" si="29"/>
        <v>-3.8075930274556495E-3</v>
      </c>
      <c r="N111" s="57">
        <f t="shared" ca="1" si="30"/>
        <v>0</v>
      </c>
      <c r="O111" s="136">
        <f t="shared" ca="1" si="31"/>
        <v>0</v>
      </c>
      <c r="P111" s="57">
        <f t="shared" ca="1" si="32"/>
        <v>0</v>
      </c>
      <c r="Q111" s="57">
        <f t="shared" ca="1" si="33"/>
        <v>0</v>
      </c>
      <c r="R111" s="16">
        <f t="shared" ca="1" si="34"/>
        <v>3.8075930274556495E-3</v>
      </c>
    </row>
    <row r="112" spans="1:18" x14ac:dyDescent="0.2">
      <c r="A112" s="116"/>
      <c r="B112" s="116"/>
      <c r="C112" s="116"/>
      <c r="D112" s="117">
        <f t="shared" si="20"/>
        <v>0</v>
      </c>
      <c r="E112" s="117">
        <f t="shared" si="21"/>
        <v>0</v>
      </c>
      <c r="F112" s="57">
        <f t="shared" si="22"/>
        <v>0</v>
      </c>
      <c r="G112" s="57">
        <f t="shared" si="23"/>
        <v>0</v>
      </c>
      <c r="H112" s="57">
        <f t="shared" si="24"/>
        <v>0</v>
      </c>
      <c r="I112" s="57">
        <f t="shared" si="25"/>
        <v>0</v>
      </c>
      <c r="J112" s="57">
        <f t="shared" si="26"/>
        <v>0</v>
      </c>
      <c r="K112" s="57">
        <f t="shared" si="27"/>
        <v>0</v>
      </c>
      <c r="L112" s="57">
        <f t="shared" si="28"/>
        <v>0</v>
      </c>
      <c r="M112" s="57">
        <f t="shared" ca="1" si="29"/>
        <v>-3.8075930274556495E-3</v>
      </c>
      <c r="N112" s="57">
        <f t="shared" ca="1" si="30"/>
        <v>0</v>
      </c>
      <c r="O112" s="136">
        <f t="shared" ca="1" si="31"/>
        <v>0</v>
      </c>
      <c r="P112" s="57">
        <f t="shared" ca="1" si="32"/>
        <v>0</v>
      </c>
      <c r="Q112" s="57">
        <f t="shared" ca="1" si="33"/>
        <v>0</v>
      </c>
      <c r="R112" s="16">
        <f t="shared" ca="1" si="34"/>
        <v>3.8075930274556495E-3</v>
      </c>
    </row>
    <row r="113" spans="1:18" x14ac:dyDescent="0.2">
      <c r="A113" s="116"/>
      <c r="B113" s="116"/>
      <c r="C113" s="116"/>
      <c r="D113" s="117">
        <f t="shared" si="20"/>
        <v>0</v>
      </c>
      <c r="E113" s="117">
        <f t="shared" si="21"/>
        <v>0</v>
      </c>
      <c r="F113" s="57">
        <f t="shared" si="22"/>
        <v>0</v>
      </c>
      <c r="G113" s="57">
        <f t="shared" si="23"/>
        <v>0</v>
      </c>
      <c r="H113" s="57">
        <f t="shared" si="24"/>
        <v>0</v>
      </c>
      <c r="I113" s="57">
        <f t="shared" si="25"/>
        <v>0</v>
      </c>
      <c r="J113" s="57">
        <f t="shared" si="26"/>
        <v>0</v>
      </c>
      <c r="K113" s="57">
        <f t="shared" si="27"/>
        <v>0</v>
      </c>
      <c r="L113" s="57">
        <f t="shared" si="28"/>
        <v>0</v>
      </c>
      <c r="M113" s="57">
        <f t="shared" ca="1" si="29"/>
        <v>-3.8075930274556495E-3</v>
      </c>
      <c r="N113" s="57">
        <f t="shared" ca="1" si="30"/>
        <v>0</v>
      </c>
      <c r="O113" s="136">
        <f t="shared" ca="1" si="31"/>
        <v>0</v>
      </c>
      <c r="P113" s="57">
        <f t="shared" ca="1" si="32"/>
        <v>0</v>
      </c>
      <c r="Q113" s="57">
        <f t="shared" ca="1" si="33"/>
        <v>0</v>
      </c>
      <c r="R113" s="16">
        <f t="shared" ca="1" si="34"/>
        <v>3.8075930274556495E-3</v>
      </c>
    </row>
    <row r="114" spans="1:18" x14ac:dyDescent="0.2">
      <c r="A114" s="116"/>
      <c r="B114" s="116"/>
      <c r="C114" s="116"/>
      <c r="D114" s="117">
        <f t="shared" si="20"/>
        <v>0</v>
      </c>
      <c r="E114" s="117">
        <f t="shared" si="21"/>
        <v>0</v>
      </c>
      <c r="F114" s="57">
        <f t="shared" si="22"/>
        <v>0</v>
      </c>
      <c r="G114" s="57">
        <f t="shared" si="23"/>
        <v>0</v>
      </c>
      <c r="H114" s="57">
        <f t="shared" si="24"/>
        <v>0</v>
      </c>
      <c r="I114" s="57">
        <f t="shared" si="25"/>
        <v>0</v>
      </c>
      <c r="J114" s="57">
        <f t="shared" si="26"/>
        <v>0</v>
      </c>
      <c r="K114" s="57">
        <f t="shared" si="27"/>
        <v>0</v>
      </c>
      <c r="L114" s="57">
        <f t="shared" si="28"/>
        <v>0</v>
      </c>
      <c r="M114" s="57">
        <f t="shared" ca="1" si="29"/>
        <v>-3.8075930274556495E-3</v>
      </c>
      <c r="N114" s="57">
        <f t="shared" ca="1" si="30"/>
        <v>0</v>
      </c>
      <c r="O114" s="136">
        <f t="shared" ca="1" si="31"/>
        <v>0</v>
      </c>
      <c r="P114" s="57">
        <f t="shared" ca="1" si="32"/>
        <v>0</v>
      </c>
      <c r="Q114" s="57">
        <f t="shared" ca="1" si="33"/>
        <v>0</v>
      </c>
      <c r="R114" s="16">
        <f t="shared" ca="1" si="34"/>
        <v>3.8075930274556495E-3</v>
      </c>
    </row>
    <row r="115" spans="1:18" x14ac:dyDescent="0.2">
      <c r="A115" s="116"/>
      <c r="B115" s="116"/>
      <c r="C115" s="116"/>
      <c r="D115" s="117">
        <f t="shared" si="20"/>
        <v>0</v>
      </c>
      <c r="E115" s="117">
        <f t="shared" si="21"/>
        <v>0</v>
      </c>
      <c r="F115" s="57">
        <f t="shared" si="22"/>
        <v>0</v>
      </c>
      <c r="G115" s="57">
        <f t="shared" si="23"/>
        <v>0</v>
      </c>
      <c r="H115" s="57">
        <f t="shared" si="24"/>
        <v>0</v>
      </c>
      <c r="I115" s="57">
        <f t="shared" si="25"/>
        <v>0</v>
      </c>
      <c r="J115" s="57">
        <f t="shared" si="26"/>
        <v>0</v>
      </c>
      <c r="K115" s="57">
        <f t="shared" si="27"/>
        <v>0</v>
      </c>
      <c r="L115" s="57">
        <f t="shared" si="28"/>
        <v>0</v>
      </c>
      <c r="M115" s="57">
        <f t="shared" ca="1" si="29"/>
        <v>-3.8075930274556495E-3</v>
      </c>
      <c r="N115" s="57">
        <f t="shared" ca="1" si="30"/>
        <v>0</v>
      </c>
      <c r="O115" s="136">
        <f t="shared" ca="1" si="31"/>
        <v>0</v>
      </c>
      <c r="P115" s="57">
        <f t="shared" ca="1" si="32"/>
        <v>0</v>
      </c>
      <c r="Q115" s="57">
        <f t="shared" ca="1" si="33"/>
        <v>0</v>
      </c>
      <c r="R115" s="16">
        <f t="shared" ca="1" si="34"/>
        <v>3.8075930274556495E-3</v>
      </c>
    </row>
    <row r="116" spans="1:18" x14ac:dyDescent="0.2">
      <c r="A116" s="116"/>
      <c r="B116" s="116"/>
      <c r="C116" s="116"/>
      <c r="D116" s="117">
        <f t="shared" si="20"/>
        <v>0</v>
      </c>
      <c r="E116" s="117">
        <f t="shared" si="21"/>
        <v>0</v>
      </c>
      <c r="F116" s="57">
        <f t="shared" si="22"/>
        <v>0</v>
      </c>
      <c r="G116" s="57">
        <f t="shared" si="23"/>
        <v>0</v>
      </c>
      <c r="H116" s="57">
        <f t="shared" si="24"/>
        <v>0</v>
      </c>
      <c r="I116" s="57">
        <f t="shared" si="25"/>
        <v>0</v>
      </c>
      <c r="J116" s="57">
        <f t="shared" si="26"/>
        <v>0</v>
      </c>
      <c r="K116" s="57">
        <f t="shared" si="27"/>
        <v>0</v>
      </c>
      <c r="L116" s="57">
        <f t="shared" si="28"/>
        <v>0</v>
      </c>
      <c r="M116" s="57">
        <f t="shared" ca="1" si="29"/>
        <v>-3.8075930274556495E-3</v>
      </c>
      <c r="N116" s="57">
        <f t="shared" ca="1" si="30"/>
        <v>0</v>
      </c>
      <c r="O116" s="136">
        <f t="shared" ca="1" si="31"/>
        <v>0</v>
      </c>
      <c r="P116" s="57">
        <f t="shared" ca="1" si="32"/>
        <v>0</v>
      </c>
      <c r="Q116" s="57">
        <f t="shared" ca="1" si="33"/>
        <v>0</v>
      </c>
      <c r="R116" s="16">
        <f t="shared" ca="1" si="34"/>
        <v>3.8075930274556495E-3</v>
      </c>
    </row>
    <row r="117" spans="1:18" x14ac:dyDescent="0.2">
      <c r="A117" s="116"/>
      <c r="B117" s="116"/>
      <c r="C117" s="116"/>
      <c r="D117" s="117">
        <f t="shared" si="20"/>
        <v>0</v>
      </c>
      <c r="E117" s="117">
        <f t="shared" si="21"/>
        <v>0</v>
      </c>
      <c r="F117" s="57">
        <f t="shared" si="22"/>
        <v>0</v>
      </c>
      <c r="G117" s="57">
        <f t="shared" si="23"/>
        <v>0</v>
      </c>
      <c r="H117" s="57">
        <f t="shared" si="24"/>
        <v>0</v>
      </c>
      <c r="I117" s="57">
        <f t="shared" si="25"/>
        <v>0</v>
      </c>
      <c r="J117" s="57">
        <f t="shared" si="26"/>
        <v>0</v>
      </c>
      <c r="K117" s="57">
        <f t="shared" si="27"/>
        <v>0</v>
      </c>
      <c r="L117" s="57">
        <f t="shared" si="28"/>
        <v>0</v>
      </c>
      <c r="M117" s="57">
        <f t="shared" ca="1" si="29"/>
        <v>-3.8075930274556495E-3</v>
      </c>
      <c r="N117" s="57">
        <f t="shared" ca="1" si="30"/>
        <v>0</v>
      </c>
      <c r="O117" s="136">
        <f t="shared" ca="1" si="31"/>
        <v>0</v>
      </c>
      <c r="P117" s="57">
        <f t="shared" ca="1" si="32"/>
        <v>0</v>
      </c>
      <c r="Q117" s="57">
        <f t="shared" ca="1" si="33"/>
        <v>0</v>
      </c>
      <c r="R117" s="16">
        <f t="shared" ca="1" si="34"/>
        <v>3.8075930274556495E-3</v>
      </c>
    </row>
    <row r="118" spans="1:18" x14ac:dyDescent="0.2">
      <c r="A118" s="116"/>
      <c r="B118" s="116"/>
      <c r="C118" s="116"/>
      <c r="D118" s="117">
        <f t="shared" si="20"/>
        <v>0</v>
      </c>
      <c r="E118" s="117">
        <f t="shared" si="21"/>
        <v>0</v>
      </c>
      <c r="F118" s="57">
        <f t="shared" si="22"/>
        <v>0</v>
      </c>
      <c r="G118" s="57">
        <f t="shared" si="23"/>
        <v>0</v>
      </c>
      <c r="H118" s="57">
        <f t="shared" si="24"/>
        <v>0</v>
      </c>
      <c r="I118" s="57">
        <f t="shared" si="25"/>
        <v>0</v>
      </c>
      <c r="J118" s="57">
        <f t="shared" si="26"/>
        <v>0</v>
      </c>
      <c r="K118" s="57">
        <f t="shared" si="27"/>
        <v>0</v>
      </c>
      <c r="L118" s="57">
        <f t="shared" si="28"/>
        <v>0</v>
      </c>
      <c r="M118" s="57">
        <f t="shared" ca="1" si="29"/>
        <v>-3.8075930274556495E-3</v>
      </c>
      <c r="N118" s="57">
        <f t="shared" ca="1" si="30"/>
        <v>0</v>
      </c>
      <c r="O118" s="136">
        <f t="shared" ca="1" si="31"/>
        <v>0</v>
      </c>
      <c r="P118" s="57">
        <f t="shared" ca="1" si="32"/>
        <v>0</v>
      </c>
      <c r="Q118" s="57">
        <f t="shared" ca="1" si="33"/>
        <v>0</v>
      </c>
      <c r="R118" s="16">
        <f t="shared" ca="1" si="34"/>
        <v>3.8075930274556495E-3</v>
      </c>
    </row>
    <row r="119" spans="1:18" x14ac:dyDescent="0.2">
      <c r="A119" s="116"/>
      <c r="B119" s="116"/>
      <c r="C119" s="116"/>
      <c r="D119" s="117">
        <f t="shared" si="20"/>
        <v>0</v>
      </c>
      <c r="E119" s="117">
        <f t="shared" si="21"/>
        <v>0</v>
      </c>
      <c r="F119" s="57">
        <f t="shared" si="22"/>
        <v>0</v>
      </c>
      <c r="G119" s="57">
        <f t="shared" si="23"/>
        <v>0</v>
      </c>
      <c r="H119" s="57">
        <f t="shared" si="24"/>
        <v>0</v>
      </c>
      <c r="I119" s="57">
        <f t="shared" si="25"/>
        <v>0</v>
      </c>
      <c r="J119" s="57">
        <f t="shared" si="26"/>
        <v>0</v>
      </c>
      <c r="K119" s="57">
        <f t="shared" si="27"/>
        <v>0</v>
      </c>
      <c r="L119" s="57">
        <f t="shared" si="28"/>
        <v>0</v>
      </c>
      <c r="M119" s="57">
        <f t="shared" ca="1" si="29"/>
        <v>-3.8075930274556495E-3</v>
      </c>
      <c r="N119" s="57">
        <f t="shared" ca="1" si="30"/>
        <v>0</v>
      </c>
      <c r="O119" s="136">
        <f t="shared" ca="1" si="31"/>
        <v>0</v>
      </c>
      <c r="P119" s="57">
        <f t="shared" ca="1" si="32"/>
        <v>0</v>
      </c>
      <c r="Q119" s="57">
        <f t="shared" ca="1" si="33"/>
        <v>0</v>
      </c>
      <c r="R119" s="16">
        <f t="shared" ca="1" si="34"/>
        <v>3.8075930274556495E-3</v>
      </c>
    </row>
    <row r="120" spans="1:18" x14ac:dyDescent="0.2">
      <c r="A120" s="116"/>
      <c r="B120" s="116"/>
      <c r="C120" s="116"/>
      <c r="D120" s="117">
        <f t="shared" si="20"/>
        <v>0</v>
      </c>
      <c r="E120" s="117">
        <f t="shared" si="21"/>
        <v>0</v>
      </c>
      <c r="F120" s="57">
        <f t="shared" si="22"/>
        <v>0</v>
      </c>
      <c r="G120" s="57">
        <f t="shared" si="23"/>
        <v>0</v>
      </c>
      <c r="H120" s="57">
        <f t="shared" si="24"/>
        <v>0</v>
      </c>
      <c r="I120" s="57">
        <f t="shared" si="25"/>
        <v>0</v>
      </c>
      <c r="J120" s="57">
        <f t="shared" si="26"/>
        <v>0</v>
      </c>
      <c r="K120" s="57">
        <f t="shared" si="27"/>
        <v>0</v>
      </c>
      <c r="L120" s="57">
        <f t="shared" si="28"/>
        <v>0</v>
      </c>
      <c r="M120" s="57">
        <f t="shared" ca="1" si="29"/>
        <v>-3.8075930274556495E-3</v>
      </c>
      <c r="N120" s="57">
        <f t="shared" ca="1" si="30"/>
        <v>0</v>
      </c>
      <c r="O120" s="136">
        <f t="shared" ca="1" si="31"/>
        <v>0</v>
      </c>
      <c r="P120" s="57">
        <f t="shared" ca="1" si="32"/>
        <v>0</v>
      </c>
      <c r="Q120" s="57">
        <f t="shared" ca="1" si="33"/>
        <v>0</v>
      </c>
      <c r="R120" s="16">
        <f t="shared" ca="1" si="34"/>
        <v>3.8075930274556495E-3</v>
      </c>
    </row>
    <row r="121" spans="1:18" x14ac:dyDescent="0.2">
      <c r="A121" s="116"/>
      <c r="B121" s="116"/>
      <c r="C121" s="116"/>
      <c r="D121" s="117">
        <f t="shared" si="20"/>
        <v>0</v>
      </c>
      <c r="E121" s="117">
        <f t="shared" si="21"/>
        <v>0</v>
      </c>
      <c r="F121" s="57">
        <f t="shared" si="22"/>
        <v>0</v>
      </c>
      <c r="G121" s="57">
        <f t="shared" si="23"/>
        <v>0</v>
      </c>
      <c r="H121" s="57">
        <f t="shared" si="24"/>
        <v>0</v>
      </c>
      <c r="I121" s="57">
        <f t="shared" si="25"/>
        <v>0</v>
      </c>
      <c r="J121" s="57">
        <f t="shared" si="26"/>
        <v>0</v>
      </c>
      <c r="K121" s="57">
        <f t="shared" si="27"/>
        <v>0</v>
      </c>
      <c r="L121" s="57">
        <f t="shared" si="28"/>
        <v>0</v>
      </c>
      <c r="M121" s="57">
        <f t="shared" ca="1" si="29"/>
        <v>-3.8075930274556495E-3</v>
      </c>
      <c r="N121" s="57">
        <f t="shared" ca="1" si="30"/>
        <v>0</v>
      </c>
      <c r="O121" s="136">
        <f t="shared" ca="1" si="31"/>
        <v>0</v>
      </c>
      <c r="P121" s="57">
        <f t="shared" ca="1" si="32"/>
        <v>0</v>
      </c>
      <c r="Q121" s="57">
        <f t="shared" ca="1" si="33"/>
        <v>0</v>
      </c>
      <c r="R121" s="16">
        <f t="shared" ca="1" si="34"/>
        <v>3.8075930274556495E-3</v>
      </c>
    </row>
    <row r="122" spans="1:18" x14ac:dyDescent="0.2">
      <c r="A122" s="116"/>
      <c r="B122" s="116"/>
      <c r="C122" s="116"/>
      <c r="D122" s="117">
        <f t="shared" si="20"/>
        <v>0</v>
      </c>
      <c r="E122" s="117">
        <f t="shared" si="21"/>
        <v>0</v>
      </c>
      <c r="F122" s="57">
        <f t="shared" si="22"/>
        <v>0</v>
      </c>
      <c r="G122" s="57">
        <f t="shared" si="23"/>
        <v>0</v>
      </c>
      <c r="H122" s="57">
        <f t="shared" si="24"/>
        <v>0</v>
      </c>
      <c r="I122" s="57">
        <f t="shared" si="25"/>
        <v>0</v>
      </c>
      <c r="J122" s="57">
        <f t="shared" si="26"/>
        <v>0</v>
      </c>
      <c r="K122" s="57">
        <f t="shared" si="27"/>
        <v>0</v>
      </c>
      <c r="L122" s="57">
        <f t="shared" si="28"/>
        <v>0</v>
      </c>
      <c r="M122" s="57">
        <f t="shared" ca="1" si="29"/>
        <v>-3.8075930274556495E-3</v>
      </c>
      <c r="N122" s="57">
        <f t="shared" ca="1" si="30"/>
        <v>0</v>
      </c>
      <c r="O122" s="136">
        <f t="shared" ca="1" si="31"/>
        <v>0</v>
      </c>
      <c r="P122" s="57">
        <f t="shared" ca="1" si="32"/>
        <v>0</v>
      </c>
      <c r="Q122" s="57">
        <f t="shared" ca="1" si="33"/>
        <v>0</v>
      </c>
      <c r="R122" s="16">
        <f t="shared" ca="1" si="34"/>
        <v>3.8075930274556495E-3</v>
      </c>
    </row>
    <row r="123" spans="1:18" x14ac:dyDescent="0.2">
      <c r="A123" s="116"/>
      <c r="B123" s="116"/>
      <c r="C123" s="116"/>
      <c r="D123" s="117">
        <f t="shared" si="20"/>
        <v>0</v>
      </c>
      <c r="E123" s="117">
        <f t="shared" si="21"/>
        <v>0</v>
      </c>
      <c r="F123" s="57">
        <f t="shared" si="22"/>
        <v>0</v>
      </c>
      <c r="G123" s="57">
        <f t="shared" si="23"/>
        <v>0</v>
      </c>
      <c r="H123" s="57">
        <f t="shared" si="24"/>
        <v>0</v>
      </c>
      <c r="I123" s="57">
        <f t="shared" si="25"/>
        <v>0</v>
      </c>
      <c r="J123" s="57">
        <f t="shared" si="26"/>
        <v>0</v>
      </c>
      <c r="K123" s="57">
        <f t="shared" si="27"/>
        <v>0</v>
      </c>
      <c r="L123" s="57">
        <f t="shared" si="28"/>
        <v>0</v>
      </c>
      <c r="M123" s="57">
        <f t="shared" ca="1" si="29"/>
        <v>-3.8075930274556495E-3</v>
      </c>
      <c r="N123" s="57">
        <f t="shared" ca="1" si="30"/>
        <v>0</v>
      </c>
      <c r="O123" s="136">
        <f t="shared" ca="1" si="31"/>
        <v>0</v>
      </c>
      <c r="P123" s="57">
        <f t="shared" ca="1" si="32"/>
        <v>0</v>
      </c>
      <c r="Q123" s="57">
        <f t="shared" ca="1" si="33"/>
        <v>0</v>
      </c>
      <c r="R123" s="16">
        <f t="shared" ca="1" si="34"/>
        <v>3.8075930274556495E-3</v>
      </c>
    </row>
    <row r="124" spans="1:18" x14ac:dyDescent="0.2">
      <c r="A124" s="116"/>
      <c r="B124" s="116"/>
      <c r="C124" s="116"/>
      <c r="D124" s="117">
        <f t="shared" si="20"/>
        <v>0</v>
      </c>
      <c r="E124" s="117">
        <f t="shared" si="21"/>
        <v>0</v>
      </c>
      <c r="F124" s="57">
        <f t="shared" si="22"/>
        <v>0</v>
      </c>
      <c r="G124" s="57">
        <f t="shared" si="23"/>
        <v>0</v>
      </c>
      <c r="H124" s="57">
        <f t="shared" si="24"/>
        <v>0</v>
      </c>
      <c r="I124" s="57">
        <f t="shared" si="25"/>
        <v>0</v>
      </c>
      <c r="J124" s="57">
        <f t="shared" si="26"/>
        <v>0</v>
      </c>
      <c r="K124" s="57">
        <f t="shared" si="27"/>
        <v>0</v>
      </c>
      <c r="L124" s="57">
        <f t="shared" si="28"/>
        <v>0</v>
      </c>
      <c r="M124" s="57">
        <f t="shared" ca="1" si="29"/>
        <v>-3.8075930274556495E-3</v>
      </c>
      <c r="N124" s="57">
        <f t="shared" ca="1" si="30"/>
        <v>0</v>
      </c>
      <c r="O124" s="136">
        <f t="shared" ca="1" si="31"/>
        <v>0</v>
      </c>
      <c r="P124" s="57">
        <f t="shared" ca="1" si="32"/>
        <v>0</v>
      </c>
      <c r="Q124" s="57">
        <f t="shared" ca="1" si="33"/>
        <v>0</v>
      </c>
      <c r="R124" s="16">
        <f t="shared" ca="1" si="34"/>
        <v>3.8075930274556495E-3</v>
      </c>
    </row>
    <row r="125" spans="1:18" x14ac:dyDescent="0.2">
      <c r="A125" s="116"/>
      <c r="B125" s="116"/>
      <c r="C125" s="116"/>
      <c r="D125" s="117">
        <f t="shared" si="20"/>
        <v>0</v>
      </c>
      <c r="E125" s="117">
        <f t="shared" si="21"/>
        <v>0</v>
      </c>
      <c r="F125" s="57">
        <f t="shared" si="22"/>
        <v>0</v>
      </c>
      <c r="G125" s="57">
        <f t="shared" si="23"/>
        <v>0</v>
      </c>
      <c r="H125" s="57">
        <f t="shared" si="24"/>
        <v>0</v>
      </c>
      <c r="I125" s="57">
        <f t="shared" si="25"/>
        <v>0</v>
      </c>
      <c r="J125" s="57">
        <f t="shared" si="26"/>
        <v>0</v>
      </c>
      <c r="K125" s="57">
        <f t="shared" si="27"/>
        <v>0</v>
      </c>
      <c r="L125" s="57">
        <f t="shared" si="28"/>
        <v>0</v>
      </c>
      <c r="M125" s="57">
        <f t="shared" ca="1" si="29"/>
        <v>-3.8075930274556495E-3</v>
      </c>
      <c r="N125" s="57">
        <f t="shared" ca="1" si="30"/>
        <v>0</v>
      </c>
      <c r="O125" s="136">
        <f t="shared" ca="1" si="31"/>
        <v>0</v>
      </c>
      <c r="P125" s="57">
        <f t="shared" ca="1" si="32"/>
        <v>0</v>
      </c>
      <c r="Q125" s="57">
        <f t="shared" ca="1" si="33"/>
        <v>0</v>
      </c>
      <c r="R125" s="16">
        <f t="shared" ca="1" si="34"/>
        <v>3.8075930274556495E-3</v>
      </c>
    </row>
    <row r="126" spans="1:18" x14ac:dyDescent="0.2">
      <c r="A126" s="116"/>
      <c r="B126" s="116"/>
      <c r="C126" s="116"/>
      <c r="D126" s="117">
        <f t="shared" si="20"/>
        <v>0</v>
      </c>
      <c r="E126" s="117">
        <f t="shared" si="21"/>
        <v>0</v>
      </c>
      <c r="F126" s="57">
        <f t="shared" si="22"/>
        <v>0</v>
      </c>
      <c r="G126" s="57">
        <f t="shared" si="23"/>
        <v>0</v>
      </c>
      <c r="H126" s="57">
        <f t="shared" si="24"/>
        <v>0</v>
      </c>
      <c r="I126" s="57">
        <f t="shared" si="25"/>
        <v>0</v>
      </c>
      <c r="J126" s="57">
        <f t="shared" si="26"/>
        <v>0</v>
      </c>
      <c r="K126" s="57">
        <f t="shared" si="27"/>
        <v>0</v>
      </c>
      <c r="L126" s="57">
        <f t="shared" si="28"/>
        <v>0</v>
      </c>
      <c r="M126" s="57">
        <f t="shared" ca="1" si="29"/>
        <v>-3.8075930274556495E-3</v>
      </c>
      <c r="N126" s="57">
        <f t="shared" ca="1" si="30"/>
        <v>0</v>
      </c>
      <c r="O126" s="136">
        <f t="shared" ca="1" si="31"/>
        <v>0</v>
      </c>
      <c r="P126" s="57">
        <f t="shared" ca="1" si="32"/>
        <v>0</v>
      </c>
      <c r="Q126" s="57">
        <f t="shared" ca="1" si="33"/>
        <v>0</v>
      </c>
      <c r="R126" s="16">
        <f t="shared" ca="1" si="34"/>
        <v>3.8075930274556495E-3</v>
      </c>
    </row>
    <row r="127" spans="1:18" x14ac:dyDescent="0.2">
      <c r="A127" s="116"/>
      <c r="B127" s="116"/>
      <c r="C127" s="116"/>
      <c r="D127" s="117">
        <f t="shared" si="20"/>
        <v>0</v>
      </c>
      <c r="E127" s="117">
        <f t="shared" si="21"/>
        <v>0</v>
      </c>
      <c r="F127" s="57">
        <f t="shared" si="22"/>
        <v>0</v>
      </c>
      <c r="G127" s="57">
        <f t="shared" si="23"/>
        <v>0</v>
      </c>
      <c r="H127" s="57">
        <f t="shared" si="24"/>
        <v>0</v>
      </c>
      <c r="I127" s="57">
        <f t="shared" si="25"/>
        <v>0</v>
      </c>
      <c r="J127" s="57">
        <f t="shared" si="26"/>
        <v>0</v>
      </c>
      <c r="K127" s="57">
        <f t="shared" si="27"/>
        <v>0</v>
      </c>
      <c r="L127" s="57">
        <f t="shared" si="28"/>
        <v>0</v>
      </c>
      <c r="M127" s="57">
        <f t="shared" ca="1" si="29"/>
        <v>-3.8075930274556495E-3</v>
      </c>
      <c r="N127" s="57">
        <f t="shared" ca="1" si="30"/>
        <v>0</v>
      </c>
      <c r="O127" s="136">
        <f t="shared" ca="1" si="31"/>
        <v>0</v>
      </c>
      <c r="P127" s="57">
        <f t="shared" ca="1" si="32"/>
        <v>0</v>
      </c>
      <c r="Q127" s="57">
        <f t="shared" ca="1" si="33"/>
        <v>0</v>
      </c>
      <c r="R127" s="16">
        <f t="shared" ca="1" si="34"/>
        <v>3.8075930274556495E-3</v>
      </c>
    </row>
    <row r="128" spans="1:18" x14ac:dyDescent="0.2">
      <c r="A128" s="116"/>
      <c r="B128" s="116"/>
      <c r="C128" s="116"/>
      <c r="D128" s="117">
        <f t="shared" si="20"/>
        <v>0</v>
      </c>
      <c r="E128" s="117">
        <f t="shared" si="21"/>
        <v>0</v>
      </c>
      <c r="F128" s="57">
        <f t="shared" si="22"/>
        <v>0</v>
      </c>
      <c r="G128" s="57">
        <f t="shared" si="23"/>
        <v>0</v>
      </c>
      <c r="H128" s="57">
        <f t="shared" si="24"/>
        <v>0</v>
      </c>
      <c r="I128" s="57">
        <f t="shared" si="25"/>
        <v>0</v>
      </c>
      <c r="J128" s="57">
        <f t="shared" si="26"/>
        <v>0</v>
      </c>
      <c r="K128" s="57">
        <f t="shared" si="27"/>
        <v>0</v>
      </c>
      <c r="L128" s="57">
        <f t="shared" si="28"/>
        <v>0</v>
      </c>
      <c r="M128" s="57">
        <f t="shared" ca="1" si="29"/>
        <v>-3.8075930274556495E-3</v>
      </c>
      <c r="N128" s="57">
        <f t="shared" ca="1" si="30"/>
        <v>0</v>
      </c>
      <c r="O128" s="136">
        <f t="shared" ca="1" si="31"/>
        <v>0</v>
      </c>
      <c r="P128" s="57">
        <f t="shared" ca="1" si="32"/>
        <v>0</v>
      </c>
      <c r="Q128" s="57">
        <f t="shared" ca="1" si="33"/>
        <v>0</v>
      </c>
      <c r="R128" s="16">
        <f t="shared" ca="1" si="34"/>
        <v>3.8075930274556495E-3</v>
      </c>
    </row>
    <row r="129" spans="1:18" x14ac:dyDescent="0.2">
      <c r="A129" s="116"/>
      <c r="B129" s="116"/>
      <c r="C129" s="116"/>
      <c r="D129" s="117">
        <f t="shared" si="20"/>
        <v>0</v>
      </c>
      <c r="E129" s="117">
        <f t="shared" si="21"/>
        <v>0</v>
      </c>
      <c r="F129" s="57">
        <f t="shared" si="22"/>
        <v>0</v>
      </c>
      <c r="G129" s="57">
        <f t="shared" si="23"/>
        <v>0</v>
      </c>
      <c r="H129" s="57">
        <f t="shared" si="24"/>
        <v>0</v>
      </c>
      <c r="I129" s="57">
        <f t="shared" si="25"/>
        <v>0</v>
      </c>
      <c r="J129" s="57">
        <f t="shared" si="26"/>
        <v>0</v>
      </c>
      <c r="K129" s="57">
        <f t="shared" si="27"/>
        <v>0</v>
      </c>
      <c r="L129" s="57">
        <f t="shared" si="28"/>
        <v>0</v>
      </c>
      <c r="M129" s="57">
        <f t="shared" ca="1" si="29"/>
        <v>-3.8075930274556495E-3</v>
      </c>
      <c r="N129" s="57">
        <f t="shared" ca="1" si="30"/>
        <v>0</v>
      </c>
      <c r="O129" s="136">
        <f t="shared" ca="1" si="31"/>
        <v>0</v>
      </c>
      <c r="P129" s="57">
        <f t="shared" ca="1" si="32"/>
        <v>0</v>
      </c>
      <c r="Q129" s="57">
        <f t="shared" ca="1" si="33"/>
        <v>0</v>
      </c>
      <c r="R129" s="16">
        <f t="shared" ca="1" si="34"/>
        <v>3.8075930274556495E-3</v>
      </c>
    </row>
    <row r="130" spans="1:18" x14ac:dyDescent="0.2">
      <c r="A130" s="116"/>
      <c r="B130" s="116"/>
      <c r="C130" s="116"/>
      <c r="D130" s="117">
        <f t="shared" si="20"/>
        <v>0</v>
      </c>
      <c r="E130" s="117">
        <f t="shared" si="21"/>
        <v>0</v>
      </c>
      <c r="F130" s="57">
        <f t="shared" si="22"/>
        <v>0</v>
      </c>
      <c r="G130" s="57">
        <f t="shared" si="23"/>
        <v>0</v>
      </c>
      <c r="H130" s="57">
        <f t="shared" si="24"/>
        <v>0</v>
      </c>
      <c r="I130" s="57">
        <f t="shared" si="25"/>
        <v>0</v>
      </c>
      <c r="J130" s="57">
        <f t="shared" si="26"/>
        <v>0</v>
      </c>
      <c r="K130" s="57">
        <f t="shared" si="27"/>
        <v>0</v>
      </c>
      <c r="L130" s="57">
        <f t="shared" si="28"/>
        <v>0</v>
      </c>
      <c r="M130" s="57">
        <f t="shared" ca="1" si="29"/>
        <v>-3.8075930274556495E-3</v>
      </c>
      <c r="N130" s="57">
        <f t="shared" ca="1" si="30"/>
        <v>0</v>
      </c>
      <c r="O130" s="136">
        <f t="shared" ca="1" si="31"/>
        <v>0</v>
      </c>
      <c r="P130" s="57">
        <f t="shared" ca="1" si="32"/>
        <v>0</v>
      </c>
      <c r="Q130" s="57">
        <f t="shared" ca="1" si="33"/>
        <v>0</v>
      </c>
      <c r="R130" s="16">
        <f t="shared" ca="1" si="34"/>
        <v>3.8075930274556495E-3</v>
      </c>
    </row>
    <row r="131" spans="1:18" x14ac:dyDescent="0.2">
      <c r="A131" s="116"/>
      <c r="B131" s="116"/>
      <c r="C131" s="116"/>
      <c r="D131" s="117">
        <f t="shared" si="20"/>
        <v>0</v>
      </c>
      <c r="E131" s="117">
        <f t="shared" si="21"/>
        <v>0</v>
      </c>
      <c r="F131" s="57">
        <f t="shared" si="22"/>
        <v>0</v>
      </c>
      <c r="G131" s="57">
        <f t="shared" si="23"/>
        <v>0</v>
      </c>
      <c r="H131" s="57">
        <f t="shared" si="24"/>
        <v>0</v>
      </c>
      <c r="I131" s="57">
        <f t="shared" si="25"/>
        <v>0</v>
      </c>
      <c r="J131" s="57">
        <f t="shared" si="26"/>
        <v>0</v>
      </c>
      <c r="K131" s="57">
        <f t="shared" si="27"/>
        <v>0</v>
      </c>
      <c r="L131" s="57">
        <f t="shared" si="28"/>
        <v>0</v>
      </c>
      <c r="M131" s="57">
        <f t="shared" ca="1" si="29"/>
        <v>-3.8075930274556495E-3</v>
      </c>
      <c r="N131" s="57">
        <f t="shared" ca="1" si="30"/>
        <v>0</v>
      </c>
      <c r="O131" s="136">
        <f t="shared" ca="1" si="31"/>
        <v>0</v>
      </c>
      <c r="P131" s="57">
        <f t="shared" ca="1" si="32"/>
        <v>0</v>
      </c>
      <c r="Q131" s="57">
        <f t="shared" ca="1" si="33"/>
        <v>0</v>
      </c>
      <c r="R131" s="16">
        <f t="shared" ca="1" si="34"/>
        <v>3.8075930274556495E-3</v>
      </c>
    </row>
    <row r="132" spans="1:18" x14ac:dyDescent="0.2">
      <c r="A132" s="116"/>
      <c r="B132" s="116"/>
      <c r="C132" s="116"/>
      <c r="D132" s="117">
        <f t="shared" si="20"/>
        <v>0</v>
      </c>
      <c r="E132" s="117">
        <f t="shared" si="21"/>
        <v>0</v>
      </c>
      <c r="F132" s="57">
        <f t="shared" si="22"/>
        <v>0</v>
      </c>
      <c r="G132" s="57">
        <f t="shared" si="23"/>
        <v>0</v>
      </c>
      <c r="H132" s="57">
        <f t="shared" si="24"/>
        <v>0</v>
      </c>
      <c r="I132" s="57">
        <f t="shared" si="25"/>
        <v>0</v>
      </c>
      <c r="J132" s="57">
        <f t="shared" si="26"/>
        <v>0</v>
      </c>
      <c r="K132" s="57">
        <f t="shared" si="27"/>
        <v>0</v>
      </c>
      <c r="L132" s="57">
        <f t="shared" si="28"/>
        <v>0</v>
      </c>
      <c r="M132" s="57">
        <f t="shared" ca="1" si="29"/>
        <v>-3.8075930274556495E-3</v>
      </c>
      <c r="N132" s="57">
        <f t="shared" ca="1" si="30"/>
        <v>0</v>
      </c>
      <c r="O132" s="136">
        <f t="shared" ca="1" si="31"/>
        <v>0</v>
      </c>
      <c r="P132" s="57">
        <f t="shared" ca="1" si="32"/>
        <v>0</v>
      </c>
      <c r="Q132" s="57">
        <f t="shared" ca="1" si="33"/>
        <v>0</v>
      </c>
      <c r="R132" s="16">
        <f t="shared" ca="1" si="34"/>
        <v>3.8075930274556495E-3</v>
      </c>
    </row>
    <row r="133" spans="1:18" x14ac:dyDescent="0.2">
      <c r="A133" s="116"/>
      <c r="B133" s="116"/>
      <c r="C133" s="116"/>
      <c r="D133" s="117">
        <f t="shared" si="20"/>
        <v>0</v>
      </c>
      <c r="E133" s="117">
        <f t="shared" si="21"/>
        <v>0</v>
      </c>
      <c r="F133" s="57">
        <f t="shared" si="22"/>
        <v>0</v>
      </c>
      <c r="G133" s="57">
        <f t="shared" si="23"/>
        <v>0</v>
      </c>
      <c r="H133" s="57">
        <f t="shared" si="24"/>
        <v>0</v>
      </c>
      <c r="I133" s="57">
        <f t="shared" si="25"/>
        <v>0</v>
      </c>
      <c r="J133" s="57">
        <f t="shared" si="26"/>
        <v>0</v>
      </c>
      <c r="K133" s="57">
        <f t="shared" si="27"/>
        <v>0</v>
      </c>
      <c r="L133" s="57">
        <f t="shared" si="28"/>
        <v>0</v>
      </c>
      <c r="M133" s="57">
        <f t="shared" ca="1" si="29"/>
        <v>-3.8075930274556495E-3</v>
      </c>
      <c r="N133" s="57">
        <f t="shared" ca="1" si="30"/>
        <v>0</v>
      </c>
      <c r="O133" s="136">
        <f t="shared" ca="1" si="31"/>
        <v>0</v>
      </c>
      <c r="P133" s="57">
        <f t="shared" ca="1" si="32"/>
        <v>0</v>
      </c>
      <c r="Q133" s="57">
        <f t="shared" ca="1" si="33"/>
        <v>0</v>
      </c>
      <c r="R133" s="16">
        <f t="shared" ca="1" si="34"/>
        <v>3.8075930274556495E-3</v>
      </c>
    </row>
    <row r="134" spans="1:18" x14ac:dyDescent="0.2">
      <c r="A134" s="116"/>
      <c r="B134" s="116"/>
      <c r="C134" s="116"/>
      <c r="D134" s="117">
        <f t="shared" si="20"/>
        <v>0</v>
      </c>
      <c r="E134" s="117">
        <f t="shared" si="21"/>
        <v>0</v>
      </c>
      <c r="F134" s="57">
        <f t="shared" si="22"/>
        <v>0</v>
      </c>
      <c r="G134" s="57">
        <f t="shared" si="23"/>
        <v>0</v>
      </c>
      <c r="H134" s="57">
        <f t="shared" si="24"/>
        <v>0</v>
      </c>
      <c r="I134" s="57">
        <f t="shared" si="25"/>
        <v>0</v>
      </c>
      <c r="J134" s="57">
        <f t="shared" si="26"/>
        <v>0</v>
      </c>
      <c r="K134" s="57">
        <f t="shared" si="27"/>
        <v>0</v>
      </c>
      <c r="L134" s="57">
        <f t="shared" si="28"/>
        <v>0</v>
      </c>
      <c r="M134" s="57">
        <f t="shared" ca="1" si="29"/>
        <v>-3.8075930274556495E-3</v>
      </c>
      <c r="N134" s="57">
        <f t="shared" ca="1" si="30"/>
        <v>0</v>
      </c>
      <c r="O134" s="136">
        <f t="shared" ca="1" si="31"/>
        <v>0</v>
      </c>
      <c r="P134" s="57">
        <f t="shared" ca="1" si="32"/>
        <v>0</v>
      </c>
      <c r="Q134" s="57">
        <f t="shared" ca="1" si="33"/>
        <v>0</v>
      </c>
      <c r="R134" s="16">
        <f t="shared" ca="1" si="34"/>
        <v>3.8075930274556495E-3</v>
      </c>
    </row>
    <row r="135" spans="1:18" x14ac:dyDescent="0.2">
      <c r="A135" s="116"/>
      <c r="B135" s="116"/>
      <c r="C135" s="116"/>
      <c r="D135" s="117">
        <f t="shared" si="20"/>
        <v>0</v>
      </c>
      <c r="E135" s="117">
        <f t="shared" si="21"/>
        <v>0</v>
      </c>
      <c r="F135" s="57">
        <f t="shared" si="22"/>
        <v>0</v>
      </c>
      <c r="G135" s="57">
        <f t="shared" si="23"/>
        <v>0</v>
      </c>
      <c r="H135" s="57">
        <f t="shared" si="24"/>
        <v>0</v>
      </c>
      <c r="I135" s="57">
        <f t="shared" si="25"/>
        <v>0</v>
      </c>
      <c r="J135" s="57">
        <f t="shared" si="26"/>
        <v>0</v>
      </c>
      <c r="K135" s="57">
        <f t="shared" si="27"/>
        <v>0</v>
      </c>
      <c r="L135" s="57">
        <f t="shared" si="28"/>
        <v>0</v>
      </c>
      <c r="M135" s="57">
        <f t="shared" ca="1" si="29"/>
        <v>-3.8075930274556495E-3</v>
      </c>
      <c r="N135" s="57">
        <f t="shared" ca="1" si="30"/>
        <v>0</v>
      </c>
      <c r="O135" s="136">
        <f t="shared" ca="1" si="31"/>
        <v>0</v>
      </c>
      <c r="P135" s="57">
        <f t="shared" ca="1" si="32"/>
        <v>0</v>
      </c>
      <c r="Q135" s="57">
        <f t="shared" ca="1" si="33"/>
        <v>0</v>
      </c>
      <c r="R135" s="16">
        <f t="shared" ca="1" si="34"/>
        <v>3.8075930274556495E-3</v>
      </c>
    </row>
    <row r="136" spans="1:18" x14ac:dyDescent="0.2">
      <c r="A136" s="116"/>
      <c r="B136" s="116"/>
      <c r="C136" s="116"/>
      <c r="D136" s="117">
        <f t="shared" si="20"/>
        <v>0</v>
      </c>
      <c r="E136" s="117">
        <f t="shared" si="21"/>
        <v>0</v>
      </c>
      <c r="F136" s="57">
        <f t="shared" si="22"/>
        <v>0</v>
      </c>
      <c r="G136" s="57">
        <f t="shared" si="23"/>
        <v>0</v>
      </c>
      <c r="H136" s="57">
        <f t="shared" si="24"/>
        <v>0</v>
      </c>
      <c r="I136" s="57">
        <f t="shared" si="25"/>
        <v>0</v>
      </c>
      <c r="J136" s="57">
        <f t="shared" si="26"/>
        <v>0</v>
      </c>
      <c r="K136" s="57">
        <f t="shared" si="27"/>
        <v>0</v>
      </c>
      <c r="L136" s="57">
        <f t="shared" si="28"/>
        <v>0</v>
      </c>
      <c r="M136" s="57">
        <f t="shared" ca="1" si="29"/>
        <v>-3.8075930274556495E-3</v>
      </c>
      <c r="N136" s="57">
        <f t="shared" ca="1" si="30"/>
        <v>0</v>
      </c>
      <c r="O136" s="136">
        <f t="shared" ca="1" si="31"/>
        <v>0</v>
      </c>
      <c r="P136" s="57">
        <f t="shared" ca="1" si="32"/>
        <v>0</v>
      </c>
      <c r="Q136" s="57">
        <f t="shared" ca="1" si="33"/>
        <v>0</v>
      </c>
      <c r="R136" s="16">
        <f t="shared" ca="1" si="34"/>
        <v>3.8075930274556495E-3</v>
      </c>
    </row>
    <row r="137" spans="1:18" x14ac:dyDescent="0.2">
      <c r="A137" s="116"/>
      <c r="B137" s="116"/>
      <c r="C137" s="116"/>
      <c r="D137" s="117">
        <f t="shared" si="20"/>
        <v>0</v>
      </c>
      <c r="E137" s="117">
        <f t="shared" si="21"/>
        <v>0</v>
      </c>
      <c r="F137" s="57">
        <f t="shared" si="22"/>
        <v>0</v>
      </c>
      <c r="G137" s="57">
        <f t="shared" si="23"/>
        <v>0</v>
      </c>
      <c r="H137" s="57">
        <f t="shared" si="24"/>
        <v>0</v>
      </c>
      <c r="I137" s="57">
        <f t="shared" si="25"/>
        <v>0</v>
      </c>
      <c r="J137" s="57">
        <f t="shared" si="26"/>
        <v>0</v>
      </c>
      <c r="K137" s="57">
        <f t="shared" si="27"/>
        <v>0</v>
      </c>
      <c r="L137" s="57">
        <f t="shared" si="28"/>
        <v>0</v>
      </c>
      <c r="M137" s="57">
        <f t="shared" ca="1" si="29"/>
        <v>-3.8075930274556495E-3</v>
      </c>
      <c r="N137" s="57">
        <f t="shared" ca="1" si="30"/>
        <v>0</v>
      </c>
      <c r="O137" s="136">
        <f t="shared" ca="1" si="31"/>
        <v>0</v>
      </c>
      <c r="P137" s="57">
        <f t="shared" ca="1" si="32"/>
        <v>0</v>
      </c>
      <c r="Q137" s="57">
        <f t="shared" ca="1" si="33"/>
        <v>0</v>
      </c>
      <c r="R137" s="16">
        <f t="shared" ca="1" si="34"/>
        <v>3.8075930274556495E-3</v>
      </c>
    </row>
    <row r="138" spans="1:18" x14ac:dyDescent="0.2">
      <c r="A138" s="116"/>
      <c r="B138" s="116"/>
      <c r="C138" s="116"/>
      <c r="D138" s="117">
        <f t="shared" si="20"/>
        <v>0</v>
      </c>
      <c r="E138" s="117">
        <f t="shared" si="21"/>
        <v>0</v>
      </c>
      <c r="F138" s="57">
        <f t="shared" si="22"/>
        <v>0</v>
      </c>
      <c r="G138" s="57">
        <f t="shared" si="23"/>
        <v>0</v>
      </c>
      <c r="H138" s="57">
        <f t="shared" si="24"/>
        <v>0</v>
      </c>
      <c r="I138" s="57">
        <f t="shared" si="25"/>
        <v>0</v>
      </c>
      <c r="J138" s="57">
        <f t="shared" si="26"/>
        <v>0</v>
      </c>
      <c r="K138" s="57">
        <f t="shared" si="27"/>
        <v>0</v>
      </c>
      <c r="L138" s="57">
        <f t="shared" si="28"/>
        <v>0</v>
      </c>
      <c r="M138" s="57">
        <f t="shared" ca="1" si="29"/>
        <v>-3.8075930274556495E-3</v>
      </c>
      <c r="N138" s="57">
        <f t="shared" ca="1" si="30"/>
        <v>0</v>
      </c>
      <c r="O138" s="136">
        <f t="shared" ca="1" si="31"/>
        <v>0</v>
      </c>
      <c r="P138" s="57">
        <f t="shared" ca="1" si="32"/>
        <v>0</v>
      </c>
      <c r="Q138" s="57">
        <f t="shared" ca="1" si="33"/>
        <v>0</v>
      </c>
      <c r="R138" s="16">
        <f t="shared" ca="1" si="34"/>
        <v>3.8075930274556495E-3</v>
      </c>
    </row>
    <row r="139" spans="1:18" x14ac:dyDescent="0.2">
      <c r="A139" s="116"/>
      <c r="B139" s="116"/>
      <c r="C139" s="116"/>
      <c r="D139" s="117">
        <f t="shared" si="20"/>
        <v>0</v>
      </c>
      <c r="E139" s="117">
        <f t="shared" si="21"/>
        <v>0</v>
      </c>
      <c r="F139" s="57">
        <f t="shared" si="22"/>
        <v>0</v>
      </c>
      <c r="G139" s="57">
        <f t="shared" si="23"/>
        <v>0</v>
      </c>
      <c r="H139" s="57">
        <f t="shared" si="24"/>
        <v>0</v>
      </c>
      <c r="I139" s="57">
        <f t="shared" si="25"/>
        <v>0</v>
      </c>
      <c r="J139" s="57">
        <f t="shared" si="26"/>
        <v>0</v>
      </c>
      <c r="K139" s="57">
        <f t="shared" si="27"/>
        <v>0</v>
      </c>
      <c r="L139" s="57">
        <f t="shared" si="28"/>
        <v>0</v>
      </c>
      <c r="M139" s="57">
        <f t="shared" ca="1" si="29"/>
        <v>-3.8075930274556495E-3</v>
      </c>
      <c r="N139" s="57">
        <f t="shared" ca="1" si="30"/>
        <v>0</v>
      </c>
      <c r="O139" s="136">
        <f t="shared" ca="1" si="31"/>
        <v>0</v>
      </c>
      <c r="P139" s="57">
        <f t="shared" ca="1" si="32"/>
        <v>0</v>
      </c>
      <c r="Q139" s="57">
        <f t="shared" ca="1" si="33"/>
        <v>0</v>
      </c>
      <c r="R139" s="16">
        <f t="shared" ca="1" si="34"/>
        <v>3.8075930274556495E-3</v>
      </c>
    </row>
    <row r="140" spans="1:18" x14ac:dyDescent="0.2">
      <c r="A140" s="116"/>
      <c r="B140" s="116"/>
      <c r="C140" s="116"/>
      <c r="D140" s="117">
        <f t="shared" si="20"/>
        <v>0</v>
      </c>
      <c r="E140" s="117">
        <f t="shared" si="21"/>
        <v>0</v>
      </c>
      <c r="F140" s="57">
        <f t="shared" si="22"/>
        <v>0</v>
      </c>
      <c r="G140" s="57">
        <f t="shared" si="23"/>
        <v>0</v>
      </c>
      <c r="H140" s="57">
        <f t="shared" si="24"/>
        <v>0</v>
      </c>
      <c r="I140" s="57">
        <f t="shared" si="25"/>
        <v>0</v>
      </c>
      <c r="J140" s="57">
        <f t="shared" si="26"/>
        <v>0</v>
      </c>
      <c r="K140" s="57">
        <f t="shared" si="27"/>
        <v>0</v>
      </c>
      <c r="L140" s="57">
        <f t="shared" si="28"/>
        <v>0</v>
      </c>
      <c r="M140" s="57">
        <f t="shared" ca="1" si="29"/>
        <v>-3.8075930274556495E-3</v>
      </c>
      <c r="N140" s="57">
        <f t="shared" ca="1" si="30"/>
        <v>0</v>
      </c>
      <c r="O140" s="136">
        <f t="shared" ca="1" si="31"/>
        <v>0</v>
      </c>
      <c r="P140" s="57">
        <f t="shared" ca="1" si="32"/>
        <v>0</v>
      </c>
      <c r="Q140" s="57">
        <f t="shared" ca="1" si="33"/>
        <v>0</v>
      </c>
      <c r="R140" s="16">
        <f t="shared" ca="1" si="34"/>
        <v>3.8075930274556495E-3</v>
      </c>
    </row>
    <row r="141" spans="1:18" x14ac:dyDescent="0.2">
      <c r="A141" s="116"/>
      <c r="B141" s="116"/>
      <c r="C141" s="116"/>
      <c r="D141" s="117">
        <f t="shared" si="20"/>
        <v>0</v>
      </c>
      <c r="E141" s="117">
        <f t="shared" si="21"/>
        <v>0</v>
      </c>
      <c r="F141" s="57">
        <f t="shared" si="22"/>
        <v>0</v>
      </c>
      <c r="G141" s="57">
        <f t="shared" si="23"/>
        <v>0</v>
      </c>
      <c r="H141" s="57">
        <f t="shared" si="24"/>
        <v>0</v>
      </c>
      <c r="I141" s="57">
        <f t="shared" si="25"/>
        <v>0</v>
      </c>
      <c r="J141" s="57">
        <f t="shared" si="26"/>
        <v>0</v>
      </c>
      <c r="K141" s="57">
        <f t="shared" si="27"/>
        <v>0</v>
      </c>
      <c r="L141" s="57">
        <f t="shared" si="28"/>
        <v>0</v>
      </c>
      <c r="M141" s="57">
        <f t="shared" ca="1" si="29"/>
        <v>-3.8075930274556495E-3</v>
      </c>
      <c r="N141" s="57">
        <f t="shared" ca="1" si="30"/>
        <v>0</v>
      </c>
      <c r="O141" s="136">
        <f t="shared" ca="1" si="31"/>
        <v>0</v>
      </c>
      <c r="P141" s="57">
        <f t="shared" ca="1" si="32"/>
        <v>0</v>
      </c>
      <c r="Q141" s="57">
        <f t="shared" ca="1" si="33"/>
        <v>0</v>
      </c>
      <c r="R141" s="16">
        <f t="shared" ca="1" si="34"/>
        <v>3.8075930274556495E-3</v>
      </c>
    </row>
    <row r="142" spans="1:18" x14ac:dyDescent="0.2">
      <c r="A142" s="116"/>
      <c r="B142" s="116"/>
      <c r="C142" s="116"/>
      <c r="D142" s="117">
        <f t="shared" si="20"/>
        <v>0</v>
      </c>
      <c r="E142" s="117">
        <f t="shared" si="21"/>
        <v>0</v>
      </c>
      <c r="F142" s="57">
        <f t="shared" si="22"/>
        <v>0</v>
      </c>
      <c r="G142" s="57">
        <f t="shared" si="23"/>
        <v>0</v>
      </c>
      <c r="H142" s="57">
        <f t="shared" si="24"/>
        <v>0</v>
      </c>
      <c r="I142" s="57">
        <f t="shared" si="25"/>
        <v>0</v>
      </c>
      <c r="J142" s="57">
        <f t="shared" si="26"/>
        <v>0</v>
      </c>
      <c r="K142" s="57">
        <f t="shared" si="27"/>
        <v>0</v>
      </c>
      <c r="L142" s="57">
        <f t="shared" si="28"/>
        <v>0</v>
      </c>
      <c r="M142" s="57">
        <f t="shared" ca="1" si="29"/>
        <v>-3.8075930274556495E-3</v>
      </c>
      <c r="N142" s="57">
        <f t="shared" ca="1" si="30"/>
        <v>0</v>
      </c>
      <c r="O142" s="136">
        <f t="shared" ca="1" si="31"/>
        <v>0</v>
      </c>
      <c r="P142" s="57">
        <f t="shared" ca="1" si="32"/>
        <v>0</v>
      </c>
      <c r="Q142" s="57">
        <f t="shared" ca="1" si="33"/>
        <v>0</v>
      </c>
      <c r="R142" s="16">
        <f t="shared" ca="1" si="34"/>
        <v>3.8075930274556495E-3</v>
      </c>
    </row>
    <row r="143" spans="1:18" x14ac:dyDescent="0.2">
      <c r="A143" s="116"/>
      <c r="B143" s="116"/>
      <c r="C143" s="116"/>
      <c r="D143" s="117">
        <f t="shared" si="20"/>
        <v>0</v>
      </c>
      <c r="E143" s="117">
        <f t="shared" si="21"/>
        <v>0</v>
      </c>
      <c r="F143" s="57">
        <f t="shared" si="22"/>
        <v>0</v>
      </c>
      <c r="G143" s="57">
        <f t="shared" si="23"/>
        <v>0</v>
      </c>
      <c r="H143" s="57">
        <f t="shared" si="24"/>
        <v>0</v>
      </c>
      <c r="I143" s="57">
        <f t="shared" si="25"/>
        <v>0</v>
      </c>
      <c r="J143" s="57">
        <f t="shared" si="26"/>
        <v>0</v>
      </c>
      <c r="K143" s="57">
        <f t="shared" si="27"/>
        <v>0</v>
      </c>
      <c r="L143" s="57">
        <f t="shared" si="28"/>
        <v>0</v>
      </c>
      <c r="M143" s="57">
        <f t="shared" ca="1" si="29"/>
        <v>-3.8075930274556495E-3</v>
      </c>
      <c r="N143" s="57">
        <f t="shared" ca="1" si="30"/>
        <v>0</v>
      </c>
      <c r="O143" s="136">
        <f t="shared" ca="1" si="31"/>
        <v>0</v>
      </c>
      <c r="P143" s="57">
        <f t="shared" ca="1" si="32"/>
        <v>0</v>
      </c>
      <c r="Q143" s="57">
        <f t="shared" ca="1" si="33"/>
        <v>0</v>
      </c>
      <c r="R143" s="16">
        <f t="shared" ca="1" si="34"/>
        <v>3.8075930274556495E-3</v>
      </c>
    </row>
    <row r="144" spans="1:18" x14ac:dyDescent="0.2">
      <c r="A144" s="116"/>
      <c r="B144" s="116"/>
      <c r="C144" s="116"/>
      <c r="D144" s="117">
        <f t="shared" si="20"/>
        <v>0</v>
      </c>
      <c r="E144" s="117">
        <f t="shared" si="21"/>
        <v>0</v>
      </c>
      <c r="F144" s="57">
        <f t="shared" si="22"/>
        <v>0</v>
      </c>
      <c r="G144" s="57">
        <f t="shared" si="23"/>
        <v>0</v>
      </c>
      <c r="H144" s="57">
        <f t="shared" si="24"/>
        <v>0</v>
      </c>
      <c r="I144" s="57">
        <f t="shared" si="25"/>
        <v>0</v>
      </c>
      <c r="J144" s="57">
        <f t="shared" si="26"/>
        <v>0</v>
      </c>
      <c r="K144" s="57">
        <f t="shared" si="27"/>
        <v>0</v>
      </c>
      <c r="L144" s="57">
        <f t="shared" si="28"/>
        <v>0</v>
      </c>
      <c r="M144" s="57">
        <f t="shared" ca="1" si="29"/>
        <v>-3.8075930274556495E-3</v>
      </c>
      <c r="N144" s="57">
        <f t="shared" ca="1" si="30"/>
        <v>0</v>
      </c>
      <c r="O144" s="136">
        <f t="shared" ca="1" si="31"/>
        <v>0</v>
      </c>
      <c r="P144" s="57">
        <f t="shared" ca="1" si="32"/>
        <v>0</v>
      </c>
      <c r="Q144" s="57">
        <f t="shared" ca="1" si="33"/>
        <v>0</v>
      </c>
      <c r="R144" s="16">
        <f t="shared" ca="1" si="34"/>
        <v>3.8075930274556495E-3</v>
      </c>
    </row>
    <row r="145" spans="1:18" x14ac:dyDescent="0.2">
      <c r="A145" s="116"/>
      <c r="B145" s="116"/>
      <c r="C145" s="116"/>
      <c r="D145" s="117">
        <f t="shared" si="20"/>
        <v>0</v>
      </c>
      <c r="E145" s="117">
        <f t="shared" si="21"/>
        <v>0</v>
      </c>
      <c r="F145" s="57">
        <f t="shared" si="22"/>
        <v>0</v>
      </c>
      <c r="G145" s="57">
        <f t="shared" si="23"/>
        <v>0</v>
      </c>
      <c r="H145" s="57">
        <f t="shared" si="24"/>
        <v>0</v>
      </c>
      <c r="I145" s="57">
        <f t="shared" si="25"/>
        <v>0</v>
      </c>
      <c r="J145" s="57">
        <f t="shared" si="26"/>
        <v>0</v>
      </c>
      <c r="K145" s="57">
        <f t="shared" si="27"/>
        <v>0</v>
      </c>
      <c r="L145" s="57">
        <f t="shared" si="28"/>
        <v>0</v>
      </c>
      <c r="M145" s="57">
        <f t="shared" ca="1" si="29"/>
        <v>-3.8075930274556495E-3</v>
      </c>
      <c r="N145" s="57">
        <f t="shared" ca="1" si="30"/>
        <v>0</v>
      </c>
      <c r="O145" s="136">
        <f t="shared" ca="1" si="31"/>
        <v>0</v>
      </c>
      <c r="P145" s="57">
        <f t="shared" ca="1" si="32"/>
        <v>0</v>
      </c>
      <c r="Q145" s="57">
        <f t="shared" ca="1" si="33"/>
        <v>0</v>
      </c>
      <c r="R145" s="16">
        <f t="shared" ca="1" si="34"/>
        <v>3.8075930274556495E-3</v>
      </c>
    </row>
    <row r="146" spans="1:18" x14ac:dyDescent="0.2">
      <c r="A146" s="116"/>
      <c r="B146" s="116"/>
      <c r="C146" s="116"/>
      <c r="D146" s="117">
        <f t="shared" si="20"/>
        <v>0</v>
      </c>
      <c r="E146" s="117">
        <f t="shared" si="21"/>
        <v>0</v>
      </c>
      <c r="F146" s="57">
        <f t="shared" si="22"/>
        <v>0</v>
      </c>
      <c r="G146" s="57">
        <f t="shared" si="23"/>
        <v>0</v>
      </c>
      <c r="H146" s="57">
        <f t="shared" si="24"/>
        <v>0</v>
      </c>
      <c r="I146" s="57">
        <f t="shared" si="25"/>
        <v>0</v>
      </c>
      <c r="J146" s="57">
        <f t="shared" si="26"/>
        <v>0</v>
      </c>
      <c r="K146" s="57">
        <f t="shared" si="27"/>
        <v>0</v>
      </c>
      <c r="L146" s="57">
        <f t="shared" si="28"/>
        <v>0</v>
      </c>
      <c r="M146" s="57">
        <f t="shared" ca="1" si="29"/>
        <v>-3.8075930274556495E-3</v>
      </c>
      <c r="N146" s="57">
        <f t="shared" ca="1" si="30"/>
        <v>0</v>
      </c>
      <c r="O146" s="136">
        <f t="shared" ca="1" si="31"/>
        <v>0</v>
      </c>
      <c r="P146" s="57">
        <f t="shared" ca="1" si="32"/>
        <v>0</v>
      </c>
      <c r="Q146" s="57">
        <f t="shared" ca="1" si="33"/>
        <v>0</v>
      </c>
      <c r="R146" s="16">
        <f t="shared" ca="1" si="34"/>
        <v>3.8075930274556495E-3</v>
      </c>
    </row>
    <row r="147" spans="1:18" x14ac:dyDescent="0.2">
      <c r="A147" s="116"/>
      <c r="B147" s="116"/>
      <c r="C147" s="116"/>
      <c r="D147" s="117">
        <f t="shared" si="20"/>
        <v>0</v>
      </c>
      <c r="E147" s="117">
        <f t="shared" si="21"/>
        <v>0</v>
      </c>
      <c r="F147" s="57">
        <f t="shared" si="22"/>
        <v>0</v>
      </c>
      <c r="G147" s="57">
        <f t="shared" si="23"/>
        <v>0</v>
      </c>
      <c r="H147" s="57">
        <f t="shared" si="24"/>
        <v>0</v>
      </c>
      <c r="I147" s="57">
        <f t="shared" si="25"/>
        <v>0</v>
      </c>
      <c r="J147" s="57">
        <f t="shared" si="26"/>
        <v>0</v>
      </c>
      <c r="K147" s="57">
        <f t="shared" si="27"/>
        <v>0</v>
      </c>
      <c r="L147" s="57">
        <f t="shared" si="28"/>
        <v>0</v>
      </c>
      <c r="M147" s="57">
        <f t="shared" ca="1" si="29"/>
        <v>-3.8075930274556495E-3</v>
      </c>
      <c r="N147" s="57">
        <f t="shared" ca="1" si="30"/>
        <v>0</v>
      </c>
      <c r="O147" s="136">
        <f t="shared" ca="1" si="31"/>
        <v>0</v>
      </c>
      <c r="P147" s="57">
        <f t="shared" ca="1" si="32"/>
        <v>0</v>
      </c>
      <c r="Q147" s="57">
        <f t="shared" ca="1" si="33"/>
        <v>0</v>
      </c>
      <c r="R147" s="16">
        <f t="shared" ca="1" si="34"/>
        <v>3.8075930274556495E-3</v>
      </c>
    </row>
    <row r="148" spans="1:18" x14ac:dyDescent="0.2">
      <c r="A148" s="116"/>
      <c r="B148" s="116"/>
      <c r="C148" s="116"/>
      <c r="D148" s="117">
        <f t="shared" si="20"/>
        <v>0</v>
      </c>
      <c r="E148" s="117">
        <f t="shared" si="21"/>
        <v>0</v>
      </c>
      <c r="F148" s="57">
        <f t="shared" si="22"/>
        <v>0</v>
      </c>
      <c r="G148" s="57">
        <f t="shared" si="23"/>
        <v>0</v>
      </c>
      <c r="H148" s="57">
        <f t="shared" si="24"/>
        <v>0</v>
      </c>
      <c r="I148" s="57">
        <f t="shared" si="25"/>
        <v>0</v>
      </c>
      <c r="J148" s="57">
        <f t="shared" si="26"/>
        <v>0</v>
      </c>
      <c r="K148" s="57">
        <f t="shared" si="27"/>
        <v>0</v>
      </c>
      <c r="L148" s="57">
        <f t="shared" si="28"/>
        <v>0</v>
      </c>
      <c r="M148" s="57">
        <f t="shared" ca="1" si="29"/>
        <v>-3.8075930274556495E-3</v>
      </c>
      <c r="N148" s="57">
        <f t="shared" ca="1" si="30"/>
        <v>0</v>
      </c>
      <c r="O148" s="136">
        <f t="shared" ca="1" si="31"/>
        <v>0</v>
      </c>
      <c r="P148" s="57">
        <f t="shared" ca="1" si="32"/>
        <v>0</v>
      </c>
      <c r="Q148" s="57">
        <f t="shared" ca="1" si="33"/>
        <v>0</v>
      </c>
      <c r="R148" s="16">
        <f t="shared" ca="1" si="34"/>
        <v>3.8075930274556495E-3</v>
      </c>
    </row>
    <row r="149" spans="1:18" x14ac:dyDescent="0.2">
      <c r="A149" s="116"/>
      <c r="B149" s="116"/>
      <c r="C149" s="116"/>
      <c r="D149" s="117">
        <f t="shared" ref="D149:D212" si="35">A149/A$18</f>
        <v>0</v>
      </c>
      <c r="E149" s="117">
        <f t="shared" ref="E149:E212" si="36">B149/B$18</f>
        <v>0</v>
      </c>
      <c r="F149" s="57">
        <f t="shared" ref="F149:F212" si="37">$C149*D149</f>
        <v>0</v>
      </c>
      <c r="G149" s="57">
        <f t="shared" ref="G149:G212" si="38">$C149*E149</f>
        <v>0</v>
      </c>
      <c r="H149" s="57">
        <f t="shared" ref="H149:H212" si="39">C149*D149*D149</f>
        <v>0</v>
      </c>
      <c r="I149" s="57">
        <f t="shared" ref="I149:I212" si="40">C149*D149*D149*D149</f>
        <v>0</v>
      </c>
      <c r="J149" s="57">
        <f t="shared" ref="J149:J212" si="41">C149*D149*D149*D149*D149</f>
        <v>0</v>
      </c>
      <c r="K149" s="57">
        <f t="shared" ref="K149:K212" si="42">C149*E149*D149</f>
        <v>0</v>
      </c>
      <c r="L149" s="57">
        <f t="shared" ref="L149:L212" si="43">C149*E149*D149*D149</f>
        <v>0</v>
      </c>
      <c r="M149" s="57">
        <f t="shared" ref="M149:M212" ca="1" si="44">+E$4+E$5*D149+E$6*D149^2</f>
        <v>-3.8075930274556495E-3</v>
      </c>
      <c r="N149" s="57">
        <f t="shared" ref="N149:N212" ca="1" si="45">C149*(M149-E149)^2</f>
        <v>0</v>
      </c>
      <c r="O149" s="136">
        <f t="shared" ref="O149:O212" ca="1" si="46">(C149*O$1-O$2*F149+O$3*H149)^2</f>
        <v>0</v>
      </c>
      <c r="P149" s="57">
        <f t="shared" ref="P149:P212" ca="1" si="47">(-C149*O$2+O$4*F149-O$5*H149)^2</f>
        <v>0</v>
      </c>
      <c r="Q149" s="57">
        <f t="shared" ref="Q149:Q212" ca="1" si="48">+(C149*O$3-F149*O$5+H149*O$6)^2</f>
        <v>0</v>
      </c>
      <c r="R149" s="16">
        <f t="shared" ref="R149:R212" ca="1" si="49">+E149-M149</f>
        <v>3.8075930274556495E-3</v>
      </c>
    </row>
    <row r="150" spans="1:18" x14ac:dyDescent="0.2">
      <c r="A150" s="116"/>
      <c r="B150" s="116"/>
      <c r="C150" s="116"/>
      <c r="D150" s="117">
        <f t="shared" si="35"/>
        <v>0</v>
      </c>
      <c r="E150" s="117">
        <f t="shared" si="36"/>
        <v>0</v>
      </c>
      <c r="F150" s="57">
        <f t="shared" si="37"/>
        <v>0</v>
      </c>
      <c r="G150" s="57">
        <f t="shared" si="38"/>
        <v>0</v>
      </c>
      <c r="H150" s="57">
        <f t="shared" si="39"/>
        <v>0</v>
      </c>
      <c r="I150" s="57">
        <f t="shared" si="40"/>
        <v>0</v>
      </c>
      <c r="J150" s="57">
        <f t="shared" si="41"/>
        <v>0</v>
      </c>
      <c r="K150" s="57">
        <f t="shared" si="42"/>
        <v>0</v>
      </c>
      <c r="L150" s="57">
        <f t="shared" si="43"/>
        <v>0</v>
      </c>
      <c r="M150" s="57">
        <f t="shared" ca="1" si="44"/>
        <v>-3.8075930274556495E-3</v>
      </c>
      <c r="N150" s="57">
        <f t="shared" ca="1" si="45"/>
        <v>0</v>
      </c>
      <c r="O150" s="136">
        <f t="shared" ca="1" si="46"/>
        <v>0</v>
      </c>
      <c r="P150" s="57">
        <f t="shared" ca="1" si="47"/>
        <v>0</v>
      </c>
      <c r="Q150" s="57">
        <f t="shared" ca="1" si="48"/>
        <v>0</v>
      </c>
      <c r="R150" s="16">
        <f t="shared" ca="1" si="49"/>
        <v>3.8075930274556495E-3</v>
      </c>
    </row>
    <row r="151" spans="1:18" x14ac:dyDescent="0.2">
      <c r="A151" s="116"/>
      <c r="B151" s="116"/>
      <c r="C151" s="116"/>
      <c r="D151" s="117">
        <f t="shared" si="35"/>
        <v>0</v>
      </c>
      <c r="E151" s="117">
        <f t="shared" si="36"/>
        <v>0</v>
      </c>
      <c r="F151" s="57">
        <f t="shared" si="37"/>
        <v>0</v>
      </c>
      <c r="G151" s="57">
        <f t="shared" si="38"/>
        <v>0</v>
      </c>
      <c r="H151" s="57">
        <f t="shared" si="39"/>
        <v>0</v>
      </c>
      <c r="I151" s="57">
        <f t="shared" si="40"/>
        <v>0</v>
      </c>
      <c r="J151" s="57">
        <f t="shared" si="41"/>
        <v>0</v>
      </c>
      <c r="K151" s="57">
        <f t="shared" si="42"/>
        <v>0</v>
      </c>
      <c r="L151" s="57">
        <f t="shared" si="43"/>
        <v>0</v>
      </c>
      <c r="M151" s="57">
        <f t="shared" ca="1" si="44"/>
        <v>-3.8075930274556495E-3</v>
      </c>
      <c r="N151" s="57">
        <f t="shared" ca="1" si="45"/>
        <v>0</v>
      </c>
      <c r="O151" s="136">
        <f t="shared" ca="1" si="46"/>
        <v>0</v>
      </c>
      <c r="P151" s="57">
        <f t="shared" ca="1" si="47"/>
        <v>0</v>
      </c>
      <c r="Q151" s="57">
        <f t="shared" ca="1" si="48"/>
        <v>0</v>
      </c>
      <c r="R151" s="16">
        <f t="shared" ca="1" si="49"/>
        <v>3.8075930274556495E-3</v>
      </c>
    </row>
    <row r="152" spans="1:18" x14ac:dyDescent="0.2">
      <c r="A152" s="116"/>
      <c r="B152" s="116"/>
      <c r="C152" s="116"/>
      <c r="D152" s="117">
        <f t="shared" si="35"/>
        <v>0</v>
      </c>
      <c r="E152" s="117">
        <f t="shared" si="36"/>
        <v>0</v>
      </c>
      <c r="F152" s="57">
        <f t="shared" si="37"/>
        <v>0</v>
      </c>
      <c r="G152" s="57">
        <f t="shared" si="38"/>
        <v>0</v>
      </c>
      <c r="H152" s="57">
        <f t="shared" si="39"/>
        <v>0</v>
      </c>
      <c r="I152" s="57">
        <f t="shared" si="40"/>
        <v>0</v>
      </c>
      <c r="J152" s="57">
        <f t="shared" si="41"/>
        <v>0</v>
      </c>
      <c r="K152" s="57">
        <f t="shared" si="42"/>
        <v>0</v>
      </c>
      <c r="L152" s="57">
        <f t="shared" si="43"/>
        <v>0</v>
      </c>
      <c r="M152" s="57">
        <f t="shared" ca="1" si="44"/>
        <v>-3.8075930274556495E-3</v>
      </c>
      <c r="N152" s="57">
        <f t="shared" ca="1" si="45"/>
        <v>0</v>
      </c>
      <c r="O152" s="136">
        <f t="shared" ca="1" si="46"/>
        <v>0</v>
      </c>
      <c r="P152" s="57">
        <f t="shared" ca="1" si="47"/>
        <v>0</v>
      </c>
      <c r="Q152" s="57">
        <f t="shared" ca="1" si="48"/>
        <v>0</v>
      </c>
      <c r="R152" s="16">
        <f t="shared" ca="1" si="49"/>
        <v>3.8075930274556495E-3</v>
      </c>
    </row>
    <row r="153" spans="1:18" x14ac:dyDescent="0.2">
      <c r="A153" s="116"/>
      <c r="B153" s="116"/>
      <c r="C153" s="116"/>
      <c r="D153" s="117">
        <f t="shared" si="35"/>
        <v>0</v>
      </c>
      <c r="E153" s="117">
        <f t="shared" si="36"/>
        <v>0</v>
      </c>
      <c r="F153" s="57">
        <f t="shared" si="37"/>
        <v>0</v>
      </c>
      <c r="G153" s="57">
        <f t="shared" si="38"/>
        <v>0</v>
      </c>
      <c r="H153" s="57">
        <f t="shared" si="39"/>
        <v>0</v>
      </c>
      <c r="I153" s="57">
        <f t="shared" si="40"/>
        <v>0</v>
      </c>
      <c r="J153" s="57">
        <f t="shared" si="41"/>
        <v>0</v>
      </c>
      <c r="K153" s="57">
        <f t="shared" si="42"/>
        <v>0</v>
      </c>
      <c r="L153" s="57">
        <f t="shared" si="43"/>
        <v>0</v>
      </c>
      <c r="M153" s="57">
        <f t="shared" ca="1" si="44"/>
        <v>-3.8075930274556495E-3</v>
      </c>
      <c r="N153" s="57">
        <f t="shared" ca="1" si="45"/>
        <v>0</v>
      </c>
      <c r="O153" s="136">
        <f t="shared" ca="1" si="46"/>
        <v>0</v>
      </c>
      <c r="P153" s="57">
        <f t="shared" ca="1" si="47"/>
        <v>0</v>
      </c>
      <c r="Q153" s="57">
        <f t="shared" ca="1" si="48"/>
        <v>0</v>
      </c>
      <c r="R153" s="16">
        <f t="shared" ca="1" si="49"/>
        <v>3.8075930274556495E-3</v>
      </c>
    </row>
    <row r="154" spans="1:18" x14ac:dyDescent="0.2">
      <c r="A154" s="116"/>
      <c r="B154" s="116"/>
      <c r="C154" s="116"/>
      <c r="D154" s="117">
        <f t="shared" si="35"/>
        <v>0</v>
      </c>
      <c r="E154" s="117">
        <f t="shared" si="36"/>
        <v>0</v>
      </c>
      <c r="F154" s="57">
        <f t="shared" si="37"/>
        <v>0</v>
      </c>
      <c r="G154" s="57">
        <f t="shared" si="38"/>
        <v>0</v>
      </c>
      <c r="H154" s="57">
        <f t="shared" si="39"/>
        <v>0</v>
      </c>
      <c r="I154" s="57">
        <f t="shared" si="40"/>
        <v>0</v>
      </c>
      <c r="J154" s="57">
        <f t="shared" si="41"/>
        <v>0</v>
      </c>
      <c r="K154" s="57">
        <f t="shared" si="42"/>
        <v>0</v>
      </c>
      <c r="L154" s="57">
        <f t="shared" si="43"/>
        <v>0</v>
      </c>
      <c r="M154" s="57">
        <f t="shared" ca="1" si="44"/>
        <v>-3.8075930274556495E-3</v>
      </c>
      <c r="N154" s="57">
        <f t="shared" ca="1" si="45"/>
        <v>0</v>
      </c>
      <c r="O154" s="136">
        <f t="shared" ca="1" si="46"/>
        <v>0</v>
      </c>
      <c r="P154" s="57">
        <f t="shared" ca="1" si="47"/>
        <v>0</v>
      </c>
      <c r="Q154" s="57">
        <f t="shared" ca="1" si="48"/>
        <v>0</v>
      </c>
      <c r="R154" s="16">
        <f t="shared" ca="1" si="49"/>
        <v>3.8075930274556495E-3</v>
      </c>
    </row>
    <row r="155" spans="1:18" x14ac:dyDescent="0.2">
      <c r="A155" s="116"/>
      <c r="B155" s="116"/>
      <c r="C155" s="116"/>
      <c r="D155" s="117">
        <f t="shared" si="35"/>
        <v>0</v>
      </c>
      <c r="E155" s="117">
        <f t="shared" si="36"/>
        <v>0</v>
      </c>
      <c r="F155" s="57">
        <f t="shared" si="37"/>
        <v>0</v>
      </c>
      <c r="G155" s="57">
        <f t="shared" si="38"/>
        <v>0</v>
      </c>
      <c r="H155" s="57">
        <f t="shared" si="39"/>
        <v>0</v>
      </c>
      <c r="I155" s="57">
        <f t="shared" si="40"/>
        <v>0</v>
      </c>
      <c r="J155" s="57">
        <f t="shared" si="41"/>
        <v>0</v>
      </c>
      <c r="K155" s="57">
        <f t="shared" si="42"/>
        <v>0</v>
      </c>
      <c r="L155" s="57">
        <f t="shared" si="43"/>
        <v>0</v>
      </c>
      <c r="M155" s="57">
        <f t="shared" ca="1" si="44"/>
        <v>-3.8075930274556495E-3</v>
      </c>
      <c r="N155" s="57">
        <f t="shared" ca="1" si="45"/>
        <v>0</v>
      </c>
      <c r="O155" s="136">
        <f t="shared" ca="1" si="46"/>
        <v>0</v>
      </c>
      <c r="P155" s="57">
        <f t="shared" ca="1" si="47"/>
        <v>0</v>
      </c>
      <c r="Q155" s="57">
        <f t="shared" ca="1" si="48"/>
        <v>0</v>
      </c>
      <c r="R155" s="16">
        <f t="shared" ca="1" si="49"/>
        <v>3.8075930274556495E-3</v>
      </c>
    </row>
    <row r="156" spans="1:18" x14ac:dyDescent="0.2">
      <c r="A156" s="116"/>
      <c r="B156" s="116"/>
      <c r="C156" s="116"/>
      <c r="D156" s="117">
        <f t="shared" si="35"/>
        <v>0</v>
      </c>
      <c r="E156" s="117">
        <f t="shared" si="36"/>
        <v>0</v>
      </c>
      <c r="F156" s="57">
        <f t="shared" si="37"/>
        <v>0</v>
      </c>
      <c r="G156" s="57">
        <f t="shared" si="38"/>
        <v>0</v>
      </c>
      <c r="H156" s="57">
        <f t="shared" si="39"/>
        <v>0</v>
      </c>
      <c r="I156" s="57">
        <f t="shared" si="40"/>
        <v>0</v>
      </c>
      <c r="J156" s="57">
        <f t="shared" si="41"/>
        <v>0</v>
      </c>
      <c r="K156" s="57">
        <f t="shared" si="42"/>
        <v>0</v>
      </c>
      <c r="L156" s="57">
        <f t="shared" si="43"/>
        <v>0</v>
      </c>
      <c r="M156" s="57">
        <f t="shared" ca="1" si="44"/>
        <v>-3.8075930274556495E-3</v>
      </c>
      <c r="N156" s="57">
        <f t="shared" ca="1" si="45"/>
        <v>0</v>
      </c>
      <c r="O156" s="136">
        <f t="shared" ca="1" si="46"/>
        <v>0</v>
      </c>
      <c r="P156" s="57">
        <f t="shared" ca="1" si="47"/>
        <v>0</v>
      </c>
      <c r="Q156" s="57">
        <f t="shared" ca="1" si="48"/>
        <v>0</v>
      </c>
      <c r="R156" s="16">
        <f t="shared" ca="1" si="49"/>
        <v>3.8075930274556495E-3</v>
      </c>
    </row>
    <row r="157" spans="1:18" x14ac:dyDescent="0.2">
      <c r="A157" s="116"/>
      <c r="B157" s="116"/>
      <c r="C157" s="116"/>
      <c r="D157" s="117">
        <f t="shared" si="35"/>
        <v>0</v>
      </c>
      <c r="E157" s="117">
        <f t="shared" si="36"/>
        <v>0</v>
      </c>
      <c r="F157" s="57">
        <f t="shared" si="37"/>
        <v>0</v>
      </c>
      <c r="G157" s="57">
        <f t="shared" si="38"/>
        <v>0</v>
      </c>
      <c r="H157" s="57">
        <f t="shared" si="39"/>
        <v>0</v>
      </c>
      <c r="I157" s="57">
        <f t="shared" si="40"/>
        <v>0</v>
      </c>
      <c r="J157" s="57">
        <f t="shared" si="41"/>
        <v>0</v>
      </c>
      <c r="K157" s="57">
        <f t="shared" si="42"/>
        <v>0</v>
      </c>
      <c r="L157" s="57">
        <f t="shared" si="43"/>
        <v>0</v>
      </c>
      <c r="M157" s="57">
        <f t="shared" ca="1" si="44"/>
        <v>-3.8075930274556495E-3</v>
      </c>
      <c r="N157" s="57">
        <f t="shared" ca="1" si="45"/>
        <v>0</v>
      </c>
      <c r="O157" s="136">
        <f t="shared" ca="1" si="46"/>
        <v>0</v>
      </c>
      <c r="P157" s="57">
        <f t="shared" ca="1" si="47"/>
        <v>0</v>
      </c>
      <c r="Q157" s="57">
        <f t="shared" ca="1" si="48"/>
        <v>0</v>
      </c>
      <c r="R157" s="16">
        <f t="shared" ca="1" si="49"/>
        <v>3.8075930274556495E-3</v>
      </c>
    </row>
    <row r="158" spans="1:18" x14ac:dyDescent="0.2">
      <c r="A158" s="116"/>
      <c r="B158" s="116"/>
      <c r="C158" s="116"/>
      <c r="D158" s="117">
        <f t="shared" si="35"/>
        <v>0</v>
      </c>
      <c r="E158" s="117">
        <f t="shared" si="36"/>
        <v>0</v>
      </c>
      <c r="F158" s="57">
        <f t="shared" si="37"/>
        <v>0</v>
      </c>
      <c r="G158" s="57">
        <f t="shared" si="38"/>
        <v>0</v>
      </c>
      <c r="H158" s="57">
        <f t="shared" si="39"/>
        <v>0</v>
      </c>
      <c r="I158" s="57">
        <f t="shared" si="40"/>
        <v>0</v>
      </c>
      <c r="J158" s="57">
        <f t="shared" si="41"/>
        <v>0</v>
      </c>
      <c r="K158" s="57">
        <f t="shared" si="42"/>
        <v>0</v>
      </c>
      <c r="L158" s="57">
        <f t="shared" si="43"/>
        <v>0</v>
      </c>
      <c r="M158" s="57">
        <f t="shared" ca="1" si="44"/>
        <v>-3.8075930274556495E-3</v>
      </c>
      <c r="N158" s="57">
        <f t="shared" ca="1" si="45"/>
        <v>0</v>
      </c>
      <c r="O158" s="136">
        <f t="shared" ca="1" si="46"/>
        <v>0</v>
      </c>
      <c r="P158" s="57">
        <f t="shared" ca="1" si="47"/>
        <v>0</v>
      </c>
      <c r="Q158" s="57">
        <f t="shared" ca="1" si="48"/>
        <v>0</v>
      </c>
      <c r="R158" s="16">
        <f t="shared" ca="1" si="49"/>
        <v>3.8075930274556495E-3</v>
      </c>
    </row>
    <row r="159" spans="1:18" x14ac:dyDescent="0.2">
      <c r="A159" s="116"/>
      <c r="B159" s="116"/>
      <c r="C159" s="116"/>
      <c r="D159" s="117">
        <f t="shared" si="35"/>
        <v>0</v>
      </c>
      <c r="E159" s="117">
        <f t="shared" si="36"/>
        <v>0</v>
      </c>
      <c r="F159" s="57">
        <f t="shared" si="37"/>
        <v>0</v>
      </c>
      <c r="G159" s="57">
        <f t="shared" si="38"/>
        <v>0</v>
      </c>
      <c r="H159" s="57">
        <f t="shared" si="39"/>
        <v>0</v>
      </c>
      <c r="I159" s="57">
        <f t="shared" si="40"/>
        <v>0</v>
      </c>
      <c r="J159" s="57">
        <f t="shared" si="41"/>
        <v>0</v>
      </c>
      <c r="K159" s="57">
        <f t="shared" si="42"/>
        <v>0</v>
      </c>
      <c r="L159" s="57">
        <f t="shared" si="43"/>
        <v>0</v>
      </c>
      <c r="M159" s="57">
        <f t="shared" ca="1" si="44"/>
        <v>-3.8075930274556495E-3</v>
      </c>
      <c r="N159" s="57">
        <f t="shared" ca="1" si="45"/>
        <v>0</v>
      </c>
      <c r="O159" s="136">
        <f t="shared" ca="1" si="46"/>
        <v>0</v>
      </c>
      <c r="P159" s="57">
        <f t="shared" ca="1" si="47"/>
        <v>0</v>
      </c>
      <c r="Q159" s="57">
        <f t="shared" ca="1" si="48"/>
        <v>0</v>
      </c>
      <c r="R159" s="16">
        <f t="shared" ca="1" si="49"/>
        <v>3.8075930274556495E-3</v>
      </c>
    </row>
    <row r="160" spans="1:18" x14ac:dyDescent="0.2">
      <c r="A160" s="116"/>
      <c r="B160" s="116"/>
      <c r="C160" s="116"/>
      <c r="D160" s="117">
        <f t="shared" si="35"/>
        <v>0</v>
      </c>
      <c r="E160" s="117">
        <f t="shared" si="36"/>
        <v>0</v>
      </c>
      <c r="F160" s="57">
        <f t="shared" si="37"/>
        <v>0</v>
      </c>
      <c r="G160" s="57">
        <f t="shared" si="38"/>
        <v>0</v>
      </c>
      <c r="H160" s="57">
        <f t="shared" si="39"/>
        <v>0</v>
      </c>
      <c r="I160" s="57">
        <f t="shared" si="40"/>
        <v>0</v>
      </c>
      <c r="J160" s="57">
        <f t="shared" si="41"/>
        <v>0</v>
      </c>
      <c r="K160" s="57">
        <f t="shared" si="42"/>
        <v>0</v>
      </c>
      <c r="L160" s="57">
        <f t="shared" si="43"/>
        <v>0</v>
      </c>
      <c r="M160" s="57">
        <f t="shared" ca="1" si="44"/>
        <v>-3.8075930274556495E-3</v>
      </c>
      <c r="N160" s="57">
        <f t="shared" ca="1" si="45"/>
        <v>0</v>
      </c>
      <c r="O160" s="136">
        <f t="shared" ca="1" si="46"/>
        <v>0</v>
      </c>
      <c r="P160" s="57">
        <f t="shared" ca="1" si="47"/>
        <v>0</v>
      </c>
      <c r="Q160" s="57">
        <f t="shared" ca="1" si="48"/>
        <v>0</v>
      </c>
      <c r="R160" s="16">
        <f t="shared" ca="1" si="49"/>
        <v>3.8075930274556495E-3</v>
      </c>
    </row>
    <row r="161" spans="1:18" x14ac:dyDescent="0.2">
      <c r="A161" s="116"/>
      <c r="B161" s="116"/>
      <c r="C161" s="116"/>
      <c r="D161" s="117">
        <f t="shared" si="35"/>
        <v>0</v>
      </c>
      <c r="E161" s="117">
        <f t="shared" si="36"/>
        <v>0</v>
      </c>
      <c r="F161" s="57">
        <f t="shared" si="37"/>
        <v>0</v>
      </c>
      <c r="G161" s="57">
        <f t="shared" si="38"/>
        <v>0</v>
      </c>
      <c r="H161" s="57">
        <f t="shared" si="39"/>
        <v>0</v>
      </c>
      <c r="I161" s="57">
        <f t="shared" si="40"/>
        <v>0</v>
      </c>
      <c r="J161" s="57">
        <f t="shared" si="41"/>
        <v>0</v>
      </c>
      <c r="K161" s="57">
        <f t="shared" si="42"/>
        <v>0</v>
      </c>
      <c r="L161" s="57">
        <f t="shared" si="43"/>
        <v>0</v>
      </c>
      <c r="M161" s="57">
        <f t="shared" ca="1" si="44"/>
        <v>-3.8075930274556495E-3</v>
      </c>
      <c r="N161" s="57">
        <f t="shared" ca="1" si="45"/>
        <v>0</v>
      </c>
      <c r="O161" s="136">
        <f t="shared" ca="1" si="46"/>
        <v>0</v>
      </c>
      <c r="P161" s="57">
        <f t="shared" ca="1" si="47"/>
        <v>0</v>
      </c>
      <c r="Q161" s="57">
        <f t="shared" ca="1" si="48"/>
        <v>0</v>
      </c>
      <c r="R161" s="16">
        <f t="shared" ca="1" si="49"/>
        <v>3.8075930274556495E-3</v>
      </c>
    </row>
    <row r="162" spans="1:18" x14ac:dyDescent="0.2">
      <c r="A162" s="116"/>
      <c r="B162" s="116"/>
      <c r="C162" s="116"/>
      <c r="D162" s="117">
        <f t="shared" si="35"/>
        <v>0</v>
      </c>
      <c r="E162" s="117">
        <f t="shared" si="36"/>
        <v>0</v>
      </c>
      <c r="F162" s="57">
        <f t="shared" si="37"/>
        <v>0</v>
      </c>
      <c r="G162" s="57">
        <f t="shared" si="38"/>
        <v>0</v>
      </c>
      <c r="H162" s="57">
        <f t="shared" si="39"/>
        <v>0</v>
      </c>
      <c r="I162" s="57">
        <f t="shared" si="40"/>
        <v>0</v>
      </c>
      <c r="J162" s="57">
        <f t="shared" si="41"/>
        <v>0</v>
      </c>
      <c r="K162" s="57">
        <f t="shared" si="42"/>
        <v>0</v>
      </c>
      <c r="L162" s="57">
        <f t="shared" si="43"/>
        <v>0</v>
      </c>
      <c r="M162" s="57">
        <f t="shared" ca="1" si="44"/>
        <v>-3.8075930274556495E-3</v>
      </c>
      <c r="N162" s="57">
        <f t="shared" ca="1" si="45"/>
        <v>0</v>
      </c>
      <c r="O162" s="136">
        <f t="shared" ca="1" si="46"/>
        <v>0</v>
      </c>
      <c r="P162" s="57">
        <f t="shared" ca="1" si="47"/>
        <v>0</v>
      </c>
      <c r="Q162" s="57">
        <f t="shared" ca="1" si="48"/>
        <v>0</v>
      </c>
      <c r="R162" s="16">
        <f t="shared" ca="1" si="49"/>
        <v>3.8075930274556495E-3</v>
      </c>
    </row>
    <row r="163" spans="1:18" x14ac:dyDescent="0.2">
      <c r="A163" s="116"/>
      <c r="B163" s="116"/>
      <c r="C163" s="116"/>
      <c r="D163" s="117">
        <f t="shared" si="35"/>
        <v>0</v>
      </c>
      <c r="E163" s="117">
        <f t="shared" si="36"/>
        <v>0</v>
      </c>
      <c r="F163" s="57">
        <f t="shared" si="37"/>
        <v>0</v>
      </c>
      <c r="G163" s="57">
        <f t="shared" si="38"/>
        <v>0</v>
      </c>
      <c r="H163" s="57">
        <f t="shared" si="39"/>
        <v>0</v>
      </c>
      <c r="I163" s="57">
        <f t="shared" si="40"/>
        <v>0</v>
      </c>
      <c r="J163" s="57">
        <f t="shared" si="41"/>
        <v>0</v>
      </c>
      <c r="K163" s="57">
        <f t="shared" si="42"/>
        <v>0</v>
      </c>
      <c r="L163" s="57">
        <f t="shared" si="43"/>
        <v>0</v>
      </c>
      <c r="M163" s="57">
        <f t="shared" ca="1" si="44"/>
        <v>-3.8075930274556495E-3</v>
      </c>
      <c r="N163" s="57">
        <f t="shared" ca="1" si="45"/>
        <v>0</v>
      </c>
      <c r="O163" s="136">
        <f t="shared" ca="1" si="46"/>
        <v>0</v>
      </c>
      <c r="P163" s="57">
        <f t="shared" ca="1" si="47"/>
        <v>0</v>
      </c>
      <c r="Q163" s="57">
        <f t="shared" ca="1" si="48"/>
        <v>0</v>
      </c>
      <c r="R163" s="16">
        <f t="shared" ca="1" si="49"/>
        <v>3.8075930274556495E-3</v>
      </c>
    </row>
    <row r="164" spans="1:18" x14ac:dyDescent="0.2">
      <c r="A164" s="116"/>
      <c r="B164" s="116"/>
      <c r="C164" s="116"/>
      <c r="D164" s="117">
        <f t="shared" si="35"/>
        <v>0</v>
      </c>
      <c r="E164" s="117">
        <f t="shared" si="36"/>
        <v>0</v>
      </c>
      <c r="F164" s="57">
        <f t="shared" si="37"/>
        <v>0</v>
      </c>
      <c r="G164" s="57">
        <f t="shared" si="38"/>
        <v>0</v>
      </c>
      <c r="H164" s="57">
        <f t="shared" si="39"/>
        <v>0</v>
      </c>
      <c r="I164" s="57">
        <f t="shared" si="40"/>
        <v>0</v>
      </c>
      <c r="J164" s="57">
        <f t="shared" si="41"/>
        <v>0</v>
      </c>
      <c r="K164" s="57">
        <f t="shared" si="42"/>
        <v>0</v>
      </c>
      <c r="L164" s="57">
        <f t="shared" si="43"/>
        <v>0</v>
      </c>
      <c r="M164" s="57">
        <f t="shared" ca="1" si="44"/>
        <v>-3.8075930274556495E-3</v>
      </c>
      <c r="N164" s="57">
        <f t="shared" ca="1" si="45"/>
        <v>0</v>
      </c>
      <c r="O164" s="136">
        <f t="shared" ca="1" si="46"/>
        <v>0</v>
      </c>
      <c r="P164" s="57">
        <f t="shared" ca="1" si="47"/>
        <v>0</v>
      </c>
      <c r="Q164" s="57">
        <f t="shared" ca="1" si="48"/>
        <v>0</v>
      </c>
      <c r="R164" s="16">
        <f t="shared" ca="1" si="49"/>
        <v>3.8075930274556495E-3</v>
      </c>
    </row>
    <row r="165" spans="1:18" x14ac:dyDescent="0.2">
      <c r="A165" s="116"/>
      <c r="B165" s="116"/>
      <c r="C165" s="116"/>
      <c r="D165" s="117">
        <f t="shared" si="35"/>
        <v>0</v>
      </c>
      <c r="E165" s="117">
        <f t="shared" si="36"/>
        <v>0</v>
      </c>
      <c r="F165" s="57">
        <f t="shared" si="37"/>
        <v>0</v>
      </c>
      <c r="G165" s="57">
        <f t="shared" si="38"/>
        <v>0</v>
      </c>
      <c r="H165" s="57">
        <f t="shared" si="39"/>
        <v>0</v>
      </c>
      <c r="I165" s="57">
        <f t="shared" si="40"/>
        <v>0</v>
      </c>
      <c r="J165" s="57">
        <f t="shared" si="41"/>
        <v>0</v>
      </c>
      <c r="K165" s="57">
        <f t="shared" si="42"/>
        <v>0</v>
      </c>
      <c r="L165" s="57">
        <f t="shared" si="43"/>
        <v>0</v>
      </c>
      <c r="M165" s="57">
        <f t="shared" ca="1" si="44"/>
        <v>-3.8075930274556495E-3</v>
      </c>
      <c r="N165" s="57">
        <f t="shared" ca="1" si="45"/>
        <v>0</v>
      </c>
      <c r="O165" s="136">
        <f t="shared" ca="1" si="46"/>
        <v>0</v>
      </c>
      <c r="P165" s="57">
        <f t="shared" ca="1" si="47"/>
        <v>0</v>
      </c>
      <c r="Q165" s="57">
        <f t="shared" ca="1" si="48"/>
        <v>0</v>
      </c>
      <c r="R165" s="16">
        <f t="shared" ca="1" si="49"/>
        <v>3.8075930274556495E-3</v>
      </c>
    </row>
    <row r="166" spans="1:18" x14ac:dyDescent="0.2">
      <c r="A166" s="116"/>
      <c r="B166" s="116"/>
      <c r="C166" s="116"/>
      <c r="D166" s="117">
        <f t="shared" si="35"/>
        <v>0</v>
      </c>
      <c r="E166" s="117">
        <f t="shared" si="36"/>
        <v>0</v>
      </c>
      <c r="F166" s="57">
        <f t="shared" si="37"/>
        <v>0</v>
      </c>
      <c r="G166" s="57">
        <f t="shared" si="38"/>
        <v>0</v>
      </c>
      <c r="H166" s="57">
        <f t="shared" si="39"/>
        <v>0</v>
      </c>
      <c r="I166" s="57">
        <f t="shared" si="40"/>
        <v>0</v>
      </c>
      <c r="J166" s="57">
        <f t="shared" si="41"/>
        <v>0</v>
      </c>
      <c r="K166" s="57">
        <f t="shared" si="42"/>
        <v>0</v>
      </c>
      <c r="L166" s="57">
        <f t="shared" si="43"/>
        <v>0</v>
      </c>
      <c r="M166" s="57">
        <f t="shared" ca="1" si="44"/>
        <v>-3.8075930274556495E-3</v>
      </c>
      <c r="N166" s="57">
        <f t="shared" ca="1" si="45"/>
        <v>0</v>
      </c>
      <c r="O166" s="136">
        <f t="shared" ca="1" si="46"/>
        <v>0</v>
      </c>
      <c r="P166" s="57">
        <f t="shared" ca="1" si="47"/>
        <v>0</v>
      </c>
      <c r="Q166" s="57">
        <f t="shared" ca="1" si="48"/>
        <v>0</v>
      </c>
      <c r="R166" s="16">
        <f t="shared" ca="1" si="49"/>
        <v>3.8075930274556495E-3</v>
      </c>
    </row>
    <row r="167" spans="1:18" x14ac:dyDescent="0.2">
      <c r="A167" s="116"/>
      <c r="B167" s="116"/>
      <c r="C167" s="116"/>
      <c r="D167" s="117">
        <f t="shared" si="35"/>
        <v>0</v>
      </c>
      <c r="E167" s="117">
        <f t="shared" si="36"/>
        <v>0</v>
      </c>
      <c r="F167" s="57">
        <f t="shared" si="37"/>
        <v>0</v>
      </c>
      <c r="G167" s="57">
        <f t="shared" si="38"/>
        <v>0</v>
      </c>
      <c r="H167" s="57">
        <f t="shared" si="39"/>
        <v>0</v>
      </c>
      <c r="I167" s="57">
        <f t="shared" si="40"/>
        <v>0</v>
      </c>
      <c r="J167" s="57">
        <f t="shared" si="41"/>
        <v>0</v>
      </c>
      <c r="K167" s="57">
        <f t="shared" si="42"/>
        <v>0</v>
      </c>
      <c r="L167" s="57">
        <f t="shared" si="43"/>
        <v>0</v>
      </c>
      <c r="M167" s="57">
        <f t="shared" ca="1" si="44"/>
        <v>-3.8075930274556495E-3</v>
      </c>
      <c r="N167" s="57">
        <f t="shared" ca="1" si="45"/>
        <v>0</v>
      </c>
      <c r="O167" s="136">
        <f t="shared" ca="1" si="46"/>
        <v>0</v>
      </c>
      <c r="P167" s="57">
        <f t="shared" ca="1" si="47"/>
        <v>0</v>
      </c>
      <c r="Q167" s="57">
        <f t="shared" ca="1" si="48"/>
        <v>0</v>
      </c>
      <c r="R167" s="16">
        <f t="shared" ca="1" si="49"/>
        <v>3.8075930274556495E-3</v>
      </c>
    </row>
    <row r="168" spans="1:18" x14ac:dyDescent="0.2">
      <c r="A168" s="116"/>
      <c r="B168" s="116"/>
      <c r="C168" s="116"/>
      <c r="D168" s="117">
        <f t="shared" si="35"/>
        <v>0</v>
      </c>
      <c r="E168" s="117">
        <f t="shared" si="36"/>
        <v>0</v>
      </c>
      <c r="F168" s="57">
        <f t="shared" si="37"/>
        <v>0</v>
      </c>
      <c r="G168" s="57">
        <f t="shared" si="38"/>
        <v>0</v>
      </c>
      <c r="H168" s="57">
        <f t="shared" si="39"/>
        <v>0</v>
      </c>
      <c r="I168" s="57">
        <f t="shared" si="40"/>
        <v>0</v>
      </c>
      <c r="J168" s="57">
        <f t="shared" si="41"/>
        <v>0</v>
      </c>
      <c r="K168" s="57">
        <f t="shared" si="42"/>
        <v>0</v>
      </c>
      <c r="L168" s="57">
        <f t="shared" si="43"/>
        <v>0</v>
      </c>
      <c r="M168" s="57">
        <f t="shared" ca="1" si="44"/>
        <v>-3.8075930274556495E-3</v>
      </c>
      <c r="N168" s="57">
        <f t="shared" ca="1" si="45"/>
        <v>0</v>
      </c>
      <c r="O168" s="136">
        <f t="shared" ca="1" si="46"/>
        <v>0</v>
      </c>
      <c r="P168" s="57">
        <f t="shared" ca="1" si="47"/>
        <v>0</v>
      </c>
      <c r="Q168" s="57">
        <f t="shared" ca="1" si="48"/>
        <v>0</v>
      </c>
      <c r="R168" s="16">
        <f t="shared" ca="1" si="49"/>
        <v>3.8075930274556495E-3</v>
      </c>
    </row>
    <row r="169" spans="1:18" x14ac:dyDescent="0.2">
      <c r="A169" s="116"/>
      <c r="B169" s="116"/>
      <c r="C169" s="116"/>
      <c r="D169" s="117">
        <f t="shared" si="35"/>
        <v>0</v>
      </c>
      <c r="E169" s="117">
        <f t="shared" si="36"/>
        <v>0</v>
      </c>
      <c r="F169" s="57">
        <f t="shared" si="37"/>
        <v>0</v>
      </c>
      <c r="G169" s="57">
        <f t="shared" si="38"/>
        <v>0</v>
      </c>
      <c r="H169" s="57">
        <f t="shared" si="39"/>
        <v>0</v>
      </c>
      <c r="I169" s="57">
        <f t="shared" si="40"/>
        <v>0</v>
      </c>
      <c r="J169" s="57">
        <f t="shared" si="41"/>
        <v>0</v>
      </c>
      <c r="K169" s="57">
        <f t="shared" si="42"/>
        <v>0</v>
      </c>
      <c r="L169" s="57">
        <f t="shared" si="43"/>
        <v>0</v>
      </c>
      <c r="M169" s="57">
        <f t="shared" ca="1" si="44"/>
        <v>-3.8075930274556495E-3</v>
      </c>
      <c r="N169" s="57">
        <f t="shared" ca="1" si="45"/>
        <v>0</v>
      </c>
      <c r="O169" s="136">
        <f t="shared" ca="1" si="46"/>
        <v>0</v>
      </c>
      <c r="P169" s="57">
        <f t="shared" ca="1" si="47"/>
        <v>0</v>
      </c>
      <c r="Q169" s="57">
        <f t="shared" ca="1" si="48"/>
        <v>0</v>
      </c>
      <c r="R169" s="16">
        <f t="shared" ca="1" si="49"/>
        <v>3.8075930274556495E-3</v>
      </c>
    </row>
    <row r="170" spans="1:18" x14ac:dyDescent="0.2">
      <c r="A170" s="116"/>
      <c r="B170" s="116"/>
      <c r="C170" s="116"/>
      <c r="D170" s="117">
        <f t="shared" si="35"/>
        <v>0</v>
      </c>
      <c r="E170" s="117">
        <f t="shared" si="36"/>
        <v>0</v>
      </c>
      <c r="F170" s="57">
        <f t="shared" si="37"/>
        <v>0</v>
      </c>
      <c r="G170" s="57">
        <f t="shared" si="38"/>
        <v>0</v>
      </c>
      <c r="H170" s="57">
        <f t="shared" si="39"/>
        <v>0</v>
      </c>
      <c r="I170" s="57">
        <f t="shared" si="40"/>
        <v>0</v>
      </c>
      <c r="J170" s="57">
        <f t="shared" si="41"/>
        <v>0</v>
      </c>
      <c r="K170" s="57">
        <f t="shared" si="42"/>
        <v>0</v>
      </c>
      <c r="L170" s="57">
        <f t="shared" si="43"/>
        <v>0</v>
      </c>
      <c r="M170" s="57">
        <f t="shared" ca="1" si="44"/>
        <v>-3.8075930274556495E-3</v>
      </c>
      <c r="N170" s="57">
        <f t="shared" ca="1" si="45"/>
        <v>0</v>
      </c>
      <c r="O170" s="136">
        <f t="shared" ca="1" si="46"/>
        <v>0</v>
      </c>
      <c r="P170" s="57">
        <f t="shared" ca="1" si="47"/>
        <v>0</v>
      </c>
      <c r="Q170" s="57">
        <f t="shared" ca="1" si="48"/>
        <v>0</v>
      </c>
      <c r="R170" s="16">
        <f t="shared" ca="1" si="49"/>
        <v>3.8075930274556495E-3</v>
      </c>
    </row>
    <row r="171" spans="1:18" x14ac:dyDescent="0.2">
      <c r="A171" s="116"/>
      <c r="B171" s="116"/>
      <c r="C171" s="116"/>
      <c r="D171" s="117">
        <f t="shared" si="35"/>
        <v>0</v>
      </c>
      <c r="E171" s="117">
        <f t="shared" si="36"/>
        <v>0</v>
      </c>
      <c r="F171" s="57">
        <f t="shared" si="37"/>
        <v>0</v>
      </c>
      <c r="G171" s="57">
        <f t="shared" si="38"/>
        <v>0</v>
      </c>
      <c r="H171" s="57">
        <f t="shared" si="39"/>
        <v>0</v>
      </c>
      <c r="I171" s="57">
        <f t="shared" si="40"/>
        <v>0</v>
      </c>
      <c r="J171" s="57">
        <f t="shared" si="41"/>
        <v>0</v>
      </c>
      <c r="K171" s="57">
        <f t="shared" si="42"/>
        <v>0</v>
      </c>
      <c r="L171" s="57">
        <f t="shared" si="43"/>
        <v>0</v>
      </c>
      <c r="M171" s="57">
        <f t="shared" ca="1" si="44"/>
        <v>-3.8075930274556495E-3</v>
      </c>
      <c r="N171" s="57">
        <f t="shared" ca="1" si="45"/>
        <v>0</v>
      </c>
      <c r="O171" s="136">
        <f t="shared" ca="1" si="46"/>
        <v>0</v>
      </c>
      <c r="P171" s="57">
        <f t="shared" ca="1" si="47"/>
        <v>0</v>
      </c>
      <c r="Q171" s="57">
        <f t="shared" ca="1" si="48"/>
        <v>0</v>
      </c>
      <c r="R171" s="16">
        <f t="shared" ca="1" si="49"/>
        <v>3.8075930274556495E-3</v>
      </c>
    </row>
    <row r="172" spans="1:18" x14ac:dyDescent="0.2">
      <c r="A172" s="116"/>
      <c r="B172" s="116"/>
      <c r="C172" s="116"/>
      <c r="D172" s="117">
        <f t="shared" si="35"/>
        <v>0</v>
      </c>
      <c r="E172" s="117">
        <f t="shared" si="36"/>
        <v>0</v>
      </c>
      <c r="F172" s="57">
        <f t="shared" si="37"/>
        <v>0</v>
      </c>
      <c r="G172" s="57">
        <f t="shared" si="38"/>
        <v>0</v>
      </c>
      <c r="H172" s="57">
        <f t="shared" si="39"/>
        <v>0</v>
      </c>
      <c r="I172" s="57">
        <f t="shared" si="40"/>
        <v>0</v>
      </c>
      <c r="J172" s="57">
        <f t="shared" si="41"/>
        <v>0</v>
      </c>
      <c r="K172" s="57">
        <f t="shared" si="42"/>
        <v>0</v>
      </c>
      <c r="L172" s="57">
        <f t="shared" si="43"/>
        <v>0</v>
      </c>
      <c r="M172" s="57">
        <f t="shared" ca="1" si="44"/>
        <v>-3.8075930274556495E-3</v>
      </c>
      <c r="N172" s="57">
        <f t="shared" ca="1" si="45"/>
        <v>0</v>
      </c>
      <c r="O172" s="136">
        <f t="shared" ca="1" si="46"/>
        <v>0</v>
      </c>
      <c r="P172" s="57">
        <f t="shared" ca="1" si="47"/>
        <v>0</v>
      </c>
      <c r="Q172" s="57">
        <f t="shared" ca="1" si="48"/>
        <v>0</v>
      </c>
      <c r="R172" s="16">
        <f t="shared" ca="1" si="49"/>
        <v>3.8075930274556495E-3</v>
      </c>
    </row>
    <row r="173" spans="1:18" x14ac:dyDescent="0.2">
      <c r="A173" s="116"/>
      <c r="B173" s="116"/>
      <c r="C173" s="116"/>
      <c r="D173" s="117">
        <f t="shared" si="35"/>
        <v>0</v>
      </c>
      <c r="E173" s="117">
        <f t="shared" si="36"/>
        <v>0</v>
      </c>
      <c r="F173" s="57">
        <f t="shared" si="37"/>
        <v>0</v>
      </c>
      <c r="G173" s="57">
        <f t="shared" si="38"/>
        <v>0</v>
      </c>
      <c r="H173" s="57">
        <f t="shared" si="39"/>
        <v>0</v>
      </c>
      <c r="I173" s="57">
        <f t="shared" si="40"/>
        <v>0</v>
      </c>
      <c r="J173" s="57">
        <f t="shared" si="41"/>
        <v>0</v>
      </c>
      <c r="K173" s="57">
        <f t="shared" si="42"/>
        <v>0</v>
      </c>
      <c r="L173" s="57">
        <f t="shared" si="43"/>
        <v>0</v>
      </c>
      <c r="M173" s="57">
        <f t="shared" ca="1" si="44"/>
        <v>-3.8075930274556495E-3</v>
      </c>
      <c r="N173" s="57">
        <f t="shared" ca="1" si="45"/>
        <v>0</v>
      </c>
      <c r="O173" s="136">
        <f t="shared" ca="1" si="46"/>
        <v>0</v>
      </c>
      <c r="P173" s="57">
        <f t="shared" ca="1" si="47"/>
        <v>0</v>
      </c>
      <c r="Q173" s="57">
        <f t="shared" ca="1" si="48"/>
        <v>0</v>
      </c>
      <c r="R173" s="16">
        <f t="shared" ca="1" si="49"/>
        <v>3.8075930274556495E-3</v>
      </c>
    </row>
    <row r="174" spans="1:18" x14ac:dyDescent="0.2">
      <c r="A174" s="116"/>
      <c r="B174" s="116"/>
      <c r="C174" s="116"/>
      <c r="D174" s="117">
        <f t="shared" si="35"/>
        <v>0</v>
      </c>
      <c r="E174" s="117">
        <f t="shared" si="36"/>
        <v>0</v>
      </c>
      <c r="F174" s="57">
        <f t="shared" si="37"/>
        <v>0</v>
      </c>
      <c r="G174" s="57">
        <f t="shared" si="38"/>
        <v>0</v>
      </c>
      <c r="H174" s="57">
        <f t="shared" si="39"/>
        <v>0</v>
      </c>
      <c r="I174" s="57">
        <f t="shared" si="40"/>
        <v>0</v>
      </c>
      <c r="J174" s="57">
        <f t="shared" si="41"/>
        <v>0</v>
      </c>
      <c r="K174" s="57">
        <f t="shared" si="42"/>
        <v>0</v>
      </c>
      <c r="L174" s="57">
        <f t="shared" si="43"/>
        <v>0</v>
      </c>
      <c r="M174" s="57">
        <f t="shared" ca="1" si="44"/>
        <v>-3.8075930274556495E-3</v>
      </c>
      <c r="N174" s="57">
        <f t="shared" ca="1" si="45"/>
        <v>0</v>
      </c>
      <c r="O174" s="136">
        <f t="shared" ca="1" si="46"/>
        <v>0</v>
      </c>
      <c r="P174" s="57">
        <f t="shared" ca="1" si="47"/>
        <v>0</v>
      </c>
      <c r="Q174" s="57">
        <f t="shared" ca="1" si="48"/>
        <v>0</v>
      </c>
      <c r="R174" s="16">
        <f t="shared" ca="1" si="49"/>
        <v>3.8075930274556495E-3</v>
      </c>
    </row>
    <row r="175" spans="1:18" x14ac:dyDescent="0.2">
      <c r="A175" s="116"/>
      <c r="B175" s="116"/>
      <c r="C175" s="116"/>
      <c r="D175" s="117">
        <f t="shared" si="35"/>
        <v>0</v>
      </c>
      <c r="E175" s="117">
        <f t="shared" si="36"/>
        <v>0</v>
      </c>
      <c r="F175" s="57">
        <f t="shared" si="37"/>
        <v>0</v>
      </c>
      <c r="G175" s="57">
        <f t="shared" si="38"/>
        <v>0</v>
      </c>
      <c r="H175" s="57">
        <f t="shared" si="39"/>
        <v>0</v>
      </c>
      <c r="I175" s="57">
        <f t="shared" si="40"/>
        <v>0</v>
      </c>
      <c r="J175" s="57">
        <f t="shared" si="41"/>
        <v>0</v>
      </c>
      <c r="K175" s="57">
        <f t="shared" si="42"/>
        <v>0</v>
      </c>
      <c r="L175" s="57">
        <f t="shared" si="43"/>
        <v>0</v>
      </c>
      <c r="M175" s="57">
        <f t="shared" ca="1" si="44"/>
        <v>-3.8075930274556495E-3</v>
      </c>
      <c r="N175" s="57">
        <f t="shared" ca="1" si="45"/>
        <v>0</v>
      </c>
      <c r="O175" s="136">
        <f t="shared" ca="1" si="46"/>
        <v>0</v>
      </c>
      <c r="P175" s="57">
        <f t="shared" ca="1" si="47"/>
        <v>0</v>
      </c>
      <c r="Q175" s="57">
        <f t="shared" ca="1" si="48"/>
        <v>0</v>
      </c>
      <c r="R175" s="16">
        <f t="shared" ca="1" si="49"/>
        <v>3.8075930274556495E-3</v>
      </c>
    </row>
    <row r="176" spans="1:18" x14ac:dyDescent="0.2">
      <c r="A176" s="116"/>
      <c r="B176" s="116"/>
      <c r="C176" s="116"/>
      <c r="D176" s="117">
        <f t="shared" si="35"/>
        <v>0</v>
      </c>
      <c r="E176" s="117">
        <f t="shared" si="36"/>
        <v>0</v>
      </c>
      <c r="F176" s="57">
        <f t="shared" si="37"/>
        <v>0</v>
      </c>
      <c r="G176" s="57">
        <f t="shared" si="38"/>
        <v>0</v>
      </c>
      <c r="H176" s="57">
        <f t="shared" si="39"/>
        <v>0</v>
      </c>
      <c r="I176" s="57">
        <f t="shared" si="40"/>
        <v>0</v>
      </c>
      <c r="J176" s="57">
        <f t="shared" si="41"/>
        <v>0</v>
      </c>
      <c r="K176" s="57">
        <f t="shared" si="42"/>
        <v>0</v>
      </c>
      <c r="L176" s="57">
        <f t="shared" si="43"/>
        <v>0</v>
      </c>
      <c r="M176" s="57">
        <f t="shared" ca="1" si="44"/>
        <v>-3.8075930274556495E-3</v>
      </c>
      <c r="N176" s="57">
        <f t="shared" ca="1" si="45"/>
        <v>0</v>
      </c>
      <c r="O176" s="136">
        <f t="shared" ca="1" si="46"/>
        <v>0</v>
      </c>
      <c r="P176" s="57">
        <f t="shared" ca="1" si="47"/>
        <v>0</v>
      </c>
      <c r="Q176" s="57">
        <f t="shared" ca="1" si="48"/>
        <v>0</v>
      </c>
      <c r="R176" s="16">
        <f t="shared" ca="1" si="49"/>
        <v>3.8075930274556495E-3</v>
      </c>
    </row>
    <row r="177" spans="1:18" x14ac:dyDescent="0.2">
      <c r="A177" s="116"/>
      <c r="B177" s="116"/>
      <c r="C177" s="116"/>
      <c r="D177" s="117">
        <f t="shared" si="35"/>
        <v>0</v>
      </c>
      <c r="E177" s="117">
        <f t="shared" si="36"/>
        <v>0</v>
      </c>
      <c r="F177" s="57">
        <f t="shared" si="37"/>
        <v>0</v>
      </c>
      <c r="G177" s="57">
        <f t="shared" si="38"/>
        <v>0</v>
      </c>
      <c r="H177" s="57">
        <f t="shared" si="39"/>
        <v>0</v>
      </c>
      <c r="I177" s="57">
        <f t="shared" si="40"/>
        <v>0</v>
      </c>
      <c r="J177" s="57">
        <f t="shared" si="41"/>
        <v>0</v>
      </c>
      <c r="K177" s="57">
        <f t="shared" si="42"/>
        <v>0</v>
      </c>
      <c r="L177" s="57">
        <f t="shared" si="43"/>
        <v>0</v>
      </c>
      <c r="M177" s="57">
        <f t="shared" ca="1" si="44"/>
        <v>-3.8075930274556495E-3</v>
      </c>
      <c r="N177" s="57">
        <f t="shared" ca="1" si="45"/>
        <v>0</v>
      </c>
      <c r="O177" s="136">
        <f t="shared" ca="1" si="46"/>
        <v>0</v>
      </c>
      <c r="P177" s="57">
        <f t="shared" ca="1" si="47"/>
        <v>0</v>
      </c>
      <c r="Q177" s="57">
        <f t="shared" ca="1" si="48"/>
        <v>0</v>
      </c>
      <c r="R177" s="16">
        <f t="shared" ca="1" si="49"/>
        <v>3.8075930274556495E-3</v>
      </c>
    </row>
    <row r="178" spans="1:18" x14ac:dyDescent="0.2">
      <c r="A178" s="116"/>
      <c r="B178" s="116"/>
      <c r="C178" s="116"/>
      <c r="D178" s="117">
        <f t="shared" si="35"/>
        <v>0</v>
      </c>
      <c r="E178" s="117">
        <f t="shared" si="36"/>
        <v>0</v>
      </c>
      <c r="F178" s="57">
        <f t="shared" si="37"/>
        <v>0</v>
      </c>
      <c r="G178" s="57">
        <f t="shared" si="38"/>
        <v>0</v>
      </c>
      <c r="H178" s="57">
        <f t="shared" si="39"/>
        <v>0</v>
      </c>
      <c r="I178" s="57">
        <f t="shared" si="40"/>
        <v>0</v>
      </c>
      <c r="J178" s="57">
        <f t="shared" si="41"/>
        <v>0</v>
      </c>
      <c r="K178" s="57">
        <f t="shared" si="42"/>
        <v>0</v>
      </c>
      <c r="L178" s="57">
        <f t="shared" si="43"/>
        <v>0</v>
      </c>
      <c r="M178" s="57">
        <f t="shared" ca="1" si="44"/>
        <v>-3.8075930274556495E-3</v>
      </c>
      <c r="N178" s="57">
        <f t="shared" ca="1" si="45"/>
        <v>0</v>
      </c>
      <c r="O178" s="136">
        <f t="shared" ca="1" si="46"/>
        <v>0</v>
      </c>
      <c r="P178" s="57">
        <f t="shared" ca="1" si="47"/>
        <v>0</v>
      </c>
      <c r="Q178" s="57">
        <f t="shared" ca="1" si="48"/>
        <v>0</v>
      </c>
      <c r="R178" s="16">
        <f t="shared" ca="1" si="49"/>
        <v>3.8075930274556495E-3</v>
      </c>
    </row>
    <row r="179" spans="1:18" x14ac:dyDescent="0.2">
      <c r="A179" s="116"/>
      <c r="B179" s="116"/>
      <c r="C179" s="116"/>
      <c r="D179" s="117">
        <f t="shared" si="35"/>
        <v>0</v>
      </c>
      <c r="E179" s="117">
        <f t="shared" si="36"/>
        <v>0</v>
      </c>
      <c r="F179" s="57">
        <f t="shared" si="37"/>
        <v>0</v>
      </c>
      <c r="G179" s="57">
        <f t="shared" si="38"/>
        <v>0</v>
      </c>
      <c r="H179" s="57">
        <f t="shared" si="39"/>
        <v>0</v>
      </c>
      <c r="I179" s="57">
        <f t="shared" si="40"/>
        <v>0</v>
      </c>
      <c r="J179" s="57">
        <f t="shared" si="41"/>
        <v>0</v>
      </c>
      <c r="K179" s="57">
        <f t="shared" si="42"/>
        <v>0</v>
      </c>
      <c r="L179" s="57">
        <f t="shared" si="43"/>
        <v>0</v>
      </c>
      <c r="M179" s="57">
        <f t="shared" ca="1" si="44"/>
        <v>-3.8075930274556495E-3</v>
      </c>
      <c r="N179" s="57">
        <f t="shared" ca="1" si="45"/>
        <v>0</v>
      </c>
      <c r="O179" s="136">
        <f t="shared" ca="1" si="46"/>
        <v>0</v>
      </c>
      <c r="P179" s="57">
        <f t="shared" ca="1" si="47"/>
        <v>0</v>
      </c>
      <c r="Q179" s="57">
        <f t="shared" ca="1" si="48"/>
        <v>0</v>
      </c>
      <c r="R179" s="16">
        <f t="shared" ca="1" si="49"/>
        <v>3.8075930274556495E-3</v>
      </c>
    </row>
    <row r="180" spans="1:18" x14ac:dyDescent="0.2">
      <c r="A180" s="116"/>
      <c r="B180" s="116"/>
      <c r="C180" s="116"/>
      <c r="D180" s="117">
        <f t="shared" si="35"/>
        <v>0</v>
      </c>
      <c r="E180" s="117">
        <f t="shared" si="36"/>
        <v>0</v>
      </c>
      <c r="F180" s="57">
        <f t="shared" si="37"/>
        <v>0</v>
      </c>
      <c r="G180" s="57">
        <f t="shared" si="38"/>
        <v>0</v>
      </c>
      <c r="H180" s="57">
        <f t="shared" si="39"/>
        <v>0</v>
      </c>
      <c r="I180" s="57">
        <f t="shared" si="40"/>
        <v>0</v>
      </c>
      <c r="J180" s="57">
        <f t="shared" si="41"/>
        <v>0</v>
      </c>
      <c r="K180" s="57">
        <f t="shared" si="42"/>
        <v>0</v>
      </c>
      <c r="L180" s="57">
        <f t="shared" si="43"/>
        <v>0</v>
      </c>
      <c r="M180" s="57">
        <f t="shared" ca="1" si="44"/>
        <v>-3.8075930274556495E-3</v>
      </c>
      <c r="N180" s="57">
        <f t="shared" ca="1" si="45"/>
        <v>0</v>
      </c>
      <c r="O180" s="136">
        <f t="shared" ca="1" si="46"/>
        <v>0</v>
      </c>
      <c r="P180" s="57">
        <f t="shared" ca="1" si="47"/>
        <v>0</v>
      </c>
      <c r="Q180" s="57">
        <f t="shared" ca="1" si="48"/>
        <v>0</v>
      </c>
      <c r="R180" s="16">
        <f t="shared" ca="1" si="49"/>
        <v>3.8075930274556495E-3</v>
      </c>
    </row>
    <row r="181" spans="1:18" x14ac:dyDescent="0.2">
      <c r="A181" s="116"/>
      <c r="B181" s="116"/>
      <c r="C181" s="116"/>
      <c r="D181" s="117">
        <f t="shared" si="35"/>
        <v>0</v>
      </c>
      <c r="E181" s="117">
        <f t="shared" si="36"/>
        <v>0</v>
      </c>
      <c r="F181" s="57">
        <f t="shared" si="37"/>
        <v>0</v>
      </c>
      <c r="G181" s="57">
        <f t="shared" si="38"/>
        <v>0</v>
      </c>
      <c r="H181" s="57">
        <f t="shared" si="39"/>
        <v>0</v>
      </c>
      <c r="I181" s="57">
        <f t="shared" si="40"/>
        <v>0</v>
      </c>
      <c r="J181" s="57">
        <f t="shared" si="41"/>
        <v>0</v>
      </c>
      <c r="K181" s="57">
        <f t="shared" si="42"/>
        <v>0</v>
      </c>
      <c r="L181" s="57">
        <f t="shared" si="43"/>
        <v>0</v>
      </c>
      <c r="M181" s="57">
        <f t="shared" ca="1" si="44"/>
        <v>-3.8075930274556495E-3</v>
      </c>
      <c r="N181" s="57">
        <f t="shared" ca="1" si="45"/>
        <v>0</v>
      </c>
      <c r="O181" s="136">
        <f t="shared" ca="1" si="46"/>
        <v>0</v>
      </c>
      <c r="P181" s="57">
        <f t="shared" ca="1" si="47"/>
        <v>0</v>
      </c>
      <c r="Q181" s="57">
        <f t="shared" ca="1" si="48"/>
        <v>0</v>
      </c>
      <c r="R181" s="16">
        <f t="shared" ca="1" si="49"/>
        <v>3.8075930274556495E-3</v>
      </c>
    </row>
    <row r="182" spans="1:18" x14ac:dyDescent="0.2">
      <c r="A182" s="116"/>
      <c r="B182" s="116"/>
      <c r="C182" s="116"/>
      <c r="D182" s="117">
        <f t="shared" si="35"/>
        <v>0</v>
      </c>
      <c r="E182" s="117">
        <f t="shared" si="36"/>
        <v>0</v>
      </c>
      <c r="F182" s="57">
        <f t="shared" si="37"/>
        <v>0</v>
      </c>
      <c r="G182" s="57">
        <f t="shared" si="38"/>
        <v>0</v>
      </c>
      <c r="H182" s="57">
        <f t="shared" si="39"/>
        <v>0</v>
      </c>
      <c r="I182" s="57">
        <f t="shared" si="40"/>
        <v>0</v>
      </c>
      <c r="J182" s="57">
        <f t="shared" si="41"/>
        <v>0</v>
      </c>
      <c r="K182" s="57">
        <f t="shared" si="42"/>
        <v>0</v>
      </c>
      <c r="L182" s="57">
        <f t="shared" si="43"/>
        <v>0</v>
      </c>
      <c r="M182" s="57">
        <f t="shared" ca="1" si="44"/>
        <v>-3.8075930274556495E-3</v>
      </c>
      <c r="N182" s="57">
        <f t="shared" ca="1" si="45"/>
        <v>0</v>
      </c>
      <c r="O182" s="136">
        <f t="shared" ca="1" si="46"/>
        <v>0</v>
      </c>
      <c r="P182" s="57">
        <f t="shared" ca="1" si="47"/>
        <v>0</v>
      </c>
      <c r="Q182" s="57">
        <f t="shared" ca="1" si="48"/>
        <v>0</v>
      </c>
      <c r="R182" s="16">
        <f t="shared" ca="1" si="49"/>
        <v>3.8075930274556495E-3</v>
      </c>
    </row>
    <row r="183" spans="1:18" x14ac:dyDescent="0.2">
      <c r="A183" s="116"/>
      <c r="B183" s="116"/>
      <c r="C183" s="116"/>
      <c r="D183" s="117">
        <f t="shared" si="35"/>
        <v>0</v>
      </c>
      <c r="E183" s="117">
        <f t="shared" si="36"/>
        <v>0</v>
      </c>
      <c r="F183" s="57">
        <f t="shared" si="37"/>
        <v>0</v>
      </c>
      <c r="G183" s="57">
        <f t="shared" si="38"/>
        <v>0</v>
      </c>
      <c r="H183" s="57">
        <f t="shared" si="39"/>
        <v>0</v>
      </c>
      <c r="I183" s="57">
        <f t="shared" si="40"/>
        <v>0</v>
      </c>
      <c r="J183" s="57">
        <f t="shared" si="41"/>
        <v>0</v>
      </c>
      <c r="K183" s="57">
        <f t="shared" si="42"/>
        <v>0</v>
      </c>
      <c r="L183" s="57">
        <f t="shared" si="43"/>
        <v>0</v>
      </c>
      <c r="M183" s="57">
        <f t="shared" ca="1" si="44"/>
        <v>-3.8075930274556495E-3</v>
      </c>
      <c r="N183" s="57">
        <f t="shared" ca="1" si="45"/>
        <v>0</v>
      </c>
      <c r="O183" s="136">
        <f t="shared" ca="1" si="46"/>
        <v>0</v>
      </c>
      <c r="P183" s="57">
        <f t="shared" ca="1" si="47"/>
        <v>0</v>
      </c>
      <c r="Q183" s="57">
        <f t="shared" ca="1" si="48"/>
        <v>0</v>
      </c>
      <c r="R183" s="16">
        <f t="shared" ca="1" si="49"/>
        <v>3.8075930274556495E-3</v>
      </c>
    </row>
    <row r="184" spans="1:18" x14ac:dyDescent="0.2">
      <c r="A184" s="116"/>
      <c r="B184" s="116"/>
      <c r="C184" s="116"/>
      <c r="D184" s="117">
        <f t="shared" si="35"/>
        <v>0</v>
      </c>
      <c r="E184" s="117">
        <f t="shared" si="36"/>
        <v>0</v>
      </c>
      <c r="F184" s="57">
        <f t="shared" si="37"/>
        <v>0</v>
      </c>
      <c r="G184" s="57">
        <f t="shared" si="38"/>
        <v>0</v>
      </c>
      <c r="H184" s="57">
        <f t="shared" si="39"/>
        <v>0</v>
      </c>
      <c r="I184" s="57">
        <f t="shared" si="40"/>
        <v>0</v>
      </c>
      <c r="J184" s="57">
        <f t="shared" si="41"/>
        <v>0</v>
      </c>
      <c r="K184" s="57">
        <f t="shared" si="42"/>
        <v>0</v>
      </c>
      <c r="L184" s="57">
        <f t="shared" si="43"/>
        <v>0</v>
      </c>
      <c r="M184" s="57">
        <f t="shared" ca="1" si="44"/>
        <v>-3.8075930274556495E-3</v>
      </c>
      <c r="N184" s="57">
        <f t="shared" ca="1" si="45"/>
        <v>0</v>
      </c>
      <c r="O184" s="136">
        <f t="shared" ca="1" si="46"/>
        <v>0</v>
      </c>
      <c r="P184" s="57">
        <f t="shared" ca="1" si="47"/>
        <v>0</v>
      </c>
      <c r="Q184" s="57">
        <f t="shared" ca="1" si="48"/>
        <v>0</v>
      </c>
      <c r="R184" s="16">
        <f t="shared" ca="1" si="49"/>
        <v>3.8075930274556495E-3</v>
      </c>
    </row>
    <row r="185" spans="1:18" x14ac:dyDescent="0.2">
      <c r="A185" s="116"/>
      <c r="B185" s="116"/>
      <c r="C185" s="116"/>
      <c r="D185" s="117">
        <f t="shared" si="35"/>
        <v>0</v>
      </c>
      <c r="E185" s="117">
        <f t="shared" si="36"/>
        <v>0</v>
      </c>
      <c r="F185" s="57">
        <f t="shared" si="37"/>
        <v>0</v>
      </c>
      <c r="G185" s="57">
        <f t="shared" si="38"/>
        <v>0</v>
      </c>
      <c r="H185" s="57">
        <f t="shared" si="39"/>
        <v>0</v>
      </c>
      <c r="I185" s="57">
        <f t="shared" si="40"/>
        <v>0</v>
      </c>
      <c r="J185" s="57">
        <f t="shared" si="41"/>
        <v>0</v>
      </c>
      <c r="K185" s="57">
        <f t="shared" si="42"/>
        <v>0</v>
      </c>
      <c r="L185" s="57">
        <f t="shared" si="43"/>
        <v>0</v>
      </c>
      <c r="M185" s="57">
        <f t="shared" ca="1" si="44"/>
        <v>-3.8075930274556495E-3</v>
      </c>
      <c r="N185" s="57">
        <f t="shared" ca="1" si="45"/>
        <v>0</v>
      </c>
      <c r="O185" s="136">
        <f t="shared" ca="1" si="46"/>
        <v>0</v>
      </c>
      <c r="P185" s="57">
        <f t="shared" ca="1" si="47"/>
        <v>0</v>
      </c>
      <c r="Q185" s="57">
        <f t="shared" ca="1" si="48"/>
        <v>0</v>
      </c>
      <c r="R185" s="16">
        <f t="shared" ca="1" si="49"/>
        <v>3.8075930274556495E-3</v>
      </c>
    </row>
    <row r="186" spans="1:18" x14ac:dyDescent="0.2">
      <c r="A186" s="116"/>
      <c r="B186" s="116"/>
      <c r="C186" s="116"/>
      <c r="D186" s="117">
        <f t="shared" si="35"/>
        <v>0</v>
      </c>
      <c r="E186" s="117">
        <f t="shared" si="36"/>
        <v>0</v>
      </c>
      <c r="F186" s="57">
        <f t="shared" si="37"/>
        <v>0</v>
      </c>
      <c r="G186" s="57">
        <f t="shared" si="38"/>
        <v>0</v>
      </c>
      <c r="H186" s="57">
        <f t="shared" si="39"/>
        <v>0</v>
      </c>
      <c r="I186" s="57">
        <f t="shared" si="40"/>
        <v>0</v>
      </c>
      <c r="J186" s="57">
        <f t="shared" si="41"/>
        <v>0</v>
      </c>
      <c r="K186" s="57">
        <f t="shared" si="42"/>
        <v>0</v>
      </c>
      <c r="L186" s="57">
        <f t="shared" si="43"/>
        <v>0</v>
      </c>
      <c r="M186" s="57">
        <f t="shared" ca="1" si="44"/>
        <v>-3.8075930274556495E-3</v>
      </c>
      <c r="N186" s="57">
        <f t="shared" ca="1" si="45"/>
        <v>0</v>
      </c>
      <c r="O186" s="136">
        <f t="shared" ca="1" si="46"/>
        <v>0</v>
      </c>
      <c r="P186" s="57">
        <f t="shared" ca="1" si="47"/>
        <v>0</v>
      </c>
      <c r="Q186" s="57">
        <f t="shared" ca="1" si="48"/>
        <v>0</v>
      </c>
      <c r="R186" s="16">
        <f t="shared" ca="1" si="49"/>
        <v>3.8075930274556495E-3</v>
      </c>
    </row>
    <row r="187" spans="1:18" x14ac:dyDescent="0.2">
      <c r="A187" s="116"/>
      <c r="B187" s="116"/>
      <c r="C187" s="116"/>
      <c r="D187" s="117">
        <f t="shared" si="35"/>
        <v>0</v>
      </c>
      <c r="E187" s="117">
        <f t="shared" si="36"/>
        <v>0</v>
      </c>
      <c r="F187" s="57">
        <f t="shared" si="37"/>
        <v>0</v>
      </c>
      <c r="G187" s="57">
        <f t="shared" si="38"/>
        <v>0</v>
      </c>
      <c r="H187" s="57">
        <f t="shared" si="39"/>
        <v>0</v>
      </c>
      <c r="I187" s="57">
        <f t="shared" si="40"/>
        <v>0</v>
      </c>
      <c r="J187" s="57">
        <f t="shared" si="41"/>
        <v>0</v>
      </c>
      <c r="K187" s="57">
        <f t="shared" si="42"/>
        <v>0</v>
      </c>
      <c r="L187" s="57">
        <f t="shared" si="43"/>
        <v>0</v>
      </c>
      <c r="M187" s="57">
        <f t="shared" ca="1" si="44"/>
        <v>-3.8075930274556495E-3</v>
      </c>
      <c r="N187" s="57">
        <f t="shared" ca="1" si="45"/>
        <v>0</v>
      </c>
      <c r="O187" s="136">
        <f t="shared" ca="1" si="46"/>
        <v>0</v>
      </c>
      <c r="P187" s="57">
        <f t="shared" ca="1" si="47"/>
        <v>0</v>
      </c>
      <c r="Q187" s="57">
        <f t="shared" ca="1" si="48"/>
        <v>0</v>
      </c>
      <c r="R187" s="16">
        <f t="shared" ca="1" si="49"/>
        <v>3.8075930274556495E-3</v>
      </c>
    </row>
    <row r="188" spans="1:18" x14ac:dyDescent="0.2">
      <c r="A188" s="116"/>
      <c r="B188" s="116"/>
      <c r="C188" s="116"/>
      <c r="D188" s="117">
        <f t="shared" si="35"/>
        <v>0</v>
      </c>
      <c r="E188" s="117">
        <f t="shared" si="36"/>
        <v>0</v>
      </c>
      <c r="F188" s="57">
        <f t="shared" si="37"/>
        <v>0</v>
      </c>
      <c r="G188" s="57">
        <f t="shared" si="38"/>
        <v>0</v>
      </c>
      <c r="H188" s="57">
        <f t="shared" si="39"/>
        <v>0</v>
      </c>
      <c r="I188" s="57">
        <f t="shared" si="40"/>
        <v>0</v>
      </c>
      <c r="J188" s="57">
        <f t="shared" si="41"/>
        <v>0</v>
      </c>
      <c r="K188" s="57">
        <f t="shared" si="42"/>
        <v>0</v>
      </c>
      <c r="L188" s="57">
        <f t="shared" si="43"/>
        <v>0</v>
      </c>
      <c r="M188" s="57">
        <f t="shared" ca="1" si="44"/>
        <v>-3.8075930274556495E-3</v>
      </c>
      <c r="N188" s="57">
        <f t="shared" ca="1" si="45"/>
        <v>0</v>
      </c>
      <c r="O188" s="136">
        <f t="shared" ca="1" si="46"/>
        <v>0</v>
      </c>
      <c r="P188" s="57">
        <f t="shared" ca="1" si="47"/>
        <v>0</v>
      </c>
      <c r="Q188" s="57">
        <f t="shared" ca="1" si="48"/>
        <v>0</v>
      </c>
      <c r="R188" s="16">
        <f t="shared" ca="1" si="49"/>
        <v>3.8075930274556495E-3</v>
      </c>
    </row>
    <row r="189" spans="1:18" x14ac:dyDescent="0.2">
      <c r="A189" s="116"/>
      <c r="B189" s="116"/>
      <c r="C189" s="116"/>
      <c r="D189" s="117">
        <f t="shared" si="35"/>
        <v>0</v>
      </c>
      <c r="E189" s="117">
        <f t="shared" si="36"/>
        <v>0</v>
      </c>
      <c r="F189" s="57">
        <f t="shared" si="37"/>
        <v>0</v>
      </c>
      <c r="G189" s="57">
        <f t="shared" si="38"/>
        <v>0</v>
      </c>
      <c r="H189" s="57">
        <f t="shared" si="39"/>
        <v>0</v>
      </c>
      <c r="I189" s="57">
        <f t="shared" si="40"/>
        <v>0</v>
      </c>
      <c r="J189" s="57">
        <f t="shared" si="41"/>
        <v>0</v>
      </c>
      <c r="K189" s="57">
        <f t="shared" si="42"/>
        <v>0</v>
      </c>
      <c r="L189" s="57">
        <f t="shared" si="43"/>
        <v>0</v>
      </c>
      <c r="M189" s="57">
        <f t="shared" ca="1" si="44"/>
        <v>-3.8075930274556495E-3</v>
      </c>
      <c r="N189" s="57">
        <f t="shared" ca="1" si="45"/>
        <v>0</v>
      </c>
      <c r="O189" s="136">
        <f t="shared" ca="1" si="46"/>
        <v>0</v>
      </c>
      <c r="P189" s="57">
        <f t="shared" ca="1" si="47"/>
        <v>0</v>
      </c>
      <c r="Q189" s="57">
        <f t="shared" ca="1" si="48"/>
        <v>0</v>
      </c>
      <c r="R189" s="16">
        <f t="shared" ca="1" si="49"/>
        <v>3.8075930274556495E-3</v>
      </c>
    </row>
    <row r="190" spans="1:18" x14ac:dyDescent="0.2">
      <c r="A190" s="116"/>
      <c r="B190" s="116"/>
      <c r="C190" s="116"/>
      <c r="D190" s="117">
        <f t="shared" si="35"/>
        <v>0</v>
      </c>
      <c r="E190" s="117">
        <f t="shared" si="36"/>
        <v>0</v>
      </c>
      <c r="F190" s="57">
        <f t="shared" si="37"/>
        <v>0</v>
      </c>
      <c r="G190" s="57">
        <f t="shared" si="38"/>
        <v>0</v>
      </c>
      <c r="H190" s="57">
        <f t="shared" si="39"/>
        <v>0</v>
      </c>
      <c r="I190" s="57">
        <f t="shared" si="40"/>
        <v>0</v>
      </c>
      <c r="J190" s="57">
        <f t="shared" si="41"/>
        <v>0</v>
      </c>
      <c r="K190" s="57">
        <f t="shared" si="42"/>
        <v>0</v>
      </c>
      <c r="L190" s="57">
        <f t="shared" si="43"/>
        <v>0</v>
      </c>
      <c r="M190" s="57">
        <f t="shared" ca="1" si="44"/>
        <v>-3.8075930274556495E-3</v>
      </c>
      <c r="N190" s="57">
        <f t="shared" ca="1" si="45"/>
        <v>0</v>
      </c>
      <c r="O190" s="136">
        <f t="shared" ca="1" si="46"/>
        <v>0</v>
      </c>
      <c r="P190" s="57">
        <f t="shared" ca="1" si="47"/>
        <v>0</v>
      </c>
      <c r="Q190" s="57">
        <f t="shared" ca="1" si="48"/>
        <v>0</v>
      </c>
      <c r="R190" s="16">
        <f t="shared" ca="1" si="49"/>
        <v>3.8075930274556495E-3</v>
      </c>
    </row>
    <row r="191" spans="1:18" x14ac:dyDescent="0.2">
      <c r="A191" s="116"/>
      <c r="B191" s="116"/>
      <c r="C191" s="116"/>
      <c r="D191" s="117">
        <f t="shared" si="35"/>
        <v>0</v>
      </c>
      <c r="E191" s="117">
        <f t="shared" si="36"/>
        <v>0</v>
      </c>
      <c r="F191" s="57">
        <f t="shared" si="37"/>
        <v>0</v>
      </c>
      <c r="G191" s="57">
        <f t="shared" si="38"/>
        <v>0</v>
      </c>
      <c r="H191" s="57">
        <f t="shared" si="39"/>
        <v>0</v>
      </c>
      <c r="I191" s="57">
        <f t="shared" si="40"/>
        <v>0</v>
      </c>
      <c r="J191" s="57">
        <f t="shared" si="41"/>
        <v>0</v>
      </c>
      <c r="K191" s="57">
        <f t="shared" si="42"/>
        <v>0</v>
      </c>
      <c r="L191" s="57">
        <f t="shared" si="43"/>
        <v>0</v>
      </c>
      <c r="M191" s="57">
        <f t="shared" ca="1" si="44"/>
        <v>-3.8075930274556495E-3</v>
      </c>
      <c r="N191" s="57">
        <f t="shared" ca="1" si="45"/>
        <v>0</v>
      </c>
      <c r="O191" s="136">
        <f t="shared" ca="1" si="46"/>
        <v>0</v>
      </c>
      <c r="P191" s="57">
        <f t="shared" ca="1" si="47"/>
        <v>0</v>
      </c>
      <c r="Q191" s="57">
        <f t="shared" ca="1" si="48"/>
        <v>0</v>
      </c>
      <c r="R191" s="16">
        <f t="shared" ca="1" si="49"/>
        <v>3.8075930274556495E-3</v>
      </c>
    </row>
    <row r="192" spans="1:18" x14ac:dyDescent="0.2">
      <c r="A192" s="116"/>
      <c r="B192" s="116"/>
      <c r="C192" s="116"/>
      <c r="D192" s="117">
        <f t="shared" si="35"/>
        <v>0</v>
      </c>
      <c r="E192" s="117">
        <f t="shared" si="36"/>
        <v>0</v>
      </c>
      <c r="F192" s="57">
        <f t="shared" si="37"/>
        <v>0</v>
      </c>
      <c r="G192" s="57">
        <f t="shared" si="38"/>
        <v>0</v>
      </c>
      <c r="H192" s="57">
        <f t="shared" si="39"/>
        <v>0</v>
      </c>
      <c r="I192" s="57">
        <f t="shared" si="40"/>
        <v>0</v>
      </c>
      <c r="J192" s="57">
        <f t="shared" si="41"/>
        <v>0</v>
      </c>
      <c r="K192" s="57">
        <f t="shared" si="42"/>
        <v>0</v>
      </c>
      <c r="L192" s="57">
        <f t="shared" si="43"/>
        <v>0</v>
      </c>
      <c r="M192" s="57">
        <f t="shared" ca="1" si="44"/>
        <v>-3.8075930274556495E-3</v>
      </c>
      <c r="N192" s="57">
        <f t="shared" ca="1" si="45"/>
        <v>0</v>
      </c>
      <c r="O192" s="136">
        <f t="shared" ca="1" si="46"/>
        <v>0</v>
      </c>
      <c r="P192" s="57">
        <f t="shared" ca="1" si="47"/>
        <v>0</v>
      </c>
      <c r="Q192" s="57">
        <f t="shared" ca="1" si="48"/>
        <v>0</v>
      </c>
      <c r="R192" s="16">
        <f t="shared" ca="1" si="49"/>
        <v>3.8075930274556495E-3</v>
      </c>
    </row>
    <row r="193" spans="1:18" x14ac:dyDescent="0.2">
      <c r="A193" s="116"/>
      <c r="B193" s="116"/>
      <c r="C193" s="116"/>
      <c r="D193" s="117">
        <f t="shared" si="35"/>
        <v>0</v>
      </c>
      <c r="E193" s="117">
        <f t="shared" si="36"/>
        <v>0</v>
      </c>
      <c r="F193" s="57">
        <f t="shared" si="37"/>
        <v>0</v>
      </c>
      <c r="G193" s="57">
        <f t="shared" si="38"/>
        <v>0</v>
      </c>
      <c r="H193" s="57">
        <f t="shared" si="39"/>
        <v>0</v>
      </c>
      <c r="I193" s="57">
        <f t="shared" si="40"/>
        <v>0</v>
      </c>
      <c r="J193" s="57">
        <f t="shared" si="41"/>
        <v>0</v>
      </c>
      <c r="K193" s="57">
        <f t="shared" si="42"/>
        <v>0</v>
      </c>
      <c r="L193" s="57">
        <f t="shared" si="43"/>
        <v>0</v>
      </c>
      <c r="M193" s="57">
        <f t="shared" ca="1" si="44"/>
        <v>-3.8075930274556495E-3</v>
      </c>
      <c r="N193" s="57">
        <f t="shared" ca="1" si="45"/>
        <v>0</v>
      </c>
      <c r="O193" s="136">
        <f t="shared" ca="1" si="46"/>
        <v>0</v>
      </c>
      <c r="P193" s="57">
        <f t="shared" ca="1" si="47"/>
        <v>0</v>
      </c>
      <c r="Q193" s="57">
        <f t="shared" ca="1" si="48"/>
        <v>0</v>
      </c>
      <c r="R193" s="16">
        <f t="shared" ca="1" si="49"/>
        <v>3.8075930274556495E-3</v>
      </c>
    </row>
    <row r="194" spans="1:18" x14ac:dyDescent="0.2">
      <c r="A194" s="116"/>
      <c r="B194" s="116"/>
      <c r="C194" s="116"/>
      <c r="D194" s="117">
        <f t="shared" si="35"/>
        <v>0</v>
      </c>
      <c r="E194" s="117">
        <f t="shared" si="36"/>
        <v>0</v>
      </c>
      <c r="F194" s="57">
        <f t="shared" si="37"/>
        <v>0</v>
      </c>
      <c r="G194" s="57">
        <f t="shared" si="38"/>
        <v>0</v>
      </c>
      <c r="H194" s="57">
        <f t="shared" si="39"/>
        <v>0</v>
      </c>
      <c r="I194" s="57">
        <f t="shared" si="40"/>
        <v>0</v>
      </c>
      <c r="J194" s="57">
        <f t="shared" si="41"/>
        <v>0</v>
      </c>
      <c r="K194" s="57">
        <f t="shared" si="42"/>
        <v>0</v>
      </c>
      <c r="L194" s="57">
        <f t="shared" si="43"/>
        <v>0</v>
      </c>
      <c r="M194" s="57">
        <f t="shared" ca="1" si="44"/>
        <v>-3.8075930274556495E-3</v>
      </c>
      <c r="N194" s="57">
        <f t="shared" ca="1" si="45"/>
        <v>0</v>
      </c>
      <c r="O194" s="136">
        <f t="shared" ca="1" si="46"/>
        <v>0</v>
      </c>
      <c r="P194" s="57">
        <f t="shared" ca="1" si="47"/>
        <v>0</v>
      </c>
      <c r="Q194" s="57">
        <f t="shared" ca="1" si="48"/>
        <v>0</v>
      </c>
      <c r="R194" s="16">
        <f t="shared" ca="1" si="49"/>
        <v>3.8075930274556495E-3</v>
      </c>
    </row>
    <row r="195" spans="1:18" x14ac:dyDescent="0.2">
      <c r="A195" s="116"/>
      <c r="B195" s="116"/>
      <c r="C195" s="116"/>
      <c r="D195" s="117">
        <f t="shared" si="35"/>
        <v>0</v>
      </c>
      <c r="E195" s="117">
        <f t="shared" si="36"/>
        <v>0</v>
      </c>
      <c r="F195" s="57">
        <f t="shared" si="37"/>
        <v>0</v>
      </c>
      <c r="G195" s="57">
        <f t="shared" si="38"/>
        <v>0</v>
      </c>
      <c r="H195" s="57">
        <f t="shared" si="39"/>
        <v>0</v>
      </c>
      <c r="I195" s="57">
        <f t="shared" si="40"/>
        <v>0</v>
      </c>
      <c r="J195" s="57">
        <f t="shared" si="41"/>
        <v>0</v>
      </c>
      <c r="K195" s="57">
        <f t="shared" si="42"/>
        <v>0</v>
      </c>
      <c r="L195" s="57">
        <f t="shared" si="43"/>
        <v>0</v>
      </c>
      <c r="M195" s="57">
        <f t="shared" ca="1" si="44"/>
        <v>-3.8075930274556495E-3</v>
      </c>
      <c r="N195" s="57">
        <f t="shared" ca="1" si="45"/>
        <v>0</v>
      </c>
      <c r="O195" s="136">
        <f t="shared" ca="1" si="46"/>
        <v>0</v>
      </c>
      <c r="P195" s="57">
        <f t="shared" ca="1" si="47"/>
        <v>0</v>
      </c>
      <c r="Q195" s="57">
        <f t="shared" ca="1" si="48"/>
        <v>0</v>
      </c>
      <c r="R195" s="16">
        <f t="shared" ca="1" si="49"/>
        <v>3.8075930274556495E-3</v>
      </c>
    </row>
    <row r="196" spans="1:18" x14ac:dyDescent="0.2">
      <c r="A196" s="116"/>
      <c r="B196" s="116"/>
      <c r="C196" s="116"/>
      <c r="D196" s="117">
        <f t="shared" si="35"/>
        <v>0</v>
      </c>
      <c r="E196" s="117">
        <f t="shared" si="36"/>
        <v>0</v>
      </c>
      <c r="F196" s="57">
        <f t="shared" si="37"/>
        <v>0</v>
      </c>
      <c r="G196" s="57">
        <f t="shared" si="38"/>
        <v>0</v>
      </c>
      <c r="H196" s="57">
        <f t="shared" si="39"/>
        <v>0</v>
      </c>
      <c r="I196" s="57">
        <f t="shared" si="40"/>
        <v>0</v>
      </c>
      <c r="J196" s="57">
        <f t="shared" si="41"/>
        <v>0</v>
      </c>
      <c r="K196" s="57">
        <f t="shared" si="42"/>
        <v>0</v>
      </c>
      <c r="L196" s="57">
        <f t="shared" si="43"/>
        <v>0</v>
      </c>
      <c r="M196" s="57">
        <f t="shared" ca="1" si="44"/>
        <v>-3.8075930274556495E-3</v>
      </c>
      <c r="N196" s="57">
        <f t="shared" ca="1" si="45"/>
        <v>0</v>
      </c>
      <c r="O196" s="136">
        <f t="shared" ca="1" si="46"/>
        <v>0</v>
      </c>
      <c r="P196" s="57">
        <f t="shared" ca="1" si="47"/>
        <v>0</v>
      </c>
      <c r="Q196" s="57">
        <f t="shared" ca="1" si="48"/>
        <v>0</v>
      </c>
      <c r="R196" s="16">
        <f t="shared" ca="1" si="49"/>
        <v>3.8075930274556495E-3</v>
      </c>
    </row>
    <row r="197" spans="1:18" x14ac:dyDescent="0.2">
      <c r="A197" s="116"/>
      <c r="B197" s="116"/>
      <c r="C197" s="116"/>
      <c r="D197" s="117">
        <f t="shared" si="35"/>
        <v>0</v>
      </c>
      <c r="E197" s="117">
        <f t="shared" si="36"/>
        <v>0</v>
      </c>
      <c r="F197" s="57">
        <f t="shared" si="37"/>
        <v>0</v>
      </c>
      <c r="G197" s="57">
        <f t="shared" si="38"/>
        <v>0</v>
      </c>
      <c r="H197" s="57">
        <f t="shared" si="39"/>
        <v>0</v>
      </c>
      <c r="I197" s="57">
        <f t="shared" si="40"/>
        <v>0</v>
      </c>
      <c r="J197" s="57">
        <f t="shared" si="41"/>
        <v>0</v>
      </c>
      <c r="K197" s="57">
        <f t="shared" si="42"/>
        <v>0</v>
      </c>
      <c r="L197" s="57">
        <f t="shared" si="43"/>
        <v>0</v>
      </c>
      <c r="M197" s="57">
        <f t="shared" ca="1" si="44"/>
        <v>-3.8075930274556495E-3</v>
      </c>
      <c r="N197" s="57">
        <f t="shared" ca="1" si="45"/>
        <v>0</v>
      </c>
      <c r="O197" s="136">
        <f t="shared" ca="1" si="46"/>
        <v>0</v>
      </c>
      <c r="P197" s="57">
        <f t="shared" ca="1" si="47"/>
        <v>0</v>
      </c>
      <c r="Q197" s="57">
        <f t="shared" ca="1" si="48"/>
        <v>0</v>
      </c>
      <c r="R197" s="16">
        <f t="shared" ca="1" si="49"/>
        <v>3.8075930274556495E-3</v>
      </c>
    </row>
    <row r="198" spans="1:18" x14ac:dyDescent="0.2">
      <c r="A198" s="116"/>
      <c r="B198" s="116"/>
      <c r="C198" s="116"/>
      <c r="D198" s="117">
        <f t="shared" si="35"/>
        <v>0</v>
      </c>
      <c r="E198" s="117">
        <f t="shared" si="36"/>
        <v>0</v>
      </c>
      <c r="F198" s="57">
        <f t="shared" si="37"/>
        <v>0</v>
      </c>
      <c r="G198" s="57">
        <f t="shared" si="38"/>
        <v>0</v>
      </c>
      <c r="H198" s="57">
        <f t="shared" si="39"/>
        <v>0</v>
      </c>
      <c r="I198" s="57">
        <f t="shared" si="40"/>
        <v>0</v>
      </c>
      <c r="J198" s="57">
        <f t="shared" si="41"/>
        <v>0</v>
      </c>
      <c r="K198" s="57">
        <f t="shared" si="42"/>
        <v>0</v>
      </c>
      <c r="L198" s="57">
        <f t="shared" si="43"/>
        <v>0</v>
      </c>
      <c r="M198" s="57">
        <f t="shared" ca="1" si="44"/>
        <v>-3.8075930274556495E-3</v>
      </c>
      <c r="N198" s="57">
        <f t="shared" ca="1" si="45"/>
        <v>0</v>
      </c>
      <c r="O198" s="136">
        <f t="shared" ca="1" si="46"/>
        <v>0</v>
      </c>
      <c r="P198" s="57">
        <f t="shared" ca="1" si="47"/>
        <v>0</v>
      </c>
      <c r="Q198" s="57">
        <f t="shared" ca="1" si="48"/>
        <v>0</v>
      </c>
      <c r="R198" s="16">
        <f t="shared" ca="1" si="49"/>
        <v>3.8075930274556495E-3</v>
      </c>
    </row>
    <row r="199" spans="1:18" x14ac:dyDescent="0.2">
      <c r="A199" s="116"/>
      <c r="B199" s="116"/>
      <c r="C199" s="116"/>
      <c r="D199" s="117">
        <f t="shared" si="35"/>
        <v>0</v>
      </c>
      <c r="E199" s="117">
        <f t="shared" si="36"/>
        <v>0</v>
      </c>
      <c r="F199" s="57">
        <f t="shared" si="37"/>
        <v>0</v>
      </c>
      <c r="G199" s="57">
        <f t="shared" si="38"/>
        <v>0</v>
      </c>
      <c r="H199" s="57">
        <f t="shared" si="39"/>
        <v>0</v>
      </c>
      <c r="I199" s="57">
        <f t="shared" si="40"/>
        <v>0</v>
      </c>
      <c r="J199" s="57">
        <f t="shared" si="41"/>
        <v>0</v>
      </c>
      <c r="K199" s="57">
        <f t="shared" si="42"/>
        <v>0</v>
      </c>
      <c r="L199" s="57">
        <f t="shared" si="43"/>
        <v>0</v>
      </c>
      <c r="M199" s="57">
        <f t="shared" ca="1" si="44"/>
        <v>-3.8075930274556495E-3</v>
      </c>
      <c r="N199" s="57">
        <f t="shared" ca="1" si="45"/>
        <v>0</v>
      </c>
      <c r="O199" s="136">
        <f t="shared" ca="1" si="46"/>
        <v>0</v>
      </c>
      <c r="P199" s="57">
        <f t="shared" ca="1" si="47"/>
        <v>0</v>
      </c>
      <c r="Q199" s="57">
        <f t="shared" ca="1" si="48"/>
        <v>0</v>
      </c>
      <c r="R199" s="16">
        <f t="shared" ca="1" si="49"/>
        <v>3.8075930274556495E-3</v>
      </c>
    </row>
    <row r="200" spans="1:18" x14ac:dyDescent="0.2">
      <c r="A200" s="116"/>
      <c r="B200" s="116"/>
      <c r="C200" s="116"/>
      <c r="D200" s="117">
        <f t="shared" si="35"/>
        <v>0</v>
      </c>
      <c r="E200" s="117">
        <f t="shared" si="36"/>
        <v>0</v>
      </c>
      <c r="F200" s="57">
        <f t="shared" si="37"/>
        <v>0</v>
      </c>
      <c r="G200" s="57">
        <f t="shared" si="38"/>
        <v>0</v>
      </c>
      <c r="H200" s="57">
        <f t="shared" si="39"/>
        <v>0</v>
      </c>
      <c r="I200" s="57">
        <f t="shared" si="40"/>
        <v>0</v>
      </c>
      <c r="J200" s="57">
        <f t="shared" si="41"/>
        <v>0</v>
      </c>
      <c r="K200" s="57">
        <f t="shared" si="42"/>
        <v>0</v>
      </c>
      <c r="L200" s="57">
        <f t="shared" si="43"/>
        <v>0</v>
      </c>
      <c r="M200" s="57">
        <f t="shared" ca="1" si="44"/>
        <v>-3.8075930274556495E-3</v>
      </c>
      <c r="N200" s="57">
        <f t="shared" ca="1" si="45"/>
        <v>0</v>
      </c>
      <c r="O200" s="136">
        <f t="shared" ca="1" si="46"/>
        <v>0</v>
      </c>
      <c r="P200" s="57">
        <f t="shared" ca="1" si="47"/>
        <v>0</v>
      </c>
      <c r="Q200" s="57">
        <f t="shared" ca="1" si="48"/>
        <v>0</v>
      </c>
      <c r="R200" s="16">
        <f t="shared" ca="1" si="49"/>
        <v>3.8075930274556495E-3</v>
      </c>
    </row>
    <row r="201" spans="1:18" x14ac:dyDescent="0.2">
      <c r="A201" s="116"/>
      <c r="B201" s="116"/>
      <c r="C201" s="116"/>
      <c r="D201" s="117">
        <f t="shared" si="35"/>
        <v>0</v>
      </c>
      <c r="E201" s="117">
        <f t="shared" si="36"/>
        <v>0</v>
      </c>
      <c r="F201" s="57">
        <f t="shared" si="37"/>
        <v>0</v>
      </c>
      <c r="G201" s="57">
        <f t="shared" si="38"/>
        <v>0</v>
      </c>
      <c r="H201" s="57">
        <f t="shared" si="39"/>
        <v>0</v>
      </c>
      <c r="I201" s="57">
        <f t="shared" si="40"/>
        <v>0</v>
      </c>
      <c r="J201" s="57">
        <f t="shared" si="41"/>
        <v>0</v>
      </c>
      <c r="K201" s="57">
        <f t="shared" si="42"/>
        <v>0</v>
      </c>
      <c r="L201" s="57">
        <f t="shared" si="43"/>
        <v>0</v>
      </c>
      <c r="M201" s="57">
        <f t="shared" ca="1" si="44"/>
        <v>-3.8075930274556495E-3</v>
      </c>
      <c r="N201" s="57">
        <f t="shared" ca="1" si="45"/>
        <v>0</v>
      </c>
      <c r="O201" s="136">
        <f t="shared" ca="1" si="46"/>
        <v>0</v>
      </c>
      <c r="P201" s="57">
        <f t="shared" ca="1" si="47"/>
        <v>0</v>
      </c>
      <c r="Q201" s="57">
        <f t="shared" ca="1" si="48"/>
        <v>0</v>
      </c>
      <c r="R201" s="16">
        <f t="shared" ca="1" si="49"/>
        <v>3.8075930274556495E-3</v>
      </c>
    </row>
    <row r="202" spans="1:18" x14ac:dyDescent="0.2">
      <c r="A202" s="116"/>
      <c r="B202" s="116"/>
      <c r="C202" s="116"/>
      <c r="D202" s="117">
        <f t="shared" si="35"/>
        <v>0</v>
      </c>
      <c r="E202" s="117">
        <f t="shared" si="36"/>
        <v>0</v>
      </c>
      <c r="F202" s="57">
        <f t="shared" si="37"/>
        <v>0</v>
      </c>
      <c r="G202" s="57">
        <f t="shared" si="38"/>
        <v>0</v>
      </c>
      <c r="H202" s="57">
        <f t="shared" si="39"/>
        <v>0</v>
      </c>
      <c r="I202" s="57">
        <f t="shared" si="40"/>
        <v>0</v>
      </c>
      <c r="J202" s="57">
        <f t="shared" si="41"/>
        <v>0</v>
      </c>
      <c r="K202" s="57">
        <f t="shared" si="42"/>
        <v>0</v>
      </c>
      <c r="L202" s="57">
        <f t="shared" si="43"/>
        <v>0</v>
      </c>
      <c r="M202" s="57">
        <f t="shared" ca="1" si="44"/>
        <v>-3.8075930274556495E-3</v>
      </c>
      <c r="N202" s="57">
        <f t="shared" ca="1" si="45"/>
        <v>0</v>
      </c>
      <c r="O202" s="136">
        <f t="shared" ca="1" si="46"/>
        <v>0</v>
      </c>
      <c r="P202" s="57">
        <f t="shared" ca="1" si="47"/>
        <v>0</v>
      </c>
      <c r="Q202" s="57">
        <f t="shared" ca="1" si="48"/>
        <v>0</v>
      </c>
      <c r="R202" s="16">
        <f t="shared" ca="1" si="49"/>
        <v>3.8075930274556495E-3</v>
      </c>
    </row>
    <row r="203" spans="1:18" x14ac:dyDescent="0.2">
      <c r="A203" s="116"/>
      <c r="B203" s="116"/>
      <c r="C203" s="116"/>
      <c r="D203" s="117">
        <f t="shared" si="35"/>
        <v>0</v>
      </c>
      <c r="E203" s="117">
        <f t="shared" si="36"/>
        <v>0</v>
      </c>
      <c r="F203" s="57">
        <f t="shared" si="37"/>
        <v>0</v>
      </c>
      <c r="G203" s="57">
        <f t="shared" si="38"/>
        <v>0</v>
      </c>
      <c r="H203" s="57">
        <f t="shared" si="39"/>
        <v>0</v>
      </c>
      <c r="I203" s="57">
        <f t="shared" si="40"/>
        <v>0</v>
      </c>
      <c r="J203" s="57">
        <f t="shared" si="41"/>
        <v>0</v>
      </c>
      <c r="K203" s="57">
        <f t="shared" si="42"/>
        <v>0</v>
      </c>
      <c r="L203" s="57">
        <f t="shared" si="43"/>
        <v>0</v>
      </c>
      <c r="M203" s="57">
        <f t="shared" ca="1" si="44"/>
        <v>-3.8075930274556495E-3</v>
      </c>
      <c r="N203" s="57">
        <f t="shared" ca="1" si="45"/>
        <v>0</v>
      </c>
      <c r="O203" s="136">
        <f t="shared" ca="1" si="46"/>
        <v>0</v>
      </c>
      <c r="P203" s="57">
        <f t="shared" ca="1" si="47"/>
        <v>0</v>
      </c>
      <c r="Q203" s="57">
        <f t="shared" ca="1" si="48"/>
        <v>0</v>
      </c>
      <c r="R203" s="16">
        <f t="shared" ca="1" si="49"/>
        <v>3.8075930274556495E-3</v>
      </c>
    </row>
    <row r="204" spans="1:18" x14ac:dyDescent="0.2">
      <c r="A204" s="116"/>
      <c r="B204" s="116"/>
      <c r="C204" s="116"/>
      <c r="D204" s="117">
        <f t="shared" si="35"/>
        <v>0</v>
      </c>
      <c r="E204" s="117">
        <f t="shared" si="36"/>
        <v>0</v>
      </c>
      <c r="F204" s="57">
        <f t="shared" si="37"/>
        <v>0</v>
      </c>
      <c r="G204" s="57">
        <f t="shared" si="38"/>
        <v>0</v>
      </c>
      <c r="H204" s="57">
        <f t="shared" si="39"/>
        <v>0</v>
      </c>
      <c r="I204" s="57">
        <f t="shared" si="40"/>
        <v>0</v>
      </c>
      <c r="J204" s="57">
        <f t="shared" si="41"/>
        <v>0</v>
      </c>
      <c r="K204" s="57">
        <f t="shared" si="42"/>
        <v>0</v>
      </c>
      <c r="L204" s="57">
        <f t="shared" si="43"/>
        <v>0</v>
      </c>
      <c r="M204" s="57">
        <f t="shared" ca="1" si="44"/>
        <v>-3.8075930274556495E-3</v>
      </c>
      <c r="N204" s="57">
        <f t="shared" ca="1" si="45"/>
        <v>0</v>
      </c>
      <c r="O204" s="136">
        <f t="shared" ca="1" si="46"/>
        <v>0</v>
      </c>
      <c r="P204" s="57">
        <f t="shared" ca="1" si="47"/>
        <v>0</v>
      </c>
      <c r="Q204" s="57">
        <f t="shared" ca="1" si="48"/>
        <v>0</v>
      </c>
      <c r="R204" s="16">
        <f t="shared" ca="1" si="49"/>
        <v>3.8075930274556495E-3</v>
      </c>
    </row>
    <row r="205" spans="1:18" x14ac:dyDescent="0.2">
      <c r="A205" s="116"/>
      <c r="B205" s="116"/>
      <c r="C205" s="116"/>
      <c r="D205" s="117">
        <f t="shared" si="35"/>
        <v>0</v>
      </c>
      <c r="E205" s="117">
        <f t="shared" si="36"/>
        <v>0</v>
      </c>
      <c r="F205" s="57">
        <f t="shared" si="37"/>
        <v>0</v>
      </c>
      <c r="G205" s="57">
        <f t="shared" si="38"/>
        <v>0</v>
      </c>
      <c r="H205" s="57">
        <f t="shared" si="39"/>
        <v>0</v>
      </c>
      <c r="I205" s="57">
        <f t="shared" si="40"/>
        <v>0</v>
      </c>
      <c r="J205" s="57">
        <f t="shared" si="41"/>
        <v>0</v>
      </c>
      <c r="K205" s="57">
        <f t="shared" si="42"/>
        <v>0</v>
      </c>
      <c r="L205" s="57">
        <f t="shared" si="43"/>
        <v>0</v>
      </c>
      <c r="M205" s="57">
        <f t="shared" ca="1" si="44"/>
        <v>-3.8075930274556495E-3</v>
      </c>
      <c r="N205" s="57">
        <f t="shared" ca="1" si="45"/>
        <v>0</v>
      </c>
      <c r="O205" s="136">
        <f t="shared" ca="1" si="46"/>
        <v>0</v>
      </c>
      <c r="P205" s="57">
        <f t="shared" ca="1" si="47"/>
        <v>0</v>
      </c>
      <c r="Q205" s="57">
        <f t="shared" ca="1" si="48"/>
        <v>0</v>
      </c>
      <c r="R205" s="16">
        <f t="shared" ca="1" si="49"/>
        <v>3.8075930274556495E-3</v>
      </c>
    </row>
    <row r="206" spans="1:18" x14ac:dyDescent="0.2">
      <c r="A206" s="116"/>
      <c r="B206" s="116"/>
      <c r="C206" s="116"/>
      <c r="D206" s="117">
        <f t="shared" si="35"/>
        <v>0</v>
      </c>
      <c r="E206" s="117">
        <f t="shared" si="36"/>
        <v>0</v>
      </c>
      <c r="F206" s="57">
        <f t="shared" si="37"/>
        <v>0</v>
      </c>
      <c r="G206" s="57">
        <f t="shared" si="38"/>
        <v>0</v>
      </c>
      <c r="H206" s="57">
        <f t="shared" si="39"/>
        <v>0</v>
      </c>
      <c r="I206" s="57">
        <f t="shared" si="40"/>
        <v>0</v>
      </c>
      <c r="J206" s="57">
        <f t="shared" si="41"/>
        <v>0</v>
      </c>
      <c r="K206" s="57">
        <f t="shared" si="42"/>
        <v>0</v>
      </c>
      <c r="L206" s="57">
        <f t="shared" si="43"/>
        <v>0</v>
      </c>
      <c r="M206" s="57">
        <f t="shared" ca="1" si="44"/>
        <v>-3.8075930274556495E-3</v>
      </c>
      <c r="N206" s="57">
        <f t="shared" ca="1" si="45"/>
        <v>0</v>
      </c>
      <c r="O206" s="136">
        <f t="shared" ca="1" si="46"/>
        <v>0</v>
      </c>
      <c r="P206" s="57">
        <f t="shared" ca="1" si="47"/>
        <v>0</v>
      </c>
      <c r="Q206" s="57">
        <f t="shared" ca="1" si="48"/>
        <v>0</v>
      </c>
      <c r="R206" s="16">
        <f t="shared" ca="1" si="49"/>
        <v>3.8075930274556495E-3</v>
      </c>
    </row>
    <row r="207" spans="1:18" x14ac:dyDescent="0.2">
      <c r="A207" s="116"/>
      <c r="B207" s="116"/>
      <c r="C207" s="116"/>
      <c r="D207" s="117">
        <f t="shared" si="35"/>
        <v>0</v>
      </c>
      <c r="E207" s="117">
        <f t="shared" si="36"/>
        <v>0</v>
      </c>
      <c r="F207" s="57">
        <f t="shared" si="37"/>
        <v>0</v>
      </c>
      <c r="G207" s="57">
        <f t="shared" si="38"/>
        <v>0</v>
      </c>
      <c r="H207" s="57">
        <f t="shared" si="39"/>
        <v>0</v>
      </c>
      <c r="I207" s="57">
        <f t="shared" si="40"/>
        <v>0</v>
      </c>
      <c r="J207" s="57">
        <f t="shared" si="41"/>
        <v>0</v>
      </c>
      <c r="K207" s="57">
        <f t="shared" si="42"/>
        <v>0</v>
      </c>
      <c r="L207" s="57">
        <f t="shared" si="43"/>
        <v>0</v>
      </c>
      <c r="M207" s="57">
        <f t="shared" ca="1" si="44"/>
        <v>-3.8075930274556495E-3</v>
      </c>
      <c r="N207" s="57">
        <f t="shared" ca="1" si="45"/>
        <v>0</v>
      </c>
      <c r="O207" s="136">
        <f t="shared" ca="1" si="46"/>
        <v>0</v>
      </c>
      <c r="P207" s="57">
        <f t="shared" ca="1" si="47"/>
        <v>0</v>
      </c>
      <c r="Q207" s="57">
        <f t="shared" ca="1" si="48"/>
        <v>0</v>
      </c>
      <c r="R207" s="16">
        <f t="shared" ca="1" si="49"/>
        <v>3.8075930274556495E-3</v>
      </c>
    </row>
    <row r="208" spans="1:18" x14ac:dyDescent="0.2">
      <c r="A208" s="116"/>
      <c r="B208" s="116"/>
      <c r="C208" s="116"/>
      <c r="D208" s="117">
        <f t="shared" si="35"/>
        <v>0</v>
      </c>
      <c r="E208" s="117">
        <f t="shared" si="36"/>
        <v>0</v>
      </c>
      <c r="F208" s="57">
        <f t="shared" si="37"/>
        <v>0</v>
      </c>
      <c r="G208" s="57">
        <f t="shared" si="38"/>
        <v>0</v>
      </c>
      <c r="H208" s="57">
        <f t="shared" si="39"/>
        <v>0</v>
      </c>
      <c r="I208" s="57">
        <f t="shared" si="40"/>
        <v>0</v>
      </c>
      <c r="J208" s="57">
        <f t="shared" si="41"/>
        <v>0</v>
      </c>
      <c r="K208" s="57">
        <f t="shared" si="42"/>
        <v>0</v>
      </c>
      <c r="L208" s="57">
        <f t="shared" si="43"/>
        <v>0</v>
      </c>
      <c r="M208" s="57">
        <f t="shared" ca="1" si="44"/>
        <v>-3.8075930274556495E-3</v>
      </c>
      <c r="N208" s="57">
        <f t="shared" ca="1" si="45"/>
        <v>0</v>
      </c>
      <c r="O208" s="136">
        <f t="shared" ca="1" si="46"/>
        <v>0</v>
      </c>
      <c r="P208" s="57">
        <f t="shared" ca="1" si="47"/>
        <v>0</v>
      </c>
      <c r="Q208" s="57">
        <f t="shared" ca="1" si="48"/>
        <v>0</v>
      </c>
      <c r="R208" s="16">
        <f t="shared" ca="1" si="49"/>
        <v>3.8075930274556495E-3</v>
      </c>
    </row>
    <row r="209" spans="1:18" x14ac:dyDescent="0.2">
      <c r="A209" s="116"/>
      <c r="B209" s="116"/>
      <c r="C209" s="116"/>
      <c r="D209" s="117">
        <f t="shared" si="35"/>
        <v>0</v>
      </c>
      <c r="E209" s="117">
        <f t="shared" si="36"/>
        <v>0</v>
      </c>
      <c r="F209" s="57">
        <f t="shared" si="37"/>
        <v>0</v>
      </c>
      <c r="G209" s="57">
        <f t="shared" si="38"/>
        <v>0</v>
      </c>
      <c r="H209" s="57">
        <f t="shared" si="39"/>
        <v>0</v>
      </c>
      <c r="I209" s="57">
        <f t="shared" si="40"/>
        <v>0</v>
      </c>
      <c r="J209" s="57">
        <f t="shared" si="41"/>
        <v>0</v>
      </c>
      <c r="K209" s="57">
        <f t="shared" si="42"/>
        <v>0</v>
      </c>
      <c r="L209" s="57">
        <f t="shared" si="43"/>
        <v>0</v>
      </c>
      <c r="M209" s="57">
        <f t="shared" ca="1" si="44"/>
        <v>-3.8075930274556495E-3</v>
      </c>
      <c r="N209" s="57">
        <f t="shared" ca="1" si="45"/>
        <v>0</v>
      </c>
      <c r="O209" s="136">
        <f t="shared" ca="1" si="46"/>
        <v>0</v>
      </c>
      <c r="P209" s="57">
        <f t="shared" ca="1" si="47"/>
        <v>0</v>
      </c>
      <c r="Q209" s="57">
        <f t="shared" ca="1" si="48"/>
        <v>0</v>
      </c>
      <c r="R209" s="16">
        <f t="shared" ca="1" si="49"/>
        <v>3.8075930274556495E-3</v>
      </c>
    </row>
    <row r="210" spans="1:18" x14ac:dyDescent="0.2">
      <c r="A210" s="116"/>
      <c r="B210" s="116"/>
      <c r="C210" s="116"/>
      <c r="D210" s="117">
        <f t="shared" si="35"/>
        <v>0</v>
      </c>
      <c r="E210" s="117">
        <f t="shared" si="36"/>
        <v>0</v>
      </c>
      <c r="F210" s="57">
        <f t="shared" si="37"/>
        <v>0</v>
      </c>
      <c r="G210" s="57">
        <f t="shared" si="38"/>
        <v>0</v>
      </c>
      <c r="H210" s="57">
        <f t="shared" si="39"/>
        <v>0</v>
      </c>
      <c r="I210" s="57">
        <f t="shared" si="40"/>
        <v>0</v>
      </c>
      <c r="J210" s="57">
        <f t="shared" si="41"/>
        <v>0</v>
      </c>
      <c r="K210" s="57">
        <f t="shared" si="42"/>
        <v>0</v>
      </c>
      <c r="L210" s="57">
        <f t="shared" si="43"/>
        <v>0</v>
      </c>
      <c r="M210" s="57">
        <f t="shared" ca="1" si="44"/>
        <v>-3.8075930274556495E-3</v>
      </c>
      <c r="N210" s="57">
        <f t="shared" ca="1" si="45"/>
        <v>0</v>
      </c>
      <c r="O210" s="136">
        <f t="shared" ca="1" si="46"/>
        <v>0</v>
      </c>
      <c r="P210" s="57">
        <f t="shared" ca="1" si="47"/>
        <v>0</v>
      </c>
      <c r="Q210" s="57">
        <f t="shared" ca="1" si="48"/>
        <v>0</v>
      </c>
      <c r="R210" s="16">
        <f t="shared" ca="1" si="49"/>
        <v>3.8075930274556495E-3</v>
      </c>
    </row>
    <row r="211" spans="1:18" x14ac:dyDescent="0.2">
      <c r="A211" s="116"/>
      <c r="B211" s="116"/>
      <c r="C211" s="116"/>
      <c r="D211" s="117">
        <f t="shared" si="35"/>
        <v>0</v>
      </c>
      <c r="E211" s="117">
        <f t="shared" si="36"/>
        <v>0</v>
      </c>
      <c r="F211" s="57">
        <f t="shared" si="37"/>
        <v>0</v>
      </c>
      <c r="G211" s="57">
        <f t="shared" si="38"/>
        <v>0</v>
      </c>
      <c r="H211" s="57">
        <f t="shared" si="39"/>
        <v>0</v>
      </c>
      <c r="I211" s="57">
        <f t="shared" si="40"/>
        <v>0</v>
      </c>
      <c r="J211" s="57">
        <f t="shared" si="41"/>
        <v>0</v>
      </c>
      <c r="K211" s="57">
        <f t="shared" si="42"/>
        <v>0</v>
      </c>
      <c r="L211" s="57">
        <f t="shared" si="43"/>
        <v>0</v>
      </c>
      <c r="M211" s="57">
        <f t="shared" ca="1" si="44"/>
        <v>-3.8075930274556495E-3</v>
      </c>
      <c r="N211" s="57">
        <f t="shared" ca="1" si="45"/>
        <v>0</v>
      </c>
      <c r="O211" s="136">
        <f t="shared" ca="1" si="46"/>
        <v>0</v>
      </c>
      <c r="P211" s="57">
        <f t="shared" ca="1" si="47"/>
        <v>0</v>
      </c>
      <c r="Q211" s="57">
        <f t="shared" ca="1" si="48"/>
        <v>0</v>
      </c>
      <c r="R211" s="16">
        <f t="shared" ca="1" si="49"/>
        <v>3.8075930274556495E-3</v>
      </c>
    </row>
    <row r="212" spans="1:18" x14ac:dyDescent="0.2">
      <c r="A212" s="116"/>
      <c r="B212" s="116"/>
      <c r="C212" s="116"/>
      <c r="D212" s="117">
        <f t="shared" si="35"/>
        <v>0</v>
      </c>
      <c r="E212" s="117">
        <f t="shared" si="36"/>
        <v>0</v>
      </c>
      <c r="F212" s="57">
        <f t="shared" si="37"/>
        <v>0</v>
      </c>
      <c r="G212" s="57">
        <f t="shared" si="38"/>
        <v>0</v>
      </c>
      <c r="H212" s="57">
        <f t="shared" si="39"/>
        <v>0</v>
      </c>
      <c r="I212" s="57">
        <f t="shared" si="40"/>
        <v>0</v>
      </c>
      <c r="J212" s="57">
        <f t="shared" si="41"/>
        <v>0</v>
      </c>
      <c r="K212" s="57">
        <f t="shared" si="42"/>
        <v>0</v>
      </c>
      <c r="L212" s="57">
        <f t="shared" si="43"/>
        <v>0</v>
      </c>
      <c r="M212" s="57">
        <f t="shared" ca="1" si="44"/>
        <v>-3.8075930274556495E-3</v>
      </c>
      <c r="N212" s="57">
        <f t="shared" ca="1" si="45"/>
        <v>0</v>
      </c>
      <c r="O212" s="136">
        <f t="shared" ca="1" si="46"/>
        <v>0</v>
      </c>
      <c r="P212" s="57">
        <f t="shared" ca="1" si="47"/>
        <v>0</v>
      </c>
      <c r="Q212" s="57">
        <f t="shared" ca="1" si="48"/>
        <v>0</v>
      </c>
      <c r="R212" s="16">
        <f t="shared" ca="1" si="49"/>
        <v>3.8075930274556495E-3</v>
      </c>
    </row>
    <row r="213" spans="1:18" x14ac:dyDescent="0.2">
      <c r="A213" s="116"/>
      <c r="B213" s="116"/>
      <c r="C213" s="116"/>
      <c r="D213" s="117">
        <f t="shared" ref="D213:D276" si="50">A213/A$18</f>
        <v>0</v>
      </c>
      <c r="E213" s="117">
        <f t="shared" ref="E213:E276" si="51">B213/B$18</f>
        <v>0</v>
      </c>
      <c r="F213" s="57">
        <f t="shared" ref="F213:F276" si="52">$C213*D213</f>
        <v>0</v>
      </c>
      <c r="G213" s="57">
        <f t="shared" ref="G213:G276" si="53">$C213*E213</f>
        <v>0</v>
      </c>
      <c r="H213" s="57">
        <f t="shared" ref="H213:H276" si="54">C213*D213*D213</f>
        <v>0</v>
      </c>
      <c r="I213" s="57">
        <f t="shared" ref="I213:I276" si="55">C213*D213*D213*D213</f>
        <v>0</v>
      </c>
      <c r="J213" s="57">
        <f t="shared" ref="J213:J276" si="56">C213*D213*D213*D213*D213</f>
        <v>0</v>
      </c>
      <c r="K213" s="57">
        <f t="shared" ref="K213:K276" si="57">C213*E213*D213</f>
        <v>0</v>
      </c>
      <c r="L213" s="57">
        <f t="shared" ref="L213:L276" si="58">C213*E213*D213*D213</f>
        <v>0</v>
      </c>
      <c r="M213" s="57">
        <f t="shared" ref="M213:M276" ca="1" si="59">+E$4+E$5*D213+E$6*D213^2</f>
        <v>-3.8075930274556495E-3</v>
      </c>
      <c r="N213" s="57">
        <f t="shared" ref="N213:N276" ca="1" si="60">C213*(M213-E213)^2</f>
        <v>0</v>
      </c>
      <c r="O213" s="136">
        <f t="shared" ref="O213:O276" ca="1" si="61">(C213*O$1-O$2*F213+O$3*H213)^2</f>
        <v>0</v>
      </c>
      <c r="P213" s="57">
        <f t="shared" ref="P213:P276" ca="1" si="62">(-C213*O$2+O$4*F213-O$5*H213)^2</f>
        <v>0</v>
      </c>
      <c r="Q213" s="57">
        <f t="shared" ref="Q213:Q276" ca="1" si="63">+(C213*O$3-F213*O$5+H213*O$6)^2</f>
        <v>0</v>
      </c>
      <c r="R213" s="16">
        <f t="shared" ref="R213:R276" ca="1" si="64">+E213-M213</f>
        <v>3.8075930274556495E-3</v>
      </c>
    </row>
    <row r="214" spans="1:18" x14ac:dyDescent="0.2">
      <c r="A214" s="116"/>
      <c r="B214" s="116"/>
      <c r="C214" s="116"/>
      <c r="D214" s="117">
        <f t="shared" si="50"/>
        <v>0</v>
      </c>
      <c r="E214" s="117">
        <f t="shared" si="51"/>
        <v>0</v>
      </c>
      <c r="F214" s="57">
        <f t="shared" si="52"/>
        <v>0</v>
      </c>
      <c r="G214" s="57">
        <f t="shared" si="53"/>
        <v>0</v>
      </c>
      <c r="H214" s="57">
        <f t="shared" si="54"/>
        <v>0</v>
      </c>
      <c r="I214" s="57">
        <f t="shared" si="55"/>
        <v>0</v>
      </c>
      <c r="J214" s="57">
        <f t="shared" si="56"/>
        <v>0</v>
      </c>
      <c r="K214" s="57">
        <f t="shared" si="57"/>
        <v>0</v>
      </c>
      <c r="L214" s="57">
        <f t="shared" si="58"/>
        <v>0</v>
      </c>
      <c r="M214" s="57">
        <f t="shared" ca="1" si="59"/>
        <v>-3.8075930274556495E-3</v>
      </c>
      <c r="N214" s="57">
        <f t="shared" ca="1" si="60"/>
        <v>0</v>
      </c>
      <c r="O214" s="136">
        <f t="shared" ca="1" si="61"/>
        <v>0</v>
      </c>
      <c r="P214" s="57">
        <f t="shared" ca="1" si="62"/>
        <v>0</v>
      </c>
      <c r="Q214" s="57">
        <f t="shared" ca="1" si="63"/>
        <v>0</v>
      </c>
      <c r="R214" s="16">
        <f t="shared" ca="1" si="64"/>
        <v>3.8075930274556495E-3</v>
      </c>
    </row>
    <row r="215" spans="1:18" x14ac:dyDescent="0.2">
      <c r="A215" s="116"/>
      <c r="B215" s="116"/>
      <c r="C215" s="116"/>
      <c r="D215" s="117">
        <f t="shared" si="50"/>
        <v>0</v>
      </c>
      <c r="E215" s="117">
        <f t="shared" si="51"/>
        <v>0</v>
      </c>
      <c r="F215" s="57">
        <f t="shared" si="52"/>
        <v>0</v>
      </c>
      <c r="G215" s="57">
        <f t="shared" si="53"/>
        <v>0</v>
      </c>
      <c r="H215" s="57">
        <f t="shared" si="54"/>
        <v>0</v>
      </c>
      <c r="I215" s="57">
        <f t="shared" si="55"/>
        <v>0</v>
      </c>
      <c r="J215" s="57">
        <f t="shared" si="56"/>
        <v>0</v>
      </c>
      <c r="K215" s="57">
        <f t="shared" si="57"/>
        <v>0</v>
      </c>
      <c r="L215" s="57">
        <f t="shared" si="58"/>
        <v>0</v>
      </c>
      <c r="M215" s="57">
        <f t="shared" ca="1" si="59"/>
        <v>-3.8075930274556495E-3</v>
      </c>
      <c r="N215" s="57">
        <f t="shared" ca="1" si="60"/>
        <v>0</v>
      </c>
      <c r="O215" s="136">
        <f t="shared" ca="1" si="61"/>
        <v>0</v>
      </c>
      <c r="P215" s="57">
        <f t="shared" ca="1" si="62"/>
        <v>0</v>
      </c>
      <c r="Q215" s="57">
        <f t="shared" ca="1" si="63"/>
        <v>0</v>
      </c>
      <c r="R215" s="16">
        <f t="shared" ca="1" si="64"/>
        <v>3.8075930274556495E-3</v>
      </c>
    </row>
    <row r="216" spans="1:18" x14ac:dyDescent="0.2">
      <c r="A216" s="116"/>
      <c r="B216" s="116"/>
      <c r="C216" s="116"/>
      <c r="D216" s="117">
        <f t="shared" si="50"/>
        <v>0</v>
      </c>
      <c r="E216" s="117">
        <f t="shared" si="51"/>
        <v>0</v>
      </c>
      <c r="F216" s="57">
        <f t="shared" si="52"/>
        <v>0</v>
      </c>
      <c r="G216" s="57">
        <f t="shared" si="53"/>
        <v>0</v>
      </c>
      <c r="H216" s="57">
        <f t="shared" si="54"/>
        <v>0</v>
      </c>
      <c r="I216" s="57">
        <f t="shared" si="55"/>
        <v>0</v>
      </c>
      <c r="J216" s="57">
        <f t="shared" si="56"/>
        <v>0</v>
      </c>
      <c r="K216" s="57">
        <f t="shared" si="57"/>
        <v>0</v>
      </c>
      <c r="L216" s="57">
        <f t="shared" si="58"/>
        <v>0</v>
      </c>
      <c r="M216" s="57">
        <f t="shared" ca="1" si="59"/>
        <v>-3.8075930274556495E-3</v>
      </c>
      <c r="N216" s="57">
        <f t="shared" ca="1" si="60"/>
        <v>0</v>
      </c>
      <c r="O216" s="136">
        <f t="shared" ca="1" si="61"/>
        <v>0</v>
      </c>
      <c r="P216" s="57">
        <f t="shared" ca="1" si="62"/>
        <v>0</v>
      </c>
      <c r="Q216" s="57">
        <f t="shared" ca="1" si="63"/>
        <v>0</v>
      </c>
      <c r="R216" s="16">
        <f t="shared" ca="1" si="64"/>
        <v>3.8075930274556495E-3</v>
      </c>
    </row>
    <row r="217" spans="1:18" x14ac:dyDescent="0.2">
      <c r="A217" s="116"/>
      <c r="B217" s="116"/>
      <c r="C217" s="116"/>
      <c r="D217" s="117">
        <f t="shared" si="50"/>
        <v>0</v>
      </c>
      <c r="E217" s="117">
        <f t="shared" si="51"/>
        <v>0</v>
      </c>
      <c r="F217" s="57">
        <f t="shared" si="52"/>
        <v>0</v>
      </c>
      <c r="G217" s="57">
        <f t="shared" si="53"/>
        <v>0</v>
      </c>
      <c r="H217" s="57">
        <f t="shared" si="54"/>
        <v>0</v>
      </c>
      <c r="I217" s="57">
        <f t="shared" si="55"/>
        <v>0</v>
      </c>
      <c r="J217" s="57">
        <f t="shared" si="56"/>
        <v>0</v>
      </c>
      <c r="K217" s="57">
        <f t="shared" si="57"/>
        <v>0</v>
      </c>
      <c r="L217" s="57">
        <f t="shared" si="58"/>
        <v>0</v>
      </c>
      <c r="M217" s="57">
        <f t="shared" ca="1" si="59"/>
        <v>-3.8075930274556495E-3</v>
      </c>
      <c r="N217" s="57">
        <f t="shared" ca="1" si="60"/>
        <v>0</v>
      </c>
      <c r="O217" s="136">
        <f t="shared" ca="1" si="61"/>
        <v>0</v>
      </c>
      <c r="P217" s="57">
        <f t="shared" ca="1" si="62"/>
        <v>0</v>
      </c>
      <c r="Q217" s="57">
        <f t="shared" ca="1" si="63"/>
        <v>0</v>
      </c>
      <c r="R217" s="16">
        <f t="shared" ca="1" si="64"/>
        <v>3.8075930274556495E-3</v>
      </c>
    </row>
    <row r="218" spans="1:18" x14ac:dyDescent="0.2">
      <c r="A218" s="116"/>
      <c r="B218" s="116"/>
      <c r="C218" s="116"/>
      <c r="D218" s="117">
        <f t="shared" si="50"/>
        <v>0</v>
      </c>
      <c r="E218" s="117">
        <f t="shared" si="51"/>
        <v>0</v>
      </c>
      <c r="F218" s="57">
        <f t="shared" si="52"/>
        <v>0</v>
      </c>
      <c r="G218" s="57">
        <f t="shared" si="53"/>
        <v>0</v>
      </c>
      <c r="H218" s="57">
        <f t="shared" si="54"/>
        <v>0</v>
      </c>
      <c r="I218" s="57">
        <f t="shared" si="55"/>
        <v>0</v>
      </c>
      <c r="J218" s="57">
        <f t="shared" si="56"/>
        <v>0</v>
      </c>
      <c r="K218" s="57">
        <f t="shared" si="57"/>
        <v>0</v>
      </c>
      <c r="L218" s="57">
        <f t="shared" si="58"/>
        <v>0</v>
      </c>
      <c r="M218" s="57">
        <f t="shared" ca="1" si="59"/>
        <v>-3.8075930274556495E-3</v>
      </c>
      <c r="N218" s="57">
        <f t="shared" ca="1" si="60"/>
        <v>0</v>
      </c>
      <c r="O218" s="136">
        <f t="shared" ca="1" si="61"/>
        <v>0</v>
      </c>
      <c r="P218" s="57">
        <f t="shared" ca="1" si="62"/>
        <v>0</v>
      </c>
      <c r="Q218" s="57">
        <f t="shared" ca="1" si="63"/>
        <v>0</v>
      </c>
      <c r="R218" s="16">
        <f t="shared" ca="1" si="64"/>
        <v>3.8075930274556495E-3</v>
      </c>
    </row>
    <row r="219" spans="1:18" x14ac:dyDescent="0.2">
      <c r="A219" s="116"/>
      <c r="B219" s="116"/>
      <c r="C219" s="116"/>
      <c r="D219" s="117">
        <f t="shared" si="50"/>
        <v>0</v>
      </c>
      <c r="E219" s="117">
        <f t="shared" si="51"/>
        <v>0</v>
      </c>
      <c r="F219" s="57">
        <f t="shared" si="52"/>
        <v>0</v>
      </c>
      <c r="G219" s="57">
        <f t="shared" si="53"/>
        <v>0</v>
      </c>
      <c r="H219" s="57">
        <f t="shared" si="54"/>
        <v>0</v>
      </c>
      <c r="I219" s="57">
        <f t="shared" si="55"/>
        <v>0</v>
      </c>
      <c r="J219" s="57">
        <f t="shared" si="56"/>
        <v>0</v>
      </c>
      <c r="K219" s="57">
        <f t="shared" si="57"/>
        <v>0</v>
      </c>
      <c r="L219" s="57">
        <f t="shared" si="58"/>
        <v>0</v>
      </c>
      <c r="M219" s="57">
        <f t="shared" ca="1" si="59"/>
        <v>-3.8075930274556495E-3</v>
      </c>
      <c r="N219" s="57">
        <f t="shared" ca="1" si="60"/>
        <v>0</v>
      </c>
      <c r="O219" s="136">
        <f t="shared" ca="1" si="61"/>
        <v>0</v>
      </c>
      <c r="P219" s="57">
        <f t="shared" ca="1" si="62"/>
        <v>0</v>
      </c>
      <c r="Q219" s="57">
        <f t="shared" ca="1" si="63"/>
        <v>0</v>
      </c>
      <c r="R219" s="16">
        <f t="shared" ca="1" si="64"/>
        <v>3.8075930274556495E-3</v>
      </c>
    </row>
    <row r="220" spans="1:18" x14ac:dyDescent="0.2">
      <c r="A220" s="116"/>
      <c r="B220" s="116"/>
      <c r="C220" s="116"/>
      <c r="D220" s="117">
        <f t="shared" si="50"/>
        <v>0</v>
      </c>
      <c r="E220" s="117">
        <f t="shared" si="51"/>
        <v>0</v>
      </c>
      <c r="F220" s="57">
        <f t="shared" si="52"/>
        <v>0</v>
      </c>
      <c r="G220" s="57">
        <f t="shared" si="53"/>
        <v>0</v>
      </c>
      <c r="H220" s="57">
        <f t="shared" si="54"/>
        <v>0</v>
      </c>
      <c r="I220" s="57">
        <f t="shared" si="55"/>
        <v>0</v>
      </c>
      <c r="J220" s="57">
        <f t="shared" si="56"/>
        <v>0</v>
      </c>
      <c r="K220" s="57">
        <f t="shared" si="57"/>
        <v>0</v>
      </c>
      <c r="L220" s="57">
        <f t="shared" si="58"/>
        <v>0</v>
      </c>
      <c r="M220" s="57">
        <f t="shared" ca="1" si="59"/>
        <v>-3.8075930274556495E-3</v>
      </c>
      <c r="N220" s="57">
        <f t="shared" ca="1" si="60"/>
        <v>0</v>
      </c>
      <c r="O220" s="136">
        <f t="shared" ca="1" si="61"/>
        <v>0</v>
      </c>
      <c r="P220" s="57">
        <f t="shared" ca="1" si="62"/>
        <v>0</v>
      </c>
      <c r="Q220" s="57">
        <f t="shared" ca="1" si="63"/>
        <v>0</v>
      </c>
      <c r="R220" s="16">
        <f t="shared" ca="1" si="64"/>
        <v>3.8075930274556495E-3</v>
      </c>
    </row>
    <row r="221" spans="1:18" x14ac:dyDescent="0.2">
      <c r="A221" s="116"/>
      <c r="B221" s="116"/>
      <c r="C221" s="116"/>
      <c r="D221" s="117">
        <f t="shared" si="50"/>
        <v>0</v>
      </c>
      <c r="E221" s="117">
        <f t="shared" si="51"/>
        <v>0</v>
      </c>
      <c r="F221" s="57">
        <f t="shared" si="52"/>
        <v>0</v>
      </c>
      <c r="G221" s="57">
        <f t="shared" si="53"/>
        <v>0</v>
      </c>
      <c r="H221" s="57">
        <f t="shared" si="54"/>
        <v>0</v>
      </c>
      <c r="I221" s="57">
        <f t="shared" si="55"/>
        <v>0</v>
      </c>
      <c r="J221" s="57">
        <f t="shared" si="56"/>
        <v>0</v>
      </c>
      <c r="K221" s="57">
        <f t="shared" si="57"/>
        <v>0</v>
      </c>
      <c r="L221" s="57">
        <f t="shared" si="58"/>
        <v>0</v>
      </c>
      <c r="M221" s="57">
        <f t="shared" ca="1" si="59"/>
        <v>-3.8075930274556495E-3</v>
      </c>
      <c r="N221" s="57">
        <f t="shared" ca="1" si="60"/>
        <v>0</v>
      </c>
      <c r="O221" s="136">
        <f t="shared" ca="1" si="61"/>
        <v>0</v>
      </c>
      <c r="P221" s="57">
        <f t="shared" ca="1" si="62"/>
        <v>0</v>
      </c>
      <c r="Q221" s="57">
        <f t="shared" ca="1" si="63"/>
        <v>0</v>
      </c>
      <c r="R221" s="16">
        <f t="shared" ca="1" si="64"/>
        <v>3.8075930274556495E-3</v>
      </c>
    </row>
    <row r="222" spans="1:18" x14ac:dyDescent="0.2">
      <c r="A222" s="116"/>
      <c r="B222" s="116"/>
      <c r="C222" s="116"/>
      <c r="D222" s="117">
        <f t="shared" si="50"/>
        <v>0</v>
      </c>
      <c r="E222" s="117">
        <f t="shared" si="51"/>
        <v>0</v>
      </c>
      <c r="F222" s="57">
        <f t="shared" si="52"/>
        <v>0</v>
      </c>
      <c r="G222" s="57">
        <f t="shared" si="53"/>
        <v>0</v>
      </c>
      <c r="H222" s="57">
        <f t="shared" si="54"/>
        <v>0</v>
      </c>
      <c r="I222" s="57">
        <f t="shared" si="55"/>
        <v>0</v>
      </c>
      <c r="J222" s="57">
        <f t="shared" si="56"/>
        <v>0</v>
      </c>
      <c r="K222" s="57">
        <f t="shared" si="57"/>
        <v>0</v>
      </c>
      <c r="L222" s="57">
        <f t="shared" si="58"/>
        <v>0</v>
      </c>
      <c r="M222" s="57">
        <f t="shared" ca="1" si="59"/>
        <v>-3.8075930274556495E-3</v>
      </c>
      <c r="N222" s="57">
        <f t="shared" ca="1" si="60"/>
        <v>0</v>
      </c>
      <c r="O222" s="136">
        <f t="shared" ca="1" si="61"/>
        <v>0</v>
      </c>
      <c r="P222" s="57">
        <f t="shared" ca="1" si="62"/>
        <v>0</v>
      </c>
      <c r="Q222" s="57">
        <f t="shared" ca="1" si="63"/>
        <v>0</v>
      </c>
      <c r="R222" s="16">
        <f t="shared" ca="1" si="64"/>
        <v>3.8075930274556495E-3</v>
      </c>
    </row>
    <row r="223" spans="1:18" x14ac:dyDescent="0.2">
      <c r="A223" s="116"/>
      <c r="B223" s="116"/>
      <c r="C223" s="116"/>
      <c r="D223" s="117">
        <f t="shared" si="50"/>
        <v>0</v>
      </c>
      <c r="E223" s="117">
        <f t="shared" si="51"/>
        <v>0</v>
      </c>
      <c r="F223" s="57">
        <f t="shared" si="52"/>
        <v>0</v>
      </c>
      <c r="G223" s="57">
        <f t="shared" si="53"/>
        <v>0</v>
      </c>
      <c r="H223" s="57">
        <f t="shared" si="54"/>
        <v>0</v>
      </c>
      <c r="I223" s="57">
        <f t="shared" si="55"/>
        <v>0</v>
      </c>
      <c r="J223" s="57">
        <f t="shared" si="56"/>
        <v>0</v>
      </c>
      <c r="K223" s="57">
        <f t="shared" si="57"/>
        <v>0</v>
      </c>
      <c r="L223" s="57">
        <f t="shared" si="58"/>
        <v>0</v>
      </c>
      <c r="M223" s="57">
        <f t="shared" ca="1" si="59"/>
        <v>-3.8075930274556495E-3</v>
      </c>
      <c r="N223" s="57">
        <f t="shared" ca="1" si="60"/>
        <v>0</v>
      </c>
      <c r="O223" s="136">
        <f t="shared" ca="1" si="61"/>
        <v>0</v>
      </c>
      <c r="P223" s="57">
        <f t="shared" ca="1" si="62"/>
        <v>0</v>
      </c>
      <c r="Q223" s="57">
        <f t="shared" ca="1" si="63"/>
        <v>0</v>
      </c>
      <c r="R223" s="16">
        <f t="shared" ca="1" si="64"/>
        <v>3.8075930274556495E-3</v>
      </c>
    </row>
    <row r="224" spans="1:18" x14ac:dyDescent="0.2">
      <c r="A224" s="116"/>
      <c r="B224" s="116"/>
      <c r="C224" s="116"/>
      <c r="D224" s="117">
        <f t="shared" si="50"/>
        <v>0</v>
      </c>
      <c r="E224" s="117">
        <f t="shared" si="51"/>
        <v>0</v>
      </c>
      <c r="F224" s="57">
        <f t="shared" si="52"/>
        <v>0</v>
      </c>
      <c r="G224" s="57">
        <f t="shared" si="53"/>
        <v>0</v>
      </c>
      <c r="H224" s="57">
        <f t="shared" si="54"/>
        <v>0</v>
      </c>
      <c r="I224" s="57">
        <f t="shared" si="55"/>
        <v>0</v>
      </c>
      <c r="J224" s="57">
        <f t="shared" si="56"/>
        <v>0</v>
      </c>
      <c r="K224" s="57">
        <f t="shared" si="57"/>
        <v>0</v>
      </c>
      <c r="L224" s="57">
        <f t="shared" si="58"/>
        <v>0</v>
      </c>
      <c r="M224" s="57">
        <f t="shared" ca="1" si="59"/>
        <v>-3.8075930274556495E-3</v>
      </c>
      <c r="N224" s="57">
        <f t="shared" ca="1" si="60"/>
        <v>0</v>
      </c>
      <c r="O224" s="136">
        <f t="shared" ca="1" si="61"/>
        <v>0</v>
      </c>
      <c r="P224" s="57">
        <f t="shared" ca="1" si="62"/>
        <v>0</v>
      </c>
      <c r="Q224" s="57">
        <f t="shared" ca="1" si="63"/>
        <v>0</v>
      </c>
      <c r="R224" s="16">
        <f t="shared" ca="1" si="64"/>
        <v>3.8075930274556495E-3</v>
      </c>
    </row>
    <row r="225" spans="1:18" x14ac:dyDescent="0.2">
      <c r="A225" s="116"/>
      <c r="B225" s="116"/>
      <c r="C225" s="116"/>
      <c r="D225" s="117">
        <f t="shared" si="50"/>
        <v>0</v>
      </c>
      <c r="E225" s="117">
        <f t="shared" si="51"/>
        <v>0</v>
      </c>
      <c r="F225" s="57">
        <f t="shared" si="52"/>
        <v>0</v>
      </c>
      <c r="G225" s="57">
        <f t="shared" si="53"/>
        <v>0</v>
      </c>
      <c r="H225" s="57">
        <f t="shared" si="54"/>
        <v>0</v>
      </c>
      <c r="I225" s="57">
        <f t="shared" si="55"/>
        <v>0</v>
      </c>
      <c r="J225" s="57">
        <f t="shared" si="56"/>
        <v>0</v>
      </c>
      <c r="K225" s="57">
        <f t="shared" si="57"/>
        <v>0</v>
      </c>
      <c r="L225" s="57">
        <f t="shared" si="58"/>
        <v>0</v>
      </c>
      <c r="M225" s="57">
        <f t="shared" ca="1" si="59"/>
        <v>-3.8075930274556495E-3</v>
      </c>
      <c r="N225" s="57">
        <f t="shared" ca="1" si="60"/>
        <v>0</v>
      </c>
      <c r="O225" s="136">
        <f t="shared" ca="1" si="61"/>
        <v>0</v>
      </c>
      <c r="P225" s="57">
        <f t="shared" ca="1" si="62"/>
        <v>0</v>
      </c>
      <c r="Q225" s="57">
        <f t="shared" ca="1" si="63"/>
        <v>0</v>
      </c>
      <c r="R225" s="16">
        <f t="shared" ca="1" si="64"/>
        <v>3.8075930274556495E-3</v>
      </c>
    </row>
    <row r="226" spans="1:18" x14ac:dyDescent="0.2">
      <c r="A226" s="116"/>
      <c r="B226" s="116"/>
      <c r="C226" s="116"/>
      <c r="D226" s="117">
        <f t="shared" si="50"/>
        <v>0</v>
      </c>
      <c r="E226" s="117">
        <f t="shared" si="51"/>
        <v>0</v>
      </c>
      <c r="F226" s="57">
        <f t="shared" si="52"/>
        <v>0</v>
      </c>
      <c r="G226" s="57">
        <f t="shared" si="53"/>
        <v>0</v>
      </c>
      <c r="H226" s="57">
        <f t="shared" si="54"/>
        <v>0</v>
      </c>
      <c r="I226" s="57">
        <f t="shared" si="55"/>
        <v>0</v>
      </c>
      <c r="J226" s="57">
        <f t="shared" si="56"/>
        <v>0</v>
      </c>
      <c r="K226" s="57">
        <f t="shared" si="57"/>
        <v>0</v>
      </c>
      <c r="L226" s="57">
        <f t="shared" si="58"/>
        <v>0</v>
      </c>
      <c r="M226" s="57">
        <f t="shared" ca="1" si="59"/>
        <v>-3.8075930274556495E-3</v>
      </c>
      <c r="N226" s="57">
        <f t="shared" ca="1" si="60"/>
        <v>0</v>
      </c>
      <c r="O226" s="136">
        <f t="shared" ca="1" si="61"/>
        <v>0</v>
      </c>
      <c r="P226" s="57">
        <f t="shared" ca="1" si="62"/>
        <v>0</v>
      </c>
      <c r="Q226" s="57">
        <f t="shared" ca="1" si="63"/>
        <v>0</v>
      </c>
      <c r="R226" s="16">
        <f t="shared" ca="1" si="64"/>
        <v>3.8075930274556495E-3</v>
      </c>
    </row>
    <row r="227" spans="1:18" x14ac:dyDescent="0.2">
      <c r="A227" s="116"/>
      <c r="B227" s="116"/>
      <c r="C227" s="116"/>
      <c r="D227" s="117">
        <f t="shared" si="50"/>
        <v>0</v>
      </c>
      <c r="E227" s="117">
        <f t="shared" si="51"/>
        <v>0</v>
      </c>
      <c r="F227" s="57">
        <f t="shared" si="52"/>
        <v>0</v>
      </c>
      <c r="G227" s="57">
        <f t="shared" si="53"/>
        <v>0</v>
      </c>
      <c r="H227" s="57">
        <f t="shared" si="54"/>
        <v>0</v>
      </c>
      <c r="I227" s="57">
        <f t="shared" si="55"/>
        <v>0</v>
      </c>
      <c r="J227" s="57">
        <f t="shared" si="56"/>
        <v>0</v>
      </c>
      <c r="K227" s="57">
        <f t="shared" si="57"/>
        <v>0</v>
      </c>
      <c r="L227" s="57">
        <f t="shared" si="58"/>
        <v>0</v>
      </c>
      <c r="M227" s="57">
        <f t="shared" ca="1" si="59"/>
        <v>-3.8075930274556495E-3</v>
      </c>
      <c r="N227" s="57">
        <f t="shared" ca="1" si="60"/>
        <v>0</v>
      </c>
      <c r="O227" s="136">
        <f t="shared" ca="1" si="61"/>
        <v>0</v>
      </c>
      <c r="P227" s="57">
        <f t="shared" ca="1" si="62"/>
        <v>0</v>
      </c>
      <c r="Q227" s="57">
        <f t="shared" ca="1" si="63"/>
        <v>0</v>
      </c>
      <c r="R227" s="16">
        <f t="shared" ca="1" si="64"/>
        <v>3.8075930274556495E-3</v>
      </c>
    </row>
    <row r="228" spans="1:18" x14ac:dyDescent="0.2">
      <c r="A228" s="116"/>
      <c r="B228" s="116"/>
      <c r="C228" s="116"/>
      <c r="D228" s="117">
        <f t="shared" si="50"/>
        <v>0</v>
      </c>
      <c r="E228" s="117">
        <f t="shared" si="51"/>
        <v>0</v>
      </c>
      <c r="F228" s="57">
        <f t="shared" si="52"/>
        <v>0</v>
      </c>
      <c r="G228" s="57">
        <f t="shared" si="53"/>
        <v>0</v>
      </c>
      <c r="H228" s="57">
        <f t="shared" si="54"/>
        <v>0</v>
      </c>
      <c r="I228" s="57">
        <f t="shared" si="55"/>
        <v>0</v>
      </c>
      <c r="J228" s="57">
        <f t="shared" si="56"/>
        <v>0</v>
      </c>
      <c r="K228" s="57">
        <f t="shared" si="57"/>
        <v>0</v>
      </c>
      <c r="L228" s="57">
        <f t="shared" si="58"/>
        <v>0</v>
      </c>
      <c r="M228" s="57">
        <f t="shared" ca="1" si="59"/>
        <v>-3.8075930274556495E-3</v>
      </c>
      <c r="N228" s="57">
        <f t="shared" ca="1" si="60"/>
        <v>0</v>
      </c>
      <c r="O228" s="136">
        <f t="shared" ca="1" si="61"/>
        <v>0</v>
      </c>
      <c r="P228" s="57">
        <f t="shared" ca="1" si="62"/>
        <v>0</v>
      </c>
      <c r="Q228" s="57">
        <f t="shared" ca="1" si="63"/>
        <v>0</v>
      </c>
      <c r="R228" s="16">
        <f t="shared" ca="1" si="64"/>
        <v>3.8075930274556495E-3</v>
      </c>
    </row>
    <row r="229" spans="1:18" x14ac:dyDescent="0.2">
      <c r="A229" s="116"/>
      <c r="B229" s="116"/>
      <c r="C229" s="116"/>
      <c r="D229" s="117">
        <f t="shared" si="50"/>
        <v>0</v>
      </c>
      <c r="E229" s="117">
        <f t="shared" si="51"/>
        <v>0</v>
      </c>
      <c r="F229" s="57">
        <f t="shared" si="52"/>
        <v>0</v>
      </c>
      <c r="G229" s="57">
        <f t="shared" si="53"/>
        <v>0</v>
      </c>
      <c r="H229" s="57">
        <f t="shared" si="54"/>
        <v>0</v>
      </c>
      <c r="I229" s="57">
        <f t="shared" si="55"/>
        <v>0</v>
      </c>
      <c r="J229" s="57">
        <f t="shared" si="56"/>
        <v>0</v>
      </c>
      <c r="K229" s="57">
        <f t="shared" si="57"/>
        <v>0</v>
      </c>
      <c r="L229" s="57">
        <f t="shared" si="58"/>
        <v>0</v>
      </c>
      <c r="M229" s="57">
        <f t="shared" ca="1" si="59"/>
        <v>-3.8075930274556495E-3</v>
      </c>
      <c r="N229" s="57">
        <f t="shared" ca="1" si="60"/>
        <v>0</v>
      </c>
      <c r="O229" s="136">
        <f t="shared" ca="1" si="61"/>
        <v>0</v>
      </c>
      <c r="P229" s="57">
        <f t="shared" ca="1" si="62"/>
        <v>0</v>
      </c>
      <c r="Q229" s="57">
        <f t="shared" ca="1" si="63"/>
        <v>0</v>
      </c>
      <c r="R229" s="16">
        <f t="shared" ca="1" si="64"/>
        <v>3.8075930274556495E-3</v>
      </c>
    </row>
    <row r="230" spans="1:18" x14ac:dyDescent="0.2">
      <c r="A230" s="116"/>
      <c r="B230" s="116"/>
      <c r="C230" s="116"/>
      <c r="D230" s="117">
        <f t="shared" si="50"/>
        <v>0</v>
      </c>
      <c r="E230" s="117">
        <f t="shared" si="51"/>
        <v>0</v>
      </c>
      <c r="F230" s="57">
        <f t="shared" si="52"/>
        <v>0</v>
      </c>
      <c r="G230" s="57">
        <f t="shared" si="53"/>
        <v>0</v>
      </c>
      <c r="H230" s="57">
        <f t="shared" si="54"/>
        <v>0</v>
      </c>
      <c r="I230" s="57">
        <f t="shared" si="55"/>
        <v>0</v>
      </c>
      <c r="J230" s="57">
        <f t="shared" si="56"/>
        <v>0</v>
      </c>
      <c r="K230" s="57">
        <f t="shared" si="57"/>
        <v>0</v>
      </c>
      <c r="L230" s="57">
        <f t="shared" si="58"/>
        <v>0</v>
      </c>
      <c r="M230" s="57">
        <f t="shared" ca="1" si="59"/>
        <v>-3.8075930274556495E-3</v>
      </c>
      <c r="N230" s="57">
        <f t="shared" ca="1" si="60"/>
        <v>0</v>
      </c>
      <c r="O230" s="136">
        <f t="shared" ca="1" si="61"/>
        <v>0</v>
      </c>
      <c r="P230" s="57">
        <f t="shared" ca="1" si="62"/>
        <v>0</v>
      </c>
      <c r="Q230" s="57">
        <f t="shared" ca="1" si="63"/>
        <v>0</v>
      </c>
      <c r="R230" s="16">
        <f t="shared" ca="1" si="64"/>
        <v>3.8075930274556495E-3</v>
      </c>
    </row>
    <row r="231" spans="1:18" x14ac:dyDescent="0.2">
      <c r="A231" s="116"/>
      <c r="B231" s="116"/>
      <c r="C231" s="116"/>
      <c r="D231" s="117">
        <f t="shared" si="50"/>
        <v>0</v>
      </c>
      <c r="E231" s="117">
        <f t="shared" si="51"/>
        <v>0</v>
      </c>
      <c r="F231" s="57">
        <f t="shared" si="52"/>
        <v>0</v>
      </c>
      <c r="G231" s="57">
        <f t="shared" si="53"/>
        <v>0</v>
      </c>
      <c r="H231" s="57">
        <f t="shared" si="54"/>
        <v>0</v>
      </c>
      <c r="I231" s="57">
        <f t="shared" si="55"/>
        <v>0</v>
      </c>
      <c r="J231" s="57">
        <f t="shared" si="56"/>
        <v>0</v>
      </c>
      <c r="K231" s="57">
        <f t="shared" si="57"/>
        <v>0</v>
      </c>
      <c r="L231" s="57">
        <f t="shared" si="58"/>
        <v>0</v>
      </c>
      <c r="M231" s="57">
        <f t="shared" ca="1" si="59"/>
        <v>-3.8075930274556495E-3</v>
      </c>
      <c r="N231" s="57">
        <f t="shared" ca="1" si="60"/>
        <v>0</v>
      </c>
      <c r="O231" s="136">
        <f t="shared" ca="1" si="61"/>
        <v>0</v>
      </c>
      <c r="P231" s="57">
        <f t="shared" ca="1" si="62"/>
        <v>0</v>
      </c>
      <c r="Q231" s="57">
        <f t="shared" ca="1" si="63"/>
        <v>0</v>
      </c>
      <c r="R231" s="16">
        <f t="shared" ca="1" si="64"/>
        <v>3.8075930274556495E-3</v>
      </c>
    </row>
    <row r="232" spans="1:18" x14ac:dyDescent="0.2">
      <c r="A232" s="116"/>
      <c r="B232" s="116"/>
      <c r="C232" s="116"/>
      <c r="D232" s="117">
        <f t="shared" si="50"/>
        <v>0</v>
      </c>
      <c r="E232" s="117">
        <f t="shared" si="51"/>
        <v>0</v>
      </c>
      <c r="F232" s="57">
        <f t="shared" si="52"/>
        <v>0</v>
      </c>
      <c r="G232" s="57">
        <f t="shared" si="53"/>
        <v>0</v>
      </c>
      <c r="H232" s="57">
        <f t="shared" si="54"/>
        <v>0</v>
      </c>
      <c r="I232" s="57">
        <f t="shared" si="55"/>
        <v>0</v>
      </c>
      <c r="J232" s="57">
        <f t="shared" si="56"/>
        <v>0</v>
      </c>
      <c r="K232" s="57">
        <f t="shared" si="57"/>
        <v>0</v>
      </c>
      <c r="L232" s="57">
        <f t="shared" si="58"/>
        <v>0</v>
      </c>
      <c r="M232" s="57">
        <f t="shared" ca="1" si="59"/>
        <v>-3.8075930274556495E-3</v>
      </c>
      <c r="N232" s="57">
        <f t="shared" ca="1" si="60"/>
        <v>0</v>
      </c>
      <c r="O232" s="136">
        <f t="shared" ca="1" si="61"/>
        <v>0</v>
      </c>
      <c r="P232" s="57">
        <f t="shared" ca="1" si="62"/>
        <v>0</v>
      </c>
      <c r="Q232" s="57">
        <f t="shared" ca="1" si="63"/>
        <v>0</v>
      </c>
      <c r="R232" s="16">
        <f t="shared" ca="1" si="64"/>
        <v>3.8075930274556495E-3</v>
      </c>
    </row>
    <row r="233" spans="1:18" x14ac:dyDescent="0.2">
      <c r="A233" s="116"/>
      <c r="B233" s="116"/>
      <c r="C233" s="116"/>
      <c r="D233" s="117">
        <f t="shared" si="50"/>
        <v>0</v>
      </c>
      <c r="E233" s="117">
        <f t="shared" si="51"/>
        <v>0</v>
      </c>
      <c r="F233" s="57">
        <f t="shared" si="52"/>
        <v>0</v>
      </c>
      <c r="G233" s="57">
        <f t="shared" si="53"/>
        <v>0</v>
      </c>
      <c r="H233" s="57">
        <f t="shared" si="54"/>
        <v>0</v>
      </c>
      <c r="I233" s="57">
        <f t="shared" si="55"/>
        <v>0</v>
      </c>
      <c r="J233" s="57">
        <f t="shared" si="56"/>
        <v>0</v>
      </c>
      <c r="K233" s="57">
        <f t="shared" si="57"/>
        <v>0</v>
      </c>
      <c r="L233" s="57">
        <f t="shared" si="58"/>
        <v>0</v>
      </c>
      <c r="M233" s="57">
        <f t="shared" ca="1" si="59"/>
        <v>-3.8075930274556495E-3</v>
      </c>
      <c r="N233" s="57">
        <f t="shared" ca="1" si="60"/>
        <v>0</v>
      </c>
      <c r="O233" s="136">
        <f t="shared" ca="1" si="61"/>
        <v>0</v>
      </c>
      <c r="P233" s="57">
        <f t="shared" ca="1" si="62"/>
        <v>0</v>
      </c>
      <c r="Q233" s="57">
        <f t="shared" ca="1" si="63"/>
        <v>0</v>
      </c>
      <c r="R233" s="16">
        <f t="shared" ca="1" si="64"/>
        <v>3.8075930274556495E-3</v>
      </c>
    </row>
    <row r="234" spans="1:18" x14ac:dyDescent="0.2">
      <c r="A234" s="116"/>
      <c r="B234" s="116"/>
      <c r="C234" s="116"/>
      <c r="D234" s="117">
        <f t="shared" si="50"/>
        <v>0</v>
      </c>
      <c r="E234" s="117">
        <f t="shared" si="51"/>
        <v>0</v>
      </c>
      <c r="F234" s="57">
        <f t="shared" si="52"/>
        <v>0</v>
      </c>
      <c r="G234" s="57">
        <f t="shared" si="53"/>
        <v>0</v>
      </c>
      <c r="H234" s="57">
        <f t="shared" si="54"/>
        <v>0</v>
      </c>
      <c r="I234" s="57">
        <f t="shared" si="55"/>
        <v>0</v>
      </c>
      <c r="J234" s="57">
        <f t="shared" si="56"/>
        <v>0</v>
      </c>
      <c r="K234" s="57">
        <f t="shared" si="57"/>
        <v>0</v>
      </c>
      <c r="L234" s="57">
        <f t="shared" si="58"/>
        <v>0</v>
      </c>
      <c r="M234" s="57">
        <f t="shared" ca="1" si="59"/>
        <v>-3.8075930274556495E-3</v>
      </c>
      <c r="N234" s="57">
        <f t="shared" ca="1" si="60"/>
        <v>0</v>
      </c>
      <c r="O234" s="136">
        <f t="shared" ca="1" si="61"/>
        <v>0</v>
      </c>
      <c r="P234" s="57">
        <f t="shared" ca="1" si="62"/>
        <v>0</v>
      </c>
      <c r="Q234" s="57">
        <f t="shared" ca="1" si="63"/>
        <v>0</v>
      </c>
      <c r="R234" s="16">
        <f t="shared" ca="1" si="64"/>
        <v>3.8075930274556495E-3</v>
      </c>
    </row>
    <row r="235" spans="1:18" x14ac:dyDescent="0.2">
      <c r="A235" s="116"/>
      <c r="B235" s="116"/>
      <c r="C235" s="116"/>
      <c r="D235" s="117">
        <f t="shared" si="50"/>
        <v>0</v>
      </c>
      <c r="E235" s="117">
        <f t="shared" si="51"/>
        <v>0</v>
      </c>
      <c r="F235" s="57">
        <f t="shared" si="52"/>
        <v>0</v>
      </c>
      <c r="G235" s="57">
        <f t="shared" si="53"/>
        <v>0</v>
      </c>
      <c r="H235" s="57">
        <f t="shared" si="54"/>
        <v>0</v>
      </c>
      <c r="I235" s="57">
        <f t="shared" si="55"/>
        <v>0</v>
      </c>
      <c r="J235" s="57">
        <f t="shared" si="56"/>
        <v>0</v>
      </c>
      <c r="K235" s="57">
        <f t="shared" si="57"/>
        <v>0</v>
      </c>
      <c r="L235" s="57">
        <f t="shared" si="58"/>
        <v>0</v>
      </c>
      <c r="M235" s="57">
        <f t="shared" ca="1" si="59"/>
        <v>-3.8075930274556495E-3</v>
      </c>
      <c r="N235" s="57">
        <f t="shared" ca="1" si="60"/>
        <v>0</v>
      </c>
      <c r="O235" s="136">
        <f t="shared" ca="1" si="61"/>
        <v>0</v>
      </c>
      <c r="P235" s="57">
        <f t="shared" ca="1" si="62"/>
        <v>0</v>
      </c>
      <c r="Q235" s="57">
        <f t="shared" ca="1" si="63"/>
        <v>0</v>
      </c>
      <c r="R235" s="16">
        <f t="shared" ca="1" si="64"/>
        <v>3.8075930274556495E-3</v>
      </c>
    </row>
    <row r="236" spans="1:18" x14ac:dyDescent="0.2">
      <c r="A236" s="116"/>
      <c r="B236" s="116"/>
      <c r="C236" s="116"/>
      <c r="D236" s="117">
        <f t="shared" si="50"/>
        <v>0</v>
      </c>
      <c r="E236" s="117">
        <f t="shared" si="51"/>
        <v>0</v>
      </c>
      <c r="F236" s="57">
        <f t="shared" si="52"/>
        <v>0</v>
      </c>
      <c r="G236" s="57">
        <f t="shared" si="53"/>
        <v>0</v>
      </c>
      <c r="H236" s="57">
        <f t="shared" si="54"/>
        <v>0</v>
      </c>
      <c r="I236" s="57">
        <f t="shared" si="55"/>
        <v>0</v>
      </c>
      <c r="J236" s="57">
        <f t="shared" si="56"/>
        <v>0</v>
      </c>
      <c r="K236" s="57">
        <f t="shared" si="57"/>
        <v>0</v>
      </c>
      <c r="L236" s="57">
        <f t="shared" si="58"/>
        <v>0</v>
      </c>
      <c r="M236" s="57">
        <f t="shared" ca="1" si="59"/>
        <v>-3.8075930274556495E-3</v>
      </c>
      <c r="N236" s="57">
        <f t="shared" ca="1" si="60"/>
        <v>0</v>
      </c>
      <c r="O236" s="136">
        <f t="shared" ca="1" si="61"/>
        <v>0</v>
      </c>
      <c r="P236" s="57">
        <f t="shared" ca="1" si="62"/>
        <v>0</v>
      </c>
      <c r="Q236" s="57">
        <f t="shared" ca="1" si="63"/>
        <v>0</v>
      </c>
      <c r="R236" s="16">
        <f t="shared" ca="1" si="64"/>
        <v>3.8075930274556495E-3</v>
      </c>
    </row>
    <row r="237" spans="1:18" x14ac:dyDescent="0.2">
      <c r="A237" s="116"/>
      <c r="B237" s="116"/>
      <c r="C237" s="116"/>
      <c r="D237" s="117">
        <f t="shared" si="50"/>
        <v>0</v>
      </c>
      <c r="E237" s="117">
        <f t="shared" si="51"/>
        <v>0</v>
      </c>
      <c r="F237" s="57">
        <f t="shared" si="52"/>
        <v>0</v>
      </c>
      <c r="G237" s="57">
        <f t="shared" si="53"/>
        <v>0</v>
      </c>
      <c r="H237" s="57">
        <f t="shared" si="54"/>
        <v>0</v>
      </c>
      <c r="I237" s="57">
        <f t="shared" si="55"/>
        <v>0</v>
      </c>
      <c r="J237" s="57">
        <f t="shared" si="56"/>
        <v>0</v>
      </c>
      <c r="K237" s="57">
        <f t="shared" si="57"/>
        <v>0</v>
      </c>
      <c r="L237" s="57">
        <f t="shared" si="58"/>
        <v>0</v>
      </c>
      <c r="M237" s="57">
        <f t="shared" ca="1" si="59"/>
        <v>-3.8075930274556495E-3</v>
      </c>
      <c r="N237" s="57">
        <f t="shared" ca="1" si="60"/>
        <v>0</v>
      </c>
      <c r="O237" s="136">
        <f t="shared" ca="1" si="61"/>
        <v>0</v>
      </c>
      <c r="P237" s="57">
        <f t="shared" ca="1" si="62"/>
        <v>0</v>
      </c>
      <c r="Q237" s="57">
        <f t="shared" ca="1" si="63"/>
        <v>0</v>
      </c>
      <c r="R237" s="16">
        <f t="shared" ca="1" si="64"/>
        <v>3.8075930274556495E-3</v>
      </c>
    </row>
    <row r="238" spans="1:18" x14ac:dyDescent="0.2">
      <c r="A238" s="116"/>
      <c r="B238" s="116"/>
      <c r="C238" s="116"/>
      <c r="D238" s="117">
        <f t="shared" si="50"/>
        <v>0</v>
      </c>
      <c r="E238" s="117">
        <f t="shared" si="51"/>
        <v>0</v>
      </c>
      <c r="F238" s="57">
        <f t="shared" si="52"/>
        <v>0</v>
      </c>
      <c r="G238" s="57">
        <f t="shared" si="53"/>
        <v>0</v>
      </c>
      <c r="H238" s="57">
        <f t="shared" si="54"/>
        <v>0</v>
      </c>
      <c r="I238" s="57">
        <f t="shared" si="55"/>
        <v>0</v>
      </c>
      <c r="J238" s="57">
        <f t="shared" si="56"/>
        <v>0</v>
      </c>
      <c r="K238" s="57">
        <f t="shared" si="57"/>
        <v>0</v>
      </c>
      <c r="L238" s="57">
        <f t="shared" si="58"/>
        <v>0</v>
      </c>
      <c r="M238" s="57">
        <f t="shared" ca="1" si="59"/>
        <v>-3.8075930274556495E-3</v>
      </c>
      <c r="N238" s="57">
        <f t="shared" ca="1" si="60"/>
        <v>0</v>
      </c>
      <c r="O238" s="136">
        <f t="shared" ca="1" si="61"/>
        <v>0</v>
      </c>
      <c r="P238" s="57">
        <f t="shared" ca="1" si="62"/>
        <v>0</v>
      </c>
      <c r="Q238" s="57">
        <f t="shared" ca="1" si="63"/>
        <v>0</v>
      </c>
      <c r="R238" s="16">
        <f t="shared" ca="1" si="64"/>
        <v>3.8075930274556495E-3</v>
      </c>
    </row>
    <row r="239" spans="1:18" x14ac:dyDescent="0.2">
      <c r="A239" s="116"/>
      <c r="B239" s="116"/>
      <c r="C239" s="116"/>
      <c r="D239" s="117">
        <f t="shared" si="50"/>
        <v>0</v>
      </c>
      <c r="E239" s="117">
        <f t="shared" si="51"/>
        <v>0</v>
      </c>
      <c r="F239" s="57">
        <f t="shared" si="52"/>
        <v>0</v>
      </c>
      <c r="G239" s="57">
        <f t="shared" si="53"/>
        <v>0</v>
      </c>
      <c r="H239" s="57">
        <f t="shared" si="54"/>
        <v>0</v>
      </c>
      <c r="I239" s="57">
        <f t="shared" si="55"/>
        <v>0</v>
      </c>
      <c r="J239" s="57">
        <f t="shared" si="56"/>
        <v>0</v>
      </c>
      <c r="K239" s="57">
        <f t="shared" si="57"/>
        <v>0</v>
      </c>
      <c r="L239" s="57">
        <f t="shared" si="58"/>
        <v>0</v>
      </c>
      <c r="M239" s="57">
        <f t="shared" ca="1" si="59"/>
        <v>-3.8075930274556495E-3</v>
      </c>
      <c r="N239" s="57">
        <f t="shared" ca="1" si="60"/>
        <v>0</v>
      </c>
      <c r="O239" s="136">
        <f t="shared" ca="1" si="61"/>
        <v>0</v>
      </c>
      <c r="P239" s="57">
        <f t="shared" ca="1" si="62"/>
        <v>0</v>
      </c>
      <c r="Q239" s="57">
        <f t="shared" ca="1" si="63"/>
        <v>0</v>
      </c>
      <c r="R239" s="16">
        <f t="shared" ca="1" si="64"/>
        <v>3.8075930274556495E-3</v>
      </c>
    </row>
    <row r="240" spans="1:18" x14ac:dyDescent="0.2">
      <c r="A240" s="116"/>
      <c r="B240" s="116"/>
      <c r="C240" s="116"/>
      <c r="D240" s="117">
        <f t="shared" si="50"/>
        <v>0</v>
      </c>
      <c r="E240" s="117">
        <f t="shared" si="51"/>
        <v>0</v>
      </c>
      <c r="F240" s="57">
        <f t="shared" si="52"/>
        <v>0</v>
      </c>
      <c r="G240" s="57">
        <f t="shared" si="53"/>
        <v>0</v>
      </c>
      <c r="H240" s="57">
        <f t="shared" si="54"/>
        <v>0</v>
      </c>
      <c r="I240" s="57">
        <f t="shared" si="55"/>
        <v>0</v>
      </c>
      <c r="J240" s="57">
        <f t="shared" si="56"/>
        <v>0</v>
      </c>
      <c r="K240" s="57">
        <f t="shared" si="57"/>
        <v>0</v>
      </c>
      <c r="L240" s="57">
        <f t="shared" si="58"/>
        <v>0</v>
      </c>
      <c r="M240" s="57">
        <f t="shared" ca="1" si="59"/>
        <v>-3.8075930274556495E-3</v>
      </c>
      <c r="N240" s="57">
        <f t="shared" ca="1" si="60"/>
        <v>0</v>
      </c>
      <c r="O240" s="136">
        <f t="shared" ca="1" si="61"/>
        <v>0</v>
      </c>
      <c r="P240" s="57">
        <f t="shared" ca="1" si="62"/>
        <v>0</v>
      </c>
      <c r="Q240" s="57">
        <f t="shared" ca="1" si="63"/>
        <v>0</v>
      </c>
      <c r="R240" s="16">
        <f t="shared" ca="1" si="64"/>
        <v>3.8075930274556495E-3</v>
      </c>
    </row>
    <row r="241" spans="1:18" x14ac:dyDescent="0.2">
      <c r="A241" s="116"/>
      <c r="B241" s="116"/>
      <c r="C241" s="116"/>
      <c r="D241" s="117">
        <f t="shared" si="50"/>
        <v>0</v>
      </c>
      <c r="E241" s="117">
        <f t="shared" si="51"/>
        <v>0</v>
      </c>
      <c r="F241" s="57">
        <f t="shared" si="52"/>
        <v>0</v>
      </c>
      <c r="G241" s="57">
        <f t="shared" si="53"/>
        <v>0</v>
      </c>
      <c r="H241" s="57">
        <f t="shared" si="54"/>
        <v>0</v>
      </c>
      <c r="I241" s="57">
        <f t="shared" si="55"/>
        <v>0</v>
      </c>
      <c r="J241" s="57">
        <f t="shared" si="56"/>
        <v>0</v>
      </c>
      <c r="K241" s="57">
        <f t="shared" si="57"/>
        <v>0</v>
      </c>
      <c r="L241" s="57">
        <f t="shared" si="58"/>
        <v>0</v>
      </c>
      <c r="M241" s="57">
        <f t="shared" ca="1" si="59"/>
        <v>-3.8075930274556495E-3</v>
      </c>
      <c r="N241" s="57">
        <f t="shared" ca="1" si="60"/>
        <v>0</v>
      </c>
      <c r="O241" s="136">
        <f t="shared" ca="1" si="61"/>
        <v>0</v>
      </c>
      <c r="P241" s="57">
        <f t="shared" ca="1" si="62"/>
        <v>0</v>
      </c>
      <c r="Q241" s="57">
        <f t="shared" ca="1" si="63"/>
        <v>0</v>
      </c>
      <c r="R241" s="16">
        <f t="shared" ca="1" si="64"/>
        <v>3.8075930274556495E-3</v>
      </c>
    </row>
    <row r="242" spans="1:18" x14ac:dyDescent="0.2">
      <c r="A242" s="116"/>
      <c r="B242" s="116"/>
      <c r="C242" s="116"/>
      <c r="D242" s="117">
        <f t="shared" si="50"/>
        <v>0</v>
      </c>
      <c r="E242" s="117">
        <f t="shared" si="51"/>
        <v>0</v>
      </c>
      <c r="F242" s="57">
        <f t="shared" si="52"/>
        <v>0</v>
      </c>
      <c r="G242" s="57">
        <f t="shared" si="53"/>
        <v>0</v>
      </c>
      <c r="H242" s="57">
        <f t="shared" si="54"/>
        <v>0</v>
      </c>
      <c r="I242" s="57">
        <f t="shared" si="55"/>
        <v>0</v>
      </c>
      <c r="J242" s="57">
        <f t="shared" si="56"/>
        <v>0</v>
      </c>
      <c r="K242" s="57">
        <f t="shared" si="57"/>
        <v>0</v>
      </c>
      <c r="L242" s="57">
        <f t="shared" si="58"/>
        <v>0</v>
      </c>
      <c r="M242" s="57">
        <f t="shared" ca="1" si="59"/>
        <v>-3.8075930274556495E-3</v>
      </c>
      <c r="N242" s="57">
        <f t="shared" ca="1" si="60"/>
        <v>0</v>
      </c>
      <c r="O242" s="136">
        <f t="shared" ca="1" si="61"/>
        <v>0</v>
      </c>
      <c r="P242" s="57">
        <f t="shared" ca="1" si="62"/>
        <v>0</v>
      </c>
      <c r="Q242" s="57">
        <f t="shared" ca="1" si="63"/>
        <v>0</v>
      </c>
      <c r="R242" s="16">
        <f t="shared" ca="1" si="64"/>
        <v>3.8075930274556495E-3</v>
      </c>
    </row>
    <row r="243" spans="1:18" x14ac:dyDescent="0.2">
      <c r="A243" s="116"/>
      <c r="B243" s="116"/>
      <c r="C243" s="116"/>
      <c r="D243" s="117">
        <f t="shared" si="50"/>
        <v>0</v>
      </c>
      <c r="E243" s="117">
        <f t="shared" si="51"/>
        <v>0</v>
      </c>
      <c r="F243" s="57">
        <f t="shared" si="52"/>
        <v>0</v>
      </c>
      <c r="G243" s="57">
        <f t="shared" si="53"/>
        <v>0</v>
      </c>
      <c r="H243" s="57">
        <f t="shared" si="54"/>
        <v>0</v>
      </c>
      <c r="I243" s="57">
        <f t="shared" si="55"/>
        <v>0</v>
      </c>
      <c r="J243" s="57">
        <f t="shared" si="56"/>
        <v>0</v>
      </c>
      <c r="K243" s="57">
        <f t="shared" si="57"/>
        <v>0</v>
      </c>
      <c r="L243" s="57">
        <f t="shared" si="58"/>
        <v>0</v>
      </c>
      <c r="M243" s="57">
        <f t="shared" ca="1" si="59"/>
        <v>-3.8075930274556495E-3</v>
      </c>
      <c r="N243" s="57">
        <f t="shared" ca="1" si="60"/>
        <v>0</v>
      </c>
      <c r="O243" s="136">
        <f t="shared" ca="1" si="61"/>
        <v>0</v>
      </c>
      <c r="P243" s="57">
        <f t="shared" ca="1" si="62"/>
        <v>0</v>
      </c>
      <c r="Q243" s="57">
        <f t="shared" ca="1" si="63"/>
        <v>0</v>
      </c>
      <c r="R243" s="16">
        <f t="shared" ca="1" si="64"/>
        <v>3.8075930274556495E-3</v>
      </c>
    </row>
    <row r="244" spans="1:18" x14ac:dyDescent="0.2">
      <c r="A244" s="116"/>
      <c r="B244" s="116"/>
      <c r="C244" s="116"/>
      <c r="D244" s="117">
        <f t="shared" si="50"/>
        <v>0</v>
      </c>
      <c r="E244" s="117">
        <f t="shared" si="51"/>
        <v>0</v>
      </c>
      <c r="F244" s="57">
        <f t="shared" si="52"/>
        <v>0</v>
      </c>
      <c r="G244" s="57">
        <f t="shared" si="53"/>
        <v>0</v>
      </c>
      <c r="H244" s="57">
        <f t="shared" si="54"/>
        <v>0</v>
      </c>
      <c r="I244" s="57">
        <f t="shared" si="55"/>
        <v>0</v>
      </c>
      <c r="J244" s="57">
        <f t="shared" si="56"/>
        <v>0</v>
      </c>
      <c r="K244" s="57">
        <f t="shared" si="57"/>
        <v>0</v>
      </c>
      <c r="L244" s="57">
        <f t="shared" si="58"/>
        <v>0</v>
      </c>
      <c r="M244" s="57">
        <f t="shared" ca="1" si="59"/>
        <v>-3.8075930274556495E-3</v>
      </c>
      <c r="N244" s="57">
        <f t="shared" ca="1" si="60"/>
        <v>0</v>
      </c>
      <c r="O244" s="136">
        <f t="shared" ca="1" si="61"/>
        <v>0</v>
      </c>
      <c r="P244" s="57">
        <f t="shared" ca="1" si="62"/>
        <v>0</v>
      </c>
      <c r="Q244" s="57">
        <f t="shared" ca="1" si="63"/>
        <v>0</v>
      </c>
      <c r="R244" s="16">
        <f t="shared" ca="1" si="64"/>
        <v>3.8075930274556495E-3</v>
      </c>
    </row>
    <row r="245" spans="1:18" x14ac:dyDescent="0.2">
      <c r="A245" s="116"/>
      <c r="B245" s="116"/>
      <c r="C245" s="116"/>
      <c r="D245" s="117">
        <f t="shared" si="50"/>
        <v>0</v>
      </c>
      <c r="E245" s="117">
        <f t="shared" si="51"/>
        <v>0</v>
      </c>
      <c r="F245" s="57">
        <f t="shared" si="52"/>
        <v>0</v>
      </c>
      <c r="G245" s="57">
        <f t="shared" si="53"/>
        <v>0</v>
      </c>
      <c r="H245" s="57">
        <f t="shared" si="54"/>
        <v>0</v>
      </c>
      <c r="I245" s="57">
        <f t="shared" si="55"/>
        <v>0</v>
      </c>
      <c r="J245" s="57">
        <f t="shared" si="56"/>
        <v>0</v>
      </c>
      <c r="K245" s="57">
        <f t="shared" si="57"/>
        <v>0</v>
      </c>
      <c r="L245" s="57">
        <f t="shared" si="58"/>
        <v>0</v>
      </c>
      <c r="M245" s="57">
        <f t="shared" ca="1" si="59"/>
        <v>-3.8075930274556495E-3</v>
      </c>
      <c r="N245" s="57">
        <f t="shared" ca="1" si="60"/>
        <v>0</v>
      </c>
      <c r="O245" s="136">
        <f t="shared" ca="1" si="61"/>
        <v>0</v>
      </c>
      <c r="P245" s="57">
        <f t="shared" ca="1" si="62"/>
        <v>0</v>
      </c>
      <c r="Q245" s="57">
        <f t="shared" ca="1" si="63"/>
        <v>0</v>
      </c>
      <c r="R245" s="16">
        <f t="shared" ca="1" si="64"/>
        <v>3.8075930274556495E-3</v>
      </c>
    </row>
    <row r="246" spans="1:18" x14ac:dyDescent="0.2">
      <c r="A246" s="116"/>
      <c r="B246" s="116"/>
      <c r="C246" s="116"/>
      <c r="D246" s="117">
        <f t="shared" si="50"/>
        <v>0</v>
      </c>
      <c r="E246" s="117">
        <f t="shared" si="51"/>
        <v>0</v>
      </c>
      <c r="F246" s="57">
        <f t="shared" si="52"/>
        <v>0</v>
      </c>
      <c r="G246" s="57">
        <f t="shared" si="53"/>
        <v>0</v>
      </c>
      <c r="H246" s="57">
        <f t="shared" si="54"/>
        <v>0</v>
      </c>
      <c r="I246" s="57">
        <f t="shared" si="55"/>
        <v>0</v>
      </c>
      <c r="J246" s="57">
        <f t="shared" si="56"/>
        <v>0</v>
      </c>
      <c r="K246" s="57">
        <f t="shared" si="57"/>
        <v>0</v>
      </c>
      <c r="L246" s="57">
        <f t="shared" si="58"/>
        <v>0</v>
      </c>
      <c r="M246" s="57">
        <f t="shared" ca="1" si="59"/>
        <v>-3.8075930274556495E-3</v>
      </c>
      <c r="N246" s="57">
        <f t="shared" ca="1" si="60"/>
        <v>0</v>
      </c>
      <c r="O246" s="136">
        <f t="shared" ca="1" si="61"/>
        <v>0</v>
      </c>
      <c r="P246" s="57">
        <f t="shared" ca="1" si="62"/>
        <v>0</v>
      </c>
      <c r="Q246" s="57">
        <f t="shared" ca="1" si="63"/>
        <v>0</v>
      </c>
      <c r="R246" s="16">
        <f t="shared" ca="1" si="64"/>
        <v>3.8075930274556495E-3</v>
      </c>
    </row>
    <row r="247" spans="1:18" x14ac:dyDescent="0.2">
      <c r="A247" s="116"/>
      <c r="B247" s="116"/>
      <c r="C247" s="116"/>
      <c r="D247" s="117">
        <f t="shared" si="50"/>
        <v>0</v>
      </c>
      <c r="E247" s="117">
        <f t="shared" si="51"/>
        <v>0</v>
      </c>
      <c r="F247" s="57">
        <f t="shared" si="52"/>
        <v>0</v>
      </c>
      <c r="G247" s="57">
        <f t="shared" si="53"/>
        <v>0</v>
      </c>
      <c r="H247" s="57">
        <f t="shared" si="54"/>
        <v>0</v>
      </c>
      <c r="I247" s="57">
        <f t="shared" si="55"/>
        <v>0</v>
      </c>
      <c r="J247" s="57">
        <f t="shared" si="56"/>
        <v>0</v>
      </c>
      <c r="K247" s="57">
        <f t="shared" si="57"/>
        <v>0</v>
      </c>
      <c r="L247" s="57">
        <f t="shared" si="58"/>
        <v>0</v>
      </c>
      <c r="M247" s="57">
        <f t="shared" ca="1" si="59"/>
        <v>-3.8075930274556495E-3</v>
      </c>
      <c r="N247" s="57">
        <f t="shared" ca="1" si="60"/>
        <v>0</v>
      </c>
      <c r="O247" s="136">
        <f t="shared" ca="1" si="61"/>
        <v>0</v>
      </c>
      <c r="P247" s="57">
        <f t="shared" ca="1" si="62"/>
        <v>0</v>
      </c>
      <c r="Q247" s="57">
        <f t="shared" ca="1" si="63"/>
        <v>0</v>
      </c>
      <c r="R247" s="16">
        <f t="shared" ca="1" si="64"/>
        <v>3.8075930274556495E-3</v>
      </c>
    </row>
    <row r="248" spans="1:18" x14ac:dyDescent="0.2">
      <c r="A248" s="116"/>
      <c r="B248" s="116"/>
      <c r="C248" s="116"/>
      <c r="D248" s="117">
        <f t="shared" si="50"/>
        <v>0</v>
      </c>
      <c r="E248" s="117">
        <f t="shared" si="51"/>
        <v>0</v>
      </c>
      <c r="F248" s="57">
        <f t="shared" si="52"/>
        <v>0</v>
      </c>
      <c r="G248" s="57">
        <f t="shared" si="53"/>
        <v>0</v>
      </c>
      <c r="H248" s="57">
        <f t="shared" si="54"/>
        <v>0</v>
      </c>
      <c r="I248" s="57">
        <f t="shared" si="55"/>
        <v>0</v>
      </c>
      <c r="J248" s="57">
        <f t="shared" si="56"/>
        <v>0</v>
      </c>
      <c r="K248" s="57">
        <f t="shared" si="57"/>
        <v>0</v>
      </c>
      <c r="L248" s="57">
        <f t="shared" si="58"/>
        <v>0</v>
      </c>
      <c r="M248" s="57">
        <f t="shared" ca="1" si="59"/>
        <v>-3.8075930274556495E-3</v>
      </c>
      <c r="N248" s="57">
        <f t="shared" ca="1" si="60"/>
        <v>0</v>
      </c>
      <c r="O248" s="136">
        <f t="shared" ca="1" si="61"/>
        <v>0</v>
      </c>
      <c r="P248" s="57">
        <f t="shared" ca="1" si="62"/>
        <v>0</v>
      </c>
      <c r="Q248" s="57">
        <f t="shared" ca="1" si="63"/>
        <v>0</v>
      </c>
      <c r="R248" s="16">
        <f t="shared" ca="1" si="64"/>
        <v>3.8075930274556495E-3</v>
      </c>
    </row>
    <row r="249" spans="1:18" x14ac:dyDescent="0.2">
      <c r="A249" s="116"/>
      <c r="B249" s="116"/>
      <c r="C249" s="116"/>
      <c r="D249" s="117">
        <f t="shared" si="50"/>
        <v>0</v>
      </c>
      <c r="E249" s="117">
        <f t="shared" si="51"/>
        <v>0</v>
      </c>
      <c r="F249" s="57">
        <f t="shared" si="52"/>
        <v>0</v>
      </c>
      <c r="G249" s="57">
        <f t="shared" si="53"/>
        <v>0</v>
      </c>
      <c r="H249" s="57">
        <f t="shared" si="54"/>
        <v>0</v>
      </c>
      <c r="I249" s="57">
        <f t="shared" si="55"/>
        <v>0</v>
      </c>
      <c r="J249" s="57">
        <f t="shared" si="56"/>
        <v>0</v>
      </c>
      <c r="K249" s="57">
        <f t="shared" si="57"/>
        <v>0</v>
      </c>
      <c r="L249" s="57">
        <f t="shared" si="58"/>
        <v>0</v>
      </c>
      <c r="M249" s="57">
        <f t="shared" ca="1" si="59"/>
        <v>-3.8075930274556495E-3</v>
      </c>
      <c r="N249" s="57">
        <f t="shared" ca="1" si="60"/>
        <v>0</v>
      </c>
      <c r="O249" s="136">
        <f t="shared" ca="1" si="61"/>
        <v>0</v>
      </c>
      <c r="P249" s="57">
        <f t="shared" ca="1" si="62"/>
        <v>0</v>
      </c>
      <c r="Q249" s="57">
        <f t="shared" ca="1" si="63"/>
        <v>0</v>
      </c>
      <c r="R249" s="16">
        <f t="shared" ca="1" si="64"/>
        <v>3.8075930274556495E-3</v>
      </c>
    </row>
    <row r="250" spans="1:18" x14ac:dyDescent="0.2">
      <c r="A250" s="116"/>
      <c r="B250" s="116"/>
      <c r="C250" s="116"/>
      <c r="D250" s="117">
        <f t="shared" si="50"/>
        <v>0</v>
      </c>
      <c r="E250" s="117">
        <f t="shared" si="51"/>
        <v>0</v>
      </c>
      <c r="F250" s="57">
        <f t="shared" si="52"/>
        <v>0</v>
      </c>
      <c r="G250" s="57">
        <f t="shared" si="53"/>
        <v>0</v>
      </c>
      <c r="H250" s="57">
        <f t="shared" si="54"/>
        <v>0</v>
      </c>
      <c r="I250" s="57">
        <f t="shared" si="55"/>
        <v>0</v>
      </c>
      <c r="J250" s="57">
        <f t="shared" si="56"/>
        <v>0</v>
      </c>
      <c r="K250" s="57">
        <f t="shared" si="57"/>
        <v>0</v>
      </c>
      <c r="L250" s="57">
        <f t="shared" si="58"/>
        <v>0</v>
      </c>
      <c r="M250" s="57">
        <f t="shared" ca="1" si="59"/>
        <v>-3.8075930274556495E-3</v>
      </c>
      <c r="N250" s="57">
        <f t="shared" ca="1" si="60"/>
        <v>0</v>
      </c>
      <c r="O250" s="136">
        <f t="shared" ca="1" si="61"/>
        <v>0</v>
      </c>
      <c r="P250" s="57">
        <f t="shared" ca="1" si="62"/>
        <v>0</v>
      </c>
      <c r="Q250" s="57">
        <f t="shared" ca="1" si="63"/>
        <v>0</v>
      </c>
      <c r="R250" s="16">
        <f t="shared" ca="1" si="64"/>
        <v>3.8075930274556495E-3</v>
      </c>
    </row>
    <row r="251" spans="1:18" x14ac:dyDescent="0.2">
      <c r="A251" s="116"/>
      <c r="B251" s="116"/>
      <c r="C251" s="116"/>
      <c r="D251" s="117">
        <f t="shared" si="50"/>
        <v>0</v>
      </c>
      <c r="E251" s="117">
        <f t="shared" si="51"/>
        <v>0</v>
      </c>
      <c r="F251" s="57">
        <f t="shared" si="52"/>
        <v>0</v>
      </c>
      <c r="G251" s="57">
        <f t="shared" si="53"/>
        <v>0</v>
      </c>
      <c r="H251" s="57">
        <f t="shared" si="54"/>
        <v>0</v>
      </c>
      <c r="I251" s="57">
        <f t="shared" si="55"/>
        <v>0</v>
      </c>
      <c r="J251" s="57">
        <f t="shared" si="56"/>
        <v>0</v>
      </c>
      <c r="K251" s="57">
        <f t="shared" si="57"/>
        <v>0</v>
      </c>
      <c r="L251" s="57">
        <f t="shared" si="58"/>
        <v>0</v>
      </c>
      <c r="M251" s="57">
        <f t="shared" ca="1" si="59"/>
        <v>-3.8075930274556495E-3</v>
      </c>
      <c r="N251" s="57">
        <f t="shared" ca="1" si="60"/>
        <v>0</v>
      </c>
      <c r="O251" s="136">
        <f t="shared" ca="1" si="61"/>
        <v>0</v>
      </c>
      <c r="P251" s="57">
        <f t="shared" ca="1" si="62"/>
        <v>0</v>
      </c>
      <c r="Q251" s="57">
        <f t="shared" ca="1" si="63"/>
        <v>0</v>
      </c>
      <c r="R251" s="16">
        <f t="shared" ca="1" si="64"/>
        <v>3.8075930274556495E-3</v>
      </c>
    </row>
    <row r="252" spans="1:18" x14ac:dyDescent="0.2">
      <c r="A252" s="116"/>
      <c r="B252" s="116"/>
      <c r="C252" s="116"/>
      <c r="D252" s="117">
        <f t="shared" si="50"/>
        <v>0</v>
      </c>
      <c r="E252" s="117">
        <f t="shared" si="51"/>
        <v>0</v>
      </c>
      <c r="F252" s="57">
        <f t="shared" si="52"/>
        <v>0</v>
      </c>
      <c r="G252" s="57">
        <f t="shared" si="53"/>
        <v>0</v>
      </c>
      <c r="H252" s="57">
        <f t="shared" si="54"/>
        <v>0</v>
      </c>
      <c r="I252" s="57">
        <f t="shared" si="55"/>
        <v>0</v>
      </c>
      <c r="J252" s="57">
        <f t="shared" si="56"/>
        <v>0</v>
      </c>
      <c r="K252" s="57">
        <f t="shared" si="57"/>
        <v>0</v>
      </c>
      <c r="L252" s="57">
        <f t="shared" si="58"/>
        <v>0</v>
      </c>
      <c r="M252" s="57">
        <f t="shared" ca="1" si="59"/>
        <v>-3.8075930274556495E-3</v>
      </c>
      <c r="N252" s="57">
        <f t="shared" ca="1" si="60"/>
        <v>0</v>
      </c>
      <c r="O252" s="136">
        <f t="shared" ca="1" si="61"/>
        <v>0</v>
      </c>
      <c r="P252" s="57">
        <f t="shared" ca="1" si="62"/>
        <v>0</v>
      </c>
      <c r="Q252" s="57">
        <f t="shared" ca="1" si="63"/>
        <v>0</v>
      </c>
      <c r="R252" s="16">
        <f t="shared" ca="1" si="64"/>
        <v>3.8075930274556495E-3</v>
      </c>
    </row>
    <row r="253" spans="1:18" x14ac:dyDescent="0.2">
      <c r="A253" s="116"/>
      <c r="B253" s="116"/>
      <c r="C253" s="116"/>
      <c r="D253" s="117">
        <f t="shared" si="50"/>
        <v>0</v>
      </c>
      <c r="E253" s="117">
        <f t="shared" si="51"/>
        <v>0</v>
      </c>
      <c r="F253" s="57">
        <f t="shared" si="52"/>
        <v>0</v>
      </c>
      <c r="G253" s="57">
        <f t="shared" si="53"/>
        <v>0</v>
      </c>
      <c r="H253" s="57">
        <f t="shared" si="54"/>
        <v>0</v>
      </c>
      <c r="I253" s="57">
        <f t="shared" si="55"/>
        <v>0</v>
      </c>
      <c r="J253" s="57">
        <f t="shared" si="56"/>
        <v>0</v>
      </c>
      <c r="K253" s="57">
        <f t="shared" si="57"/>
        <v>0</v>
      </c>
      <c r="L253" s="57">
        <f t="shared" si="58"/>
        <v>0</v>
      </c>
      <c r="M253" s="57">
        <f t="shared" ca="1" si="59"/>
        <v>-3.8075930274556495E-3</v>
      </c>
      <c r="N253" s="57">
        <f t="shared" ca="1" si="60"/>
        <v>0</v>
      </c>
      <c r="O253" s="136">
        <f t="shared" ca="1" si="61"/>
        <v>0</v>
      </c>
      <c r="P253" s="57">
        <f t="shared" ca="1" si="62"/>
        <v>0</v>
      </c>
      <c r="Q253" s="57">
        <f t="shared" ca="1" si="63"/>
        <v>0</v>
      </c>
      <c r="R253" s="16">
        <f t="shared" ca="1" si="64"/>
        <v>3.8075930274556495E-3</v>
      </c>
    </row>
    <row r="254" spans="1:18" x14ac:dyDescent="0.2">
      <c r="A254" s="116"/>
      <c r="B254" s="116"/>
      <c r="C254" s="116"/>
      <c r="D254" s="117">
        <f t="shared" si="50"/>
        <v>0</v>
      </c>
      <c r="E254" s="117">
        <f t="shared" si="51"/>
        <v>0</v>
      </c>
      <c r="F254" s="57">
        <f t="shared" si="52"/>
        <v>0</v>
      </c>
      <c r="G254" s="57">
        <f t="shared" si="53"/>
        <v>0</v>
      </c>
      <c r="H254" s="57">
        <f t="shared" si="54"/>
        <v>0</v>
      </c>
      <c r="I254" s="57">
        <f t="shared" si="55"/>
        <v>0</v>
      </c>
      <c r="J254" s="57">
        <f t="shared" si="56"/>
        <v>0</v>
      </c>
      <c r="K254" s="57">
        <f t="shared" si="57"/>
        <v>0</v>
      </c>
      <c r="L254" s="57">
        <f t="shared" si="58"/>
        <v>0</v>
      </c>
      <c r="M254" s="57">
        <f t="shared" ca="1" si="59"/>
        <v>-3.8075930274556495E-3</v>
      </c>
      <c r="N254" s="57">
        <f t="shared" ca="1" si="60"/>
        <v>0</v>
      </c>
      <c r="O254" s="136">
        <f t="shared" ca="1" si="61"/>
        <v>0</v>
      </c>
      <c r="P254" s="57">
        <f t="shared" ca="1" si="62"/>
        <v>0</v>
      </c>
      <c r="Q254" s="57">
        <f t="shared" ca="1" si="63"/>
        <v>0</v>
      </c>
      <c r="R254" s="16">
        <f t="shared" ca="1" si="64"/>
        <v>3.8075930274556495E-3</v>
      </c>
    </row>
    <row r="255" spans="1:18" x14ac:dyDescent="0.2">
      <c r="A255" s="116"/>
      <c r="B255" s="116"/>
      <c r="C255" s="116"/>
      <c r="D255" s="117">
        <f t="shared" si="50"/>
        <v>0</v>
      </c>
      <c r="E255" s="117">
        <f t="shared" si="51"/>
        <v>0</v>
      </c>
      <c r="F255" s="57">
        <f t="shared" si="52"/>
        <v>0</v>
      </c>
      <c r="G255" s="57">
        <f t="shared" si="53"/>
        <v>0</v>
      </c>
      <c r="H255" s="57">
        <f t="shared" si="54"/>
        <v>0</v>
      </c>
      <c r="I255" s="57">
        <f t="shared" si="55"/>
        <v>0</v>
      </c>
      <c r="J255" s="57">
        <f t="shared" si="56"/>
        <v>0</v>
      </c>
      <c r="K255" s="57">
        <f t="shared" si="57"/>
        <v>0</v>
      </c>
      <c r="L255" s="57">
        <f t="shared" si="58"/>
        <v>0</v>
      </c>
      <c r="M255" s="57">
        <f t="shared" ca="1" si="59"/>
        <v>-3.8075930274556495E-3</v>
      </c>
      <c r="N255" s="57">
        <f t="shared" ca="1" si="60"/>
        <v>0</v>
      </c>
      <c r="O255" s="136">
        <f t="shared" ca="1" si="61"/>
        <v>0</v>
      </c>
      <c r="P255" s="57">
        <f t="shared" ca="1" si="62"/>
        <v>0</v>
      </c>
      <c r="Q255" s="57">
        <f t="shared" ca="1" si="63"/>
        <v>0</v>
      </c>
      <c r="R255" s="16">
        <f t="shared" ca="1" si="64"/>
        <v>3.8075930274556495E-3</v>
      </c>
    </row>
    <row r="256" spans="1:18" x14ac:dyDescent="0.2">
      <c r="A256" s="116"/>
      <c r="B256" s="116"/>
      <c r="C256" s="116"/>
      <c r="D256" s="117">
        <f t="shared" si="50"/>
        <v>0</v>
      </c>
      <c r="E256" s="117">
        <f t="shared" si="51"/>
        <v>0</v>
      </c>
      <c r="F256" s="57">
        <f t="shared" si="52"/>
        <v>0</v>
      </c>
      <c r="G256" s="57">
        <f t="shared" si="53"/>
        <v>0</v>
      </c>
      <c r="H256" s="57">
        <f t="shared" si="54"/>
        <v>0</v>
      </c>
      <c r="I256" s="57">
        <f t="shared" si="55"/>
        <v>0</v>
      </c>
      <c r="J256" s="57">
        <f t="shared" si="56"/>
        <v>0</v>
      </c>
      <c r="K256" s="57">
        <f t="shared" si="57"/>
        <v>0</v>
      </c>
      <c r="L256" s="57">
        <f t="shared" si="58"/>
        <v>0</v>
      </c>
      <c r="M256" s="57">
        <f t="shared" ca="1" si="59"/>
        <v>-3.8075930274556495E-3</v>
      </c>
      <c r="N256" s="57">
        <f t="shared" ca="1" si="60"/>
        <v>0</v>
      </c>
      <c r="O256" s="136">
        <f t="shared" ca="1" si="61"/>
        <v>0</v>
      </c>
      <c r="P256" s="57">
        <f t="shared" ca="1" si="62"/>
        <v>0</v>
      </c>
      <c r="Q256" s="57">
        <f t="shared" ca="1" si="63"/>
        <v>0</v>
      </c>
      <c r="R256" s="16">
        <f t="shared" ca="1" si="64"/>
        <v>3.8075930274556495E-3</v>
      </c>
    </row>
    <row r="257" spans="1:18" x14ac:dyDescent="0.2">
      <c r="A257" s="116"/>
      <c r="B257" s="116"/>
      <c r="C257" s="116"/>
      <c r="D257" s="117">
        <f t="shared" si="50"/>
        <v>0</v>
      </c>
      <c r="E257" s="117">
        <f t="shared" si="51"/>
        <v>0</v>
      </c>
      <c r="F257" s="57">
        <f t="shared" si="52"/>
        <v>0</v>
      </c>
      <c r="G257" s="57">
        <f t="shared" si="53"/>
        <v>0</v>
      </c>
      <c r="H257" s="57">
        <f t="shared" si="54"/>
        <v>0</v>
      </c>
      <c r="I257" s="57">
        <f t="shared" si="55"/>
        <v>0</v>
      </c>
      <c r="J257" s="57">
        <f t="shared" si="56"/>
        <v>0</v>
      </c>
      <c r="K257" s="57">
        <f t="shared" si="57"/>
        <v>0</v>
      </c>
      <c r="L257" s="57">
        <f t="shared" si="58"/>
        <v>0</v>
      </c>
      <c r="M257" s="57">
        <f t="shared" ca="1" si="59"/>
        <v>-3.8075930274556495E-3</v>
      </c>
      <c r="N257" s="57">
        <f t="shared" ca="1" si="60"/>
        <v>0</v>
      </c>
      <c r="O257" s="136">
        <f t="shared" ca="1" si="61"/>
        <v>0</v>
      </c>
      <c r="P257" s="57">
        <f t="shared" ca="1" si="62"/>
        <v>0</v>
      </c>
      <c r="Q257" s="57">
        <f t="shared" ca="1" si="63"/>
        <v>0</v>
      </c>
      <c r="R257" s="16">
        <f t="shared" ca="1" si="64"/>
        <v>3.8075930274556495E-3</v>
      </c>
    </row>
    <row r="258" spans="1:18" x14ac:dyDescent="0.2">
      <c r="A258" s="116"/>
      <c r="B258" s="116"/>
      <c r="C258" s="116"/>
      <c r="D258" s="117">
        <f t="shared" si="50"/>
        <v>0</v>
      </c>
      <c r="E258" s="117">
        <f t="shared" si="51"/>
        <v>0</v>
      </c>
      <c r="F258" s="57">
        <f t="shared" si="52"/>
        <v>0</v>
      </c>
      <c r="G258" s="57">
        <f t="shared" si="53"/>
        <v>0</v>
      </c>
      <c r="H258" s="57">
        <f t="shared" si="54"/>
        <v>0</v>
      </c>
      <c r="I258" s="57">
        <f t="shared" si="55"/>
        <v>0</v>
      </c>
      <c r="J258" s="57">
        <f t="shared" si="56"/>
        <v>0</v>
      </c>
      <c r="K258" s="57">
        <f t="shared" si="57"/>
        <v>0</v>
      </c>
      <c r="L258" s="57">
        <f t="shared" si="58"/>
        <v>0</v>
      </c>
      <c r="M258" s="57">
        <f t="shared" ca="1" si="59"/>
        <v>-3.8075930274556495E-3</v>
      </c>
      <c r="N258" s="57">
        <f t="shared" ca="1" si="60"/>
        <v>0</v>
      </c>
      <c r="O258" s="136">
        <f t="shared" ca="1" si="61"/>
        <v>0</v>
      </c>
      <c r="P258" s="57">
        <f t="shared" ca="1" si="62"/>
        <v>0</v>
      </c>
      <c r="Q258" s="57">
        <f t="shared" ca="1" si="63"/>
        <v>0</v>
      </c>
      <c r="R258" s="16">
        <f t="shared" ca="1" si="64"/>
        <v>3.8075930274556495E-3</v>
      </c>
    </row>
    <row r="259" spans="1:18" x14ac:dyDescent="0.2">
      <c r="A259" s="116"/>
      <c r="B259" s="116"/>
      <c r="C259" s="116"/>
      <c r="D259" s="117">
        <f t="shared" si="50"/>
        <v>0</v>
      </c>
      <c r="E259" s="117">
        <f t="shared" si="51"/>
        <v>0</v>
      </c>
      <c r="F259" s="57">
        <f t="shared" si="52"/>
        <v>0</v>
      </c>
      <c r="G259" s="57">
        <f t="shared" si="53"/>
        <v>0</v>
      </c>
      <c r="H259" s="57">
        <f t="shared" si="54"/>
        <v>0</v>
      </c>
      <c r="I259" s="57">
        <f t="shared" si="55"/>
        <v>0</v>
      </c>
      <c r="J259" s="57">
        <f t="shared" si="56"/>
        <v>0</v>
      </c>
      <c r="K259" s="57">
        <f t="shared" si="57"/>
        <v>0</v>
      </c>
      <c r="L259" s="57">
        <f t="shared" si="58"/>
        <v>0</v>
      </c>
      <c r="M259" s="57">
        <f t="shared" ca="1" si="59"/>
        <v>-3.8075930274556495E-3</v>
      </c>
      <c r="N259" s="57">
        <f t="shared" ca="1" si="60"/>
        <v>0</v>
      </c>
      <c r="O259" s="136">
        <f t="shared" ca="1" si="61"/>
        <v>0</v>
      </c>
      <c r="P259" s="57">
        <f t="shared" ca="1" si="62"/>
        <v>0</v>
      </c>
      <c r="Q259" s="57">
        <f t="shared" ca="1" si="63"/>
        <v>0</v>
      </c>
      <c r="R259" s="16">
        <f t="shared" ca="1" si="64"/>
        <v>3.8075930274556495E-3</v>
      </c>
    </row>
    <row r="260" spans="1:18" x14ac:dyDescent="0.2">
      <c r="A260" s="116"/>
      <c r="B260" s="116"/>
      <c r="C260" s="116"/>
      <c r="D260" s="117">
        <f t="shared" si="50"/>
        <v>0</v>
      </c>
      <c r="E260" s="117">
        <f t="shared" si="51"/>
        <v>0</v>
      </c>
      <c r="F260" s="57">
        <f t="shared" si="52"/>
        <v>0</v>
      </c>
      <c r="G260" s="57">
        <f t="shared" si="53"/>
        <v>0</v>
      </c>
      <c r="H260" s="57">
        <f t="shared" si="54"/>
        <v>0</v>
      </c>
      <c r="I260" s="57">
        <f t="shared" si="55"/>
        <v>0</v>
      </c>
      <c r="J260" s="57">
        <f t="shared" si="56"/>
        <v>0</v>
      </c>
      <c r="K260" s="57">
        <f t="shared" si="57"/>
        <v>0</v>
      </c>
      <c r="L260" s="57">
        <f t="shared" si="58"/>
        <v>0</v>
      </c>
      <c r="M260" s="57">
        <f t="shared" ca="1" si="59"/>
        <v>-3.8075930274556495E-3</v>
      </c>
      <c r="N260" s="57">
        <f t="shared" ca="1" si="60"/>
        <v>0</v>
      </c>
      <c r="O260" s="136">
        <f t="shared" ca="1" si="61"/>
        <v>0</v>
      </c>
      <c r="P260" s="57">
        <f t="shared" ca="1" si="62"/>
        <v>0</v>
      </c>
      <c r="Q260" s="57">
        <f t="shared" ca="1" si="63"/>
        <v>0</v>
      </c>
      <c r="R260" s="16">
        <f t="shared" ca="1" si="64"/>
        <v>3.8075930274556495E-3</v>
      </c>
    </row>
    <row r="261" spans="1:18" x14ac:dyDescent="0.2">
      <c r="A261" s="116"/>
      <c r="B261" s="116"/>
      <c r="C261" s="116"/>
      <c r="D261" s="117">
        <f t="shared" si="50"/>
        <v>0</v>
      </c>
      <c r="E261" s="117">
        <f t="shared" si="51"/>
        <v>0</v>
      </c>
      <c r="F261" s="57">
        <f t="shared" si="52"/>
        <v>0</v>
      </c>
      <c r="G261" s="57">
        <f t="shared" si="53"/>
        <v>0</v>
      </c>
      <c r="H261" s="57">
        <f t="shared" si="54"/>
        <v>0</v>
      </c>
      <c r="I261" s="57">
        <f t="shared" si="55"/>
        <v>0</v>
      </c>
      <c r="J261" s="57">
        <f t="shared" si="56"/>
        <v>0</v>
      </c>
      <c r="K261" s="57">
        <f t="shared" si="57"/>
        <v>0</v>
      </c>
      <c r="L261" s="57">
        <f t="shared" si="58"/>
        <v>0</v>
      </c>
      <c r="M261" s="57">
        <f t="shared" ca="1" si="59"/>
        <v>-3.8075930274556495E-3</v>
      </c>
      <c r="N261" s="57">
        <f t="shared" ca="1" si="60"/>
        <v>0</v>
      </c>
      <c r="O261" s="136">
        <f t="shared" ca="1" si="61"/>
        <v>0</v>
      </c>
      <c r="P261" s="57">
        <f t="shared" ca="1" si="62"/>
        <v>0</v>
      </c>
      <c r="Q261" s="57">
        <f t="shared" ca="1" si="63"/>
        <v>0</v>
      </c>
      <c r="R261" s="16">
        <f t="shared" ca="1" si="64"/>
        <v>3.8075930274556495E-3</v>
      </c>
    </row>
    <row r="262" spans="1:18" x14ac:dyDescent="0.2">
      <c r="A262" s="116"/>
      <c r="B262" s="116"/>
      <c r="C262" s="116"/>
      <c r="D262" s="117">
        <f t="shared" si="50"/>
        <v>0</v>
      </c>
      <c r="E262" s="117">
        <f t="shared" si="51"/>
        <v>0</v>
      </c>
      <c r="F262" s="57">
        <f t="shared" si="52"/>
        <v>0</v>
      </c>
      <c r="G262" s="57">
        <f t="shared" si="53"/>
        <v>0</v>
      </c>
      <c r="H262" s="57">
        <f t="shared" si="54"/>
        <v>0</v>
      </c>
      <c r="I262" s="57">
        <f t="shared" si="55"/>
        <v>0</v>
      </c>
      <c r="J262" s="57">
        <f t="shared" si="56"/>
        <v>0</v>
      </c>
      <c r="K262" s="57">
        <f t="shared" si="57"/>
        <v>0</v>
      </c>
      <c r="L262" s="57">
        <f t="shared" si="58"/>
        <v>0</v>
      </c>
      <c r="M262" s="57">
        <f t="shared" ca="1" si="59"/>
        <v>-3.8075930274556495E-3</v>
      </c>
      <c r="N262" s="57">
        <f t="shared" ca="1" si="60"/>
        <v>0</v>
      </c>
      <c r="O262" s="136">
        <f t="shared" ca="1" si="61"/>
        <v>0</v>
      </c>
      <c r="P262" s="57">
        <f t="shared" ca="1" si="62"/>
        <v>0</v>
      </c>
      <c r="Q262" s="57">
        <f t="shared" ca="1" si="63"/>
        <v>0</v>
      </c>
      <c r="R262" s="16">
        <f t="shared" ca="1" si="64"/>
        <v>3.8075930274556495E-3</v>
      </c>
    </row>
    <row r="263" spans="1:18" x14ac:dyDescent="0.2">
      <c r="A263" s="116"/>
      <c r="B263" s="116"/>
      <c r="C263" s="116"/>
      <c r="D263" s="117">
        <f t="shared" si="50"/>
        <v>0</v>
      </c>
      <c r="E263" s="117">
        <f t="shared" si="51"/>
        <v>0</v>
      </c>
      <c r="F263" s="57">
        <f t="shared" si="52"/>
        <v>0</v>
      </c>
      <c r="G263" s="57">
        <f t="shared" si="53"/>
        <v>0</v>
      </c>
      <c r="H263" s="57">
        <f t="shared" si="54"/>
        <v>0</v>
      </c>
      <c r="I263" s="57">
        <f t="shared" si="55"/>
        <v>0</v>
      </c>
      <c r="J263" s="57">
        <f t="shared" si="56"/>
        <v>0</v>
      </c>
      <c r="K263" s="57">
        <f t="shared" si="57"/>
        <v>0</v>
      </c>
      <c r="L263" s="57">
        <f t="shared" si="58"/>
        <v>0</v>
      </c>
      <c r="M263" s="57">
        <f t="shared" ca="1" si="59"/>
        <v>-3.8075930274556495E-3</v>
      </c>
      <c r="N263" s="57">
        <f t="shared" ca="1" si="60"/>
        <v>0</v>
      </c>
      <c r="O263" s="136">
        <f t="shared" ca="1" si="61"/>
        <v>0</v>
      </c>
      <c r="P263" s="57">
        <f t="shared" ca="1" si="62"/>
        <v>0</v>
      </c>
      <c r="Q263" s="57">
        <f t="shared" ca="1" si="63"/>
        <v>0</v>
      </c>
      <c r="R263" s="16">
        <f t="shared" ca="1" si="64"/>
        <v>3.8075930274556495E-3</v>
      </c>
    </row>
    <row r="264" spans="1:18" x14ac:dyDescent="0.2">
      <c r="A264" s="116"/>
      <c r="B264" s="116"/>
      <c r="C264" s="116"/>
      <c r="D264" s="117">
        <f t="shared" si="50"/>
        <v>0</v>
      </c>
      <c r="E264" s="117">
        <f t="shared" si="51"/>
        <v>0</v>
      </c>
      <c r="F264" s="57">
        <f t="shared" si="52"/>
        <v>0</v>
      </c>
      <c r="G264" s="57">
        <f t="shared" si="53"/>
        <v>0</v>
      </c>
      <c r="H264" s="57">
        <f t="shared" si="54"/>
        <v>0</v>
      </c>
      <c r="I264" s="57">
        <f t="shared" si="55"/>
        <v>0</v>
      </c>
      <c r="J264" s="57">
        <f t="shared" si="56"/>
        <v>0</v>
      </c>
      <c r="K264" s="57">
        <f t="shared" si="57"/>
        <v>0</v>
      </c>
      <c r="L264" s="57">
        <f t="shared" si="58"/>
        <v>0</v>
      </c>
      <c r="M264" s="57">
        <f t="shared" ca="1" si="59"/>
        <v>-3.8075930274556495E-3</v>
      </c>
      <c r="N264" s="57">
        <f t="shared" ca="1" si="60"/>
        <v>0</v>
      </c>
      <c r="O264" s="136">
        <f t="shared" ca="1" si="61"/>
        <v>0</v>
      </c>
      <c r="P264" s="57">
        <f t="shared" ca="1" si="62"/>
        <v>0</v>
      </c>
      <c r="Q264" s="57">
        <f t="shared" ca="1" si="63"/>
        <v>0</v>
      </c>
      <c r="R264" s="16">
        <f t="shared" ca="1" si="64"/>
        <v>3.8075930274556495E-3</v>
      </c>
    </row>
    <row r="265" spans="1:18" x14ac:dyDescent="0.2">
      <c r="A265" s="116"/>
      <c r="B265" s="116"/>
      <c r="C265" s="116"/>
      <c r="D265" s="117">
        <f t="shared" si="50"/>
        <v>0</v>
      </c>
      <c r="E265" s="117">
        <f t="shared" si="51"/>
        <v>0</v>
      </c>
      <c r="F265" s="57">
        <f t="shared" si="52"/>
        <v>0</v>
      </c>
      <c r="G265" s="57">
        <f t="shared" si="53"/>
        <v>0</v>
      </c>
      <c r="H265" s="57">
        <f t="shared" si="54"/>
        <v>0</v>
      </c>
      <c r="I265" s="57">
        <f t="shared" si="55"/>
        <v>0</v>
      </c>
      <c r="J265" s="57">
        <f t="shared" si="56"/>
        <v>0</v>
      </c>
      <c r="K265" s="57">
        <f t="shared" si="57"/>
        <v>0</v>
      </c>
      <c r="L265" s="57">
        <f t="shared" si="58"/>
        <v>0</v>
      </c>
      <c r="M265" s="57">
        <f t="shared" ca="1" si="59"/>
        <v>-3.8075930274556495E-3</v>
      </c>
      <c r="N265" s="57">
        <f t="shared" ca="1" si="60"/>
        <v>0</v>
      </c>
      <c r="O265" s="136">
        <f t="shared" ca="1" si="61"/>
        <v>0</v>
      </c>
      <c r="P265" s="57">
        <f t="shared" ca="1" si="62"/>
        <v>0</v>
      </c>
      <c r="Q265" s="57">
        <f t="shared" ca="1" si="63"/>
        <v>0</v>
      </c>
      <c r="R265" s="16">
        <f t="shared" ca="1" si="64"/>
        <v>3.8075930274556495E-3</v>
      </c>
    </row>
    <row r="266" spans="1:18" x14ac:dyDescent="0.2">
      <c r="A266" s="116"/>
      <c r="B266" s="116"/>
      <c r="C266" s="116"/>
      <c r="D266" s="117">
        <f t="shared" si="50"/>
        <v>0</v>
      </c>
      <c r="E266" s="117">
        <f t="shared" si="51"/>
        <v>0</v>
      </c>
      <c r="F266" s="57">
        <f t="shared" si="52"/>
        <v>0</v>
      </c>
      <c r="G266" s="57">
        <f t="shared" si="53"/>
        <v>0</v>
      </c>
      <c r="H266" s="57">
        <f t="shared" si="54"/>
        <v>0</v>
      </c>
      <c r="I266" s="57">
        <f t="shared" si="55"/>
        <v>0</v>
      </c>
      <c r="J266" s="57">
        <f t="shared" si="56"/>
        <v>0</v>
      </c>
      <c r="K266" s="57">
        <f t="shared" si="57"/>
        <v>0</v>
      </c>
      <c r="L266" s="57">
        <f t="shared" si="58"/>
        <v>0</v>
      </c>
      <c r="M266" s="57">
        <f t="shared" ca="1" si="59"/>
        <v>-3.8075930274556495E-3</v>
      </c>
      <c r="N266" s="57">
        <f t="shared" ca="1" si="60"/>
        <v>0</v>
      </c>
      <c r="O266" s="136">
        <f t="shared" ca="1" si="61"/>
        <v>0</v>
      </c>
      <c r="P266" s="57">
        <f t="shared" ca="1" si="62"/>
        <v>0</v>
      </c>
      <c r="Q266" s="57">
        <f t="shared" ca="1" si="63"/>
        <v>0</v>
      </c>
      <c r="R266" s="16">
        <f t="shared" ca="1" si="64"/>
        <v>3.8075930274556495E-3</v>
      </c>
    </row>
    <row r="267" spans="1:18" x14ac:dyDescent="0.2">
      <c r="A267" s="116"/>
      <c r="B267" s="116"/>
      <c r="C267" s="116"/>
      <c r="D267" s="117">
        <f t="shared" si="50"/>
        <v>0</v>
      </c>
      <c r="E267" s="117">
        <f t="shared" si="51"/>
        <v>0</v>
      </c>
      <c r="F267" s="57">
        <f t="shared" si="52"/>
        <v>0</v>
      </c>
      <c r="G267" s="57">
        <f t="shared" si="53"/>
        <v>0</v>
      </c>
      <c r="H267" s="57">
        <f t="shared" si="54"/>
        <v>0</v>
      </c>
      <c r="I267" s="57">
        <f t="shared" si="55"/>
        <v>0</v>
      </c>
      <c r="J267" s="57">
        <f t="shared" si="56"/>
        <v>0</v>
      </c>
      <c r="K267" s="57">
        <f t="shared" si="57"/>
        <v>0</v>
      </c>
      <c r="L267" s="57">
        <f t="shared" si="58"/>
        <v>0</v>
      </c>
      <c r="M267" s="57">
        <f t="shared" ca="1" si="59"/>
        <v>-3.8075930274556495E-3</v>
      </c>
      <c r="N267" s="57">
        <f t="shared" ca="1" si="60"/>
        <v>0</v>
      </c>
      <c r="O267" s="136">
        <f t="shared" ca="1" si="61"/>
        <v>0</v>
      </c>
      <c r="P267" s="57">
        <f t="shared" ca="1" si="62"/>
        <v>0</v>
      </c>
      <c r="Q267" s="57">
        <f t="shared" ca="1" si="63"/>
        <v>0</v>
      </c>
      <c r="R267" s="16">
        <f t="shared" ca="1" si="64"/>
        <v>3.8075930274556495E-3</v>
      </c>
    </row>
    <row r="268" spans="1:18" x14ac:dyDescent="0.2">
      <c r="A268" s="116"/>
      <c r="B268" s="116"/>
      <c r="C268" s="116"/>
      <c r="D268" s="117">
        <f t="shared" si="50"/>
        <v>0</v>
      </c>
      <c r="E268" s="117">
        <f t="shared" si="51"/>
        <v>0</v>
      </c>
      <c r="F268" s="57">
        <f t="shared" si="52"/>
        <v>0</v>
      </c>
      <c r="G268" s="57">
        <f t="shared" si="53"/>
        <v>0</v>
      </c>
      <c r="H268" s="57">
        <f t="shared" si="54"/>
        <v>0</v>
      </c>
      <c r="I268" s="57">
        <f t="shared" si="55"/>
        <v>0</v>
      </c>
      <c r="J268" s="57">
        <f t="shared" si="56"/>
        <v>0</v>
      </c>
      <c r="K268" s="57">
        <f t="shared" si="57"/>
        <v>0</v>
      </c>
      <c r="L268" s="57">
        <f t="shared" si="58"/>
        <v>0</v>
      </c>
      <c r="M268" s="57">
        <f t="shared" ca="1" si="59"/>
        <v>-3.8075930274556495E-3</v>
      </c>
      <c r="N268" s="57">
        <f t="shared" ca="1" si="60"/>
        <v>0</v>
      </c>
      <c r="O268" s="136">
        <f t="shared" ca="1" si="61"/>
        <v>0</v>
      </c>
      <c r="P268" s="57">
        <f t="shared" ca="1" si="62"/>
        <v>0</v>
      </c>
      <c r="Q268" s="57">
        <f t="shared" ca="1" si="63"/>
        <v>0</v>
      </c>
      <c r="R268" s="16">
        <f t="shared" ca="1" si="64"/>
        <v>3.8075930274556495E-3</v>
      </c>
    </row>
    <row r="269" spans="1:18" x14ac:dyDescent="0.2">
      <c r="A269" s="116"/>
      <c r="B269" s="116"/>
      <c r="C269" s="116"/>
      <c r="D269" s="117">
        <f t="shared" si="50"/>
        <v>0</v>
      </c>
      <c r="E269" s="117">
        <f t="shared" si="51"/>
        <v>0</v>
      </c>
      <c r="F269" s="57">
        <f t="shared" si="52"/>
        <v>0</v>
      </c>
      <c r="G269" s="57">
        <f t="shared" si="53"/>
        <v>0</v>
      </c>
      <c r="H269" s="57">
        <f t="shared" si="54"/>
        <v>0</v>
      </c>
      <c r="I269" s="57">
        <f t="shared" si="55"/>
        <v>0</v>
      </c>
      <c r="J269" s="57">
        <f t="shared" si="56"/>
        <v>0</v>
      </c>
      <c r="K269" s="57">
        <f t="shared" si="57"/>
        <v>0</v>
      </c>
      <c r="L269" s="57">
        <f t="shared" si="58"/>
        <v>0</v>
      </c>
      <c r="M269" s="57">
        <f t="shared" ca="1" si="59"/>
        <v>-3.8075930274556495E-3</v>
      </c>
      <c r="N269" s="57">
        <f t="shared" ca="1" si="60"/>
        <v>0</v>
      </c>
      <c r="O269" s="136">
        <f t="shared" ca="1" si="61"/>
        <v>0</v>
      </c>
      <c r="P269" s="57">
        <f t="shared" ca="1" si="62"/>
        <v>0</v>
      </c>
      <c r="Q269" s="57">
        <f t="shared" ca="1" si="63"/>
        <v>0</v>
      </c>
      <c r="R269" s="16">
        <f t="shared" ca="1" si="64"/>
        <v>3.8075930274556495E-3</v>
      </c>
    </row>
    <row r="270" spans="1:18" x14ac:dyDescent="0.2">
      <c r="A270" s="116"/>
      <c r="B270" s="116"/>
      <c r="C270" s="116"/>
      <c r="D270" s="117">
        <f t="shared" si="50"/>
        <v>0</v>
      </c>
      <c r="E270" s="117">
        <f t="shared" si="51"/>
        <v>0</v>
      </c>
      <c r="F270" s="57">
        <f t="shared" si="52"/>
        <v>0</v>
      </c>
      <c r="G270" s="57">
        <f t="shared" si="53"/>
        <v>0</v>
      </c>
      <c r="H270" s="57">
        <f t="shared" si="54"/>
        <v>0</v>
      </c>
      <c r="I270" s="57">
        <f t="shared" si="55"/>
        <v>0</v>
      </c>
      <c r="J270" s="57">
        <f t="shared" si="56"/>
        <v>0</v>
      </c>
      <c r="K270" s="57">
        <f t="shared" si="57"/>
        <v>0</v>
      </c>
      <c r="L270" s="57">
        <f t="shared" si="58"/>
        <v>0</v>
      </c>
      <c r="M270" s="57">
        <f t="shared" ca="1" si="59"/>
        <v>-3.8075930274556495E-3</v>
      </c>
      <c r="N270" s="57">
        <f t="shared" ca="1" si="60"/>
        <v>0</v>
      </c>
      <c r="O270" s="136">
        <f t="shared" ca="1" si="61"/>
        <v>0</v>
      </c>
      <c r="P270" s="57">
        <f t="shared" ca="1" si="62"/>
        <v>0</v>
      </c>
      <c r="Q270" s="57">
        <f t="shared" ca="1" si="63"/>
        <v>0</v>
      </c>
      <c r="R270" s="16">
        <f t="shared" ca="1" si="64"/>
        <v>3.8075930274556495E-3</v>
      </c>
    </row>
    <row r="271" spans="1:18" x14ac:dyDescent="0.2">
      <c r="A271" s="116"/>
      <c r="B271" s="116"/>
      <c r="C271" s="116"/>
      <c r="D271" s="117">
        <f t="shared" si="50"/>
        <v>0</v>
      </c>
      <c r="E271" s="117">
        <f t="shared" si="51"/>
        <v>0</v>
      </c>
      <c r="F271" s="57">
        <f t="shared" si="52"/>
        <v>0</v>
      </c>
      <c r="G271" s="57">
        <f t="shared" si="53"/>
        <v>0</v>
      </c>
      <c r="H271" s="57">
        <f t="shared" si="54"/>
        <v>0</v>
      </c>
      <c r="I271" s="57">
        <f t="shared" si="55"/>
        <v>0</v>
      </c>
      <c r="J271" s="57">
        <f t="shared" si="56"/>
        <v>0</v>
      </c>
      <c r="K271" s="57">
        <f t="shared" si="57"/>
        <v>0</v>
      </c>
      <c r="L271" s="57">
        <f t="shared" si="58"/>
        <v>0</v>
      </c>
      <c r="M271" s="57">
        <f t="shared" ca="1" si="59"/>
        <v>-3.8075930274556495E-3</v>
      </c>
      <c r="N271" s="57">
        <f t="shared" ca="1" si="60"/>
        <v>0</v>
      </c>
      <c r="O271" s="136">
        <f t="shared" ca="1" si="61"/>
        <v>0</v>
      </c>
      <c r="P271" s="57">
        <f t="shared" ca="1" si="62"/>
        <v>0</v>
      </c>
      <c r="Q271" s="57">
        <f t="shared" ca="1" si="63"/>
        <v>0</v>
      </c>
      <c r="R271" s="16">
        <f t="shared" ca="1" si="64"/>
        <v>3.8075930274556495E-3</v>
      </c>
    </row>
    <row r="272" spans="1:18" x14ac:dyDescent="0.2">
      <c r="A272" s="116"/>
      <c r="B272" s="116"/>
      <c r="C272" s="116"/>
      <c r="D272" s="117">
        <f t="shared" si="50"/>
        <v>0</v>
      </c>
      <c r="E272" s="117">
        <f t="shared" si="51"/>
        <v>0</v>
      </c>
      <c r="F272" s="57">
        <f t="shared" si="52"/>
        <v>0</v>
      </c>
      <c r="G272" s="57">
        <f t="shared" si="53"/>
        <v>0</v>
      </c>
      <c r="H272" s="57">
        <f t="shared" si="54"/>
        <v>0</v>
      </c>
      <c r="I272" s="57">
        <f t="shared" si="55"/>
        <v>0</v>
      </c>
      <c r="J272" s="57">
        <f t="shared" si="56"/>
        <v>0</v>
      </c>
      <c r="K272" s="57">
        <f t="shared" si="57"/>
        <v>0</v>
      </c>
      <c r="L272" s="57">
        <f t="shared" si="58"/>
        <v>0</v>
      </c>
      <c r="M272" s="57">
        <f t="shared" ca="1" si="59"/>
        <v>-3.8075930274556495E-3</v>
      </c>
      <c r="N272" s="57">
        <f t="shared" ca="1" si="60"/>
        <v>0</v>
      </c>
      <c r="O272" s="136">
        <f t="shared" ca="1" si="61"/>
        <v>0</v>
      </c>
      <c r="P272" s="57">
        <f t="shared" ca="1" si="62"/>
        <v>0</v>
      </c>
      <c r="Q272" s="57">
        <f t="shared" ca="1" si="63"/>
        <v>0</v>
      </c>
      <c r="R272" s="16">
        <f t="shared" ca="1" si="64"/>
        <v>3.8075930274556495E-3</v>
      </c>
    </row>
    <row r="273" spans="1:18" x14ac:dyDescent="0.2">
      <c r="A273" s="116"/>
      <c r="B273" s="116"/>
      <c r="C273" s="116"/>
      <c r="D273" s="117">
        <f t="shared" si="50"/>
        <v>0</v>
      </c>
      <c r="E273" s="117">
        <f t="shared" si="51"/>
        <v>0</v>
      </c>
      <c r="F273" s="57">
        <f t="shared" si="52"/>
        <v>0</v>
      </c>
      <c r="G273" s="57">
        <f t="shared" si="53"/>
        <v>0</v>
      </c>
      <c r="H273" s="57">
        <f t="shared" si="54"/>
        <v>0</v>
      </c>
      <c r="I273" s="57">
        <f t="shared" si="55"/>
        <v>0</v>
      </c>
      <c r="J273" s="57">
        <f t="shared" si="56"/>
        <v>0</v>
      </c>
      <c r="K273" s="57">
        <f t="shared" si="57"/>
        <v>0</v>
      </c>
      <c r="L273" s="57">
        <f t="shared" si="58"/>
        <v>0</v>
      </c>
      <c r="M273" s="57">
        <f t="shared" ca="1" si="59"/>
        <v>-3.8075930274556495E-3</v>
      </c>
      <c r="N273" s="57">
        <f t="shared" ca="1" si="60"/>
        <v>0</v>
      </c>
      <c r="O273" s="136">
        <f t="shared" ca="1" si="61"/>
        <v>0</v>
      </c>
      <c r="P273" s="57">
        <f t="shared" ca="1" si="62"/>
        <v>0</v>
      </c>
      <c r="Q273" s="57">
        <f t="shared" ca="1" si="63"/>
        <v>0</v>
      </c>
      <c r="R273" s="16">
        <f t="shared" ca="1" si="64"/>
        <v>3.8075930274556495E-3</v>
      </c>
    </row>
    <row r="274" spans="1:18" x14ac:dyDescent="0.2">
      <c r="A274" s="116"/>
      <c r="B274" s="116"/>
      <c r="C274" s="116"/>
      <c r="D274" s="117">
        <f t="shared" si="50"/>
        <v>0</v>
      </c>
      <c r="E274" s="117">
        <f t="shared" si="51"/>
        <v>0</v>
      </c>
      <c r="F274" s="57">
        <f t="shared" si="52"/>
        <v>0</v>
      </c>
      <c r="G274" s="57">
        <f t="shared" si="53"/>
        <v>0</v>
      </c>
      <c r="H274" s="57">
        <f t="shared" si="54"/>
        <v>0</v>
      </c>
      <c r="I274" s="57">
        <f t="shared" si="55"/>
        <v>0</v>
      </c>
      <c r="J274" s="57">
        <f t="shared" si="56"/>
        <v>0</v>
      </c>
      <c r="K274" s="57">
        <f t="shared" si="57"/>
        <v>0</v>
      </c>
      <c r="L274" s="57">
        <f t="shared" si="58"/>
        <v>0</v>
      </c>
      <c r="M274" s="57">
        <f t="shared" ca="1" si="59"/>
        <v>-3.8075930274556495E-3</v>
      </c>
      <c r="N274" s="57">
        <f t="shared" ca="1" si="60"/>
        <v>0</v>
      </c>
      <c r="O274" s="136">
        <f t="shared" ca="1" si="61"/>
        <v>0</v>
      </c>
      <c r="P274" s="57">
        <f t="shared" ca="1" si="62"/>
        <v>0</v>
      </c>
      <c r="Q274" s="57">
        <f t="shared" ca="1" si="63"/>
        <v>0</v>
      </c>
      <c r="R274" s="16">
        <f t="shared" ca="1" si="64"/>
        <v>3.8075930274556495E-3</v>
      </c>
    </row>
    <row r="275" spans="1:18" x14ac:dyDescent="0.2">
      <c r="A275" s="116"/>
      <c r="B275" s="116"/>
      <c r="C275" s="116"/>
      <c r="D275" s="117">
        <f t="shared" si="50"/>
        <v>0</v>
      </c>
      <c r="E275" s="117">
        <f t="shared" si="51"/>
        <v>0</v>
      </c>
      <c r="F275" s="57">
        <f t="shared" si="52"/>
        <v>0</v>
      </c>
      <c r="G275" s="57">
        <f t="shared" si="53"/>
        <v>0</v>
      </c>
      <c r="H275" s="57">
        <f t="shared" si="54"/>
        <v>0</v>
      </c>
      <c r="I275" s="57">
        <f t="shared" si="55"/>
        <v>0</v>
      </c>
      <c r="J275" s="57">
        <f t="shared" si="56"/>
        <v>0</v>
      </c>
      <c r="K275" s="57">
        <f t="shared" si="57"/>
        <v>0</v>
      </c>
      <c r="L275" s="57">
        <f t="shared" si="58"/>
        <v>0</v>
      </c>
      <c r="M275" s="57">
        <f t="shared" ca="1" si="59"/>
        <v>-3.8075930274556495E-3</v>
      </c>
      <c r="N275" s="57">
        <f t="shared" ca="1" si="60"/>
        <v>0</v>
      </c>
      <c r="O275" s="136">
        <f t="shared" ca="1" si="61"/>
        <v>0</v>
      </c>
      <c r="P275" s="57">
        <f t="shared" ca="1" si="62"/>
        <v>0</v>
      </c>
      <c r="Q275" s="57">
        <f t="shared" ca="1" si="63"/>
        <v>0</v>
      </c>
      <c r="R275" s="16">
        <f t="shared" ca="1" si="64"/>
        <v>3.8075930274556495E-3</v>
      </c>
    </row>
    <row r="276" spans="1:18" x14ac:dyDescent="0.2">
      <c r="A276" s="116"/>
      <c r="B276" s="116"/>
      <c r="C276" s="116"/>
      <c r="D276" s="117">
        <f t="shared" si="50"/>
        <v>0</v>
      </c>
      <c r="E276" s="117">
        <f t="shared" si="51"/>
        <v>0</v>
      </c>
      <c r="F276" s="57">
        <f t="shared" si="52"/>
        <v>0</v>
      </c>
      <c r="G276" s="57">
        <f t="shared" si="53"/>
        <v>0</v>
      </c>
      <c r="H276" s="57">
        <f t="shared" si="54"/>
        <v>0</v>
      </c>
      <c r="I276" s="57">
        <f t="shared" si="55"/>
        <v>0</v>
      </c>
      <c r="J276" s="57">
        <f t="shared" si="56"/>
        <v>0</v>
      </c>
      <c r="K276" s="57">
        <f t="shared" si="57"/>
        <v>0</v>
      </c>
      <c r="L276" s="57">
        <f t="shared" si="58"/>
        <v>0</v>
      </c>
      <c r="M276" s="57">
        <f t="shared" ca="1" si="59"/>
        <v>-3.8075930274556495E-3</v>
      </c>
      <c r="N276" s="57">
        <f t="shared" ca="1" si="60"/>
        <v>0</v>
      </c>
      <c r="O276" s="136">
        <f t="shared" ca="1" si="61"/>
        <v>0</v>
      </c>
      <c r="P276" s="57">
        <f t="shared" ca="1" si="62"/>
        <v>0</v>
      </c>
      <c r="Q276" s="57">
        <f t="shared" ca="1" si="63"/>
        <v>0</v>
      </c>
      <c r="R276" s="16">
        <f t="shared" ca="1" si="64"/>
        <v>3.8075930274556495E-3</v>
      </c>
    </row>
    <row r="277" spans="1:18" x14ac:dyDescent="0.2">
      <c r="A277" s="116"/>
      <c r="B277" s="116"/>
      <c r="C277" s="116"/>
      <c r="D277" s="117">
        <f t="shared" ref="D277:D342" si="65">A277/A$18</f>
        <v>0</v>
      </c>
      <c r="E277" s="117">
        <f t="shared" ref="E277:E342" si="66">B277/B$18</f>
        <v>0</v>
      </c>
      <c r="F277" s="57">
        <f t="shared" ref="F277:F342" si="67">$C277*D277</f>
        <v>0</v>
      </c>
      <c r="G277" s="57">
        <f t="shared" ref="G277:G342" si="68">$C277*E277</f>
        <v>0</v>
      </c>
      <c r="H277" s="57">
        <f t="shared" ref="H277:H342" si="69">C277*D277*D277</f>
        <v>0</v>
      </c>
      <c r="I277" s="57">
        <f t="shared" ref="I277:I342" si="70">C277*D277*D277*D277</f>
        <v>0</v>
      </c>
      <c r="J277" s="57">
        <f t="shared" ref="J277:J342" si="71">C277*D277*D277*D277*D277</f>
        <v>0</v>
      </c>
      <c r="K277" s="57">
        <f t="shared" ref="K277:K342" si="72">C277*E277*D277</f>
        <v>0</v>
      </c>
      <c r="L277" s="57">
        <f t="shared" ref="L277:L342" si="73">C277*E277*D277*D277</f>
        <v>0</v>
      </c>
      <c r="M277" s="57">
        <f t="shared" ref="M277:M342" ca="1" si="74">+E$4+E$5*D277+E$6*D277^2</f>
        <v>-3.8075930274556495E-3</v>
      </c>
      <c r="N277" s="57">
        <f t="shared" ref="N277:N340" ca="1" si="75">C277*(M277-E277)^2</f>
        <v>0</v>
      </c>
      <c r="O277" s="136">
        <f t="shared" ref="O277:O342" ca="1" si="76">(C277*O$1-O$2*F277+O$3*H277)^2</f>
        <v>0</v>
      </c>
      <c r="P277" s="57">
        <f t="shared" ref="P277:P340" ca="1" si="77">(-C277*O$2+O$4*F277-O$5*H277)^2</f>
        <v>0</v>
      </c>
      <c r="Q277" s="57">
        <f t="shared" ref="Q277:Q342" ca="1" si="78">+(C277*O$3-F277*O$5+H277*O$6)^2</f>
        <v>0</v>
      </c>
      <c r="R277" s="16">
        <f t="shared" ref="R277:R342" ca="1" si="79">+E277-M277</f>
        <v>3.8075930274556495E-3</v>
      </c>
    </row>
    <row r="278" spans="1:18" x14ac:dyDescent="0.2">
      <c r="A278" s="116"/>
      <c r="B278" s="116"/>
      <c r="C278" s="116"/>
      <c r="D278" s="117">
        <f t="shared" si="65"/>
        <v>0</v>
      </c>
      <c r="E278" s="117">
        <f t="shared" si="66"/>
        <v>0</v>
      </c>
      <c r="F278" s="57">
        <f t="shared" si="67"/>
        <v>0</v>
      </c>
      <c r="G278" s="57">
        <f t="shared" si="68"/>
        <v>0</v>
      </c>
      <c r="H278" s="57">
        <f t="shared" si="69"/>
        <v>0</v>
      </c>
      <c r="I278" s="57">
        <f t="shared" si="70"/>
        <v>0</v>
      </c>
      <c r="J278" s="57">
        <f t="shared" si="71"/>
        <v>0</v>
      </c>
      <c r="K278" s="57">
        <f t="shared" si="72"/>
        <v>0</v>
      </c>
      <c r="L278" s="57">
        <f t="shared" si="73"/>
        <v>0</v>
      </c>
      <c r="M278" s="57">
        <f t="shared" ca="1" si="74"/>
        <v>-3.8075930274556495E-3</v>
      </c>
      <c r="N278" s="57">
        <f t="shared" ca="1" si="75"/>
        <v>0</v>
      </c>
      <c r="O278" s="136">
        <f t="shared" ca="1" si="76"/>
        <v>0</v>
      </c>
      <c r="P278" s="57">
        <f t="shared" ca="1" si="77"/>
        <v>0</v>
      </c>
      <c r="Q278" s="57">
        <f t="shared" ca="1" si="78"/>
        <v>0</v>
      </c>
      <c r="R278" s="16">
        <f t="shared" ca="1" si="79"/>
        <v>3.8075930274556495E-3</v>
      </c>
    </row>
    <row r="279" spans="1:18" x14ac:dyDescent="0.2">
      <c r="A279" s="116"/>
      <c r="B279" s="116"/>
      <c r="C279" s="116"/>
      <c r="D279" s="117">
        <f t="shared" si="65"/>
        <v>0</v>
      </c>
      <c r="E279" s="117">
        <f t="shared" si="66"/>
        <v>0</v>
      </c>
      <c r="F279" s="57">
        <f t="shared" si="67"/>
        <v>0</v>
      </c>
      <c r="G279" s="57">
        <f t="shared" si="68"/>
        <v>0</v>
      </c>
      <c r="H279" s="57">
        <f t="shared" si="69"/>
        <v>0</v>
      </c>
      <c r="I279" s="57">
        <f t="shared" si="70"/>
        <v>0</v>
      </c>
      <c r="J279" s="57">
        <f t="shared" si="71"/>
        <v>0</v>
      </c>
      <c r="K279" s="57">
        <f t="shared" si="72"/>
        <v>0</v>
      </c>
      <c r="L279" s="57">
        <f t="shared" si="73"/>
        <v>0</v>
      </c>
      <c r="M279" s="57">
        <f t="shared" ca="1" si="74"/>
        <v>-3.8075930274556495E-3</v>
      </c>
      <c r="N279" s="57">
        <f t="shared" ca="1" si="75"/>
        <v>0</v>
      </c>
      <c r="O279" s="136">
        <f t="shared" ca="1" si="76"/>
        <v>0</v>
      </c>
      <c r="P279" s="57">
        <f t="shared" ca="1" si="77"/>
        <v>0</v>
      </c>
      <c r="Q279" s="57">
        <f t="shared" ca="1" si="78"/>
        <v>0</v>
      </c>
      <c r="R279" s="16">
        <f t="shared" ca="1" si="79"/>
        <v>3.8075930274556495E-3</v>
      </c>
    </row>
    <row r="280" spans="1:18" x14ac:dyDescent="0.2">
      <c r="A280" s="116"/>
      <c r="B280" s="116"/>
      <c r="C280" s="116"/>
      <c r="D280" s="117">
        <f t="shared" si="65"/>
        <v>0</v>
      </c>
      <c r="E280" s="117">
        <f t="shared" si="66"/>
        <v>0</v>
      </c>
      <c r="F280" s="57">
        <f t="shared" si="67"/>
        <v>0</v>
      </c>
      <c r="G280" s="57">
        <f t="shared" si="68"/>
        <v>0</v>
      </c>
      <c r="H280" s="57">
        <f t="shared" si="69"/>
        <v>0</v>
      </c>
      <c r="I280" s="57">
        <f t="shared" si="70"/>
        <v>0</v>
      </c>
      <c r="J280" s="57">
        <f t="shared" si="71"/>
        <v>0</v>
      </c>
      <c r="K280" s="57">
        <f t="shared" si="72"/>
        <v>0</v>
      </c>
      <c r="L280" s="57">
        <f t="shared" si="73"/>
        <v>0</v>
      </c>
      <c r="M280" s="57">
        <f t="shared" ca="1" si="74"/>
        <v>-3.8075930274556495E-3</v>
      </c>
      <c r="N280" s="57">
        <f t="shared" ca="1" si="75"/>
        <v>0</v>
      </c>
      <c r="O280" s="136">
        <f t="shared" ca="1" si="76"/>
        <v>0</v>
      </c>
      <c r="P280" s="57">
        <f t="shared" ca="1" si="77"/>
        <v>0</v>
      </c>
      <c r="Q280" s="57">
        <f t="shared" ca="1" si="78"/>
        <v>0</v>
      </c>
      <c r="R280" s="16">
        <f t="shared" ca="1" si="79"/>
        <v>3.8075930274556495E-3</v>
      </c>
    </row>
    <row r="281" spans="1:18" x14ac:dyDescent="0.2">
      <c r="A281" s="116"/>
      <c r="B281" s="116"/>
      <c r="C281" s="116"/>
      <c r="D281" s="117">
        <f t="shared" si="65"/>
        <v>0</v>
      </c>
      <c r="E281" s="117">
        <f t="shared" si="66"/>
        <v>0</v>
      </c>
      <c r="F281" s="57">
        <f t="shared" si="67"/>
        <v>0</v>
      </c>
      <c r="G281" s="57">
        <f t="shared" si="68"/>
        <v>0</v>
      </c>
      <c r="H281" s="57">
        <f t="shared" si="69"/>
        <v>0</v>
      </c>
      <c r="I281" s="57">
        <f t="shared" si="70"/>
        <v>0</v>
      </c>
      <c r="J281" s="57">
        <f t="shared" si="71"/>
        <v>0</v>
      </c>
      <c r="K281" s="57">
        <f t="shared" si="72"/>
        <v>0</v>
      </c>
      <c r="L281" s="57">
        <f t="shared" si="73"/>
        <v>0</v>
      </c>
      <c r="M281" s="57">
        <f t="shared" ca="1" si="74"/>
        <v>-3.8075930274556495E-3</v>
      </c>
      <c r="N281" s="57">
        <f t="shared" ca="1" si="75"/>
        <v>0</v>
      </c>
      <c r="O281" s="136">
        <f t="shared" ca="1" si="76"/>
        <v>0</v>
      </c>
      <c r="P281" s="57">
        <f t="shared" ca="1" si="77"/>
        <v>0</v>
      </c>
      <c r="Q281" s="57">
        <f t="shared" ca="1" si="78"/>
        <v>0</v>
      </c>
      <c r="R281" s="16">
        <f t="shared" ca="1" si="79"/>
        <v>3.8075930274556495E-3</v>
      </c>
    </row>
    <row r="282" spans="1:18" x14ac:dyDescent="0.2">
      <c r="A282" s="116"/>
      <c r="B282" s="116"/>
      <c r="C282" s="116"/>
      <c r="D282" s="117">
        <f t="shared" si="65"/>
        <v>0</v>
      </c>
      <c r="E282" s="117">
        <f t="shared" si="66"/>
        <v>0</v>
      </c>
      <c r="F282" s="57">
        <f t="shared" si="67"/>
        <v>0</v>
      </c>
      <c r="G282" s="57">
        <f t="shared" si="68"/>
        <v>0</v>
      </c>
      <c r="H282" s="57">
        <f t="shared" si="69"/>
        <v>0</v>
      </c>
      <c r="I282" s="57">
        <f t="shared" si="70"/>
        <v>0</v>
      </c>
      <c r="J282" s="57">
        <f t="shared" si="71"/>
        <v>0</v>
      </c>
      <c r="K282" s="57">
        <f t="shared" si="72"/>
        <v>0</v>
      </c>
      <c r="L282" s="57">
        <f t="shared" si="73"/>
        <v>0</v>
      </c>
      <c r="M282" s="57">
        <f t="shared" ca="1" si="74"/>
        <v>-3.8075930274556495E-3</v>
      </c>
      <c r="N282" s="57">
        <f t="shared" ca="1" si="75"/>
        <v>0</v>
      </c>
      <c r="O282" s="136">
        <f t="shared" ca="1" si="76"/>
        <v>0</v>
      </c>
      <c r="P282" s="57">
        <f t="shared" ca="1" si="77"/>
        <v>0</v>
      </c>
      <c r="Q282" s="57">
        <f t="shared" ca="1" si="78"/>
        <v>0</v>
      </c>
      <c r="R282" s="16">
        <f t="shared" ca="1" si="79"/>
        <v>3.8075930274556495E-3</v>
      </c>
    </row>
    <row r="283" spans="1:18" x14ac:dyDescent="0.2">
      <c r="A283" s="116"/>
      <c r="B283" s="116"/>
      <c r="C283" s="116"/>
      <c r="D283" s="117">
        <f t="shared" si="65"/>
        <v>0</v>
      </c>
      <c r="E283" s="117">
        <f t="shared" si="66"/>
        <v>0</v>
      </c>
      <c r="F283" s="57">
        <f t="shared" si="67"/>
        <v>0</v>
      </c>
      <c r="G283" s="57">
        <f t="shared" si="68"/>
        <v>0</v>
      </c>
      <c r="H283" s="57">
        <f t="shared" si="69"/>
        <v>0</v>
      </c>
      <c r="I283" s="57">
        <f t="shared" si="70"/>
        <v>0</v>
      </c>
      <c r="J283" s="57">
        <f t="shared" si="71"/>
        <v>0</v>
      </c>
      <c r="K283" s="57">
        <f t="shared" si="72"/>
        <v>0</v>
      </c>
      <c r="L283" s="57">
        <f t="shared" si="73"/>
        <v>0</v>
      </c>
      <c r="M283" s="57">
        <f t="shared" ca="1" si="74"/>
        <v>-3.8075930274556495E-3</v>
      </c>
      <c r="N283" s="57">
        <f t="shared" ca="1" si="75"/>
        <v>0</v>
      </c>
      <c r="O283" s="136">
        <f t="shared" ca="1" si="76"/>
        <v>0</v>
      </c>
      <c r="P283" s="57">
        <f t="shared" ca="1" si="77"/>
        <v>0</v>
      </c>
      <c r="Q283" s="57">
        <f t="shared" ca="1" si="78"/>
        <v>0</v>
      </c>
      <c r="R283" s="16">
        <f t="shared" ca="1" si="79"/>
        <v>3.8075930274556495E-3</v>
      </c>
    </row>
    <row r="284" spans="1:18" x14ac:dyDescent="0.2">
      <c r="A284" s="116"/>
      <c r="B284" s="116"/>
      <c r="C284" s="116"/>
      <c r="D284" s="117">
        <f t="shared" si="65"/>
        <v>0</v>
      </c>
      <c r="E284" s="117">
        <f t="shared" si="66"/>
        <v>0</v>
      </c>
      <c r="F284" s="57">
        <f t="shared" si="67"/>
        <v>0</v>
      </c>
      <c r="G284" s="57">
        <f t="shared" si="68"/>
        <v>0</v>
      </c>
      <c r="H284" s="57">
        <f t="shared" si="69"/>
        <v>0</v>
      </c>
      <c r="I284" s="57">
        <f t="shared" si="70"/>
        <v>0</v>
      </c>
      <c r="J284" s="57">
        <f t="shared" si="71"/>
        <v>0</v>
      </c>
      <c r="K284" s="57">
        <f t="shared" si="72"/>
        <v>0</v>
      </c>
      <c r="L284" s="57">
        <f t="shared" si="73"/>
        <v>0</v>
      </c>
      <c r="M284" s="57">
        <f t="shared" ca="1" si="74"/>
        <v>-3.8075930274556495E-3</v>
      </c>
      <c r="N284" s="57">
        <f t="shared" ca="1" si="75"/>
        <v>0</v>
      </c>
      <c r="O284" s="136">
        <f t="shared" ca="1" si="76"/>
        <v>0</v>
      </c>
      <c r="P284" s="57">
        <f t="shared" ca="1" si="77"/>
        <v>0</v>
      </c>
      <c r="Q284" s="57">
        <f t="shared" ca="1" si="78"/>
        <v>0</v>
      </c>
      <c r="R284" s="16">
        <f t="shared" ca="1" si="79"/>
        <v>3.8075930274556495E-3</v>
      </c>
    </row>
    <row r="285" spans="1:18" x14ac:dyDescent="0.2">
      <c r="A285" s="116"/>
      <c r="B285" s="116"/>
      <c r="C285" s="116"/>
      <c r="D285" s="117">
        <f t="shared" si="65"/>
        <v>0</v>
      </c>
      <c r="E285" s="117">
        <f t="shared" si="66"/>
        <v>0</v>
      </c>
      <c r="F285" s="57">
        <f t="shared" si="67"/>
        <v>0</v>
      </c>
      <c r="G285" s="57">
        <f t="shared" si="68"/>
        <v>0</v>
      </c>
      <c r="H285" s="57">
        <f t="shared" si="69"/>
        <v>0</v>
      </c>
      <c r="I285" s="57">
        <f t="shared" si="70"/>
        <v>0</v>
      </c>
      <c r="J285" s="57">
        <f t="shared" si="71"/>
        <v>0</v>
      </c>
      <c r="K285" s="57">
        <f t="shared" si="72"/>
        <v>0</v>
      </c>
      <c r="L285" s="57">
        <f t="shared" si="73"/>
        <v>0</v>
      </c>
      <c r="M285" s="57">
        <f t="shared" ca="1" si="74"/>
        <v>-3.8075930274556495E-3</v>
      </c>
      <c r="N285" s="57">
        <f t="shared" ca="1" si="75"/>
        <v>0</v>
      </c>
      <c r="O285" s="136">
        <f t="shared" ca="1" si="76"/>
        <v>0</v>
      </c>
      <c r="P285" s="57">
        <f t="shared" ca="1" si="77"/>
        <v>0</v>
      </c>
      <c r="Q285" s="57">
        <f t="shared" ca="1" si="78"/>
        <v>0</v>
      </c>
      <c r="R285" s="16">
        <f t="shared" ca="1" si="79"/>
        <v>3.8075930274556495E-3</v>
      </c>
    </row>
    <row r="286" spans="1:18" x14ac:dyDescent="0.2">
      <c r="A286" s="116"/>
      <c r="B286" s="116"/>
      <c r="C286" s="116"/>
      <c r="D286" s="117">
        <f t="shared" si="65"/>
        <v>0</v>
      </c>
      <c r="E286" s="117">
        <f t="shared" si="66"/>
        <v>0</v>
      </c>
      <c r="F286" s="57">
        <f t="shared" si="67"/>
        <v>0</v>
      </c>
      <c r="G286" s="57">
        <f t="shared" si="68"/>
        <v>0</v>
      </c>
      <c r="H286" s="57">
        <f t="shared" si="69"/>
        <v>0</v>
      </c>
      <c r="I286" s="57">
        <f t="shared" si="70"/>
        <v>0</v>
      </c>
      <c r="J286" s="57">
        <f t="shared" si="71"/>
        <v>0</v>
      </c>
      <c r="K286" s="57">
        <f t="shared" si="72"/>
        <v>0</v>
      </c>
      <c r="L286" s="57">
        <f t="shared" si="73"/>
        <v>0</v>
      </c>
      <c r="M286" s="57">
        <f t="shared" ca="1" si="74"/>
        <v>-3.8075930274556495E-3</v>
      </c>
      <c r="N286" s="57">
        <f t="shared" ca="1" si="75"/>
        <v>0</v>
      </c>
      <c r="O286" s="136">
        <f t="shared" ca="1" si="76"/>
        <v>0</v>
      </c>
      <c r="P286" s="57">
        <f t="shared" ca="1" si="77"/>
        <v>0</v>
      </c>
      <c r="Q286" s="57">
        <f t="shared" ca="1" si="78"/>
        <v>0</v>
      </c>
      <c r="R286" s="16">
        <f t="shared" ca="1" si="79"/>
        <v>3.8075930274556495E-3</v>
      </c>
    </row>
    <row r="287" spans="1:18" x14ac:dyDescent="0.2">
      <c r="A287" s="116"/>
      <c r="B287" s="116"/>
      <c r="C287" s="116"/>
      <c r="D287" s="117">
        <f t="shared" si="65"/>
        <v>0</v>
      </c>
      <c r="E287" s="117">
        <f t="shared" si="66"/>
        <v>0</v>
      </c>
      <c r="F287" s="57">
        <f t="shared" si="67"/>
        <v>0</v>
      </c>
      <c r="G287" s="57">
        <f t="shared" si="68"/>
        <v>0</v>
      </c>
      <c r="H287" s="57">
        <f t="shared" si="69"/>
        <v>0</v>
      </c>
      <c r="I287" s="57">
        <f t="shared" si="70"/>
        <v>0</v>
      </c>
      <c r="J287" s="57">
        <f t="shared" si="71"/>
        <v>0</v>
      </c>
      <c r="K287" s="57">
        <f t="shared" si="72"/>
        <v>0</v>
      </c>
      <c r="L287" s="57">
        <f t="shared" si="73"/>
        <v>0</v>
      </c>
      <c r="M287" s="57">
        <f t="shared" ca="1" si="74"/>
        <v>-3.8075930274556495E-3</v>
      </c>
      <c r="N287" s="57">
        <f t="shared" ca="1" si="75"/>
        <v>0</v>
      </c>
      <c r="O287" s="136">
        <f t="shared" ca="1" si="76"/>
        <v>0</v>
      </c>
      <c r="P287" s="57">
        <f t="shared" ca="1" si="77"/>
        <v>0</v>
      </c>
      <c r="Q287" s="57">
        <f t="shared" ca="1" si="78"/>
        <v>0</v>
      </c>
      <c r="R287" s="16">
        <f t="shared" ca="1" si="79"/>
        <v>3.8075930274556495E-3</v>
      </c>
    </row>
    <row r="288" spans="1:18" x14ac:dyDescent="0.2">
      <c r="A288" s="116"/>
      <c r="B288" s="116"/>
      <c r="C288" s="116"/>
      <c r="D288" s="117">
        <f t="shared" si="65"/>
        <v>0</v>
      </c>
      <c r="E288" s="117">
        <f t="shared" si="66"/>
        <v>0</v>
      </c>
      <c r="F288" s="57">
        <f t="shared" si="67"/>
        <v>0</v>
      </c>
      <c r="G288" s="57">
        <f t="shared" si="68"/>
        <v>0</v>
      </c>
      <c r="H288" s="57">
        <f t="shared" si="69"/>
        <v>0</v>
      </c>
      <c r="I288" s="57">
        <f t="shared" si="70"/>
        <v>0</v>
      </c>
      <c r="J288" s="57">
        <f t="shared" si="71"/>
        <v>0</v>
      </c>
      <c r="K288" s="57">
        <f t="shared" si="72"/>
        <v>0</v>
      </c>
      <c r="L288" s="57">
        <f t="shared" si="73"/>
        <v>0</v>
      </c>
      <c r="M288" s="57">
        <f t="shared" ca="1" si="74"/>
        <v>-3.8075930274556495E-3</v>
      </c>
      <c r="N288" s="57">
        <f t="shared" ca="1" si="75"/>
        <v>0</v>
      </c>
      <c r="O288" s="136">
        <f t="shared" ca="1" si="76"/>
        <v>0</v>
      </c>
      <c r="P288" s="57">
        <f t="shared" ca="1" si="77"/>
        <v>0</v>
      </c>
      <c r="Q288" s="57">
        <f t="shared" ca="1" si="78"/>
        <v>0</v>
      </c>
      <c r="R288" s="16">
        <f t="shared" ca="1" si="79"/>
        <v>3.8075930274556495E-3</v>
      </c>
    </row>
    <row r="289" spans="1:18" x14ac:dyDescent="0.2">
      <c r="A289" s="116"/>
      <c r="B289" s="116"/>
      <c r="C289" s="116"/>
      <c r="D289" s="117">
        <f t="shared" si="65"/>
        <v>0</v>
      </c>
      <c r="E289" s="117">
        <f t="shared" si="66"/>
        <v>0</v>
      </c>
      <c r="F289" s="57">
        <f t="shared" si="67"/>
        <v>0</v>
      </c>
      <c r="G289" s="57">
        <f t="shared" si="68"/>
        <v>0</v>
      </c>
      <c r="H289" s="57">
        <f t="shared" si="69"/>
        <v>0</v>
      </c>
      <c r="I289" s="57">
        <f t="shared" si="70"/>
        <v>0</v>
      </c>
      <c r="J289" s="57">
        <f t="shared" si="71"/>
        <v>0</v>
      </c>
      <c r="K289" s="57">
        <f t="shared" si="72"/>
        <v>0</v>
      </c>
      <c r="L289" s="57">
        <f t="shared" si="73"/>
        <v>0</v>
      </c>
      <c r="M289" s="57">
        <f t="shared" ca="1" si="74"/>
        <v>-3.8075930274556495E-3</v>
      </c>
      <c r="N289" s="57">
        <f t="shared" ca="1" si="75"/>
        <v>0</v>
      </c>
      <c r="O289" s="136">
        <f t="shared" ca="1" si="76"/>
        <v>0</v>
      </c>
      <c r="P289" s="57">
        <f t="shared" ca="1" si="77"/>
        <v>0</v>
      </c>
      <c r="Q289" s="57">
        <f t="shared" ca="1" si="78"/>
        <v>0</v>
      </c>
      <c r="R289" s="16">
        <f t="shared" ca="1" si="79"/>
        <v>3.8075930274556495E-3</v>
      </c>
    </row>
    <row r="290" spans="1:18" x14ac:dyDescent="0.2">
      <c r="A290" s="116"/>
      <c r="B290" s="116"/>
      <c r="C290" s="116"/>
      <c r="D290" s="117">
        <f t="shared" si="65"/>
        <v>0</v>
      </c>
      <c r="E290" s="117">
        <f t="shared" si="66"/>
        <v>0</v>
      </c>
      <c r="F290" s="57">
        <f t="shared" si="67"/>
        <v>0</v>
      </c>
      <c r="G290" s="57">
        <f t="shared" si="68"/>
        <v>0</v>
      </c>
      <c r="H290" s="57">
        <f t="shared" si="69"/>
        <v>0</v>
      </c>
      <c r="I290" s="57">
        <f t="shared" si="70"/>
        <v>0</v>
      </c>
      <c r="J290" s="57">
        <f t="shared" si="71"/>
        <v>0</v>
      </c>
      <c r="K290" s="57">
        <f t="shared" si="72"/>
        <v>0</v>
      </c>
      <c r="L290" s="57">
        <f t="shared" si="73"/>
        <v>0</v>
      </c>
      <c r="M290" s="57">
        <f t="shared" ca="1" si="74"/>
        <v>-3.8075930274556495E-3</v>
      </c>
      <c r="N290" s="57">
        <f t="shared" ca="1" si="75"/>
        <v>0</v>
      </c>
      <c r="O290" s="136">
        <f t="shared" ca="1" si="76"/>
        <v>0</v>
      </c>
      <c r="P290" s="57">
        <f t="shared" ca="1" si="77"/>
        <v>0</v>
      </c>
      <c r="Q290" s="57">
        <f t="shared" ca="1" si="78"/>
        <v>0</v>
      </c>
      <c r="R290" s="16">
        <f t="shared" ca="1" si="79"/>
        <v>3.8075930274556495E-3</v>
      </c>
    </row>
    <row r="291" spans="1:18" x14ac:dyDescent="0.2">
      <c r="A291" s="116"/>
      <c r="B291" s="116"/>
      <c r="C291" s="116"/>
      <c r="D291" s="117">
        <f t="shared" si="65"/>
        <v>0</v>
      </c>
      <c r="E291" s="117">
        <f t="shared" si="66"/>
        <v>0</v>
      </c>
      <c r="F291" s="57">
        <f t="shared" si="67"/>
        <v>0</v>
      </c>
      <c r="G291" s="57">
        <f t="shared" si="68"/>
        <v>0</v>
      </c>
      <c r="H291" s="57">
        <f t="shared" si="69"/>
        <v>0</v>
      </c>
      <c r="I291" s="57">
        <f t="shared" si="70"/>
        <v>0</v>
      </c>
      <c r="J291" s="57">
        <f t="shared" si="71"/>
        <v>0</v>
      </c>
      <c r="K291" s="57">
        <f t="shared" si="72"/>
        <v>0</v>
      </c>
      <c r="L291" s="57">
        <f t="shared" si="73"/>
        <v>0</v>
      </c>
      <c r="M291" s="57">
        <f t="shared" ca="1" si="74"/>
        <v>-3.8075930274556495E-3</v>
      </c>
      <c r="N291" s="57">
        <f t="shared" ca="1" si="75"/>
        <v>0</v>
      </c>
      <c r="O291" s="136">
        <f t="shared" ca="1" si="76"/>
        <v>0</v>
      </c>
      <c r="P291" s="57">
        <f t="shared" ca="1" si="77"/>
        <v>0</v>
      </c>
      <c r="Q291" s="57">
        <f t="shared" ca="1" si="78"/>
        <v>0</v>
      </c>
      <c r="R291" s="16">
        <f t="shared" ca="1" si="79"/>
        <v>3.8075930274556495E-3</v>
      </c>
    </row>
    <row r="292" spans="1:18" x14ac:dyDescent="0.2">
      <c r="A292" s="116"/>
      <c r="B292" s="116"/>
      <c r="C292" s="116"/>
      <c r="D292" s="117">
        <f t="shared" si="65"/>
        <v>0</v>
      </c>
      <c r="E292" s="117">
        <f t="shared" si="66"/>
        <v>0</v>
      </c>
      <c r="F292" s="57">
        <f t="shared" si="67"/>
        <v>0</v>
      </c>
      <c r="G292" s="57">
        <f t="shared" si="68"/>
        <v>0</v>
      </c>
      <c r="H292" s="57">
        <f t="shared" si="69"/>
        <v>0</v>
      </c>
      <c r="I292" s="57">
        <f t="shared" si="70"/>
        <v>0</v>
      </c>
      <c r="J292" s="57">
        <f t="shared" si="71"/>
        <v>0</v>
      </c>
      <c r="K292" s="57">
        <f t="shared" si="72"/>
        <v>0</v>
      </c>
      <c r="L292" s="57">
        <f t="shared" si="73"/>
        <v>0</v>
      </c>
      <c r="M292" s="57">
        <f t="shared" ca="1" si="74"/>
        <v>-3.8075930274556495E-3</v>
      </c>
      <c r="N292" s="57">
        <f t="shared" ca="1" si="75"/>
        <v>0</v>
      </c>
      <c r="O292" s="136">
        <f t="shared" ca="1" si="76"/>
        <v>0</v>
      </c>
      <c r="P292" s="57">
        <f t="shared" ca="1" si="77"/>
        <v>0</v>
      </c>
      <c r="Q292" s="57">
        <f t="shared" ca="1" si="78"/>
        <v>0</v>
      </c>
      <c r="R292" s="16">
        <f t="shared" ca="1" si="79"/>
        <v>3.8075930274556495E-3</v>
      </c>
    </row>
    <row r="293" spans="1:18" x14ac:dyDescent="0.2">
      <c r="A293" s="116"/>
      <c r="B293" s="116"/>
      <c r="C293" s="116"/>
      <c r="D293" s="117">
        <f t="shared" si="65"/>
        <v>0</v>
      </c>
      <c r="E293" s="117">
        <f t="shared" si="66"/>
        <v>0</v>
      </c>
      <c r="F293" s="57">
        <f t="shared" si="67"/>
        <v>0</v>
      </c>
      <c r="G293" s="57">
        <f t="shared" si="68"/>
        <v>0</v>
      </c>
      <c r="H293" s="57">
        <f t="shared" si="69"/>
        <v>0</v>
      </c>
      <c r="I293" s="57">
        <f t="shared" si="70"/>
        <v>0</v>
      </c>
      <c r="J293" s="57">
        <f t="shared" si="71"/>
        <v>0</v>
      </c>
      <c r="K293" s="57">
        <f t="shared" si="72"/>
        <v>0</v>
      </c>
      <c r="L293" s="57">
        <f t="shared" si="73"/>
        <v>0</v>
      </c>
      <c r="M293" s="57">
        <f t="shared" ca="1" si="74"/>
        <v>-3.8075930274556495E-3</v>
      </c>
      <c r="N293" s="57">
        <f t="shared" ca="1" si="75"/>
        <v>0</v>
      </c>
      <c r="O293" s="136">
        <f t="shared" ca="1" si="76"/>
        <v>0</v>
      </c>
      <c r="P293" s="57">
        <f t="shared" ca="1" si="77"/>
        <v>0</v>
      </c>
      <c r="Q293" s="57">
        <f t="shared" ca="1" si="78"/>
        <v>0</v>
      </c>
      <c r="R293" s="16">
        <f t="shared" ca="1" si="79"/>
        <v>3.8075930274556495E-3</v>
      </c>
    </row>
    <row r="294" spans="1:18" x14ac:dyDescent="0.2">
      <c r="A294" s="116"/>
      <c r="B294" s="116"/>
      <c r="C294" s="116"/>
      <c r="D294" s="117">
        <f t="shared" si="65"/>
        <v>0</v>
      </c>
      <c r="E294" s="117">
        <f t="shared" si="66"/>
        <v>0</v>
      </c>
      <c r="F294" s="57">
        <f t="shared" si="67"/>
        <v>0</v>
      </c>
      <c r="G294" s="57">
        <f t="shared" si="68"/>
        <v>0</v>
      </c>
      <c r="H294" s="57">
        <f t="shared" si="69"/>
        <v>0</v>
      </c>
      <c r="I294" s="57">
        <f t="shared" si="70"/>
        <v>0</v>
      </c>
      <c r="J294" s="57">
        <f t="shared" si="71"/>
        <v>0</v>
      </c>
      <c r="K294" s="57">
        <f t="shared" si="72"/>
        <v>0</v>
      </c>
      <c r="L294" s="57">
        <f t="shared" si="73"/>
        <v>0</v>
      </c>
      <c r="M294" s="57">
        <f t="shared" ca="1" si="74"/>
        <v>-3.8075930274556495E-3</v>
      </c>
      <c r="N294" s="57">
        <f t="shared" ca="1" si="75"/>
        <v>0</v>
      </c>
      <c r="O294" s="136">
        <f t="shared" ca="1" si="76"/>
        <v>0</v>
      </c>
      <c r="P294" s="57">
        <f t="shared" ca="1" si="77"/>
        <v>0</v>
      </c>
      <c r="Q294" s="57">
        <f t="shared" ca="1" si="78"/>
        <v>0</v>
      </c>
      <c r="R294" s="16">
        <f t="shared" ca="1" si="79"/>
        <v>3.8075930274556495E-3</v>
      </c>
    </row>
    <row r="295" spans="1:18" x14ac:dyDescent="0.2">
      <c r="A295" s="116"/>
      <c r="B295" s="116"/>
      <c r="C295" s="116"/>
      <c r="D295" s="117">
        <f t="shared" si="65"/>
        <v>0</v>
      </c>
      <c r="E295" s="117">
        <f t="shared" si="66"/>
        <v>0</v>
      </c>
      <c r="F295" s="57">
        <f t="shared" si="67"/>
        <v>0</v>
      </c>
      <c r="G295" s="57">
        <f t="shared" si="68"/>
        <v>0</v>
      </c>
      <c r="H295" s="57">
        <f t="shared" si="69"/>
        <v>0</v>
      </c>
      <c r="I295" s="57">
        <f t="shared" si="70"/>
        <v>0</v>
      </c>
      <c r="J295" s="57">
        <f t="shared" si="71"/>
        <v>0</v>
      </c>
      <c r="K295" s="57">
        <f t="shared" si="72"/>
        <v>0</v>
      </c>
      <c r="L295" s="57">
        <f t="shared" si="73"/>
        <v>0</v>
      </c>
      <c r="M295" s="57">
        <f t="shared" ca="1" si="74"/>
        <v>-3.8075930274556495E-3</v>
      </c>
      <c r="N295" s="57">
        <f t="shared" ca="1" si="75"/>
        <v>0</v>
      </c>
      <c r="O295" s="136">
        <f t="shared" ca="1" si="76"/>
        <v>0</v>
      </c>
      <c r="P295" s="57">
        <f t="shared" ca="1" si="77"/>
        <v>0</v>
      </c>
      <c r="Q295" s="57">
        <f t="shared" ca="1" si="78"/>
        <v>0</v>
      </c>
      <c r="R295" s="16">
        <f t="shared" ca="1" si="79"/>
        <v>3.8075930274556495E-3</v>
      </c>
    </row>
    <row r="296" spans="1:18" x14ac:dyDescent="0.2">
      <c r="A296" s="116"/>
      <c r="B296" s="116"/>
      <c r="C296" s="116"/>
      <c r="D296" s="117">
        <f t="shared" si="65"/>
        <v>0</v>
      </c>
      <c r="E296" s="117">
        <f t="shared" si="66"/>
        <v>0</v>
      </c>
      <c r="F296" s="57">
        <f t="shared" si="67"/>
        <v>0</v>
      </c>
      <c r="G296" s="57">
        <f t="shared" si="68"/>
        <v>0</v>
      </c>
      <c r="H296" s="57">
        <f t="shared" si="69"/>
        <v>0</v>
      </c>
      <c r="I296" s="57">
        <f t="shared" si="70"/>
        <v>0</v>
      </c>
      <c r="J296" s="57">
        <f t="shared" si="71"/>
        <v>0</v>
      </c>
      <c r="K296" s="57">
        <f t="shared" si="72"/>
        <v>0</v>
      </c>
      <c r="L296" s="57">
        <f t="shared" si="73"/>
        <v>0</v>
      </c>
      <c r="M296" s="57">
        <f t="shared" ca="1" si="74"/>
        <v>-3.8075930274556495E-3</v>
      </c>
      <c r="N296" s="57">
        <f t="shared" ca="1" si="75"/>
        <v>0</v>
      </c>
      <c r="O296" s="136">
        <f t="shared" ca="1" si="76"/>
        <v>0</v>
      </c>
      <c r="P296" s="57">
        <f t="shared" ca="1" si="77"/>
        <v>0</v>
      </c>
      <c r="Q296" s="57">
        <f t="shared" ca="1" si="78"/>
        <v>0</v>
      </c>
      <c r="R296" s="16">
        <f t="shared" ca="1" si="79"/>
        <v>3.8075930274556495E-3</v>
      </c>
    </row>
    <row r="297" spans="1:18" x14ac:dyDescent="0.2">
      <c r="A297" s="116"/>
      <c r="B297" s="116"/>
      <c r="C297" s="116"/>
      <c r="D297" s="117">
        <f t="shared" si="65"/>
        <v>0</v>
      </c>
      <c r="E297" s="117">
        <f t="shared" si="66"/>
        <v>0</v>
      </c>
      <c r="F297" s="57">
        <f t="shared" si="67"/>
        <v>0</v>
      </c>
      <c r="G297" s="57">
        <f t="shared" si="68"/>
        <v>0</v>
      </c>
      <c r="H297" s="57">
        <f t="shared" si="69"/>
        <v>0</v>
      </c>
      <c r="I297" s="57">
        <f t="shared" si="70"/>
        <v>0</v>
      </c>
      <c r="J297" s="57">
        <f t="shared" si="71"/>
        <v>0</v>
      </c>
      <c r="K297" s="57">
        <f t="shared" si="72"/>
        <v>0</v>
      </c>
      <c r="L297" s="57">
        <f t="shared" si="73"/>
        <v>0</v>
      </c>
      <c r="M297" s="57">
        <f t="shared" ca="1" si="74"/>
        <v>-3.8075930274556495E-3</v>
      </c>
      <c r="N297" s="57">
        <f t="shared" ca="1" si="75"/>
        <v>0</v>
      </c>
      <c r="O297" s="136">
        <f t="shared" ca="1" si="76"/>
        <v>0</v>
      </c>
      <c r="P297" s="57">
        <f t="shared" ca="1" si="77"/>
        <v>0</v>
      </c>
      <c r="Q297" s="57">
        <f t="shared" ca="1" si="78"/>
        <v>0</v>
      </c>
      <c r="R297" s="16">
        <f t="shared" ca="1" si="79"/>
        <v>3.8075930274556495E-3</v>
      </c>
    </row>
    <row r="298" spans="1:18" x14ac:dyDescent="0.2">
      <c r="A298" s="116"/>
      <c r="B298" s="116"/>
      <c r="C298" s="116"/>
      <c r="D298" s="117">
        <f t="shared" si="65"/>
        <v>0</v>
      </c>
      <c r="E298" s="117">
        <f t="shared" si="66"/>
        <v>0</v>
      </c>
      <c r="F298" s="57">
        <f t="shared" si="67"/>
        <v>0</v>
      </c>
      <c r="G298" s="57">
        <f t="shared" si="68"/>
        <v>0</v>
      </c>
      <c r="H298" s="57">
        <f t="shared" si="69"/>
        <v>0</v>
      </c>
      <c r="I298" s="57">
        <f t="shared" si="70"/>
        <v>0</v>
      </c>
      <c r="J298" s="57">
        <f t="shared" si="71"/>
        <v>0</v>
      </c>
      <c r="K298" s="57">
        <f t="shared" si="72"/>
        <v>0</v>
      </c>
      <c r="L298" s="57">
        <f t="shared" si="73"/>
        <v>0</v>
      </c>
      <c r="M298" s="57">
        <f t="shared" ca="1" si="74"/>
        <v>-3.8075930274556495E-3</v>
      </c>
      <c r="N298" s="57">
        <f t="shared" ca="1" si="75"/>
        <v>0</v>
      </c>
      <c r="O298" s="136">
        <f t="shared" ca="1" si="76"/>
        <v>0</v>
      </c>
      <c r="P298" s="57">
        <f t="shared" ca="1" si="77"/>
        <v>0</v>
      </c>
      <c r="Q298" s="57">
        <f t="shared" ca="1" si="78"/>
        <v>0</v>
      </c>
      <c r="R298" s="16">
        <f t="shared" ca="1" si="79"/>
        <v>3.8075930274556495E-3</v>
      </c>
    </row>
    <row r="299" spans="1:18" x14ac:dyDescent="0.2">
      <c r="A299" s="116"/>
      <c r="B299" s="116"/>
      <c r="C299" s="116"/>
      <c r="D299" s="117">
        <f t="shared" si="65"/>
        <v>0</v>
      </c>
      <c r="E299" s="117">
        <f t="shared" si="66"/>
        <v>0</v>
      </c>
      <c r="F299" s="57">
        <f t="shared" si="67"/>
        <v>0</v>
      </c>
      <c r="G299" s="57">
        <f t="shared" si="68"/>
        <v>0</v>
      </c>
      <c r="H299" s="57">
        <f t="shared" si="69"/>
        <v>0</v>
      </c>
      <c r="I299" s="57">
        <f t="shared" si="70"/>
        <v>0</v>
      </c>
      <c r="J299" s="57">
        <f t="shared" si="71"/>
        <v>0</v>
      </c>
      <c r="K299" s="57">
        <f t="shared" si="72"/>
        <v>0</v>
      </c>
      <c r="L299" s="57">
        <f t="shared" si="73"/>
        <v>0</v>
      </c>
      <c r="M299" s="57">
        <f t="shared" ca="1" si="74"/>
        <v>-3.8075930274556495E-3</v>
      </c>
      <c r="N299" s="57">
        <f t="shared" ca="1" si="75"/>
        <v>0</v>
      </c>
      <c r="O299" s="136">
        <f t="shared" ca="1" si="76"/>
        <v>0</v>
      </c>
      <c r="P299" s="57">
        <f t="shared" ca="1" si="77"/>
        <v>0</v>
      </c>
      <c r="Q299" s="57">
        <f t="shared" ca="1" si="78"/>
        <v>0</v>
      </c>
      <c r="R299" s="16">
        <f t="shared" ca="1" si="79"/>
        <v>3.8075930274556495E-3</v>
      </c>
    </row>
    <row r="300" spans="1:18" x14ac:dyDescent="0.2">
      <c r="A300" s="116"/>
      <c r="B300" s="116"/>
      <c r="C300" s="116"/>
      <c r="D300" s="117">
        <f t="shared" si="65"/>
        <v>0</v>
      </c>
      <c r="E300" s="117">
        <f t="shared" si="66"/>
        <v>0</v>
      </c>
      <c r="F300" s="57">
        <f t="shared" si="67"/>
        <v>0</v>
      </c>
      <c r="G300" s="57">
        <f t="shared" si="68"/>
        <v>0</v>
      </c>
      <c r="H300" s="57">
        <f t="shared" si="69"/>
        <v>0</v>
      </c>
      <c r="I300" s="57">
        <f t="shared" si="70"/>
        <v>0</v>
      </c>
      <c r="J300" s="57">
        <f t="shared" si="71"/>
        <v>0</v>
      </c>
      <c r="K300" s="57">
        <f t="shared" si="72"/>
        <v>0</v>
      </c>
      <c r="L300" s="57">
        <f t="shared" si="73"/>
        <v>0</v>
      </c>
      <c r="M300" s="57">
        <f t="shared" ca="1" si="74"/>
        <v>-3.8075930274556495E-3</v>
      </c>
      <c r="N300" s="57">
        <f t="shared" ca="1" si="75"/>
        <v>0</v>
      </c>
      <c r="O300" s="136">
        <f t="shared" ca="1" si="76"/>
        <v>0</v>
      </c>
      <c r="P300" s="57">
        <f t="shared" ca="1" si="77"/>
        <v>0</v>
      </c>
      <c r="Q300" s="57">
        <f t="shared" ca="1" si="78"/>
        <v>0</v>
      </c>
      <c r="R300" s="16">
        <f t="shared" ca="1" si="79"/>
        <v>3.8075930274556495E-3</v>
      </c>
    </row>
    <row r="301" spans="1:18" x14ac:dyDescent="0.2">
      <c r="A301" s="116"/>
      <c r="B301" s="116"/>
      <c r="C301" s="116"/>
      <c r="D301" s="117">
        <f t="shared" si="65"/>
        <v>0</v>
      </c>
      <c r="E301" s="117">
        <f t="shared" si="66"/>
        <v>0</v>
      </c>
      <c r="F301" s="57">
        <f t="shared" si="67"/>
        <v>0</v>
      </c>
      <c r="G301" s="57">
        <f t="shared" si="68"/>
        <v>0</v>
      </c>
      <c r="H301" s="57">
        <f t="shared" si="69"/>
        <v>0</v>
      </c>
      <c r="I301" s="57">
        <f t="shared" si="70"/>
        <v>0</v>
      </c>
      <c r="J301" s="57">
        <f t="shared" si="71"/>
        <v>0</v>
      </c>
      <c r="K301" s="57">
        <f t="shared" si="72"/>
        <v>0</v>
      </c>
      <c r="L301" s="57">
        <f t="shared" si="73"/>
        <v>0</v>
      </c>
      <c r="M301" s="57">
        <f t="shared" ca="1" si="74"/>
        <v>-3.8075930274556495E-3</v>
      </c>
      <c r="N301" s="57">
        <f t="shared" ca="1" si="75"/>
        <v>0</v>
      </c>
      <c r="O301" s="136">
        <f t="shared" ca="1" si="76"/>
        <v>0</v>
      </c>
      <c r="P301" s="57">
        <f t="shared" ca="1" si="77"/>
        <v>0</v>
      </c>
      <c r="Q301" s="57">
        <f t="shared" ca="1" si="78"/>
        <v>0</v>
      </c>
      <c r="R301" s="16">
        <f t="shared" ca="1" si="79"/>
        <v>3.8075930274556495E-3</v>
      </c>
    </row>
    <row r="302" spans="1:18" x14ac:dyDescent="0.2">
      <c r="A302" s="116"/>
      <c r="B302" s="116"/>
      <c r="C302" s="116"/>
      <c r="D302" s="117">
        <f t="shared" si="65"/>
        <v>0</v>
      </c>
      <c r="E302" s="117">
        <f t="shared" si="66"/>
        <v>0</v>
      </c>
      <c r="F302" s="57">
        <f t="shared" si="67"/>
        <v>0</v>
      </c>
      <c r="G302" s="57">
        <f t="shared" si="68"/>
        <v>0</v>
      </c>
      <c r="H302" s="57">
        <f t="shared" si="69"/>
        <v>0</v>
      </c>
      <c r="I302" s="57">
        <f t="shared" si="70"/>
        <v>0</v>
      </c>
      <c r="J302" s="57">
        <f t="shared" si="71"/>
        <v>0</v>
      </c>
      <c r="K302" s="57">
        <f t="shared" si="72"/>
        <v>0</v>
      </c>
      <c r="L302" s="57">
        <f t="shared" si="73"/>
        <v>0</v>
      </c>
      <c r="M302" s="57">
        <f t="shared" ca="1" si="74"/>
        <v>-3.8075930274556495E-3</v>
      </c>
      <c r="N302" s="57">
        <f t="shared" ca="1" si="75"/>
        <v>0</v>
      </c>
      <c r="O302" s="136">
        <f t="shared" ca="1" si="76"/>
        <v>0</v>
      </c>
      <c r="P302" s="57">
        <f t="shared" ca="1" si="77"/>
        <v>0</v>
      </c>
      <c r="Q302" s="57">
        <f t="shared" ca="1" si="78"/>
        <v>0</v>
      </c>
      <c r="R302" s="16">
        <f t="shared" ca="1" si="79"/>
        <v>3.8075930274556495E-3</v>
      </c>
    </row>
    <row r="303" spans="1:18" x14ac:dyDescent="0.2">
      <c r="A303" s="116"/>
      <c r="B303" s="116"/>
      <c r="C303" s="116"/>
      <c r="D303" s="117">
        <f t="shared" si="65"/>
        <v>0</v>
      </c>
      <c r="E303" s="117">
        <f t="shared" si="66"/>
        <v>0</v>
      </c>
      <c r="F303" s="57">
        <f t="shared" si="67"/>
        <v>0</v>
      </c>
      <c r="G303" s="57">
        <f t="shared" si="68"/>
        <v>0</v>
      </c>
      <c r="H303" s="57">
        <f t="shared" si="69"/>
        <v>0</v>
      </c>
      <c r="I303" s="57">
        <f t="shared" si="70"/>
        <v>0</v>
      </c>
      <c r="J303" s="57">
        <f t="shared" si="71"/>
        <v>0</v>
      </c>
      <c r="K303" s="57">
        <f t="shared" si="72"/>
        <v>0</v>
      </c>
      <c r="L303" s="57">
        <f t="shared" si="73"/>
        <v>0</v>
      </c>
      <c r="M303" s="57">
        <f t="shared" ca="1" si="74"/>
        <v>-3.8075930274556495E-3</v>
      </c>
      <c r="N303" s="57">
        <f t="shared" ca="1" si="75"/>
        <v>0</v>
      </c>
      <c r="O303" s="136">
        <f t="shared" ca="1" si="76"/>
        <v>0</v>
      </c>
      <c r="P303" s="57">
        <f t="shared" ca="1" si="77"/>
        <v>0</v>
      </c>
      <c r="Q303" s="57">
        <f t="shared" ca="1" si="78"/>
        <v>0</v>
      </c>
      <c r="R303" s="16">
        <f t="shared" ca="1" si="79"/>
        <v>3.8075930274556495E-3</v>
      </c>
    </row>
    <row r="304" spans="1:18" x14ac:dyDescent="0.2">
      <c r="A304" s="116"/>
      <c r="B304" s="116"/>
      <c r="C304" s="116"/>
      <c r="D304" s="117">
        <f t="shared" si="65"/>
        <v>0</v>
      </c>
      <c r="E304" s="117">
        <f t="shared" si="66"/>
        <v>0</v>
      </c>
      <c r="F304" s="57">
        <f t="shared" si="67"/>
        <v>0</v>
      </c>
      <c r="G304" s="57">
        <f t="shared" si="68"/>
        <v>0</v>
      </c>
      <c r="H304" s="57">
        <f t="shared" si="69"/>
        <v>0</v>
      </c>
      <c r="I304" s="57">
        <f t="shared" si="70"/>
        <v>0</v>
      </c>
      <c r="J304" s="57">
        <f t="shared" si="71"/>
        <v>0</v>
      </c>
      <c r="K304" s="57">
        <f t="shared" si="72"/>
        <v>0</v>
      </c>
      <c r="L304" s="57">
        <f t="shared" si="73"/>
        <v>0</v>
      </c>
      <c r="M304" s="57">
        <f t="shared" ca="1" si="74"/>
        <v>-3.8075930274556495E-3</v>
      </c>
      <c r="N304" s="57">
        <f t="shared" ca="1" si="75"/>
        <v>0</v>
      </c>
      <c r="O304" s="136">
        <f t="shared" ca="1" si="76"/>
        <v>0</v>
      </c>
      <c r="P304" s="57">
        <f t="shared" ca="1" si="77"/>
        <v>0</v>
      </c>
      <c r="Q304" s="57">
        <f t="shared" ca="1" si="78"/>
        <v>0</v>
      </c>
      <c r="R304" s="16">
        <f t="shared" ca="1" si="79"/>
        <v>3.8075930274556495E-3</v>
      </c>
    </row>
    <row r="305" spans="1:18" x14ac:dyDescent="0.2">
      <c r="A305" s="116"/>
      <c r="B305" s="116"/>
      <c r="C305" s="116"/>
      <c r="D305" s="117">
        <f t="shared" si="65"/>
        <v>0</v>
      </c>
      <c r="E305" s="117">
        <f t="shared" si="66"/>
        <v>0</v>
      </c>
      <c r="F305" s="57">
        <f t="shared" si="67"/>
        <v>0</v>
      </c>
      <c r="G305" s="57">
        <f t="shared" si="68"/>
        <v>0</v>
      </c>
      <c r="H305" s="57">
        <f t="shared" si="69"/>
        <v>0</v>
      </c>
      <c r="I305" s="57">
        <f t="shared" si="70"/>
        <v>0</v>
      </c>
      <c r="J305" s="57">
        <f t="shared" si="71"/>
        <v>0</v>
      </c>
      <c r="K305" s="57">
        <f t="shared" si="72"/>
        <v>0</v>
      </c>
      <c r="L305" s="57">
        <f t="shared" si="73"/>
        <v>0</v>
      </c>
      <c r="M305" s="57">
        <f t="shared" ca="1" si="74"/>
        <v>-3.8075930274556495E-3</v>
      </c>
      <c r="N305" s="57">
        <f t="shared" ca="1" si="75"/>
        <v>0</v>
      </c>
      <c r="O305" s="136">
        <f t="shared" ca="1" si="76"/>
        <v>0</v>
      </c>
      <c r="P305" s="57">
        <f t="shared" ca="1" si="77"/>
        <v>0</v>
      </c>
      <c r="Q305" s="57">
        <f t="shared" ca="1" si="78"/>
        <v>0</v>
      </c>
      <c r="R305" s="16">
        <f t="shared" ca="1" si="79"/>
        <v>3.8075930274556495E-3</v>
      </c>
    </row>
    <row r="306" spans="1:18" x14ac:dyDescent="0.2">
      <c r="A306" s="116"/>
      <c r="B306" s="116"/>
      <c r="C306" s="116"/>
      <c r="D306" s="117">
        <f t="shared" si="65"/>
        <v>0</v>
      </c>
      <c r="E306" s="117">
        <f t="shared" si="66"/>
        <v>0</v>
      </c>
      <c r="F306" s="57">
        <f t="shared" si="67"/>
        <v>0</v>
      </c>
      <c r="G306" s="57">
        <f t="shared" si="68"/>
        <v>0</v>
      </c>
      <c r="H306" s="57">
        <f t="shared" si="69"/>
        <v>0</v>
      </c>
      <c r="I306" s="57">
        <f t="shared" si="70"/>
        <v>0</v>
      </c>
      <c r="J306" s="57">
        <f t="shared" si="71"/>
        <v>0</v>
      </c>
      <c r="K306" s="57">
        <f t="shared" si="72"/>
        <v>0</v>
      </c>
      <c r="L306" s="57">
        <f t="shared" si="73"/>
        <v>0</v>
      </c>
      <c r="M306" s="57">
        <f t="shared" ca="1" si="74"/>
        <v>-3.8075930274556495E-3</v>
      </c>
      <c r="N306" s="57">
        <f t="shared" ca="1" si="75"/>
        <v>0</v>
      </c>
      <c r="O306" s="136">
        <f t="shared" ca="1" si="76"/>
        <v>0</v>
      </c>
      <c r="P306" s="57">
        <f t="shared" ca="1" si="77"/>
        <v>0</v>
      </c>
      <c r="Q306" s="57">
        <f t="shared" ca="1" si="78"/>
        <v>0</v>
      </c>
      <c r="R306" s="16">
        <f t="shared" ca="1" si="79"/>
        <v>3.8075930274556495E-3</v>
      </c>
    </row>
    <row r="307" spans="1:18" x14ac:dyDescent="0.2">
      <c r="A307" s="116"/>
      <c r="B307" s="116"/>
      <c r="C307" s="116"/>
      <c r="D307" s="117">
        <f t="shared" si="65"/>
        <v>0</v>
      </c>
      <c r="E307" s="117">
        <f t="shared" si="66"/>
        <v>0</v>
      </c>
      <c r="F307" s="57">
        <f t="shared" si="67"/>
        <v>0</v>
      </c>
      <c r="G307" s="57">
        <f t="shared" si="68"/>
        <v>0</v>
      </c>
      <c r="H307" s="57">
        <f t="shared" si="69"/>
        <v>0</v>
      </c>
      <c r="I307" s="57">
        <f t="shared" si="70"/>
        <v>0</v>
      </c>
      <c r="J307" s="57">
        <f t="shared" si="71"/>
        <v>0</v>
      </c>
      <c r="K307" s="57">
        <f t="shared" si="72"/>
        <v>0</v>
      </c>
      <c r="L307" s="57">
        <f t="shared" si="73"/>
        <v>0</v>
      </c>
      <c r="M307" s="57">
        <f t="shared" ca="1" si="74"/>
        <v>-3.8075930274556495E-3</v>
      </c>
      <c r="N307" s="57">
        <f t="shared" ca="1" si="75"/>
        <v>0</v>
      </c>
      <c r="O307" s="136">
        <f t="shared" ca="1" si="76"/>
        <v>0</v>
      </c>
      <c r="P307" s="57">
        <f t="shared" ca="1" si="77"/>
        <v>0</v>
      </c>
      <c r="Q307" s="57">
        <f t="shared" ca="1" si="78"/>
        <v>0</v>
      </c>
      <c r="R307" s="16">
        <f t="shared" ca="1" si="79"/>
        <v>3.8075930274556495E-3</v>
      </c>
    </row>
    <row r="308" spans="1:18" x14ac:dyDescent="0.2">
      <c r="A308" s="116"/>
      <c r="B308" s="116"/>
      <c r="C308" s="116"/>
      <c r="D308" s="117">
        <f t="shared" si="65"/>
        <v>0</v>
      </c>
      <c r="E308" s="117">
        <f t="shared" si="66"/>
        <v>0</v>
      </c>
      <c r="F308" s="57">
        <f t="shared" si="67"/>
        <v>0</v>
      </c>
      <c r="G308" s="57">
        <f t="shared" si="68"/>
        <v>0</v>
      </c>
      <c r="H308" s="57">
        <f t="shared" si="69"/>
        <v>0</v>
      </c>
      <c r="I308" s="57">
        <f t="shared" si="70"/>
        <v>0</v>
      </c>
      <c r="J308" s="57">
        <f t="shared" si="71"/>
        <v>0</v>
      </c>
      <c r="K308" s="57">
        <f t="shared" si="72"/>
        <v>0</v>
      </c>
      <c r="L308" s="57">
        <f t="shared" si="73"/>
        <v>0</v>
      </c>
      <c r="M308" s="57">
        <f t="shared" ca="1" si="74"/>
        <v>-3.8075930274556495E-3</v>
      </c>
      <c r="N308" s="57">
        <f t="shared" ca="1" si="75"/>
        <v>0</v>
      </c>
      <c r="O308" s="136">
        <f t="shared" ca="1" si="76"/>
        <v>0</v>
      </c>
      <c r="P308" s="57">
        <f t="shared" ca="1" si="77"/>
        <v>0</v>
      </c>
      <c r="Q308" s="57">
        <f t="shared" ca="1" si="78"/>
        <v>0</v>
      </c>
      <c r="R308" s="16">
        <f t="shared" ca="1" si="79"/>
        <v>3.8075930274556495E-3</v>
      </c>
    </row>
    <row r="309" spans="1:18" x14ac:dyDescent="0.2">
      <c r="A309" s="116"/>
      <c r="B309" s="116"/>
      <c r="C309" s="116"/>
      <c r="D309" s="117">
        <f t="shared" si="65"/>
        <v>0</v>
      </c>
      <c r="E309" s="117">
        <f t="shared" si="66"/>
        <v>0</v>
      </c>
      <c r="F309" s="57">
        <f t="shared" si="67"/>
        <v>0</v>
      </c>
      <c r="G309" s="57">
        <f t="shared" si="68"/>
        <v>0</v>
      </c>
      <c r="H309" s="57">
        <f t="shared" si="69"/>
        <v>0</v>
      </c>
      <c r="I309" s="57">
        <f t="shared" si="70"/>
        <v>0</v>
      </c>
      <c r="J309" s="57">
        <f t="shared" si="71"/>
        <v>0</v>
      </c>
      <c r="K309" s="57">
        <f t="shared" si="72"/>
        <v>0</v>
      </c>
      <c r="L309" s="57">
        <f t="shared" si="73"/>
        <v>0</v>
      </c>
      <c r="M309" s="57">
        <f t="shared" ca="1" si="74"/>
        <v>-3.8075930274556495E-3</v>
      </c>
      <c r="N309" s="57">
        <f t="shared" ca="1" si="75"/>
        <v>0</v>
      </c>
      <c r="O309" s="136">
        <f t="shared" ca="1" si="76"/>
        <v>0</v>
      </c>
      <c r="P309" s="57">
        <f t="shared" ca="1" si="77"/>
        <v>0</v>
      </c>
      <c r="Q309" s="57">
        <f t="shared" ca="1" si="78"/>
        <v>0</v>
      </c>
      <c r="R309" s="16">
        <f t="shared" ca="1" si="79"/>
        <v>3.8075930274556495E-3</v>
      </c>
    </row>
    <row r="310" spans="1:18" x14ac:dyDescent="0.2">
      <c r="A310" s="116"/>
      <c r="B310" s="116"/>
      <c r="C310" s="116"/>
      <c r="D310" s="117">
        <f t="shared" si="65"/>
        <v>0</v>
      </c>
      <c r="E310" s="117">
        <f t="shared" si="66"/>
        <v>0</v>
      </c>
      <c r="F310" s="57">
        <f t="shared" si="67"/>
        <v>0</v>
      </c>
      <c r="G310" s="57">
        <f t="shared" si="68"/>
        <v>0</v>
      </c>
      <c r="H310" s="57">
        <f t="shared" si="69"/>
        <v>0</v>
      </c>
      <c r="I310" s="57">
        <f t="shared" si="70"/>
        <v>0</v>
      </c>
      <c r="J310" s="57">
        <f t="shared" si="71"/>
        <v>0</v>
      </c>
      <c r="K310" s="57">
        <f t="shared" si="72"/>
        <v>0</v>
      </c>
      <c r="L310" s="57">
        <f t="shared" si="73"/>
        <v>0</v>
      </c>
      <c r="M310" s="57">
        <f t="shared" ca="1" si="74"/>
        <v>-3.8075930274556495E-3</v>
      </c>
      <c r="N310" s="57">
        <f t="shared" ca="1" si="75"/>
        <v>0</v>
      </c>
      <c r="O310" s="136">
        <f t="shared" ca="1" si="76"/>
        <v>0</v>
      </c>
      <c r="P310" s="57">
        <f t="shared" ca="1" si="77"/>
        <v>0</v>
      </c>
      <c r="Q310" s="57">
        <f t="shared" ca="1" si="78"/>
        <v>0</v>
      </c>
      <c r="R310" s="16">
        <f t="shared" ca="1" si="79"/>
        <v>3.8075930274556495E-3</v>
      </c>
    </row>
    <row r="311" spans="1:18" x14ac:dyDescent="0.2">
      <c r="A311" s="116"/>
      <c r="B311" s="116"/>
      <c r="C311" s="116"/>
      <c r="D311" s="117">
        <f t="shared" si="65"/>
        <v>0</v>
      </c>
      <c r="E311" s="117">
        <f t="shared" si="66"/>
        <v>0</v>
      </c>
      <c r="F311" s="57">
        <f t="shared" si="67"/>
        <v>0</v>
      </c>
      <c r="G311" s="57">
        <f t="shared" si="68"/>
        <v>0</v>
      </c>
      <c r="H311" s="57">
        <f t="shared" si="69"/>
        <v>0</v>
      </c>
      <c r="I311" s="57">
        <f t="shared" si="70"/>
        <v>0</v>
      </c>
      <c r="J311" s="57">
        <f t="shared" si="71"/>
        <v>0</v>
      </c>
      <c r="K311" s="57">
        <f t="shared" si="72"/>
        <v>0</v>
      </c>
      <c r="L311" s="57">
        <f t="shared" si="73"/>
        <v>0</v>
      </c>
      <c r="M311" s="57">
        <f t="shared" ca="1" si="74"/>
        <v>-3.8075930274556495E-3</v>
      </c>
      <c r="N311" s="57">
        <f t="shared" ca="1" si="75"/>
        <v>0</v>
      </c>
      <c r="O311" s="136">
        <f t="shared" ca="1" si="76"/>
        <v>0</v>
      </c>
      <c r="P311" s="57">
        <f t="shared" ca="1" si="77"/>
        <v>0</v>
      </c>
      <c r="Q311" s="57">
        <f t="shared" ca="1" si="78"/>
        <v>0</v>
      </c>
      <c r="R311" s="16">
        <f t="shared" ca="1" si="79"/>
        <v>3.8075930274556495E-3</v>
      </c>
    </row>
    <row r="312" spans="1:18" x14ac:dyDescent="0.2">
      <c r="A312" s="116"/>
      <c r="B312" s="116"/>
      <c r="C312" s="116"/>
      <c r="D312" s="117">
        <f t="shared" si="65"/>
        <v>0</v>
      </c>
      <c r="E312" s="117">
        <f t="shared" si="66"/>
        <v>0</v>
      </c>
      <c r="F312" s="57">
        <f t="shared" si="67"/>
        <v>0</v>
      </c>
      <c r="G312" s="57">
        <f t="shared" si="68"/>
        <v>0</v>
      </c>
      <c r="H312" s="57">
        <f t="shared" si="69"/>
        <v>0</v>
      </c>
      <c r="I312" s="57">
        <f t="shared" si="70"/>
        <v>0</v>
      </c>
      <c r="J312" s="57">
        <f t="shared" si="71"/>
        <v>0</v>
      </c>
      <c r="K312" s="57">
        <f t="shared" si="72"/>
        <v>0</v>
      </c>
      <c r="L312" s="57">
        <f t="shared" si="73"/>
        <v>0</v>
      </c>
      <c r="M312" s="57">
        <f t="shared" ca="1" si="74"/>
        <v>-3.8075930274556495E-3</v>
      </c>
      <c r="N312" s="57">
        <f t="shared" ca="1" si="75"/>
        <v>0</v>
      </c>
      <c r="O312" s="136">
        <f t="shared" ca="1" si="76"/>
        <v>0</v>
      </c>
      <c r="P312" s="57">
        <f t="shared" ca="1" si="77"/>
        <v>0</v>
      </c>
      <c r="Q312" s="57">
        <f t="shared" ca="1" si="78"/>
        <v>0</v>
      </c>
      <c r="R312" s="16">
        <f t="shared" ca="1" si="79"/>
        <v>3.8075930274556495E-3</v>
      </c>
    </row>
    <row r="313" spans="1:18" x14ac:dyDescent="0.2">
      <c r="A313" s="116"/>
      <c r="B313" s="116"/>
      <c r="C313" s="116"/>
      <c r="D313" s="117">
        <f t="shared" si="65"/>
        <v>0</v>
      </c>
      <c r="E313" s="117">
        <f t="shared" si="66"/>
        <v>0</v>
      </c>
      <c r="F313" s="57">
        <f t="shared" si="67"/>
        <v>0</v>
      </c>
      <c r="G313" s="57">
        <f t="shared" si="68"/>
        <v>0</v>
      </c>
      <c r="H313" s="57">
        <f t="shared" si="69"/>
        <v>0</v>
      </c>
      <c r="I313" s="57">
        <f t="shared" si="70"/>
        <v>0</v>
      </c>
      <c r="J313" s="57">
        <f t="shared" si="71"/>
        <v>0</v>
      </c>
      <c r="K313" s="57">
        <f t="shared" si="72"/>
        <v>0</v>
      </c>
      <c r="L313" s="57">
        <f t="shared" si="73"/>
        <v>0</v>
      </c>
      <c r="M313" s="57">
        <f t="shared" ca="1" si="74"/>
        <v>-3.8075930274556495E-3</v>
      </c>
      <c r="N313" s="57">
        <f t="shared" ca="1" si="75"/>
        <v>0</v>
      </c>
      <c r="O313" s="136">
        <f t="shared" ca="1" si="76"/>
        <v>0</v>
      </c>
      <c r="P313" s="57">
        <f t="shared" ca="1" si="77"/>
        <v>0</v>
      </c>
      <c r="Q313" s="57">
        <f t="shared" ca="1" si="78"/>
        <v>0</v>
      </c>
      <c r="R313" s="16">
        <f t="shared" ca="1" si="79"/>
        <v>3.8075930274556495E-3</v>
      </c>
    </row>
    <row r="314" spans="1:18" x14ac:dyDescent="0.2">
      <c r="A314" s="116"/>
      <c r="B314" s="116"/>
      <c r="C314" s="116"/>
      <c r="D314" s="117">
        <f t="shared" si="65"/>
        <v>0</v>
      </c>
      <c r="E314" s="117">
        <f t="shared" si="66"/>
        <v>0</v>
      </c>
      <c r="F314" s="57">
        <f t="shared" si="67"/>
        <v>0</v>
      </c>
      <c r="G314" s="57">
        <f t="shared" si="68"/>
        <v>0</v>
      </c>
      <c r="H314" s="57">
        <f t="shared" si="69"/>
        <v>0</v>
      </c>
      <c r="I314" s="57">
        <f t="shared" si="70"/>
        <v>0</v>
      </c>
      <c r="J314" s="57">
        <f t="shared" si="71"/>
        <v>0</v>
      </c>
      <c r="K314" s="57">
        <f t="shared" si="72"/>
        <v>0</v>
      </c>
      <c r="L314" s="57">
        <f t="shared" si="73"/>
        <v>0</v>
      </c>
      <c r="M314" s="57">
        <f t="shared" ca="1" si="74"/>
        <v>-3.8075930274556495E-3</v>
      </c>
      <c r="N314" s="57">
        <f t="shared" ca="1" si="75"/>
        <v>0</v>
      </c>
      <c r="O314" s="136">
        <f t="shared" ca="1" si="76"/>
        <v>0</v>
      </c>
      <c r="P314" s="57">
        <f t="shared" ca="1" si="77"/>
        <v>0</v>
      </c>
      <c r="Q314" s="57">
        <f t="shared" ca="1" si="78"/>
        <v>0</v>
      </c>
      <c r="R314" s="16">
        <f t="shared" ca="1" si="79"/>
        <v>3.8075930274556495E-3</v>
      </c>
    </row>
    <row r="315" spans="1:18" x14ac:dyDescent="0.2">
      <c r="A315" s="116"/>
      <c r="B315" s="116"/>
      <c r="C315" s="116"/>
      <c r="D315" s="117">
        <f t="shared" si="65"/>
        <v>0</v>
      </c>
      <c r="E315" s="117">
        <f t="shared" si="66"/>
        <v>0</v>
      </c>
      <c r="F315" s="57">
        <f t="shared" si="67"/>
        <v>0</v>
      </c>
      <c r="G315" s="57">
        <f t="shared" si="68"/>
        <v>0</v>
      </c>
      <c r="H315" s="57">
        <f t="shared" si="69"/>
        <v>0</v>
      </c>
      <c r="I315" s="57">
        <f t="shared" si="70"/>
        <v>0</v>
      </c>
      <c r="J315" s="57">
        <f t="shared" si="71"/>
        <v>0</v>
      </c>
      <c r="K315" s="57">
        <f t="shared" si="72"/>
        <v>0</v>
      </c>
      <c r="L315" s="57">
        <f t="shared" si="73"/>
        <v>0</v>
      </c>
      <c r="M315" s="57">
        <f t="shared" ca="1" si="74"/>
        <v>-3.8075930274556495E-3</v>
      </c>
      <c r="N315" s="57">
        <f t="shared" ca="1" si="75"/>
        <v>0</v>
      </c>
      <c r="O315" s="136">
        <f t="shared" ca="1" si="76"/>
        <v>0</v>
      </c>
      <c r="P315" s="57">
        <f t="shared" ca="1" si="77"/>
        <v>0</v>
      </c>
      <c r="Q315" s="57">
        <f t="shared" ca="1" si="78"/>
        <v>0</v>
      </c>
      <c r="R315" s="16">
        <f t="shared" ca="1" si="79"/>
        <v>3.8075930274556495E-3</v>
      </c>
    </row>
    <row r="316" spans="1:18" x14ac:dyDescent="0.2">
      <c r="A316" s="116"/>
      <c r="B316" s="116"/>
      <c r="C316" s="116"/>
      <c r="D316" s="117">
        <f t="shared" si="65"/>
        <v>0</v>
      </c>
      <c r="E316" s="117">
        <f t="shared" si="66"/>
        <v>0</v>
      </c>
      <c r="F316" s="57">
        <f t="shared" si="67"/>
        <v>0</v>
      </c>
      <c r="G316" s="57">
        <f t="shared" si="68"/>
        <v>0</v>
      </c>
      <c r="H316" s="57">
        <f t="shared" si="69"/>
        <v>0</v>
      </c>
      <c r="I316" s="57">
        <f t="shared" si="70"/>
        <v>0</v>
      </c>
      <c r="J316" s="57">
        <f t="shared" si="71"/>
        <v>0</v>
      </c>
      <c r="K316" s="57">
        <f t="shared" si="72"/>
        <v>0</v>
      </c>
      <c r="L316" s="57">
        <f t="shared" si="73"/>
        <v>0</v>
      </c>
      <c r="M316" s="57">
        <f t="shared" ca="1" si="74"/>
        <v>-3.8075930274556495E-3</v>
      </c>
      <c r="N316" s="57">
        <f t="shared" ca="1" si="75"/>
        <v>0</v>
      </c>
      <c r="O316" s="136">
        <f t="shared" ca="1" si="76"/>
        <v>0</v>
      </c>
      <c r="P316" s="57">
        <f t="shared" ca="1" si="77"/>
        <v>0</v>
      </c>
      <c r="Q316" s="57">
        <f t="shared" ca="1" si="78"/>
        <v>0</v>
      </c>
      <c r="R316" s="16">
        <f t="shared" ca="1" si="79"/>
        <v>3.8075930274556495E-3</v>
      </c>
    </row>
    <row r="317" spans="1:18" x14ac:dyDescent="0.2">
      <c r="A317" s="116"/>
      <c r="B317" s="116"/>
      <c r="C317" s="116"/>
      <c r="D317" s="117">
        <f t="shared" si="65"/>
        <v>0</v>
      </c>
      <c r="E317" s="117">
        <f t="shared" si="66"/>
        <v>0</v>
      </c>
      <c r="F317" s="57">
        <f t="shared" si="67"/>
        <v>0</v>
      </c>
      <c r="G317" s="57">
        <f t="shared" si="68"/>
        <v>0</v>
      </c>
      <c r="H317" s="57">
        <f t="shared" si="69"/>
        <v>0</v>
      </c>
      <c r="I317" s="57">
        <f t="shared" si="70"/>
        <v>0</v>
      </c>
      <c r="J317" s="57">
        <f t="shared" si="71"/>
        <v>0</v>
      </c>
      <c r="K317" s="57">
        <f t="shared" si="72"/>
        <v>0</v>
      </c>
      <c r="L317" s="57">
        <f t="shared" si="73"/>
        <v>0</v>
      </c>
      <c r="M317" s="57">
        <f t="shared" ca="1" si="74"/>
        <v>-3.8075930274556495E-3</v>
      </c>
      <c r="N317" s="57">
        <f t="shared" ca="1" si="75"/>
        <v>0</v>
      </c>
      <c r="O317" s="136">
        <f t="shared" ca="1" si="76"/>
        <v>0</v>
      </c>
      <c r="P317" s="57">
        <f t="shared" ca="1" si="77"/>
        <v>0</v>
      </c>
      <c r="Q317" s="57">
        <f t="shared" ca="1" si="78"/>
        <v>0</v>
      </c>
      <c r="R317" s="16">
        <f t="shared" ca="1" si="79"/>
        <v>3.8075930274556495E-3</v>
      </c>
    </row>
    <row r="318" spans="1:18" x14ac:dyDescent="0.2">
      <c r="A318" s="116"/>
      <c r="B318" s="116"/>
      <c r="C318" s="116"/>
      <c r="D318" s="117">
        <f t="shared" si="65"/>
        <v>0</v>
      </c>
      <c r="E318" s="117">
        <f t="shared" si="66"/>
        <v>0</v>
      </c>
      <c r="F318" s="57">
        <f t="shared" si="67"/>
        <v>0</v>
      </c>
      <c r="G318" s="57">
        <f t="shared" si="68"/>
        <v>0</v>
      </c>
      <c r="H318" s="57">
        <f t="shared" si="69"/>
        <v>0</v>
      </c>
      <c r="I318" s="57">
        <f t="shared" si="70"/>
        <v>0</v>
      </c>
      <c r="J318" s="57">
        <f t="shared" si="71"/>
        <v>0</v>
      </c>
      <c r="K318" s="57">
        <f t="shared" si="72"/>
        <v>0</v>
      </c>
      <c r="L318" s="57">
        <f t="shared" si="73"/>
        <v>0</v>
      </c>
      <c r="M318" s="57">
        <f t="shared" ca="1" si="74"/>
        <v>-3.8075930274556495E-3</v>
      </c>
      <c r="N318" s="57">
        <f t="shared" ca="1" si="75"/>
        <v>0</v>
      </c>
      <c r="O318" s="136">
        <f t="shared" ca="1" si="76"/>
        <v>0</v>
      </c>
      <c r="P318" s="57">
        <f t="shared" ca="1" si="77"/>
        <v>0</v>
      </c>
      <c r="Q318" s="57">
        <f t="shared" ca="1" si="78"/>
        <v>0</v>
      </c>
      <c r="R318" s="16">
        <f t="shared" ca="1" si="79"/>
        <v>3.8075930274556495E-3</v>
      </c>
    </row>
    <row r="319" spans="1:18" x14ac:dyDescent="0.2">
      <c r="A319" s="116"/>
      <c r="B319" s="116"/>
      <c r="C319" s="116"/>
      <c r="D319" s="117">
        <f t="shared" si="65"/>
        <v>0</v>
      </c>
      <c r="E319" s="117">
        <f t="shared" si="66"/>
        <v>0</v>
      </c>
      <c r="F319" s="57">
        <f t="shared" si="67"/>
        <v>0</v>
      </c>
      <c r="G319" s="57">
        <f t="shared" si="68"/>
        <v>0</v>
      </c>
      <c r="H319" s="57">
        <f t="shared" si="69"/>
        <v>0</v>
      </c>
      <c r="I319" s="57">
        <f t="shared" si="70"/>
        <v>0</v>
      </c>
      <c r="J319" s="57">
        <f t="shared" si="71"/>
        <v>0</v>
      </c>
      <c r="K319" s="57">
        <f t="shared" si="72"/>
        <v>0</v>
      </c>
      <c r="L319" s="57">
        <f t="shared" si="73"/>
        <v>0</v>
      </c>
      <c r="M319" s="57">
        <f t="shared" ca="1" si="74"/>
        <v>-3.8075930274556495E-3</v>
      </c>
      <c r="N319" s="57">
        <f t="shared" ca="1" si="75"/>
        <v>0</v>
      </c>
      <c r="O319" s="136">
        <f t="shared" ca="1" si="76"/>
        <v>0</v>
      </c>
      <c r="P319" s="57">
        <f t="shared" ca="1" si="77"/>
        <v>0</v>
      </c>
      <c r="Q319" s="57">
        <f t="shared" ca="1" si="78"/>
        <v>0</v>
      </c>
      <c r="R319" s="16">
        <f t="shared" ca="1" si="79"/>
        <v>3.8075930274556495E-3</v>
      </c>
    </row>
    <row r="320" spans="1:18" x14ac:dyDescent="0.2">
      <c r="A320" s="116"/>
      <c r="B320" s="116"/>
      <c r="C320" s="116"/>
      <c r="D320" s="117">
        <f t="shared" si="65"/>
        <v>0</v>
      </c>
      <c r="E320" s="117">
        <f t="shared" si="66"/>
        <v>0</v>
      </c>
      <c r="F320" s="57">
        <f t="shared" si="67"/>
        <v>0</v>
      </c>
      <c r="G320" s="57">
        <f t="shared" si="68"/>
        <v>0</v>
      </c>
      <c r="H320" s="57">
        <f t="shared" si="69"/>
        <v>0</v>
      </c>
      <c r="I320" s="57">
        <f t="shared" si="70"/>
        <v>0</v>
      </c>
      <c r="J320" s="57">
        <f t="shared" si="71"/>
        <v>0</v>
      </c>
      <c r="K320" s="57">
        <f t="shared" si="72"/>
        <v>0</v>
      </c>
      <c r="L320" s="57">
        <f t="shared" si="73"/>
        <v>0</v>
      </c>
      <c r="M320" s="57">
        <f t="shared" ca="1" si="74"/>
        <v>-3.8075930274556495E-3</v>
      </c>
      <c r="N320" s="57">
        <f t="shared" ca="1" si="75"/>
        <v>0</v>
      </c>
      <c r="O320" s="136">
        <f t="shared" ca="1" si="76"/>
        <v>0</v>
      </c>
      <c r="P320" s="57">
        <f t="shared" ca="1" si="77"/>
        <v>0</v>
      </c>
      <c r="Q320" s="57">
        <f t="shared" ca="1" si="78"/>
        <v>0</v>
      </c>
      <c r="R320" s="16">
        <f t="shared" ca="1" si="79"/>
        <v>3.8075930274556495E-3</v>
      </c>
    </row>
    <row r="321" spans="1:18" x14ac:dyDescent="0.2">
      <c r="A321" s="116"/>
      <c r="B321" s="116"/>
      <c r="C321" s="116"/>
      <c r="D321" s="117">
        <f t="shared" si="65"/>
        <v>0</v>
      </c>
      <c r="E321" s="117">
        <f t="shared" si="66"/>
        <v>0</v>
      </c>
      <c r="F321" s="57">
        <f t="shared" si="67"/>
        <v>0</v>
      </c>
      <c r="G321" s="57">
        <f t="shared" si="68"/>
        <v>0</v>
      </c>
      <c r="H321" s="57">
        <f t="shared" si="69"/>
        <v>0</v>
      </c>
      <c r="I321" s="57">
        <f t="shared" si="70"/>
        <v>0</v>
      </c>
      <c r="J321" s="57">
        <f t="shared" si="71"/>
        <v>0</v>
      </c>
      <c r="K321" s="57">
        <f t="shared" si="72"/>
        <v>0</v>
      </c>
      <c r="L321" s="57">
        <f t="shared" si="73"/>
        <v>0</v>
      </c>
      <c r="M321" s="57">
        <f t="shared" ca="1" si="74"/>
        <v>-3.8075930274556495E-3</v>
      </c>
      <c r="N321" s="57">
        <f t="shared" ca="1" si="75"/>
        <v>0</v>
      </c>
      <c r="O321" s="136">
        <f t="shared" ca="1" si="76"/>
        <v>0</v>
      </c>
      <c r="P321" s="57">
        <f t="shared" ca="1" si="77"/>
        <v>0</v>
      </c>
      <c r="Q321" s="57">
        <f t="shared" ca="1" si="78"/>
        <v>0</v>
      </c>
      <c r="R321" s="16">
        <f t="shared" ca="1" si="79"/>
        <v>3.8075930274556495E-3</v>
      </c>
    </row>
    <row r="322" spans="1:18" x14ac:dyDescent="0.2">
      <c r="A322" s="116"/>
      <c r="B322" s="116"/>
      <c r="C322" s="116"/>
      <c r="D322" s="117">
        <f t="shared" si="65"/>
        <v>0</v>
      </c>
      <c r="E322" s="117">
        <f t="shared" si="66"/>
        <v>0</v>
      </c>
      <c r="F322" s="57">
        <f t="shared" si="67"/>
        <v>0</v>
      </c>
      <c r="G322" s="57">
        <f t="shared" si="68"/>
        <v>0</v>
      </c>
      <c r="H322" s="57">
        <f t="shared" si="69"/>
        <v>0</v>
      </c>
      <c r="I322" s="57">
        <f t="shared" si="70"/>
        <v>0</v>
      </c>
      <c r="J322" s="57">
        <f t="shared" si="71"/>
        <v>0</v>
      </c>
      <c r="K322" s="57">
        <f t="shared" si="72"/>
        <v>0</v>
      </c>
      <c r="L322" s="57">
        <f t="shared" si="73"/>
        <v>0</v>
      </c>
      <c r="M322" s="57">
        <f t="shared" ca="1" si="74"/>
        <v>-3.8075930274556495E-3</v>
      </c>
      <c r="N322" s="57">
        <f t="shared" ca="1" si="75"/>
        <v>0</v>
      </c>
      <c r="O322" s="136">
        <f t="shared" ca="1" si="76"/>
        <v>0</v>
      </c>
      <c r="P322" s="57">
        <f t="shared" ca="1" si="77"/>
        <v>0</v>
      </c>
      <c r="Q322" s="57">
        <f t="shared" ca="1" si="78"/>
        <v>0</v>
      </c>
      <c r="R322" s="16">
        <f t="shared" ca="1" si="79"/>
        <v>3.8075930274556495E-3</v>
      </c>
    </row>
    <row r="323" spans="1:18" x14ac:dyDescent="0.2">
      <c r="A323" s="116"/>
      <c r="B323" s="116"/>
      <c r="C323" s="116"/>
      <c r="D323" s="117">
        <f t="shared" si="65"/>
        <v>0</v>
      </c>
      <c r="E323" s="117">
        <f t="shared" si="66"/>
        <v>0</v>
      </c>
      <c r="F323" s="57">
        <f t="shared" si="67"/>
        <v>0</v>
      </c>
      <c r="G323" s="57">
        <f t="shared" si="68"/>
        <v>0</v>
      </c>
      <c r="H323" s="57">
        <f t="shared" si="69"/>
        <v>0</v>
      </c>
      <c r="I323" s="57">
        <f t="shared" si="70"/>
        <v>0</v>
      </c>
      <c r="J323" s="57">
        <f t="shared" si="71"/>
        <v>0</v>
      </c>
      <c r="K323" s="57">
        <f t="shared" si="72"/>
        <v>0</v>
      </c>
      <c r="L323" s="57">
        <f t="shared" si="73"/>
        <v>0</v>
      </c>
      <c r="M323" s="57">
        <f t="shared" ca="1" si="74"/>
        <v>-3.8075930274556495E-3</v>
      </c>
      <c r="N323" s="57">
        <f t="shared" ca="1" si="75"/>
        <v>0</v>
      </c>
      <c r="O323" s="136">
        <f t="shared" ca="1" si="76"/>
        <v>0</v>
      </c>
      <c r="P323" s="57">
        <f t="shared" ca="1" si="77"/>
        <v>0</v>
      </c>
      <c r="Q323" s="57">
        <f t="shared" ca="1" si="78"/>
        <v>0</v>
      </c>
      <c r="R323" s="16">
        <f t="shared" ca="1" si="79"/>
        <v>3.8075930274556495E-3</v>
      </c>
    </row>
    <row r="324" spans="1:18" x14ac:dyDescent="0.2">
      <c r="A324" s="116"/>
      <c r="B324" s="116"/>
      <c r="C324" s="116"/>
      <c r="D324" s="117">
        <f t="shared" si="65"/>
        <v>0</v>
      </c>
      <c r="E324" s="117">
        <f t="shared" si="66"/>
        <v>0</v>
      </c>
      <c r="F324" s="57">
        <f t="shared" si="67"/>
        <v>0</v>
      </c>
      <c r="G324" s="57">
        <f t="shared" si="68"/>
        <v>0</v>
      </c>
      <c r="H324" s="57">
        <f t="shared" si="69"/>
        <v>0</v>
      </c>
      <c r="I324" s="57">
        <f t="shared" si="70"/>
        <v>0</v>
      </c>
      <c r="J324" s="57">
        <f t="shared" si="71"/>
        <v>0</v>
      </c>
      <c r="K324" s="57">
        <f t="shared" si="72"/>
        <v>0</v>
      </c>
      <c r="L324" s="57">
        <f t="shared" si="73"/>
        <v>0</v>
      </c>
      <c r="M324" s="57">
        <f t="shared" ca="1" si="74"/>
        <v>-3.8075930274556495E-3</v>
      </c>
      <c r="N324" s="57">
        <f t="shared" ca="1" si="75"/>
        <v>0</v>
      </c>
      <c r="O324" s="136">
        <f t="shared" ca="1" si="76"/>
        <v>0</v>
      </c>
      <c r="P324" s="57">
        <f t="shared" ca="1" si="77"/>
        <v>0</v>
      </c>
      <c r="Q324" s="57">
        <f t="shared" ca="1" si="78"/>
        <v>0</v>
      </c>
      <c r="R324" s="16">
        <f t="shared" ca="1" si="79"/>
        <v>3.8075930274556495E-3</v>
      </c>
    </row>
    <row r="325" spans="1:18" x14ac:dyDescent="0.2">
      <c r="A325" s="116"/>
      <c r="B325" s="116"/>
      <c r="C325" s="116"/>
      <c r="D325" s="117">
        <f t="shared" si="65"/>
        <v>0</v>
      </c>
      <c r="E325" s="117">
        <f t="shared" si="66"/>
        <v>0</v>
      </c>
      <c r="F325" s="57">
        <f t="shared" si="67"/>
        <v>0</v>
      </c>
      <c r="G325" s="57">
        <f t="shared" si="68"/>
        <v>0</v>
      </c>
      <c r="H325" s="57">
        <f t="shared" si="69"/>
        <v>0</v>
      </c>
      <c r="I325" s="57">
        <f t="shared" si="70"/>
        <v>0</v>
      </c>
      <c r="J325" s="57">
        <f t="shared" si="71"/>
        <v>0</v>
      </c>
      <c r="K325" s="57">
        <f t="shared" si="72"/>
        <v>0</v>
      </c>
      <c r="L325" s="57">
        <f t="shared" si="73"/>
        <v>0</v>
      </c>
      <c r="M325" s="57">
        <f t="shared" ca="1" si="74"/>
        <v>-3.8075930274556495E-3</v>
      </c>
      <c r="N325" s="57">
        <f t="shared" ca="1" si="75"/>
        <v>0</v>
      </c>
      <c r="O325" s="136">
        <f t="shared" ca="1" si="76"/>
        <v>0</v>
      </c>
      <c r="P325" s="57">
        <f t="shared" ca="1" si="77"/>
        <v>0</v>
      </c>
      <c r="Q325" s="57">
        <f t="shared" ca="1" si="78"/>
        <v>0</v>
      </c>
      <c r="R325" s="16">
        <f t="shared" ca="1" si="79"/>
        <v>3.8075930274556495E-3</v>
      </c>
    </row>
    <row r="326" spans="1:18" x14ac:dyDescent="0.2">
      <c r="A326" s="116"/>
      <c r="B326" s="116"/>
      <c r="C326" s="116"/>
      <c r="D326" s="117">
        <f t="shared" si="65"/>
        <v>0</v>
      </c>
      <c r="E326" s="117">
        <f t="shared" si="66"/>
        <v>0</v>
      </c>
      <c r="F326" s="57">
        <f t="shared" si="67"/>
        <v>0</v>
      </c>
      <c r="G326" s="57">
        <f t="shared" si="68"/>
        <v>0</v>
      </c>
      <c r="H326" s="57">
        <f t="shared" si="69"/>
        <v>0</v>
      </c>
      <c r="I326" s="57">
        <f t="shared" si="70"/>
        <v>0</v>
      </c>
      <c r="J326" s="57">
        <f t="shared" si="71"/>
        <v>0</v>
      </c>
      <c r="K326" s="57">
        <f t="shared" si="72"/>
        <v>0</v>
      </c>
      <c r="L326" s="57">
        <f t="shared" si="73"/>
        <v>0</v>
      </c>
      <c r="M326" s="57">
        <f t="shared" ca="1" si="74"/>
        <v>-3.8075930274556495E-3</v>
      </c>
      <c r="N326" s="57">
        <f t="shared" ca="1" si="75"/>
        <v>0</v>
      </c>
      <c r="O326" s="136">
        <f t="shared" ca="1" si="76"/>
        <v>0</v>
      </c>
      <c r="P326" s="57">
        <f t="shared" ca="1" si="77"/>
        <v>0</v>
      </c>
      <c r="Q326" s="57">
        <f t="shared" ca="1" si="78"/>
        <v>0</v>
      </c>
      <c r="R326" s="16">
        <f t="shared" ca="1" si="79"/>
        <v>3.8075930274556495E-3</v>
      </c>
    </row>
    <row r="327" spans="1:18" x14ac:dyDescent="0.2">
      <c r="A327" s="116"/>
      <c r="B327" s="116"/>
      <c r="C327" s="116"/>
      <c r="D327" s="117">
        <f t="shared" si="65"/>
        <v>0</v>
      </c>
      <c r="E327" s="117">
        <f t="shared" si="66"/>
        <v>0</v>
      </c>
      <c r="F327" s="57">
        <f t="shared" si="67"/>
        <v>0</v>
      </c>
      <c r="G327" s="57">
        <f t="shared" si="68"/>
        <v>0</v>
      </c>
      <c r="H327" s="57">
        <f t="shared" si="69"/>
        <v>0</v>
      </c>
      <c r="I327" s="57">
        <f t="shared" si="70"/>
        <v>0</v>
      </c>
      <c r="J327" s="57">
        <f t="shared" si="71"/>
        <v>0</v>
      </c>
      <c r="K327" s="57">
        <f t="shared" si="72"/>
        <v>0</v>
      </c>
      <c r="L327" s="57">
        <f t="shared" si="73"/>
        <v>0</v>
      </c>
      <c r="M327" s="57">
        <f t="shared" ca="1" si="74"/>
        <v>-3.8075930274556495E-3</v>
      </c>
      <c r="N327" s="57">
        <f t="shared" ca="1" si="75"/>
        <v>0</v>
      </c>
      <c r="O327" s="136">
        <f t="shared" ca="1" si="76"/>
        <v>0</v>
      </c>
      <c r="P327" s="57">
        <f t="shared" ca="1" si="77"/>
        <v>0</v>
      </c>
      <c r="Q327" s="57">
        <f t="shared" ca="1" si="78"/>
        <v>0</v>
      </c>
      <c r="R327" s="16">
        <f t="shared" ca="1" si="79"/>
        <v>3.8075930274556495E-3</v>
      </c>
    </row>
    <row r="328" spans="1:18" x14ac:dyDescent="0.2">
      <c r="A328" s="116"/>
      <c r="B328" s="116"/>
      <c r="C328" s="116"/>
      <c r="D328" s="117">
        <f t="shared" si="65"/>
        <v>0</v>
      </c>
      <c r="E328" s="117">
        <f t="shared" si="66"/>
        <v>0</v>
      </c>
      <c r="F328" s="57">
        <f t="shared" si="67"/>
        <v>0</v>
      </c>
      <c r="G328" s="57">
        <f t="shared" si="68"/>
        <v>0</v>
      </c>
      <c r="H328" s="57">
        <f t="shared" si="69"/>
        <v>0</v>
      </c>
      <c r="I328" s="57">
        <f t="shared" si="70"/>
        <v>0</v>
      </c>
      <c r="J328" s="57">
        <f t="shared" si="71"/>
        <v>0</v>
      </c>
      <c r="K328" s="57">
        <f t="shared" si="72"/>
        <v>0</v>
      </c>
      <c r="L328" s="57">
        <f t="shared" si="73"/>
        <v>0</v>
      </c>
      <c r="M328" s="57">
        <f t="shared" ca="1" si="74"/>
        <v>-3.8075930274556495E-3</v>
      </c>
      <c r="N328" s="57">
        <f t="shared" ca="1" si="75"/>
        <v>0</v>
      </c>
      <c r="O328" s="136">
        <f t="shared" ca="1" si="76"/>
        <v>0</v>
      </c>
      <c r="P328" s="57">
        <f t="shared" ca="1" si="77"/>
        <v>0</v>
      </c>
      <c r="Q328" s="57">
        <f t="shared" ca="1" si="78"/>
        <v>0</v>
      </c>
      <c r="R328" s="16">
        <f t="shared" ca="1" si="79"/>
        <v>3.8075930274556495E-3</v>
      </c>
    </row>
    <row r="329" spans="1:18" x14ac:dyDescent="0.2">
      <c r="A329" s="116"/>
      <c r="B329" s="116"/>
      <c r="C329" s="116"/>
      <c r="D329" s="117">
        <f t="shared" si="65"/>
        <v>0</v>
      </c>
      <c r="E329" s="117">
        <f t="shared" si="66"/>
        <v>0</v>
      </c>
      <c r="F329" s="57">
        <f t="shared" si="67"/>
        <v>0</v>
      </c>
      <c r="G329" s="57">
        <f t="shared" si="68"/>
        <v>0</v>
      </c>
      <c r="H329" s="57">
        <f t="shared" si="69"/>
        <v>0</v>
      </c>
      <c r="I329" s="57">
        <f t="shared" si="70"/>
        <v>0</v>
      </c>
      <c r="J329" s="57">
        <f t="shared" si="71"/>
        <v>0</v>
      </c>
      <c r="K329" s="57">
        <f t="shared" si="72"/>
        <v>0</v>
      </c>
      <c r="L329" s="57">
        <f t="shared" si="73"/>
        <v>0</v>
      </c>
      <c r="M329" s="57">
        <f t="shared" ca="1" si="74"/>
        <v>-3.8075930274556495E-3</v>
      </c>
      <c r="N329" s="57">
        <f t="shared" ca="1" si="75"/>
        <v>0</v>
      </c>
      <c r="O329" s="136">
        <f t="shared" ca="1" si="76"/>
        <v>0</v>
      </c>
      <c r="P329" s="57">
        <f t="shared" ca="1" si="77"/>
        <v>0</v>
      </c>
      <c r="Q329" s="57">
        <f t="shared" ca="1" si="78"/>
        <v>0</v>
      </c>
      <c r="R329" s="16">
        <f t="shared" ca="1" si="79"/>
        <v>3.8075930274556495E-3</v>
      </c>
    </row>
    <row r="330" spans="1:18" x14ac:dyDescent="0.2">
      <c r="A330" s="116"/>
      <c r="B330" s="116"/>
      <c r="C330" s="116"/>
      <c r="D330" s="117">
        <f t="shared" si="65"/>
        <v>0</v>
      </c>
      <c r="E330" s="117">
        <f t="shared" si="66"/>
        <v>0</v>
      </c>
      <c r="F330" s="57">
        <f t="shared" si="67"/>
        <v>0</v>
      </c>
      <c r="G330" s="57">
        <f t="shared" si="68"/>
        <v>0</v>
      </c>
      <c r="H330" s="57">
        <f t="shared" si="69"/>
        <v>0</v>
      </c>
      <c r="I330" s="57">
        <f t="shared" si="70"/>
        <v>0</v>
      </c>
      <c r="J330" s="57">
        <f t="shared" si="71"/>
        <v>0</v>
      </c>
      <c r="K330" s="57">
        <f t="shared" si="72"/>
        <v>0</v>
      </c>
      <c r="L330" s="57">
        <f t="shared" si="73"/>
        <v>0</v>
      </c>
      <c r="M330" s="57">
        <f t="shared" ca="1" si="74"/>
        <v>-3.8075930274556495E-3</v>
      </c>
      <c r="N330" s="57">
        <f t="shared" ca="1" si="75"/>
        <v>0</v>
      </c>
      <c r="O330" s="136">
        <f t="shared" ca="1" si="76"/>
        <v>0</v>
      </c>
      <c r="P330" s="57">
        <f t="shared" ca="1" si="77"/>
        <v>0</v>
      </c>
      <c r="Q330" s="57">
        <f t="shared" ca="1" si="78"/>
        <v>0</v>
      </c>
      <c r="R330" s="16">
        <f t="shared" ca="1" si="79"/>
        <v>3.8075930274556495E-3</v>
      </c>
    </row>
    <row r="331" spans="1:18" x14ac:dyDescent="0.2">
      <c r="A331" s="116"/>
      <c r="B331" s="116"/>
      <c r="C331" s="116"/>
      <c r="D331" s="117">
        <f t="shared" si="65"/>
        <v>0</v>
      </c>
      <c r="E331" s="117">
        <f t="shared" si="66"/>
        <v>0</v>
      </c>
      <c r="F331" s="57">
        <f t="shared" si="67"/>
        <v>0</v>
      </c>
      <c r="G331" s="57">
        <f t="shared" si="68"/>
        <v>0</v>
      </c>
      <c r="H331" s="57">
        <f t="shared" si="69"/>
        <v>0</v>
      </c>
      <c r="I331" s="57">
        <f t="shared" si="70"/>
        <v>0</v>
      </c>
      <c r="J331" s="57">
        <f t="shared" si="71"/>
        <v>0</v>
      </c>
      <c r="K331" s="57">
        <f t="shared" si="72"/>
        <v>0</v>
      </c>
      <c r="L331" s="57">
        <f t="shared" si="73"/>
        <v>0</v>
      </c>
      <c r="M331" s="57">
        <f t="shared" ca="1" si="74"/>
        <v>-3.8075930274556495E-3</v>
      </c>
      <c r="N331" s="57">
        <f t="shared" ca="1" si="75"/>
        <v>0</v>
      </c>
      <c r="O331" s="136">
        <f t="shared" ca="1" si="76"/>
        <v>0</v>
      </c>
      <c r="P331" s="57">
        <f t="shared" ca="1" si="77"/>
        <v>0</v>
      </c>
      <c r="Q331" s="57">
        <f t="shared" ca="1" si="78"/>
        <v>0</v>
      </c>
      <c r="R331" s="16">
        <f t="shared" ca="1" si="79"/>
        <v>3.8075930274556495E-3</v>
      </c>
    </row>
    <row r="332" spans="1:18" x14ac:dyDescent="0.2">
      <c r="A332" s="116"/>
      <c r="B332" s="116"/>
      <c r="C332" s="116"/>
      <c r="D332" s="117">
        <f t="shared" si="65"/>
        <v>0</v>
      </c>
      <c r="E332" s="117">
        <f t="shared" si="66"/>
        <v>0</v>
      </c>
      <c r="F332" s="57">
        <f t="shared" si="67"/>
        <v>0</v>
      </c>
      <c r="G332" s="57">
        <f t="shared" si="68"/>
        <v>0</v>
      </c>
      <c r="H332" s="57">
        <f t="shared" si="69"/>
        <v>0</v>
      </c>
      <c r="I332" s="57">
        <f t="shared" si="70"/>
        <v>0</v>
      </c>
      <c r="J332" s="57">
        <f t="shared" si="71"/>
        <v>0</v>
      </c>
      <c r="K332" s="57">
        <f t="shared" si="72"/>
        <v>0</v>
      </c>
      <c r="L332" s="57">
        <f t="shared" si="73"/>
        <v>0</v>
      </c>
      <c r="M332" s="57">
        <f t="shared" ca="1" si="74"/>
        <v>-3.8075930274556495E-3</v>
      </c>
      <c r="N332" s="57">
        <f t="shared" ca="1" si="75"/>
        <v>0</v>
      </c>
      <c r="O332" s="136">
        <f t="shared" ca="1" si="76"/>
        <v>0</v>
      </c>
      <c r="P332" s="57">
        <f t="shared" ca="1" si="77"/>
        <v>0</v>
      </c>
      <c r="Q332" s="57">
        <f t="shared" ca="1" si="78"/>
        <v>0</v>
      </c>
      <c r="R332" s="16">
        <f t="shared" ca="1" si="79"/>
        <v>3.8075930274556495E-3</v>
      </c>
    </row>
    <row r="333" spans="1:18" x14ac:dyDescent="0.2">
      <c r="A333" s="116"/>
      <c r="B333" s="116"/>
      <c r="C333" s="116"/>
      <c r="D333" s="117">
        <f t="shared" si="65"/>
        <v>0</v>
      </c>
      <c r="E333" s="117">
        <f t="shared" si="66"/>
        <v>0</v>
      </c>
      <c r="F333" s="57">
        <f t="shared" si="67"/>
        <v>0</v>
      </c>
      <c r="G333" s="57">
        <f t="shared" si="68"/>
        <v>0</v>
      </c>
      <c r="H333" s="57">
        <f t="shared" si="69"/>
        <v>0</v>
      </c>
      <c r="I333" s="57">
        <f t="shared" si="70"/>
        <v>0</v>
      </c>
      <c r="J333" s="57">
        <f t="shared" si="71"/>
        <v>0</v>
      </c>
      <c r="K333" s="57">
        <f t="shared" si="72"/>
        <v>0</v>
      </c>
      <c r="L333" s="57">
        <f t="shared" si="73"/>
        <v>0</v>
      </c>
      <c r="M333" s="57">
        <f t="shared" ca="1" si="74"/>
        <v>-3.8075930274556495E-3</v>
      </c>
      <c r="N333" s="57">
        <f t="shared" ca="1" si="75"/>
        <v>0</v>
      </c>
      <c r="O333" s="136">
        <f t="shared" ca="1" si="76"/>
        <v>0</v>
      </c>
      <c r="P333" s="57">
        <f t="shared" ca="1" si="77"/>
        <v>0</v>
      </c>
      <c r="Q333" s="57">
        <f t="shared" ca="1" si="78"/>
        <v>0</v>
      </c>
      <c r="R333" s="16">
        <f t="shared" ca="1" si="79"/>
        <v>3.8075930274556495E-3</v>
      </c>
    </row>
    <row r="334" spans="1:18" x14ac:dyDescent="0.2">
      <c r="A334" s="116"/>
      <c r="B334" s="116"/>
      <c r="C334" s="116"/>
      <c r="D334" s="117">
        <f t="shared" si="65"/>
        <v>0</v>
      </c>
      <c r="E334" s="117">
        <f t="shared" si="66"/>
        <v>0</v>
      </c>
      <c r="F334" s="57">
        <f t="shared" si="67"/>
        <v>0</v>
      </c>
      <c r="G334" s="57">
        <f t="shared" si="68"/>
        <v>0</v>
      </c>
      <c r="H334" s="57">
        <f t="shared" si="69"/>
        <v>0</v>
      </c>
      <c r="I334" s="57">
        <f t="shared" si="70"/>
        <v>0</v>
      </c>
      <c r="J334" s="57">
        <f t="shared" si="71"/>
        <v>0</v>
      </c>
      <c r="K334" s="57">
        <f t="shared" si="72"/>
        <v>0</v>
      </c>
      <c r="L334" s="57">
        <f t="shared" si="73"/>
        <v>0</v>
      </c>
      <c r="M334" s="57">
        <f t="shared" ca="1" si="74"/>
        <v>-3.8075930274556495E-3</v>
      </c>
      <c r="N334" s="57">
        <f t="shared" ca="1" si="75"/>
        <v>0</v>
      </c>
      <c r="O334" s="136">
        <f t="shared" ca="1" si="76"/>
        <v>0</v>
      </c>
      <c r="P334" s="57">
        <f t="shared" ca="1" si="77"/>
        <v>0</v>
      </c>
      <c r="Q334" s="57">
        <f t="shared" ca="1" si="78"/>
        <v>0</v>
      </c>
      <c r="R334" s="16">
        <f t="shared" ca="1" si="79"/>
        <v>3.8075930274556495E-3</v>
      </c>
    </row>
    <row r="335" spans="1:18" x14ac:dyDescent="0.2">
      <c r="A335" s="116"/>
      <c r="B335" s="116"/>
      <c r="C335" s="116"/>
      <c r="D335" s="117">
        <f t="shared" si="65"/>
        <v>0</v>
      </c>
      <c r="E335" s="117">
        <f t="shared" si="66"/>
        <v>0</v>
      </c>
      <c r="F335" s="57">
        <f t="shared" si="67"/>
        <v>0</v>
      </c>
      <c r="G335" s="57">
        <f t="shared" si="68"/>
        <v>0</v>
      </c>
      <c r="H335" s="57">
        <f t="shared" si="69"/>
        <v>0</v>
      </c>
      <c r="I335" s="57">
        <f t="shared" si="70"/>
        <v>0</v>
      </c>
      <c r="J335" s="57">
        <f t="shared" si="71"/>
        <v>0</v>
      </c>
      <c r="K335" s="57">
        <f t="shared" si="72"/>
        <v>0</v>
      </c>
      <c r="L335" s="57">
        <f t="shared" si="73"/>
        <v>0</v>
      </c>
      <c r="M335" s="57">
        <f t="shared" ca="1" si="74"/>
        <v>-3.8075930274556495E-3</v>
      </c>
      <c r="N335" s="57">
        <f t="shared" ca="1" si="75"/>
        <v>0</v>
      </c>
      <c r="O335" s="136">
        <f t="shared" ca="1" si="76"/>
        <v>0</v>
      </c>
      <c r="P335" s="57">
        <f t="shared" ca="1" si="77"/>
        <v>0</v>
      </c>
      <c r="Q335" s="57">
        <f t="shared" ca="1" si="78"/>
        <v>0</v>
      </c>
      <c r="R335" s="16">
        <f t="shared" ca="1" si="79"/>
        <v>3.8075930274556495E-3</v>
      </c>
    </row>
    <row r="336" spans="1:18" x14ac:dyDescent="0.2">
      <c r="A336" s="116"/>
      <c r="B336" s="116"/>
      <c r="C336" s="116"/>
      <c r="D336" s="117">
        <f t="shared" si="65"/>
        <v>0</v>
      </c>
      <c r="E336" s="117">
        <f t="shared" si="66"/>
        <v>0</v>
      </c>
      <c r="F336" s="57">
        <f t="shared" si="67"/>
        <v>0</v>
      </c>
      <c r="G336" s="57">
        <f t="shared" si="68"/>
        <v>0</v>
      </c>
      <c r="H336" s="57">
        <f t="shared" si="69"/>
        <v>0</v>
      </c>
      <c r="I336" s="57">
        <f t="shared" si="70"/>
        <v>0</v>
      </c>
      <c r="J336" s="57">
        <f t="shared" si="71"/>
        <v>0</v>
      </c>
      <c r="K336" s="57">
        <f t="shared" si="72"/>
        <v>0</v>
      </c>
      <c r="L336" s="57">
        <f t="shared" si="73"/>
        <v>0</v>
      </c>
      <c r="M336" s="57">
        <f t="shared" ca="1" si="74"/>
        <v>-3.8075930274556495E-3</v>
      </c>
      <c r="N336" s="57">
        <f t="shared" ca="1" si="75"/>
        <v>0</v>
      </c>
      <c r="O336" s="136">
        <f t="shared" ca="1" si="76"/>
        <v>0</v>
      </c>
      <c r="P336" s="57">
        <f t="shared" ca="1" si="77"/>
        <v>0</v>
      </c>
      <c r="Q336" s="57">
        <f t="shared" ca="1" si="78"/>
        <v>0</v>
      </c>
      <c r="R336" s="16">
        <f t="shared" ca="1" si="79"/>
        <v>3.8075930274556495E-3</v>
      </c>
    </row>
    <row r="337" spans="1:18" x14ac:dyDescent="0.2">
      <c r="A337" s="116"/>
      <c r="B337" s="116"/>
      <c r="C337" s="116"/>
      <c r="D337" s="117">
        <f t="shared" si="65"/>
        <v>0</v>
      </c>
      <c r="E337" s="117">
        <f t="shared" si="66"/>
        <v>0</v>
      </c>
      <c r="F337" s="57">
        <f t="shared" si="67"/>
        <v>0</v>
      </c>
      <c r="G337" s="57">
        <f t="shared" si="68"/>
        <v>0</v>
      </c>
      <c r="H337" s="57">
        <f t="shared" si="69"/>
        <v>0</v>
      </c>
      <c r="I337" s="57">
        <f t="shared" si="70"/>
        <v>0</v>
      </c>
      <c r="J337" s="57">
        <f t="shared" si="71"/>
        <v>0</v>
      </c>
      <c r="K337" s="57">
        <f t="shared" si="72"/>
        <v>0</v>
      </c>
      <c r="L337" s="57">
        <f t="shared" si="73"/>
        <v>0</v>
      </c>
      <c r="M337" s="57">
        <f t="shared" ca="1" si="74"/>
        <v>-3.8075930274556495E-3</v>
      </c>
      <c r="N337" s="57">
        <f t="shared" ca="1" si="75"/>
        <v>0</v>
      </c>
      <c r="O337" s="136">
        <f t="shared" ca="1" si="76"/>
        <v>0</v>
      </c>
      <c r="P337" s="57">
        <f t="shared" ca="1" si="77"/>
        <v>0</v>
      </c>
      <c r="Q337" s="57">
        <f t="shared" ca="1" si="78"/>
        <v>0</v>
      </c>
      <c r="R337" s="16">
        <f t="shared" ca="1" si="79"/>
        <v>3.8075930274556495E-3</v>
      </c>
    </row>
    <row r="338" spans="1:18" x14ac:dyDescent="0.2">
      <c r="A338" s="116"/>
      <c r="B338" s="116"/>
      <c r="C338" s="116"/>
      <c r="D338" s="117">
        <f t="shared" si="65"/>
        <v>0</v>
      </c>
      <c r="E338" s="117">
        <f t="shared" si="66"/>
        <v>0</v>
      </c>
      <c r="F338" s="57">
        <f t="shared" si="67"/>
        <v>0</v>
      </c>
      <c r="G338" s="57">
        <f t="shared" si="68"/>
        <v>0</v>
      </c>
      <c r="H338" s="57">
        <f t="shared" si="69"/>
        <v>0</v>
      </c>
      <c r="I338" s="57">
        <f t="shared" si="70"/>
        <v>0</v>
      </c>
      <c r="J338" s="57">
        <f t="shared" si="71"/>
        <v>0</v>
      </c>
      <c r="K338" s="57">
        <f t="shared" si="72"/>
        <v>0</v>
      </c>
      <c r="L338" s="57">
        <f t="shared" si="73"/>
        <v>0</v>
      </c>
      <c r="M338" s="57">
        <f t="shared" ca="1" si="74"/>
        <v>-3.8075930274556495E-3</v>
      </c>
      <c r="N338" s="57">
        <f t="shared" ca="1" si="75"/>
        <v>0</v>
      </c>
      <c r="O338" s="136">
        <f t="shared" ca="1" si="76"/>
        <v>0</v>
      </c>
      <c r="P338" s="57">
        <f t="shared" ca="1" si="77"/>
        <v>0</v>
      </c>
      <c r="Q338" s="57">
        <f t="shared" ca="1" si="78"/>
        <v>0</v>
      </c>
      <c r="R338" s="16">
        <f t="shared" ca="1" si="79"/>
        <v>3.8075930274556495E-3</v>
      </c>
    </row>
    <row r="339" spans="1:18" x14ac:dyDescent="0.2">
      <c r="A339" s="116"/>
      <c r="B339" s="116"/>
      <c r="C339" s="116"/>
      <c r="D339" s="117">
        <f t="shared" si="65"/>
        <v>0</v>
      </c>
      <c r="E339" s="117">
        <f t="shared" si="66"/>
        <v>0</v>
      </c>
      <c r="F339" s="57">
        <f t="shared" si="67"/>
        <v>0</v>
      </c>
      <c r="G339" s="57">
        <f t="shared" si="68"/>
        <v>0</v>
      </c>
      <c r="H339" s="57">
        <f t="shared" si="69"/>
        <v>0</v>
      </c>
      <c r="I339" s="57">
        <f t="shared" si="70"/>
        <v>0</v>
      </c>
      <c r="J339" s="57">
        <f t="shared" si="71"/>
        <v>0</v>
      </c>
      <c r="K339" s="57">
        <f t="shared" si="72"/>
        <v>0</v>
      </c>
      <c r="L339" s="57">
        <f t="shared" si="73"/>
        <v>0</v>
      </c>
      <c r="M339" s="57">
        <f t="shared" ca="1" si="74"/>
        <v>-3.8075930274556495E-3</v>
      </c>
      <c r="N339" s="57">
        <f t="shared" ca="1" si="75"/>
        <v>0</v>
      </c>
      <c r="O339" s="136">
        <f t="shared" ca="1" si="76"/>
        <v>0</v>
      </c>
      <c r="P339" s="57">
        <f t="shared" ca="1" si="77"/>
        <v>0</v>
      </c>
      <c r="Q339" s="57">
        <f t="shared" ca="1" si="78"/>
        <v>0</v>
      </c>
      <c r="R339" s="16">
        <f t="shared" ca="1" si="79"/>
        <v>3.8075930274556495E-3</v>
      </c>
    </row>
    <row r="340" spans="1:18" x14ac:dyDescent="0.2">
      <c r="A340" s="116"/>
      <c r="B340" s="116"/>
      <c r="C340" s="116"/>
      <c r="D340" s="117">
        <f t="shared" si="65"/>
        <v>0</v>
      </c>
      <c r="E340" s="117">
        <f t="shared" si="66"/>
        <v>0</v>
      </c>
      <c r="F340" s="57">
        <f t="shared" si="67"/>
        <v>0</v>
      </c>
      <c r="G340" s="57">
        <f t="shared" si="68"/>
        <v>0</v>
      </c>
      <c r="H340" s="57">
        <f t="shared" si="69"/>
        <v>0</v>
      </c>
      <c r="I340" s="57">
        <f t="shared" si="70"/>
        <v>0</v>
      </c>
      <c r="J340" s="57">
        <f t="shared" si="71"/>
        <v>0</v>
      </c>
      <c r="K340" s="57">
        <f t="shared" si="72"/>
        <v>0</v>
      </c>
      <c r="L340" s="57">
        <f t="shared" si="73"/>
        <v>0</v>
      </c>
      <c r="M340" s="57">
        <f t="shared" ca="1" si="74"/>
        <v>-3.8075930274556495E-3</v>
      </c>
      <c r="N340" s="57">
        <f t="shared" ca="1" si="75"/>
        <v>0</v>
      </c>
      <c r="O340" s="136">
        <f t="shared" ca="1" si="76"/>
        <v>0</v>
      </c>
      <c r="P340" s="57">
        <f t="shared" ca="1" si="77"/>
        <v>0</v>
      </c>
      <c r="Q340" s="57">
        <f t="shared" ca="1" si="78"/>
        <v>0</v>
      </c>
      <c r="R340" s="16">
        <f t="shared" ca="1" si="79"/>
        <v>3.8075930274556495E-3</v>
      </c>
    </row>
    <row r="341" spans="1:18" x14ac:dyDescent="0.2">
      <c r="A341" s="116"/>
      <c r="B341" s="116"/>
      <c r="C341" s="116"/>
      <c r="D341" s="117">
        <f t="shared" si="65"/>
        <v>0</v>
      </c>
      <c r="E341" s="117">
        <f t="shared" si="66"/>
        <v>0</v>
      </c>
      <c r="F341" s="57">
        <f t="shared" si="67"/>
        <v>0</v>
      </c>
      <c r="G341" s="57">
        <f t="shared" si="68"/>
        <v>0</v>
      </c>
      <c r="H341" s="57">
        <f t="shared" si="69"/>
        <v>0</v>
      </c>
      <c r="I341" s="57">
        <f t="shared" si="70"/>
        <v>0</v>
      </c>
      <c r="J341" s="57">
        <f t="shared" si="71"/>
        <v>0</v>
      </c>
      <c r="K341" s="57">
        <f t="shared" si="72"/>
        <v>0</v>
      </c>
      <c r="L341" s="57">
        <f t="shared" si="73"/>
        <v>0</v>
      </c>
      <c r="M341" s="57">
        <f t="shared" ca="1" si="74"/>
        <v>-3.8075930274556495E-3</v>
      </c>
      <c r="N341" s="57">
        <f ca="1">C341*(M341-E341)^2</f>
        <v>0</v>
      </c>
      <c r="O341" s="136">
        <f t="shared" ca="1" si="76"/>
        <v>0</v>
      </c>
      <c r="P341" s="57">
        <f ca="1">(-C341*O$2+O$4*F341-O$5*H341)^2</f>
        <v>0</v>
      </c>
      <c r="Q341" s="57">
        <f t="shared" ca="1" si="78"/>
        <v>0</v>
      </c>
      <c r="R341" s="16">
        <f t="shared" ca="1" si="79"/>
        <v>3.8075930274556495E-3</v>
      </c>
    </row>
    <row r="342" spans="1:18" x14ac:dyDescent="0.2">
      <c r="A342" s="116"/>
      <c r="B342" s="116"/>
      <c r="C342" s="116"/>
      <c r="D342" s="117">
        <f t="shared" si="65"/>
        <v>0</v>
      </c>
      <c r="E342" s="117">
        <f t="shared" si="66"/>
        <v>0</v>
      </c>
      <c r="F342" s="57">
        <f t="shared" si="67"/>
        <v>0</v>
      </c>
      <c r="G342" s="57">
        <f t="shared" si="68"/>
        <v>0</v>
      </c>
      <c r="H342" s="57">
        <f t="shared" si="69"/>
        <v>0</v>
      </c>
      <c r="I342" s="57">
        <f t="shared" si="70"/>
        <v>0</v>
      </c>
      <c r="J342" s="57">
        <f t="shared" si="71"/>
        <v>0</v>
      </c>
      <c r="K342" s="57">
        <f t="shared" si="72"/>
        <v>0</v>
      </c>
      <c r="L342" s="57">
        <f t="shared" si="73"/>
        <v>0</v>
      </c>
      <c r="M342" s="57">
        <f t="shared" ca="1" si="74"/>
        <v>-3.8075930274556495E-3</v>
      </c>
      <c r="N342" s="57">
        <f ca="1">C342*(M342-E342)^2</f>
        <v>0</v>
      </c>
      <c r="O342" s="136">
        <f t="shared" ca="1" si="76"/>
        <v>0</v>
      </c>
      <c r="P342" s="57">
        <f ca="1">(-C342*O$2+O$4*F342-O$5*H342)^2</f>
        <v>0</v>
      </c>
      <c r="Q342" s="57">
        <f t="shared" ca="1" si="78"/>
        <v>0</v>
      </c>
      <c r="R342" s="16">
        <f t="shared" ca="1" si="79"/>
        <v>3.8075930274556495E-3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3"/>
  </sheetPr>
  <dimension ref="A1:AP3789"/>
  <sheetViews>
    <sheetView topLeftCell="A58" workbookViewId="0">
      <selection activeCell="P102" sqref="P102"/>
    </sheetView>
  </sheetViews>
  <sheetFormatPr defaultRowHeight="12.75" x14ac:dyDescent="0.2"/>
  <cols>
    <col min="1" max="1" width="14" style="4" customWidth="1"/>
    <col min="2" max="2" width="3.7109375" style="4" customWidth="1"/>
    <col min="3" max="3" width="11.28515625" style="4" customWidth="1"/>
    <col min="4" max="4" width="10.7109375" style="4" customWidth="1"/>
    <col min="5" max="6" width="9.42578125" style="4" customWidth="1"/>
    <col min="7" max="7" width="15" style="4" customWidth="1"/>
    <col min="8" max="15" width="9.42578125" style="4" customWidth="1"/>
    <col min="16" max="17" width="10.7109375" style="4" customWidth="1"/>
    <col min="18" max="18" width="12.7109375" style="4" customWidth="1"/>
    <col min="19" max="19" width="9.140625" style="4"/>
    <col min="20" max="20" width="12.42578125" style="4" bestFit="1" customWidth="1"/>
    <col min="21" max="16384" width="9.140625" style="4"/>
  </cols>
  <sheetData>
    <row r="1" spans="1:42" ht="20.25" x14ac:dyDescent="0.3">
      <c r="A1" s="54" t="s">
        <v>131</v>
      </c>
      <c r="C1" s="10"/>
    </row>
    <row r="2" spans="1:42" ht="13.5" thickBot="1" x14ac:dyDescent="0.25">
      <c r="A2" s="16" t="s">
        <v>67</v>
      </c>
      <c r="B2" s="44" t="s">
        <v>119</v>
      </c>
      <c r="L2" s="21" t="s">
        <v>107</v>
      </c>
      <c r="M2" s="3"/>
      <c r="N2" s="24"/>
      <c r="P2" s="7"/>
      <c r="Q2" s="7"/>
      <c r="R2" s="7"/>
      <c r="S2" s="32" t="s">
        <v>49</v>
      </c>
      <c r="T2" s="32" t="s">
        <v>104</v>
      </c>
      <c r="AN2" s="4">
        <v>724</v>
      </c>
      <c r="AO2" s="4">
        <v>1.8575191592390183E-2</v>
      </c>
      <c r="AP2" s="4">
        <v>1</v>
      </c>
    </row>
    <row r="3" spans="1:42" ht="13.5" thickBot="1" x14ac:dyDescent="0.25">
      <c r="A3" s="156" t="s">
        <v>257</v>
      </c>
      <c r="B3" s="3"/>
      <c r="C3" s="13"/>
      <c r="D3" s="13"/>
      <c r="L3" s="4" t="s">
        <v>62</v>
      </c>
      <c r="M3" s="3"/>
      <c r="N3" s="24">
        <v>48544.870999999999</v>
      </c>
      <c r="P3" s="7">
        <v>-8928.480885953375</v>
      </c>
      <c r="Q3" s="7"/>
      <c r="R3" s="7">
        <v>-8928.5</v>
      </c>
      <c r="S3" s="7">
        <v>6.0941364936297759E-3</v>
      </c>
      <c r="T3" s="7">
        <f t="shared" ref="T3:T10" si="0">+G$11+G$12*R3</f>
        <v>5.6923105762570776E-3</v>
      </c>
      <c r="AN3" s="4">
        <v>725</v>
      </c>
      <c r="AO3" s="4">
        <v>-1.5507039643125609E-4</v>
      </c>
      <c r="AP3" s="4">
        <v>1</v>
      </c>
    </row>
    <row r="4" spans="1:42" ht="13.5" thickBot="1" x14ac:dyDescent="0.25">
      <c r="A4" s="17" t="s">
        <v>68</v>
      </c>
      <c r="B4" s="11"/>
      <c r="C4" s="14">
        <v>48544.870999999999</v>
      </c>
      <c r="D4" s="15">
        <v>0.31885106382919526</v>
      </c>
      <c r="E4" s="12"/>
      <c r="L4" s="4" t="s">
        <v>83</v>
      </c>
      <c r="M4" s="3"/>
      <c r="N4" s="24">
        <v>49592.544699999999</v>
      </c>
      <c r="O4" s="4">
        <v>5.9999999999999995E-4</v>
      </c>
      <c r="P4" s="7">
        <v>-5642.4888553473529</v>
      </c>
      <c r="Q4" s="7"/>
      <c r="R4" s="7">
        <v>-5642.5</v>
      </c>
      <c r="S4" s="7">
        <v>3.5532525216694921E-3</v>
      </c>
      <c r="T4" s="4">
        <f t="shared" si="0"/>
        <v>3.9634336004000566E-3</v>
      </c>
      <c r="AN4" s="4">
        <v>762.5</v>
      </c>
      <c r="AO4" s="4">
        <v>6.9370149140013382E-4</v>
      </c>
      <c r="AP4" s="4">
        <v>1</v>
      </c>
    </row>
    <row r="5" spans="1:42" x14ac:dyDescent="0.2">
      <c r="A5" s="16"/>
      <c r="B5" s="3"/>
      <c r="C5" s="7"/>
      <c r="D5" s="7"/>
      <c r="L5" s="21" t="s">
        <v>77</v>
      </c>
      <c r="M5" s="3"/>
      <c r="N5" s="24">
        <v>51622.852048099041</v>
      </c>
      <c r="O5" s="4">
        <v>1E-4</v>
      </c>
      <c r="P5" s="7">
        <v>725.49935084156323</v>
      </c>
      <c r="Q5" s="7"/>
      <c r="R5" s="7">
        <v>725.5</v>
      </c>
      <c r="S5" s="7">
        <v>-2.0697135187219828E-4</v>
      </c>
      <c r="T5" s="4">
        <f t="shared" si="0"/>
        <v>6.130110251543131E-4</v>
      </c>
      <c r="AN5" s="4">
        <v>762.5</v>
      </c>
      <c r="AO5" s="4">
        <v>7.4010515527334064E-4</v>
      </c>
      <c r="AP5" s="4">
        <v>1</v>
      </c>
    </row>
    <row r="6" spans="1:42" x14ac:dyDescent="0.2">
      <c r="A6" s="17" t="s">
        <v>69</v>
      </c>
      <c r="B6" s="3"/>
      <c r="C6" s="5"/>
      <c r="L6" s="21" t="s">
        <v>77</v>
      </c>
      <c r="M6" s="3"/>
      <c r="N6" s="24">
        <v>51634.809083596338</v>
      </c>
      <c r="O6" s="4">
        <v>1.2E-4</v>
      </c>
      <c r="P6" s="7">
        <v>763.00217577053684</v>
      </c>
      <c r="Q6" s="7"/>
      <c r="R6" s="7">
        <v>763</v>
      </c>
      <c r="S6" s="7">
        <v>6.9370149140013382E-4</v>
      </c>
      <c r="T6" s="4">
        <f t="shared" si="0"/>
        <v>5.9328099271528743E-4</v>
      </c>
      <c r="AN6" s="4">
        <v>1279</v>
      </c>
      <c r="AO6" s="4">
        <v>-1.0202102930634283E-3</v>
      </c>
      <c r="AP6" s="4">
        <v>1</v>
      </c>
    </row>
    <row r="7" spans="1:42" x14ac:dyDescent="0.2">
      <c r="A7" s="16" t="s">
        <v>51</v>
      </c>
      <c r="B7" s="3"/>
      <c r="C7" s="23">
        <v>38652.175499999998</v>
      </c>
      <c r="D7" s="23">
        <v>51391.5409</v>
      </c>
      <c r="L7" s="21" t="s">
        <v>79</v>
      </c>
      <c r="M7" s="3"/>
      <c r="N7" s="24">
        <v>51935.784679999997</v>
      </c>
      <c r="O7" s="6">
        <v>6.9999999999999994E-5</v>
      </c>
      <c r="P7" s="7">
        <v>1707.00163971558</v>
      </c>
      <c r="Q7" s="7"/>
      <c r="R7" s="7">
        <v>1707</v>
      </c>
      <c r="S7" s="7">
        <v>5.2279094961704686E-4</v>
      </c>
      <c r="T7" s="4">
        <f t="shared" si="0"/>
        <v>9.6610309450214922E-5</v>
      </c>
      <c r="AN7" s="4">
        <v>1451</v>
      </c>
      <c r="AO7" s="4">
        <v>7.7472821431001648E-4</v>
      </c>
      <c r="AP7" s="4">
        <v>1</v>
      </c>
    </row>
    <row r="8" spans="1:42" x14ac:dyDescent="0.2">
      <c r="A8" s="16" t="s">
        <v>60</v>
      </c>
      <c r="B8" s="3"/>
      <c r="C8" s="4">
        <v>0.3188319</v>
      </c>
      <c r="L8" s="21" t="s">
        <v>79</v>
      </c>
      <c r="M8" s="3"/>
      <c r="N8" s="24">
        <v>51957.783066969365</v>
      </c>
      <c r="O8" s="6">
        <v>1.3999999999999999E-4</v>
      </c>
      <c r="P8" s="7">
        <v>1775.9988134229379</v>
      </c>
      <c r="Q8" s="7"/>
      <c r="R8" s="7">
        <v>1776</v>
      </c>
      <c r="S8" s="7">
        <v>-3.7831667577847838E-4</v>
      </c>
      <c r="T8" s="4">
        <f t="shared" si="0"/>
        <v>6.030704976240774E-5</v>
      </c>
      <c r="AN8" s="4">
        <v>1463.5</v>
      </c>
      <c r="AO8" s="4">
        <v>-4.0354660450248048E-4</v>
      </c>
      <c r="AP8" s="4">
        <v>1</v>
      </c>
    </row>
    <row r="9" spans="1:42" x14ac:dyDescent="0.2">
      <c r="A9" s="60" t="s">
        <v>144</v>
      </c>
      <c r="B9" s="60"/>
      <c r="C9" s="60">
        <v>133</v>
      </c>
      <c r="D9" s="60" t="str">
        <f>"F"&amp;C9</f>
        <v>F133</v>
      </c>
      <c r="E9" s="60" t="str">
        <f>"G"&amp;C9</f>
        <v>G133</v>
      </c>
      <c r="G9" s="36" t="s">
        <v>105</v>
      </c>
      <c r="H9" s="36"/>
      <c r="L9" s="34" t="s">
        <v>110</v>
      </c>
      <c r="N9">
        <v>52185.268700000001</v>
      </c>
      <c r="O9" s="4">
        <v>2.0000000000000001E-4</v>
      </c>
      <c r="R9" s="4">
        <v>2489</v>
      </c>
      <c r="S9" s="4">
        <v>-1.3721260620513931E-4</v>
      </c>
      <c r="T9" s="4">
        <f t="shared" si="0"/>
        <v>-3.1482663367826658E-4</v>
      </c>
      <c r="W9" s="3"/>
      <c r="AN9" s="4">
        <v>1595.5</v>
      </c>
      <c r="AO9" s="4">
        <v>8.0187133426079527E-4</v>
      </c>
      <c r="AP9" s="4">
        <v>1</v>
      </c>
    </row>
    <row r="10" spans="1:42" ht="13.5" thickBot="1" x14ac:dyDescent="0.25">
      <c r="A10" s="16"/>
      <c r="C10" s="19" t="s">
        <v>75</v>
      </c>
      <c r="D10" s="19" t="s">
        <v>76</v>
      </c>
      <c r="E10" s="13"/>
      <c r="G10" s="37" t="s">
        <v>75</v>
      </c>
      <c r="H10" s="36"/>
      <c r="I10" s="32" t="s">
        <v>250</v>
      </c>
      <c r="J10" s="32" t="s">
        <v>251</v>
      </c>
      <c r="L10" s="34" t="s">
        <v>110</v>
      </c>
      <c r="N10">
        <v>52185.428500000002</v>
      </c>
      <c r="O10" s="4">
        <v>1E-4</v>
      </c>
      <c r="R10" s="4">
        <v>2489.5</v>
      </c>
      <c r="S10" s="4">
        <v>2.4765639682300389E-4</v>
      </c>
      <c r="T10" s="4">
        <f t="shared" si="0"/>
        <v>-3.1508970077745359E-4</v>
      </c>
      <c r="W10" s="3"/>
      <c r="AN10" s="4">
        <v>1706.5</v>
      </c>
      <c r="AO10" s="4">
        <v>5.2279094961704686E-4</v>
      </c>
      <c r="AP10" s="4">
        <v>1</v>
      </c>
    </row>
    <row r="11" spans="1:42" x14ac:dyDescent="0.2">
      <c r="A11" s="16" t="s">
        <v>70</v>
      </c>
      <c r="C11" s="61">
        <f ca="1">INTERCEPT(INDIRECT(E9):G869,INDIRECT(D9):$F869)</f>
        <v>-5.4805339138869369E-2</v>
      </c>
      <c r="D11" s="25">
        <f>+E11*F11</f>
        <v>-7.962328112201926E-4</v>
      </c>
      <c r="E11" s="27">
        <v>-7.962328112201926E-4</v>
      </c>
      <c r="F11" s="26">
        <v>1</v>
      </c>
      <c r="G11" s="36">
        <f>INTERCEPT(S2:S10,R2:R10)</f>
        <v>9.9472138607466275E-4</v>
      </c>
      <c r="H11" s="36"/>
      <c r="I11" s="7">
        <v>-8.4958069577376429E-4</v>
      </c>
      <c r="J11" s="7">
        <v>-7.962328112201926E-4</v>
      </c>
      <c r="T11" s="4">
        <v>0</v>
      </c>
      <c r="W11" s="3"/>
      <c r="AN11" s="4">
        <v>1775.5</v>
      </c>
      <c r="AO11" s="4">
        <v>-3.7831667577847838E-4</v>
      </c>
      <c r="AP11" s="4">
        <v>1</v>
      </c>
    </row>
    <row r="12" spans="1:42" x14ac:dyDescent="0.2">
      <c r="A12" s="16" t="s">
        <v>71</v>
      </c>
      <c r="C12" s="61">
        <f ca="1">SLOPE(INDIRECT(E9):G870,INDIRECT(D9):$F870)</f>
        <v>1.6701172738989289E-7</v>
      </c>
      <c r="D12" s="25">
        <f>+E12*F12</f>
        <v>4.181731745058744E-7</v>
      </c>
      <c r="E12" s="28">
        <v>4.181731745058744E-3</v>
      </c>
      <c r="F12" s="26">
        <v>1E-4</v>
      </c>
      <c r="G12" s="36">
        <f>SLOPE(S2:S10,R2:R10)</f>
        <v>-5.2613419837401745E-7</v>
      </c>
      <c r="H12" s="36"/>
      <c r="I12" s="4">
        <v>4.6844883788502503E-3</v>
      </c>
      <c r="J12" s="4">
        <v>4.181731745058744E-3</v>
      </c>
      <c r="T12" s="4">
        <v>0</v>
      </c>
      <c r="W12" s="3"/>
      <c r="AN12" s="4">
        <v>1808.5</v>
      </c>
      <c r="AO12" s="4">
        <v>5.5606844398425892E-4</v>
      </c>
      <c r="AP12" s="4">
        <v>1</v>
      </c>
    </row>
    <row r="13" spans="1:42" ht="13.5" thickBot="1" x14ac:dyDescent="0.25">
      <c r="A13" s="16" t="s">
        <v>72</v>
      </c>
      <c r="C13" s="41"/>
      <c r="D13" s="146">
        <f>+E13*F13</f>
        <v>7.6802581644099053E-11</v>
      </c>
      <c r="E13" s="29">
        <v>7.6802581644099055E-3</v>
      </c>
      <c r="F13" s="26">
        <v>1E-8</v>
      </c>
      <c r="G13" s="36"/>
      <c r="H13" s="36"/>
      <c r="I13" s="4">
        <v>7.0434731181475019E-3</v>
      </c>
      <c r="J13" s="4">
        <v>7.6802581644099055E-3</v>
      </c>
      <c r="T13" s="4">
        <v>0</v>
      </c>
      <c r="W13" s="3"/>
      <c r="AN13" s="4">
        <v>2358</v>
      </c>
      <c r="AO13" s="4">
        <v>1.2710747978417203E-4</v>
      </c>
      <c r="AP13" s="4">
        <v>1</v>
      </c>
    </row>
    <row r="14" spans="1:42" x14ac:dyDescent="0.2">
      <c r="A14" s="16" t="s">
        <v>73</v>
      </c>
      <c r="C14" s="21"/>
      <c r="E14" s="7">
        <f>SUM(T21:T837)</f>
        <v>7.2266376105209069</v>
      </c>
      <c r="G14" s="36"/>
      <c r="H14" s="36"/>
      <c r="I14" s="4">
        <v>4.7272433158035743E-5</v>
      </c>
      <c r="J14" s="4">
        <v>4.6708124778609985E-5</v>
      </c>
      <c r="W14" s="3"/>
      <c r="AN14" s="4">
        <v>2489</v>
      </c>
      <c r="AO14" s="4">
        <v>-1.3721260620513931E-4</v>
      </c>
      <c r="AP14" s="4">
        <v>1</v>
      </c>
    </row>
    <row r="15" spans="1:42" x14ac:dyDescent="0.2">
      <c r="A15" s="18" t="s">
        <v>74</v>
      </c>
      <c r="B15" s="16"/>
      <c r="C15" s="55">
        <f ca="1">(C7+C11)+(C8+C12)*INT(MAX(F21:F3397))</f>
        <v>55895.515374856113</v>
      </c>
      <c r="D15" s="57">
        <f>+C7+INT(MAX(F21:F1452))*C8+D11+D12*INT(MAX(F21:F3887))+D13*INT(MAX(F21:F3914)^2)</f>
        <v>55895.807616996208</v>
      </c>
      <c r="E15" s="16"/>
      <c r="G15" s="38">
        <v>52185.428500000002</v>
      </c>
      <c r="H15" s="36"/>
      <c r="W15" s="3"/>
      <c r="AN15" s="4">
        <v>2489.5</v>
      </c>
      <c r="AO15" s="4">
        <v>2.4765639682300389E-4</v>
      </c>
      <c r="AP15" s="4">
        <v>1</v>
      </c>
    </row>
    <row r="16" spans="1:42" x14ac:dyDescent="0.2">
      <c r="A16" s="17" t="s">
        <v>58</v>
      </c>
      <c r="B16" s="16"/>
      <c r="C16" s="56">
        <f ca="1">+C8+C12</f>
        <v>0.31883206701172739</v>
      </c>
      <c r="D16" s="57">
        <f>+C8+D12+2*D13*MAX(F21:F9308)</f>
        <v>0.31884062567802324</v>
      </c>
      <c r="E16" s="16"/>
      <c r="G16" s="36">
        <f>+C8+G12</f>
        <v>0.31883137386580163</v>
      </c>
      <c r="H16" s="36"/>
      <c r="W16" s="3"/>
      <c r="AN16" s="4">
        <v>3484</v>
      </c>
      <c r="AO16" s="4">
        <v>2.0521119295153767E-3</v>
      </c>
      <c r="AP16" s="4">
        <v>1</v>
      </c>
    </row>
    <row r="17" spans="1:42" ht="13.5" thickBot="1" x14ac:dyDescent="0.25">
      <c r="A17" s="61" t="s">
        <v>130</v>
      </c>
      <c r="B17" s="16"/>
      <c r="C17" s="16">
        <f>COUNT(C21:C2055)</f>
        <v>212</v>
      </c>
      <c r="D17" s="16"/>
      <c r="E17" s="16"/>
      <c r="G17" s="36" t="s">
        <v>106</v>
      </c>
      <c r="H17" s="36"/>
      <c r="W17" s="3"/>
      <c r="AN17" s="4">
        <v>4176.5</v>
      </c>
      <c r="AO17" s="4">
        <v>1.3956870607216842E-3</v>
      </c>
      <c r="AP17" s="4">
        <v>1</v>
      </c>
    </row>
    <row r="18" spans="1:42" ht="14.25" thickTop="1" thickBot="1" x14ac:dyDescent="0.25">
      <c r="A18" s="17" t="s">
        <v>57</v>
      </c>
      <c r="B18" s="16"/>
      <c r="C18" s="58">
        <f ca="1">+C15</f>
        <v>55895.515374856113</v>
      </c>
      <c r="D18" s="59">
        <f ca="1">C16</f>
        <v>0.31883206701172739</v>
      </c>
      <c r="E18" s="78" t="s">
        <v>75</v>
      </c>
      <c r="G18" s="39">
        <f>G15</f>
        <v>52185.428500000002</v>
      </c>
      <c r="H18" s="40">
        <f>+G16</f>
        <v>0.31883137386580163</v>
      </c>
      <c r="V18" s="3"/>
      <c r="W18" s="3"/>
      <c r="AN18" s="4">
        <v>4176.5</v>
      </c>
      <c r="AO18" s="4">
        <v>1.3956870607216842E-3</v>
      </c>
      <c r="AP18" s="4">
        <v>1</v>
      </c>
    </row>
    <row r="19" spans="1:42" ht="13.5" thickBot="1" x14ac:dyDescent="0.25">
      <c r="A19" s="17" t="s">
        <v>128</v>
      </c>
      <c r="B19" s="16"/>
      <c r="C19" s="86">
        <f>+D15</f>
        <v>55895.807616996208</v>
      </c>
      <c r="D19" s="87">
        <f>+D16</f>
        <v>0.31884062567802324</v>
      </c>
      <c r="E19" s="60" t="s">
        <v>129</v>
      </c>
      <c r="G19" s="4" t="s">
        <v>49</v>
      </c>
      <c r="N19" s="4" t="s">
        <v>48</v>
      </c>
      <c r="S19" s="30"/>
      <c r="V19" s="3"/>
      <c r="W19" s="3"/>
      <c r="AN19" s="4">
        <v>4841.5</v>
      </c>
      <c r="AO19" s="4">
        <v>2.8714667787426151E-3</v>
      </c>
      <c r="AP19" s="4">
        <v>1</v>
      </c>
    </row>
    <row r="20" spans="1:42" ht="15" thickBot="1" x14ac:dyDescent="0.25">
      <c r="A20" s="32" t="s">
        <v>64</v>
      </c>
      <c r="B20" s="144" t="s">
        <v>66</v>
      </c>
      <c r="C20" s="32" t="s">
        <v>65</v>
      </c>
      <c r="D20" s="32" t="s">
        <v>52</v>
      </c>
      <c r="E20" s="32" t="s">
        <v>55</v>
      </c>
      <c r="F20" s="32" t="s">
        <v>54</v>
      </c>
      <c r="G20" s="32" t="s">
        <v>59</v>
      </c>
      <c r="H20" s="122" t="s">
        <v>53</v>
      </c>
      <c r="I20" s="122" t="s">
        <v>61</v>
      </c>
      <c r="J20" s="122" t="s">
        <v>116</v>
      </c>
      <c r="K20" s="122" t="s">
        <v>78</v>
      </c>
      <c r="L20" s="122" t="s">
        <v>103</v>
      </c>
      <c r="M20" s="122" t="s">
        <v>84</v>
      </c>
      <c r="N20" s="122" t="s">
        <v>80</v>
      </c>
      <c r="O20" s="32" t="s">
        <v>81</v>
      </c>
      <c r="P20" s="32" t="s">
        <v>50</v>
      </c>
      <c r="Q20" s="122" t="s">
        <v>219</v>
      </c>
      <c r="R20" s="32" t="s">
        <v>224</v>
      </c>
      <c r="S20" s="32" t="s">
        <v>225</v>
      </c>
      <c r="T20" s="32" t="s">
        <v>226</v>
      </c>
      <c r="W20" s="3"/>
      <c r="AN20" s="4">
        <v>6055</v>
      </c>
      <c r="AO20" s="4">
        <v>4.6485475104418583E-3</v>
      </c>
      <c r="AP20" s="4">
        <v>1</v>
      </c>
    </row>
    <row r="21" spans="1:42" x14ac:dyDescent="0.2">
      <c r="A21" s="4" t="s">
        <v>363</v>
      </c>
      <c r="B21" s="186" t="s">
        <v>111</v>
      </c>
      <c r="C21" s="179">
        <v>51282.976999999999</v>
      </c>
      <c r="D21" s="185" t="s">
        <v>291</v>
      </c>
      <c r="E21" s="7">
        <f t="shared" ref="E21:E52" si="1">(C21-C$7)/C$8</f>
        <v>39615.864974615157</v>
      </c>
      <c r="F21" s="7">
        <f t="shared" ref="F21:F52" si="2">ROUND(2*E21,0)/2</f>
        <v>39616</v>
      </c>
      <c r="G21" s="46">
        <f t="shared" ref="G21:G52" si="3">C21-(C$7+F21*C$8)</f>
        <v>-4.3050399995991029E-2</v>
      </c>
      <c r="H21" s="7"/>
      <c r="I21" s="7"/>
      <c r="J21" s="7"/>
      <c r="K21" s="7"/>
      <c r="L21" s="7"/>
      <c r="M21" s="7">
        <f t="shared" ref="M21:M32" si="4">G21</f>
        <v>-4.3050399995991029E-2</v>
      </c>
      <c r="N21" s="7">
        <f t="shared" ref="N21:N32" ca="1" si="5">+C$11+C$12*F21</f>
        <v>-4.8189002546591371E-2</v>
      </c>
      <c r="O21" s="7">
        <f t="shared" ref="O21:O32" si="6">+D$11+D$12*F21+D$13*F21^2</f>
        <v>0.1363061959939352</v>
      </c>
      <c r="P21" s="311">
        <f t="shared" ref="P21:P52" si="7">C21-15018.5</f>
        <v>36264.476999999999</v>
      </c>
      <c r="Q21" s="2"/>
      <c r="R21" s="7">
        <f t="shared" ref="R21:R32" si="8">+(O21-G21)^2</f>
        <v>3.2168788525093625E-2</v>
      </c>
      <c r="S21" s="7">
        <v>1</v>
      </c>
      <c r="T21" s="7">
        <f t="shared" ref="T21:T32" si="9">S21*R21</f>
        <v>3.2168788525093625E-2</v>
      </c>
      <c r="V21" s="185" t="s">
        <v>342</v>
      </c>
      <c r="W21" s="4">
        <v>1</v>
      </c>
      <c r="X21" s="4" t="s">
        <v>296</v>
      </c>
      <c r="AA21" s="62">
        <v>40458</v>
      </c>
      <c r="AB21" s="62">
        <v>-6.7000000000000002E-3</v>
      </c>
    </row>
    <row r="22" spans="1:42" x14ac:dyDescent="0.2">
      <c r="A22" s="4" t="s">
        <v>363</v>
      </c>
      <c r="B22" s="178" t="s">
        <v>112</v>
      </c>
      <c r="C22" s="177">
        <v>55064.479599999999</v>
      </c>
      <c r="D22" s="180" t="s">
        <v>361</v>
      </c>
      <c r="E22" s="7">
        <f t="shared" si="1"/>
        <v>51476.355094957566</v>
      </c>
      <c r="F22" s="7">
        <f t="shared" si="2"/>
        <v>51476.5</v>
      </c>
      <c r="G22" s="46">
        <f t="shared" si="3"/>
        <v>-4.6200349999708124E-2</v>
      </c>
      <c r="M22" s="4">
        <f t="shared" si="4"/>
        <v>-4.6200349999708124E-2</v>
      </c>
      <c r="N22" s="4">
        <f t="shared" ca="1" si="5"/>
        <v>-4.6208159953883547E-2</v>
      </c>
      <c r="O22" s="7">
        <f t="shared" si="6"/>
        <v>0.22424364753714932</v>
      </c>
      <c r="P22" s="312">
        <f t="shared" si="7"/>
        <v>40045.979599999999</v>
      </c>
      <c r="Q22" s="1"/>
      <c r="R22" s="4">
        <f t="shared" si="8"/>
        <v>7.3139955803715753E-2</v>
      </c>
      <c r="S22" s="4">
        <v>1</v>
      </c>
      <c r="T22" s="4">
        <f t="shared" si="9"/>
        <v>7.3139955803715753E-2</v>
      </c>
      <c r="V22" s="147" t="s">
        <v>340</v>
      </c>
      <c r="W22" s="4">
        <v>1</v>
      </c>
      <c r="X22" s="4" t="s">
        <v>321</v>
      </c>
      <c r="Y22" s="4">
        <v>1603</v>
      </c>
      <c r="AA22" s="62">
        <v>52318</v>
      </c>
      <c r="AB22" s="62">
        <v>-1.5E-3</v>
      </c>
    </row>
    <row r="23" spans="1:42" x14ac:dyDescent="0.2">
      <c r="A23" s="4" t="s">
        <v>363</v>
      </c>
      <c r="B23" s="178" t="s">
        <v>111</v>
      </c>
      <c r="C23" s="177">
        <v>55083.451300000001</v>
      </c>
      <c r="D23" s="180" t="s">
        <v>361</v>
      </c>
      <c r="E23" s="7">
        <f t="shared" si="1"/>
        <v>51535.858864812471</v>
      </c>
      <c r="F23" s="7">
        <f t="shared" si="2"/>
        <v>51536</v>
      </c>
      <c r="G23" s="46">
        <f t="shared" si="3"/>
        <v>-4.4998400000622496E-2</v>
      </c>
      <c r="M23" s="4">
        <f t="shared" si="4"/>
        <v>-4.4998400000622496E-2</v>
      </c>
      <c r="N23" s="4">
        <f t="shared" ca="1" si="5"/>
        <v>-4.619822275610385E-2</v>
      </c>
      <c r="O23" s="7">
        <f t="shared" si="6"/>
        <v>0.22473927058455839</v>
      </c>
      <c r="P23" s="312">
        <f t="shared" si="7"/>
        <v>40064.951300000001</v>
      </c>
      <c r="Q23" s="1"/>
      <c r="R23" s="4">
        <f t="shared" si="8"/>
        <v>7.2758410932719564E-2</v>
      </c>
      <c r="S23" s="4">
        <v>1</v>
      </c>
      <c r="T23" s="4">
        <f t="shared" si="9"/>
        <v>7.2758410932719564E-2</v>
      </c>
      <c r="V23" s="147" t="s">
        <v>340</v>
      </c>
      <c r="W23" s="4">
        <v>1</v>
      </c>
      <c r="X23" s="4" t="s">
        <v>321</v>
      </c>
      <c r="Y23" s="4">
        <v>1603</v>
      </c>
      <c r="AA23" s="62">
        <v>52378</v>
      </c>
      <c r="AB23" s="62">
        <v>-2.9999999999999997E-4</v>
      </c>
    </row>
    <row r="24" spans="1:42" x14ac:dyDescent="0.2">
      <c r="A24" s="4" t="s">
        <v>363</v>
      </c>
      <c r="B24" s="178" t="s">
        <v>111</v>
      </c>
      <c r="C24" s="177">
        <v>55095.565199999997</v>
      </c>
      <c r="D24" s="147" t="s">
        <v>229</v>
      </c>
      <c r="E24" s="7">
        <f t="shared" si="1"/>
        <v>51573.853494584451</v>
      </c>
      <c r="F24" s="7">
        <f t="shared" si="2"/>
        <v>51574</v>
      </c>
      <c r="G24" s="46">
        <f t="shared" si="3"/>
        <v>-4.6710599999642E-2</v>
      </c>
      <c r="M24" s="4">
        <f t="shared" si="4"/>
        <v>-4.6710599999642E-2</v>
      </c>
      <c r="N24" s="4">
        <f t="shared" ca="1" si="5"/>
        <v>-4.6191876310463037E-2</v>
      </c>
      <c r="O24" s="7">
        <f t="shared" si="6"/>
        <v>0.22505608750453587</v>
      </c>
      <c r="P24" s="312">
        <f t="shared" si="7"/>
        <v>40077.065199999997</v>
      </c>
      <c r="Q24" s="1"/>
      <c r="R24" s="4">
        <f t="shared" si="8"/>
        <v>7.3857132436993475E-2</v>
      </c>
      <c r="S24" s="4">
        <v>1</v>
      </c>
      <c r="T24" s="4">
        <f t="shared" si="9"/>
        <v>7.3857132436993475E-2</v>
      </c>
      <c r="V24" s="147" t="s">
        <v>352</v>
      </c>
      <c r="W24" s="4">
        <v>1</v>
      </c>
      <c r="X24" s="4" t="s">
        <v>322</v>
      </c>
      <c r="AA24" s="62">
        <v>52416</v>
      </c>
      <c r="AB24" s="62">
        <v>-2E-3</v>
      </c>
    </row>
    <row r="25" spans="1:42" x14ac:dyDescent="0.2">
      <c r="A25" s="4" t="s">
        <v>363</v>
      </c>
      <c r="B25" s="178" t="s">
        <v>112</v>
      </c>
      <c r="C25" s="177">
        <v>55103.378100000002</v>
      </c>
      <c r="D25" s="180" t="s">
        <v>361</v>
      </c>
      <c r="E25" s="7">
        <f t="shared" si="1"/>
        <v>51598.358257125474</v>
      </c>
      <c r="F25" s="7">
        <f t="shared" si="2"/>
        <v>51598.5</v>
      </c>
      <c r="G25" s="46">
        <f t="shared" si="3"/>
        <v>-4.5192149991635233E-2</v>
      </c>
      <c r="M25" s="4">
        <f t="shared" si="4"/>
        <v>-4.5192149991635233E-2</v>
      </c>
      <c r="N25" s="4">
        <f t="shared" ca="1" si="5"/>
        <v>-4.6187784523141984E-2</v>
      </c>
      <c r="O25" s="7">
        <f t="shared" si="6"/>
        <v>0.22526046864900084</v>
      </c>
      <c r="P25" s="312">
        <f t="shared" si="7"/>
        <v>40084.878100000002</v>
      </c>
      <c r="Q25" s="1"/>
      <c r="R25" s="4">
        <f t="shared" si="8"/>
        <v>7.3144618929577326E-2</v>
      </c>
      <c r="S25" s="4">
        <v>1</v>
      </c>
      <c r="T25" s="4">
        <f t="shared" si="9"/>
        <v>7.3144618929577326E-2</v>
      </c>
      <c r="V25" s="147" t="s">
        <v>340</v>
      </c>
      <c r="W25" s="4">
        <v>1</v>
      </c>
      <c r="X25" s="4" t="s">
        <v>321</v>
      </c>
      <c r="Y25" s="4">
        <v>1603</v>
      </c>
      <c r="AA25" s="62">
        <v>52440</v>
      </c>
      <c r="AB25" s="62">
        <v>-4.0000000000000002E-4</v>
      </c>
    </row>
    <row r="26" spans="1:42" x14ac:dyDescent="0.2">
      <c r="A26" s="4" t="s">
        <v>363</v>
      </c>
      <c r="B26" s="178" t="s">
        <v>111</v>
      </c>
      <c r="C26" s="177">
        <v>55391.441899999998</v>
      </c>
      <c r="D26" s="180" t="s">
        <v>361</v>
      </c>
      <c r="E26" s="7">
        <f t="shared" si="1"/>
        <v>52501.85568006213</v>
      </c>
      <c r="F26" s="7">
        <f t="shared" si="2"/>
        <v>52502</v>
      </c>
      <c r="G26" s="46">
        <f t="shared" si="3"/>
        <v>-4.601379999803612E-2</v>
      </c>
      <c r="M26" s="4">
        <f t="shared" si="4"/>
        <v>-4.601379999803612E-2</v>
      </c>
      <c r="N26" s="4">
        <f t="shared" ca="1" si="5"/>
        <v>-4.6036889427445216E-2</v>
      </c>
      <c r="O26" s="7">
        <f t="shared" si="6"/>
        <v>0.23286193970259084</v>
      </c>
      <c r="P26" s="312">
        <f t="shared" si="7"/>
        <v>40372.941899999998</v>
      </c>
      <c r="Q26" s="1"/>
      <c r="R26" s="4">
        <f t="shared" si="8"/>
        <v>7.7771678193571836E-2</v>
      </c>
      <c r="S26" s="4">
        <v>1</v>
      </c>
      <c r="T26" s="4">
        <f t="shared" si="9"/>
        <v>7.7771678193571836E-2</v>
      </c>
      <c r="V26" s="147" t="s">
        <v>340</v>
      </c>
      <c r="W26" s="4">
        <v>1</v>
      </c>
      <c r="X26" s="4" t="s">
        <v>324</v>
      </c>
      <c r="Y26" s="4">
        <v>1603</v>
      </c>
      <c r="AA26" s="62">
        <v>53344</v>
      </c>
      <c r="AB26" s="62">
        <v>-5.9999999999999995E-4</v>
      </c>
    </row>
    <row r="27" spans="1:42" x14ac:dyDescent="0.2">
      <c r="A27" s="4" t="s">
        <v>363</v>
      </c>
      <c r="B27" s="178" t="s">
        <v>111</v>
      </c>
      <c r="C27" s="177">
        <v>55430.339</v>
      </c>
      <c r="D27" s="147" t="s">
        <v>194</v>
      </c>
      <c r="E27" s="7">
        <f t="shared" si="1"/>
        <v>52623.854451201405</v>
      </c>
      <c r="F27" s="7">
        <f t="shared" si="2"/>
        <v>52624</v>
      </c>
      <c r="G27" s="46">
        <f t="shared" si="3"/>
        <v>-4.6405599998252001E-2</v>
      </c>
      <c r="M27" s="4">
        <f t="shared" si="4"/>
        <v>-4.6405599998252001E-2</v>
      </c>
      <c r="N27" s="4">
        <f t="shared" ca="1" si="5"/>
        <v>-4.6016513996703645E-2</v>
      </c>
      <c r="O27" s="7">
        <f t="shared" si="6"/>
        <v>0.2338979785100265</v>
      </c>
      <c r="P27" s="312">
        <f t="shared" si="7"/>
        <v>40411.839</v>
      </c>
      <c r="Q27" s="1"/>
      <c r="R27" s="4">
        <f t="shared" si="8"/>
        <v>7.8570096124546629E-2</v>
      </c>
      <c r="S27" s="4">
        <v>1</v>
      </c>
      <c r="T27" s="4">
        <f t="shared" si="9"/>
        <v>7.8570096124546629E-2</v>
      </c>
      <c r="V27" s="147" t="s">
        <v>352</v>
      </c>
      <c r="W27" s="4">
        <v>1</v>
      </c>
      <c r="X27" s="4" t="s">
        <v>325</v>
      </c>
      <c r="AA27" s="62">
        <v>53466</v>
      </c>
      <c r="AB27" s="62">
        <v>-8.9999999999999998E-4</v>
      </c>
    </row>
    <row r="28" spans="1:42" x14ac:dyDescent="0.2">
      <c r="A28" s="4" t="s">
        <v>363</v>
      </c>
      <c r="B28" s="178" t="s">
        <v>112</v>
      </c>
      <c r="C28" s="177">
        <v>55430.498699999996</v>
      </c>
      <c r="D28" s="147" t="s">
        <v>194</v>
      </c>
      <c r="E28" s="7">
        <f t="shared" si="1"/>
        <v>52624.355342109739</v>
      </c>
      <c r="F28" s="7">
        <f t="shared" si="2"/>
        <v>52624.5</v>
      </c>
      <c r="G28" s="46">
        <f t="shared" si="3"/>
        <v>-4.612154999631457E-2</v>
      </c>
      <c r="M28" s="4">
        <f t="shared" si="4"/>
        <v>-4.612154999631457E-2</v>
      </c>
      <c r="N28" s="4">
        <f t="shared" ca="1" si="5"/>
        <v>-4.6016430490839949E-2</v>
      </c>
      <c r="O28" s="7">
        <f t="shared" si="6"/>
        <v>0.23390222927487081</v>
      </c>
      <c r="P28" s="312">
        <f t="shared" si="7"/>
        <v>40411.998699999996</v>
      </c>
      <c r="Q28" s="1"/>
      <c r="R28" s="4">
        <f t="shared" si="8"/>
        <v>7.8413316957317555E-2</v>
      </c>
      <c r="S28" s="4">
        <v>1</v>
      </c>
      <c r="T28" s="4">
        <f t="shared" si="9"/>
        <v>7.8413316957317555E-2</v>
      </c>
      <c r="V28" s="147" t="s">
        <v>352</v>
      </c>
      <c r="W28" s="4">
        <v>1</v>
      </c>
      <c r="X28" s="4" t="s">
        <v>325</v>
      </c>
      <c r="AA28" s="62">
        <v>53466</v>
      </c>
      <c r="AB28" s="62">
        <v>-5.9999999999999995E-4</v>
      </c>
    </row>
    <row r="29" spans="1:42" x14ac:dyDescent="0.2">
      <c r="A29" s="4" t="s">
        <v>363</v>
      </c>
      <c r="B29" s="178" t="s">
        <v>112</v>
      </c>
      <c r="C29" s="177">
        <v>55442.613700000002</v>
      </c>
      <c r="D29" s="147" t="s">
        <v>291</v>
      </c>
      <c r="E29" s="7">
        <f t="shared" si="1"/>
        <v>52662.353421975669</v>
      </c>
      <c r="F29" s="7">
        <f t="shared" si="2"/>
        <v>52662.5</v>
      </c>
      <c r="G29" s="46">
        <f t="shared" si="3"/>
        <v>-4.6733750001294538E-2</v>
      </c>
      <c r="M29" s="4">
        <f t="shared" si="4"/>
        <v>-4.6733750001294538E-2</v>
      </c>
      <c r="N29" s="4">
        <f t="shared" ca="1" si="5"/>
        <v>-4.6010084045199136E-2</v>
      </c>
      <c r="O29" s="7">
        <f t="shared" si="6"/>
        <v>0.23422539976521742</v>
      </c>
      <c r="P29" s="312">
        <f t="shared" si="7"/>
        <v>40424.113700000002</v>
      </c>
      <c r="Q29" s="1"/>
      <c r="R29" s="4">
        <f t="shared" si="8"/>
        <v>7.8938043837521274E-2</v>
      </c>
      <c r="S29" s="4">
        <v>1</v>
      </c>
      <c r="T29" s="4">
        <f t="shared" si="9"/>
        <v>7.8938043837521274E-2</v>
      </c>
      <c r="V29" s="147" t="s">
        <v>357</v>
      </c>
      <c r="W29" s="4">
        <v>1</v>
      </c>
      <c r="X29" s="4" t="s">
        <v>326</v>
      </c>
      <c r="AA29" s="62">
        <v>53504</v>
      </c>
      <c r="AB29" s="62">
        <v>-1.1999999999999999E-3</v>
      </c>
    </row>
    <row r="30" spans="1:42" x14ac:dyDescent="0.2">
      <c r="A30" s="4" t="s">
        <v>363</v>
      </c>
      <c r="B30" s="178" t="s">
        <v>112</v>
      </c>
      <c r="C30" s="177">
        <v>55442.614000000001</v>
      </c>
      <c r="D30" s="147" t="s">
        <v>291</v>
      </c>
      <c r="E30" s="7">
        <f t="shared" si="1"/>
        <v>52662.354362910373</v>
      </c>
      <c r="F30" s="7">
        <f t="shared" si="2"/>
        <v>52662.5</v>
      </c>
      <c r="G30" s="46">
        <f t="shared" si="3"/>
        <v>-4.6433750001597218E-2</v>
      </c>
      <c r="M30" s="4">
        <f t="shared" si="4"/>
        <v>-4.6433750001597218E-2</v>
      </c>
      <c r="N30" s="4">
        <f t="shared" ca="1" si="5"/>
        <v>-4.6010084045199136E-2</v>
      </c>
      <c r="O30" s="7">
        <f t="shared" si="6"/>
        <v>0.23422539976521742</v>
      </c>
      <c r="P30" s="312">
        <f t="shared" si="7"/>
        <v>40424.114000000001</v>
      </c>
      <c r="Q30" s="1"/>
      <c r="R30" s="4">
        <f t="shared" si="8"/>
        <v>7.8769558347831267E-2</v>
      </c>
      <c r="S30" s="4">
        <v>1</v>
      </c>
      <c r="T30" s="4">
        <f t="shared" si="9"/>
        <v>7.8769558347831267E-2</v>
      </c>
      <c r="V30" s="147" t="s">
        <v>357</v>
      </c>
      <c r="W30" s="4">
        <v>1</v>
      </c>
      <c r="X30" s="4" t="s">
        <v>326</v>
      </c>
      <c r="AA30" s="62">
        <v>53504</v>
      </c>
      <c r="AB30" s="62">
        <v>-8.9999999999999998E-4</v>
      </c>
    </row>
    <row r="31" spans="1:42" x14ac:dyDescent="0.2">
      <c r="A31" s="4" t="s">
        <v>363</v>
      </c>
      <c r="B31" s="178" t="s">
        <v>112</v>
      </c>
      <c r="C31" s="177">
        <v>55443.569799999997</v>
      </c>
      <c r="D31" s="147" t="s">
        <v>291</v>
      </c>
      <c r="E31" s="7">
        <f t="shared" si="1"/>
        <v>52665.352180882779</v>
      </c>
      <c r="F31" s="7">
        <f t="shared" si="2"/>
        <v>52665.5</v>
      </c>
      <c r="G31" s="46">
        <f t="shared" si="3"/>
        <v>-4.7129450002103113E-2</v>
      </c>
      <c r="M31" s="4">
        <f t="shared" si="4"/>
        <v>-4.7129450002103113E-2</v>
      </c>
      <c r="N31" s="4">
        <f t="shared" ca="1" si="5"/>
        <v>-4.6009583010016966E-2</v>
      </c>
      <c r="O31" s="7">
        <f t="shared" si="6"/>
        <v>0.23425092267169914</v>
      </c>
      <c r="P31" s="312">
        <f t="shared" si="7"/>
        <v>40425.069799999997</v>
      </c>
      <c r="Q31" s="1"/>
      <c r="R31" s="4">
        <f t="shared" si="8"/>
        <v>7.9174914126047824E-2</v>
      </c>
      <c r="S31" s="4">
        <v>1</v>
      </c>
      <c r="T31" s="4">
        <f t="shared" si="9"/>
        <v>7.9174914126047824E-2</v>
      </c>
      <c r="V31" s="147" t="s">
        <v>357</v>
      </c>
      <c r="W31" s="4">
        <v>1</v>
      </c>
      <c r="X31" s="4" t="s">
        <v>326</v>
      </c>
      <c r="AA31" s="62">
        <v>53507</v>
      </c>
      <c r="AB31" s="62">
        <v>-1.6000000000000001E-3</v>
      </c>
    </row>
    <row r="32" spans="1:42" x14ac:dyDescent="0.2">
      <c r="A32" s="4" t="s">
        <v>363</v>
      </c>
      <c r="B32" s="178" t="s">
        <v>112</v>
      </c>
      <c r="C32" s="177">
        <v>55443.570200000002</v>
      </c>
      <c r="D32" s="147" t="s">
        <v>291</v>
      </c>
      <c r="E32" s="7">
        <f t="shared" si="1"/>
        <v>52665.353435462399</v>
      </c>
      <c r="F32" s="7">
        <f t="shared" si="2"/>
        <v>52665.5</v>
      </c>
      <c r="G32" s="46">
        <f t="shared" si="3"/>
        <v>-4.6729449997656047E-2</v>
      </c>
      <c r="M32" s="4">
        <f t="shared" si="4"/>
        <v>-4.6729449997656047E-2</v>
      </c>
      <c r="N32" s="4">
        <f t="shared" ca="1" si="5"/>
        <v>-4.6009583010016966E-2</v>
      </c>
      <c r="O32" s="7">
        <f t="shared" si="6"/>
        <v>0.23425092267169914</v>
      </c>
      <c r="P32" s="312">
        <f t="shared" si="7"/>
        <v>40425.070200000002</v>
      </c>
      <c r="Q32" s="1"/>
      <c r="R32" s="4">
        <f t="shared" si="8"/>
        <v>7.8949969825409708E-2</v>
      </c>
      <c r="S32" s="4">
        <v>1</v>
      </c>
      <c r="T32" s="4">
        <f t="shared" si="9"/>
        <v>7.8949969825409708E-2</v>
      </c>
      <c r="V32" s="147" t="s">
        <v>357</v>
      </c>
      <c r="W32" s="4">
        <v>1</v>
      </c>
      <c r="X32" s="4" t="s">
        <v>326</v>
      </c>
      <c r="AA32" s="62">
        <v>53507</v>
      </c>
      <c r="AB32" s="62">
        <v>-1.1999999999999999E-3</v>
      </c>
    </row>
    <row r="33" spans="1:42" x14ac:dyDescent="0.2">
      <c r="A33" s="4" t="s">
        <v>53</v>
      </c>
      <c r="B33" s="43"/>
      <c r="C33" s="64">
        <v>38383.711000000003</v>
      </c>
      <c r="D33" s="64"/>
      <c r="E33" s="7">
        <f t="shared" si="1"/>
        <v>-842.02521767738608</v>
      </c>
      <c r="F33" s="7">
        <f t="shared" si="2"/>
        <v>-842</v>
      </c>
      <c r="G33" s="7">
        <f t="shared" si="3"/>
        <v>-8.0401999948662706E-3</v>
      </c>
      <c r="H33" s="4">
        <f>G33</f>
        <v>-8.0401999948662706E-3</v>
      </c>
      <c r="O33" s="7"/>
      <c r="P33" s="312">
        <f t="shared" si="7"/>
        <v>23365.211000000003</v>
      </c>
      <c r="Q33" s="1"/>
      <c r="W33" s="3"/>
      <c r="AN33" s="4">
        <v>6055</v>
      </c>
      <c r="AO33" s="4">
        <v>4.6485475104418583E-3</v>
      </c>
      <c r="AP33" s="4">
        <v>1</v>
      </c>
    </row>
    <row r="34" spans="1:42" x14ac:dyDescent="0.2">
      <c r="A34" s="4" t="s">
        <v>62</v>
      </c>
      <c r="B34" s="43"/>
      <c r="C34" s="64">
        <v>38462.474000000002</v>
      </c>
      <c r="D34" s="64"/>
      <c r="E34" s="7">
        <f t="shared" si="1"/>
        <v>-594.98908358917527</v>
      </c>
      <c r="F34" s="7">
        <f t="shared" si="2"/>
        <v>-595</v>
      </c>
      <c r="G34" s="7">
        <f t="shared" si="3"/>
        <v>3.4805000032065436E-3</v>
      </c>
      <c r="I34" s="4">
        <f>G34</f>
        <v>3.4805000032065436E-3</v>
      </c>
      <c r="O34" s="7"/>
      <c r="P34" s="312">
        <f t="shared" si="7"/>
        <v>23443.974000000002</v>
      </c>
      <c r="Q34" s="1"/>
      <c r="W34" s="3"/>
      <c r="AN34" s="4">
        <v>6185</v>
      </c>
      <c r="AO34" s="4">
        <v>4.6144894149620086E-3</v>
      </c>
      <c r="AP34" s="4">
        <v>1</v>
      </c>
    </row>
    <row r="35" spans="1:42" x14ac:dyDescent="0.2">
      <c r="A35" s="4" t="s">
        <v>62</v>
      </c>
      <c r="B35" s="43"/>
      <c r="C35" s="64">
        <v>38651.544999999998</v>
      </c>
      <c r="D35" s="64"/>
      <c r="E35" s="7">
        <f t="shared" si="1"/>
        <v>-1.977531106515068</v>
      </c>
      <c r="F35" s="7">
        <f t="shared" si="2"/>
        <v>-2</v>
      </c>
      <c r="G35" s="7">
        <f t="shared" si="3"/>
        <v>7.1638000008533709E-3</v>
      </c>
      <c r="I35" s="4">
        <f>G35</f>
        <v>7.1638000008533709E-3</v>
      </c>
      <c r="O35" s="7"/>
      <c r="P35" s="312">
        <f t="shared" si="7"/>
        <v>23633.044999999998</v>
      </c>
      <c r="Q35" s="1"/>
      <c r="W35" s="3"/>
      <c r="AN35" s="4">
        <v>6230</v>
      </c>
      <c r="AO35" s="4">
        <v>5.0727000707411207E-3</v>
      </c>
      <c r="AP35" s="4">
        <v>1</v>
      </c>
    </row>
    <row r="36" spans="1:42" x14ac:dyDescent="0.2">
      <c r="A36" s="4" t="s">
        <v>62</v>
      </c>
      <c r="B36" s="43"/>
      <c r="C36" s="64">
        <v>38652.502999999997</v>
      </c>
      <c r="D36" s="64"/>
      <c r="E36" s="7">
        <f t="shared" si="1"/>
        <v>1.0271870537402874</v>
      </c>
      <c r="F36" s="7">
        <f t="shared" si="2"/>
        <v>1</v>
      </c>
      <c r="G36" s="7">
        <f t="shared" si="3"/>
        <v>8.6681000029784627E-3</v>
      </c>
      <c r="I36" s="4">
        <f>G36</f>
        <v>8.6681000029784627E-3</v>
      </c>
      <c r="O36" s="7"/>
      <c r="P36" s="312">
        <f t="shared" si="7"/>
        <v>23634.002999999997</v>
      </c>
      <c r="Q36" s="1"/>
      <c r="W36" s="3"/>
      <c r="AN36" s="4">
        <v>6230</v>
      </c>
      <c r="AO36" s="4">
        <v>5.0727000707411207E-3</v>
      </c>
      <c r="AP36" s="4">
        <v>1</v>
      </c>
    </row>
    <row r="37" spans="1:42" x14ac:dyDescent="0.2">
      <c r="A37" s="4" t="s">
        <v>86</v>
      </c>
      <c r="B37" s="30" t="s">
        <v>112</v>
      </c>
      <c r="C37" s="64">
        <v>42623.392999999996</v>
      </c>
      <c r="D37" s="64"/>
      <c r="E37" s="7">
        <f t="shared" si="1"/>
        <v>12455.521232348454</v>
      </c>
      <c r="F37" s="7">
        <f t="shared" si="2"/>
        <v>12455.5</v>
      </c>
      <c r="G37" s="7">
        <f t="shared" si="3"/>
        <v>6.7695499965338968E-3</v>
      </c>
      <c r="L37" s="4">
        <f>G37</f>
        <v>6.7695499965338968E-3</v>
      </c>
      <c r="O37" s="7"/>
      <c r="P37" s="312">
        <f t="shared" si="7"/>
        <v>27604.892999999996</v>
      </c>
      <c r="Q37" s="1"/>
      <c r="AN37" s="4">
        <v>6230.5</v>
      </c>
      <c r="AO37" s="4">
        <v>4.6675690828124061E-3</v>
      </c>
      <c r="AP37" s="4">
        <v>1</v>
      </c>
    </row>
    <row r="38" spans="1:42" x14ac:dyDescent="0.2">
      <c r="A38" s="4" t="s">
        <v>86</v>
      </c>
      <c r="B38" s="30"/>
      <c r="C38" s="64">
        <v>42633.421999999999</v>
      </c>
      <c r="D38" s="64"/>
      <c r="E38" s="7">
        <f t="shared" si="1"/>
        <v>12486.976679560612</v>
      </c>
      <c r="F38" s="7">
        <f t="shared" si="2"/>
        <v>12487</v>
      </c>
      <c r="G38" s="7">
        <f t="shared" si="3"/>
        <v>-7.4353000018163584E-3</v>
      </c>
      <c r="L38" s="4">
        <f>G38</f>
        <v>-7.4353000018163584E-3</v>
      </c>
      <c r="O38" s="7"/>
      <c r="P38" s="312">
        <f t="shared" si="7"/>
        <v>27614.921999999999</v>
      </c>
      <c r="Q38" s="1"/>
      <c r="AN38" s="4">
        <v>6230.5</v>
      </c>
      <c r="AO38" s="4">
        <v>4.6675690828124061E-3</v>
      </c>
      <c r="AP38" s="4">
        <v>1</v>
      </c>
    </row>
    <row r="39" spans="1:42" x14ac:dyDescent="0.2">
      <c r="A39" s="4" t="s">
        <v>88</v>
      </c>
      <c r="B39" s="30"/>
      <c r="C39" s="64">
        <v>43016.353000000003</v>
      </c>
      <c r="D39" s="64"/>
      <c r="E39" s="7">
        <f t="shared" si="1"/>
        <v>13688.020238878247</v>
      </c>
      <c r="F39" s="7">
        <f t="shared" si="2"/>
        <v>13688</v>
      </c>
      <c r="G39" s="7">
        <f t="shared" si="3"/>
        <v>6.4528000075370073E-3</v>
      </c>
      <c r="L39" s="4">
        <f>G39</f>
        <v>6.4528000075370073E-3</v>
      </c>
      <c r="O39" s="7"/>
      <c r="P39" s="312">
        <f t="shared" si="7"/>
        <v>27997.853000000003</v>
      </c>
      <c r="Q39" s="1"/>
      <c r="AN39" s="4">
        <v>6231</v>
      </c>
      <c r="AO39" s="4">
        <v>5.1324380910955369E-3</v>
      </c>
      <c r="AP39" s="4">
        <v>1</v>
      </c>
    </row>
    <row r="40" spans="1:42" x14ac:dyDescent="0.2">
      <c r="A40" s="4" t="s">
        <v>62</v>
      </c>
      <c r="B40" s="43"/>
      <c r="C40" s="126">
        <v>44200.482000000004</v>
      </c>
      <c r="D40" s="64"/>
      <c r="E40" s="7">
        <f t="shared" si="1"/>
        <v>17401.980479368613</v>
      </c>
      <c r="F40" s="7">
        <f t="shared" si="2"/>
        <v>17402</v>
      </c>
      <c r="G40" s="7">
        <f t="shared" si="3"/>
        <v>-6.2237999954959378E-3</v>
      </c>
      <c r="I40" s="4">
        <f>G40</f>
        <v>-6.2237999954959378E-3</v>
      </c>
      <c r="O40" s="7"/>
      <c r="P40" s="312">
        <f t="shared" si="7"/>
        <v>29181.982000000004</v>
      </c>
      <c r="Q40" s="1"/>
      <c r="W40" s="3"/>
      <c r="AN40" s="4">
        <v>6231</v>
      </c>
      <c r="AO40" s="4">
        <v>5.1324380910955369E-3</v>
      </c>
      <c r="AP40" s="4">
        <v>1</v>
      </c>
    </row>
    <row r="41" spans="1:42" x14ac:dyDescent="0.2">
      <c r="A41" s="161" t="s">
        <v>258</v>
      </c>
      <c r="B41" s="166" t="s">
        <v>111</v>
      </c>
      <c r="C41" s="161">
        <v>44200.482049999999</v>
      </c>
      <c r="D41" s="161">
        <v>4.0000000000000003E-5</v>
      </c>
      <c r="E41" s="7">
        <f t="shared" si="1"/>
        <v>17401.980636191049</v>
      </c>
      <c r="F41" s="7">
        <f t="shared" si="2"/>
        <v>17402</v>
      </c>
      <c r="G41" s="46">
        <f t="shared" si="3"/>
        <v>-6.1738000003970228E-3</v>
      </c>
      <c r="M41" s="4">
        <f>G41</f>
        <v>-6.1738000003970228E-3</v>
      </c>
      <c r="N41" s="4">
        <f ca="1">+C$11+C$12*F41</f>
        <v>-5.1899001058830455E-2</v>
      </c>
      <c r="O41" s="7">
        <f>+D$11+D$12*F41+D$13*F41^2</f>
        <v>2.9738912156991218E-2</v>
      </c>
      <c r="P41" s="312">
        <f t="shared" si="7"/>
        <v>29181.982049999999</v>
      </c>
      <c r="Q41" s="1"/>
      <c r="R41" s="4">
        <f>+(O41-G41)^2</f>
        <v>1.2897228944994212E-3</v>
      </c>
      <c r="S41" s="4">
        <v>1</v>
      </c>
      <c r="T41" s="4">
        <f>S41*R41</f>
        <v>1.2897228944994212E-3</v>
      </c>
      <c r="V41" s="4">
        <v>1</v>
      </c>
    </row>
    <row r="42" spans="1:42" x14ac:dyDescent="0.2">
      <c r="A42" s="161" t="s">
        <v>258</v>
      </c>
      <c r="B42" s="166" t="s">
        <v>112</v>
      </c>
      <c r="C42" s="161">
        <v>44289.276639999996</v>
      </c>
      <c r="D42" s="161">
        <v>1.4999999999999999E-4</v>
      </c>
      <c r="E42" s="7">
        <f t="shared" si="1"/>
        <v>17680.480340894366</v>
      </c>
      <c r="F42" s="7">
        <f t="shared" si="2"/>
        <v>17680.5</v>
      </c>
      <c r="G42" s="46">
        <f t="shared" si="3"/>
        <v>-6.2679500042577274E-3</v>
      </c>
      <c r="M42" s="4">
        <f>G42</f>
        <v>-6.2679500042577274E-3</v>
      </c>
      <c r="N42" s="4">
        <f ca="1">+C$11+C$12*F42</f>
        <v>-5.1852488292752366E-2</v>
      </c>
      <c r="O42" s="7">
        <f>+D$11+D$12*F42+D$13*F42^2</f>
        <v>3.0605771185983462E-2</v>
      </c>
      <c r="P42" s="312">
        <f t="shared" si="7"/>
        <v>29270.776639999996</v>
      </c>
      <c r="Q42" s="1"/>
      <c r="R42" s="4">
        <f>+(O42-G42)^2</f>
        <v>1.3596713144156422E-3</v>
      </c>
      <c r="S42" s="4">
        <v>1</v>
      </c>
      <c r="T42" s="4">
        <f>S42*R42</f>
        <v>1.3596713144156422E-3</v>
      </c>
      <c r="V42" s="4">
        <v>1</v>
      </c>
    </row>
    <row r="43" spans="1:42" x14ac:dyDescent="0.2">
      <c r="A43" s="45" t="s">
        <v>120</v>
      </c>
      <c r="B43" s="43"/>
      <c r="C43" s="123">
        <v>46001.408000000003</v>
      </c>
      <c r="D43" s="123"/>
      <c r="E43" s="7">
        <f t="shared" si="1"/>
        <v>23050.493065468057</v>
      </c>
      <c r="F43" s="7">
        <f t="shared" si="2"/>
        <v>23050.5</v>
      </c>
      <c r="G43" s="46">
        <f t="shared" si="3"/>
        <v>-2.2109499914222397E-3</v>
      </c>
      <c r="O43" s="7"/>
      <c r="P43" s="312">
        <f t="shared" si="7"/>
        <v>30982.908000000003</v>
      </c>
      <c r="Q43" s="33">
        <v>1.1509124895383138E-2</v>
      </c>
      <c r="AN43" s="4">
        <v>6237</v>
      </c>
      <c r="AO43" s="4">
        <v>5.040866177296266E-3</v>
      </c>
      <c r="AP43" s="4">
        <v>1</v>
      </c>
    </row>
    <row r="44" spans="1:42" x14ac:dyDescent="0.2">
      <c r="A44" s="45" t="s">
        <v>120</v>
      </c>
      <c r="B44" s="43"/>
      <c r="C44" s="123">
        <v>46006.671999999999</v>
      </c>
      <c r="D44" s="123"/>
      <c r="E44" s="7">
        <f t="shared" si="1"/>
        <v>23067.003333104374</v>
      </c>
      <c r="F44" s="7">
        <f t="shared" si="2"/>
        <v>23067</v>
      </c>
      <c r="G44" s="46">
        <f t="shared" si="3"/>
        <v>1.0627000010572374E-3</v>
      </c>
      <c r="O44" s="7"/>
      <c r="P44" s="312">
        <f t="shared" si="7"/>
        <v>30988.171999999999</v>
      </c>
      <c r="Q44" s="33">
        <v>1.4809802130912431E-2</v>
      </c>
      <c r="AN44" s="4">
        <v>6237</v>
      </c>
      <c r="AO44" s="4">
        <v>5.040866177296266E-3</v>
      </c>
      <c r="AP44" s="4">
        <v>1</v>
      </c>
    </row>
    <row r="45" spans="1:42" x14ac:dyDescent="0.2">
      <c r="A45" s="45" t="s">
        <v>120</v>
      </c>
      <c r="B45" s="43"/>
      <c r="C45" s="123">
        <v>46007.305999999997</v>
      </c>
      <c r="D45" s="123"/>
      <c r="E45" s="7">
        <f t="shared" si="1"/>
        <v>23068.991841782456</v>
      </c>
      <c r="F45" s="7">
        <f t="shared" si="2"/>
        <v>23069</v>
      </c>
      <c r="G45" s="46">
        <f t="shared" si="3"/>
        <v>-2.601100000902079E-3</v>
      </c>
      <c r="O45" s="7"/>
      <c r="P45" s="312">
        <f t="shared" si="7"/>
        <v>30988.805999999997</v>
      </c>
      <c r="Q45" s="33">
        <v>1.1149278157972731E-2</v>
      </c>
      <c r="AN45" s="4">
        <v>6255</v>
      </c>
      <c r="AO45" s="4">
        <v>5.0961504384758882E-3</v>
      </c>
      <c r="AP45" s="4">
        <v>1</v>
      </c>
    </row>
    <row r="46" spans="1:42" x14ac:dyDescent="0.2">
      <c r="A46" s="45" t="s">
        <v>121</v>
      </c>
      <c r="B46" s="43"/>
      <c r="C46" s="123">
        <v>46102.322999999997</v>
      </c>
      <c r="D46" s="123"/>
      <c r="E46" s="7">
        <f t="shared" si="1"/>
        <v>23367.007818226466</v>
      </c>
      <c r="F46" s="7">
        <f t="shared" si="2"/>
        <v>23367</v>
      </c>
      <c r="G46" s="46">
        <f t="shared" si="3"/>
        <v>2.4926999976742081E-3</v>
      </c>
      <c r="O46" s="7"/>
      <c r="P46" s="312">
        <f t="shared" si="7"/>
        <v>31083.822999999997</v>
      </c>
      <c r="Q46" s="33">
        <v>1.6731206509575713E-2</v>
      </c>
      <c r="AN46" s="4">
        <v>6255</v>
      </c>
      <c r="AO46" s="4">
        <v>5.0961504384758882E-3</v>
      </c>
      <c r="AP46" s="4">
        <v>1</v>
      </c>
    </row>
    <row r="47" spans="1:42" x14ac:dyDescent="0.2">
      <c r="A47" s="45" t="s">
        <v>121</v>
      </c>
      <c r="B47" s="43"/>
      <c r="C47" s="123">
        <v>46107.411999999997</v>
      </c>
      <c r="D47" s="123"/>
      <c r="E47" s="7">
        <f t="shared" si="1"/>
        <v>23382.969207284463</v>
      </c>
      <c r="F47" s="7">
        <f t="shared" si="2"/>
        <v>23383</v>
      </c>
      <c r="G47" s="46">
        <f t="shared" si="3"/>
        <v>-9.8177000036230311E-3</v>
      </c>
      <c r="O47" s="7"/>
      <c r="P47" s="312">
        <f t="shared" si="7"/>
        <v>31088.911999999997</v>
      </c>
      <c r="Q47" s="33">
        <v>4.4470147477113642E-3</v>
      </c>
      <c r="AN47" s="4">
        <v>6324</v>
      </c>
      <c r="AO47" s="4">
        <v>4.8680734471417964E-3</v>
      </c>
      <c r="AP47" s="4">
        <v>1</v>
      </c>
    </row>
    <row r="48" spans="1:42" x14ac:dyDescent="0.2">
      <c r="A48" s="45" t="s">
        <v>121</v>
      </c>
      <c r="B48" s="43"/>
      <c r="C48" s="123">
        <v>46108.368999999999</v>
      </c>
      <c r="D48" s="123"/>
      <c r="E48" s="7">
        <f t="shared" si="1"/>
        <v>23385.97078899571</v>
      </c>
      <c r="F48" s="7">
        <f t="shared" si="2"/>
        <v>23386</v>
      </c>
      <c r="G48" s="46">
        <f t="shared" si="3"/>
        <v>-9.3133999980636872E-3</v>
      </c>
      <c r="O48" s="7"/>
      <c r="P48" s="312">
        <f t="shared" si="7"/>
        <v>31089.868999999999</v>
      </c>
      <c r="Q48" s="33">
        <v>4.9562287895241752E-3</v>
      </c>
      <c r="AN48" s="4">
        <v>6324</v>
      </c>
      <c r="AO48" s="4">
        <v>4.8680734471417964E-3</v>
      </c>
      <c r="AP48" s="4">
        <v>1</v>
      </c>
    </row>
    <row r="49" spans="1:42" x14ac:dyDescent="0.2">
      <c r="A49" s="45" t="s">
        <v>121</v>
      </c>
      <c r="B49" s="43"/>
      <c r="C49" s="123">
        <v>46109.324999999997</v>
      </c>
      <c r="D49" s="123"/>
      <c r="E49" s="7">
        <f t="shared" si="1"/>
        <v>23388.969234257926</v>
      </c>
      <c r="F49" s="7">
        <f t="shared" si="2"/>
        <v>23389</v>
      </c>
      <c r="G49" s="46">
        <f t="shared" si="3"/>
        <v>-9.8091000036220066E-3</v>
      </c>
      <c r="O49" s="7"/>
      <c r="P49" s="312">
        <f t="shared" si="7"/>
        <v>31090.824999999997</v>
      </c>
      <c r="Q49" s="33">
        <v>4.4654428347712383E-3</v>
      </c>
      <c r="AN49" s="4">
        <v>6404.5</v>
      </c>
      <c r="AO49" s="4">
        <v>4.5719836198259145E-3</v>
      </c>
      <c r="AP49" s="4">
        <v>1</v>
      </c>
    </row>
    <row r="50" spans="1:42" x14ac:dyDescent="0.2">
      <c r="A50" s="45" t="s">
        <v>121</v>
      </c>
      <c r="B50" s="43"/>
      <c r="C50" s="123">
        <v>46110.281000000003</v>
      </c>
      <c r="D50" s="123"/>
      <c r="E50" s="7">
        <f t="shared" si="1"/>
        <v>23391.967679520163</v>
      </c>
      <c r="F50" s="7">
        <f t="shared" si="2"/>
        <v>23392</v>
      </c>
      <c r="G50" s="46">
        <f t="shared" si="3"/>
        <v>-1.0304799994628411E-2</v>
      </c>
      <c r="O50" s="7"/>
      <c r="P50" s="312">
        <f t="shared" si="7"/>
        <v>31091.781000000003</v>
      </c>
      <c r="Q50" s="33">
        <v>3.9746568800183013E-3</v>
      </c>
      <c r="AN50" s="4">
        <v>6404.5</v>
      </c>
      <c r="AO50" s="4">
        <v>4.591983619320672E-3</v>
      </c>
      <c r="AP50" s="4">
        <v>1</v>
      </c>
    </row>
    <row r="51" spans="1:42" x14ac:dyDescent="0.2">
      <c r="A51" s="4" t="s">
        <v>109</v>
      </c>
      <c r="B51" s="30"/>
      <c r="C51" s="64">
        <v>47689.447</v>
      </c>
      <c r="D51" s="64"/>
      <c r="E51" s="7">
        <f t="shared" si="1"/>
        <v>28344.941331152881</v>
      </c>
      <c r="F51" s="7">
        <f t="shared" si="2"/>
        <v>28345</v>
      </c>
      <c r="G51" s="7">
        <f t="shared" si="3"/>
        <v>-1.8705499998759478E-2</v>
      </c>
      <c r="M51" s="4">
        <f>G51</f>
        <v>-1.8705499998759478E-2</v>
      </c>
      <c r="O51" s="7">
        <f t="shared" ref="O51:O82" si="10">+D$11+D$12*F51+D$13*F51^2</f>
        <v>7.276307713376666E-2</v>
      </c>
      <c r="P51" s="312">
        <f t="shared" si="7"/>
        <v>32670.947</v>
      </c>
      <c r="Q51" s="1"/>
      <c r="AN51" s="4">
        <v>6454</v>
      </c>
      <c r="AO51" s="4">
        <v>5.7740153497434221E-3</v>
      </c>
      <c r="AP51" s="4">
        <v>1</v>
      </c>
    </row>
    <row r="52" spans="1:42" x14ac:dyDescent="0.2">
      <c r="A52" s="4" t="s">
        <v>109</v>
      </c>
      <c r="B52" s="30"/>
      <c r="C52" s="64">
        <v>47787.33</v>
      </c>
      <c r="D52" s="64"/>
      <c r="E52" s="7">
        <f t="shared" si="1"/>
        <v>28651.946370485526</v>
      </c>
      <c r="F52" s="7">
        <f t="shared" si="2"/>
        <v>28652</v>
      </c>
      <c r="G52" s="7">
        <f t="shared" si="3"/>
        <v>-1.709879999543773E-2</v>
      </c>
      <c r="M52" s="4">
        <f>G52</f>
        <v>-1.709879999543773E-2</v>
      </c>
      <c r="O52" s="7">
        <f t="shared" si="10"/>
        <v>7.4235353939352364E-2</v>
      </c>
      <c r="P52" s="312">
        <f t="shared" si="7"/>
        <v>32768.83</v>
      </c>
      <c r="Q52" s="1"/>
      <c r="AN52" s="4">
        <v>6454</v>
      </c>
      <c r="AO52" s="4">
        <v>5.8040153453475796E-3</v>
      </c>
      <c r="AP52" s="4">
        <v>1</v>
      </c>
    </row>
    <row r="53" spans="1:42" x14ac:dyDescent="0.2">
      <c r="A53" s="4" t="s">
        <v>90</v>
      </c>
      <c r="B53" s="30"/>
      <c r="C53" s="64">
        <v>47823.353000000003</v>
      </c>
      <c r="D53" s="64"/>
      <c r="E53" s="7">
        <f t="shared" ref="E53:E84" si="11">(C53-C$7)/C$8</f>
        <v>28764.930673499122</v>
      </c>
      <c r="F53" s="7">
        <f t="shared" ref="F53:F84" si="12">ROUND(2*E53,0)/2</f>
        <v>28765</v>
      </c>
      <c r="G53" s="7">
        <f t="shared" ref="G53:G84" si="13">C53-(C$7+F53*C$8)</f>
        <v>-2.2103499992226716E-2</v>
      </c>
      <c r="L53" s="4">
        <f t="shared" ref="L53:L73" si="14">G53</f>
        <v>-2.2103499992226716E-2</v>
      </c>
      <c r="O53" s="7">
        <f t="shared" si="10"/>
        <v>7.4780911950890816E-2</v>
      </c>
      <c r="P53" s="312">
        <f t="shared" ref="P53:P84" si="15">C53-15018.5</f>
        <v>32804.853000000003</v>
      </c>
      <c r="Q53" s="1"/>
      <c r="AN53" s="4">
        <v>6454.5</v>
      </c>
      <c r="AO53" s="4">
        <v>4.6788843610556796E-3</v>
      </c>
      <c r="AP53" s="4">
        <v>1</v>
      </c>
    </row>
    <row r="54" spans="1:42" x14ac:dyDescent="0.2">
      <c r="A54" s="4" t="s">
        <v>90</v>
      </c>
      <c r="B54" s="30" t="s">
        <v>112</v>
      </c>
      <c r="C54" s="64">
        <v>47857.317000000003</v>
      </c>
      <c r="D54" s="64"/>
      <c r="E54" s="7">
        <f t="shared" si="11"/>
        <v>28871.457027982473</v>
      </c>
      <c r="F54" s="7">
        <f t="shared" si="12"/>
        <v>28871.5</v>
      </c>
      <c r="G54" s="7">
        <f t="shared" si="13"/>
        <v>-1.3700849995075259E-2</v>
      </c>
      <c r="L54" s="4">
        <f t="shared" si="14"/>
        <v>-1.3700849995075259E-2</v>
      </c>
      <c r="O54" s="7">
        <f t="shared" si="10"/>
        <v>7.5296883701648748E-2</v>
      </c>
      <c r="P54" s="312">
        <f t="shared" si="15"/>
        <v>32838.817000000003</v>
      </c>
      <c r="Q54" s="1"/>
      <c r="AN54" s="4">
        <v>6454.5</v>
      </c>
      <c r="AO54" s="4">
        <v>4.9588843612582423E-3</v>
      </c>
      <c r="AP54" s="4">
        <v>1</v>
      </c>
    </row>
    <row r="55" spans="1:42" x14ac:dyDescent="0.2">
      <c r="A55" s="4" t="s">
        <v>91</v>
      </c>
      <c r="B55" s="30" t="s">
        <v>112</v>
      </c>
      <c r="C55" s="64">
        <v>47922.345999999998</v>
      </c>
      <c r="D55" s="64"/>
      <c r="E55" s="7">
        <f t="shared" si="11"/>
        <v>29075.417171242902</v>
      </c>
      <c r="F55" s="7">
        <f t="shared" si="12"/>
        <v>29075.5</v>
      </c>
      <c r="G55" s="7">
        <f t="shared" si="13"/>
        <v>-2.6408450001326855E-2</v>
      </c>
      <c r="L55" s="4">
        <f t="shared" si="14"/>
        <v>-2.6408450001326855E-2</v>
      </c>
      <c r="O55" s="7">
        <f t="shared" si="10"/>
        <v>7.6290088785748181E-2</v>
      </c>
      <c r="P55" s="312">
        <f t="shared" si="15"/>
        <v>32903.845999999998</v>
      </c>
      <c r="Q55" s="1"/>
      <c r="AN55" s="4">
        <v>6586</v>
      </c>
      <c r="AO55" s="4">
        <v>4.779433278599754E-3</v>
      </c>
      <c r="AP55" s="4">
        <v>1</v>
      </c>
    </row>
    <row r="56" spans="1:42" x14ac:dyDescent="0.2">
      <c r="A56" s="4" t="s">
        <v>91</v>
      </c>
      <c r="B56" s="30"/>
      <c r="C56" s="64">
        <v>47970.341</v>
      </c>
      <c r="D56" s="64"/>
      <c r="E56" s="7">
        <f t="shared" si="11"/>
        <v>29225.951041912689</v>
      </c>
      <c r="F56" s="7">
        <f t="shared" si="12"/>
        <v>29226</v>
      </c>
      <c r="G56" s="7">
        <f t="shared" si="13"/>
        <v>-1.5609399997629225E-2</v>
      </c>
      <c r="L56" s="4">
        <f t="shared" si="14"/>
        <v>-1.5609399997629225E-2</v>
      </c>
      <c r="O56" s="7">
        <f t="shared" si="10"/>
        <v>7.7026918558426707E-2</v>
      </c>
      <c r="P56" s="312">
        <f t="shared" si="15"/>
        <v>32951.841</v>
      </c>
      <c r="Q56" s="1"/>
      <c r="AN56" s="4">
        <v>6586</v>
      </c>
      <c r="AO56" s="4">
        <v>4.8794332760735415E-3</v>
      </c>
      <c r="AP56" s="4">
        <v>1</v>
      </c>
    </row>
    <row r="57" spans="1:42" x14ac:dyDescent="0.2">
      <c r="A57" s="4" t="s">
        <v>93</v>
      </c>
      <c r="B57" s="30" t="s">
        <v>112</v>
      </c>
      <c r="C57" s="64">
        <v>48125.45</v>
      </c>
      <c r="D57" s="64"/>
      <c r="E57" s="7">
        <f t="shared" si="11"/>
        <v>29712.442512810041</v>
      </c>
      <c r="F57" s="7">
        <f t="shared" si="12"/>
        <v>29712.5</v>
      </c>
      <c r="G57" s="7">
        <f t="shared" si="13"/>
        <v>-1.8328749996726401E-2</v>
      </c>
      <c r="L57" s="4">
        <f t="shared" si="14"/>
        <v>-1.8328749996726401E-2</v>
      </c>
      <c r="O57" s="7">
        <f t="shared" si="10"/>
        <v>7.9432564796003052E-2</v>
      </c>
      <c r="P57" s="312">
        <f t="shared" si="15"/>
        <v>33106.949999999997</v>
      </c>
      <c r="Q57" s="1"/>
      <c r="AN57" s="4">
        <v>6950</v>
      </c>
      <c r="AO57" s="4">
        <v>5.7640705927042291E-3</v>
      </c>
      <c r="AP57" s="4">
        <v>1</v>
      </c>
    </row>
    <row r="58" spans="1:42" x14ac:dyDescent="0.2">
      <c r="A58" s="4" t="s">
        <v>93</v>
      </c>
      <c r="B58" s="30"/>
      <c r="C58" s="64">
        <v>48146.339</v>
      </c>
      <c r="D58" s="64"/>
      <c r="E58" s="7">
        <f t="shared" si="11"/>
        <v>29777.959796369192</v>
      </c>
      <c r="F58" s="7">
        <f t="shared" si="12"/>
        <v>29778</v>
      </c>
      <c r="G58" s="7">
        <f t="shared" si="13"/>
        <v>-1.2818199997127522E-2</v>
      </c>
      <c r="L58" s="4">
        <f t="shared" si="14"/>
        <v>-1.2818199997127522E-2</v>
      </c>
      <c r="O58" s="7">
        <f t="shared" si="10"/>
        <v>7.9759226209839232E-2</v>
      </c>
      <c r="P58" s="312">
        <f t="shared" si="15"/>
        <v>33127.839</v>
      </c>
      <c r="Q58" s="1"/>
      <c r="AN58" s="4">
        <v>6950</v>
      </c>
      <c r="AO58" s="4">
        <v>5.9440705954330042E-3</v>
      </c>
      <c r="AP58" s="4">
        <v>1</v>
      </c>
    </row>
    <row r="59" spans="1:42" x14ac:dyDescent="0.2">
      <c r="A59" s="4" t="s">
        <v>93</v>
      </c>
      <c r="B59" s="30"/>
      <c r="C59" s="64">
        <v>48167.383999999998</v>
      </c>
      <c r="D59" s="64"/>
      <c r="E59" s="7">
        <f t="shared" si="11"/>
        <v>29843.966365975302</v>
      </c>
      <c r="F59" s="7">
        <f t="shared" si="12"/>
        <v>29844</v>
      </c>
      <c r="G59" s="7">
        <f t="shared" si="13"/>
        <v>-1.0723599996708799E-2</v>
      </c>
      <c r="L59" s="4">
        <f t="shared" si="14"/>
        <v>-1.0723599996708799E-2</v>
      </c>
      <c r="O59" s="7">
        <f t="shared" si="10"/>
        <v>8.0089047791860393E-2</v>
      </c>
      <c r="P59" s="312">
        <f t="shared" si="15"/>
        <v>33148.883999999998</v>
      </c>
      <c r="Q59" s="1"/>
      <c r="AN59" s="4">
        <v>6972</v>
      </c>
      <c r="AO59" s="4">
        <v>6.2983069219626486E-3</v>
      </c>
      <c r="AP59" s="4">
        <v>1</v>
      </c>
    </row>
    <row r="60" spans="1:42" x14ac:dyDescent="0.2">
      <c r="A60" s="4" t="s">
        <v>93</v>
      </c>
      <c r="B60" s="30"/>
      <c r="C60" s="64">
        <v>48174.400000000001</v>
      </c>
      <c r="D60" s="64"/>
      <c r="E60" s="7">
        <f t="shared" si="11"/>
        <v>29865.971692293035</v>
      </c>
      <c r="F60" s="7">
        <f t="shared" si="12"/>
        <v>29866</v>
      </c>
      <c r="G60" s="7">
        <f t="shared" si="13"/>
        <v>-9.0253999951528385E-3</v>
      </c>
      <c r="L60" s="4">
        <f t="shared" si="14"/>
        <v>-9.0253999951528385E-3</v>
      </c>
      <c r="O60" s="7">
        <f t="shared" si="10"/>
        <v>8.0199137008998847E-2</v>
      </c>
      <c r="P60" s="312">
        <f t="shared" si="15"/>
        <v>33155.9</v>
      </c>
      <c r="Q60" s="1"/>
      <c r="AN60" s="4">
        <v>6972</v>
      </c>
      <c r="AO60" s="4">
        <v>6.5683069187798537E-3</v>
      </c>
      <c r="AP60" s="4">
        <v>1</v>
      </c>
    </row>
    <row r="61" spans="1:42" x14ac:dyDescent="0.2">
      <c r="A61" s="4" t="s">
        <v>93</v>
      </c>
      <c r="B61" s="30" t="s">
        <v>112</v>
      </c>
      <c r="C61" s="64">
        <v>48187.298999999999</v>
      </c>
      <c r="D61" s="64"/>
      <c r="E61" s="7">
        <f t="shared" si="11"/>
        <v>29906.428748189883</v>
      </c>
      <c r="F61" s="7">
        <f t="shared" si="12"/>
        <v>29906.5</v>
      </c>
      <c r="G61" s="7">
        <f t="shared" si="13"/>
        <v>-2.2717350002494641E-2</v>
      </c>
      <c r="L61" s="4">
        <f t="shared" si="14"/>
        <v>-2.2717350002494641E-2</v>
      </c>
      <c r="O61" s="7">
        <f t="shared" si="10"/>
        <v>8.0401995656174868E-2</v>
      </c>
      <c r="P61" s="312">
        <f t="shared" si="15"/>
        <v>33168.798999999999</v>
      </c>
      <c r="Q61" s="1"/>
      <c r="AN61" s="4">
        <v>6986</v>
      </c>
      <c r="AO61" s="4">
        <v>5.9046391179435886E-3</v>
      </c>
      <c r="AP61" s="4">
        <v>1</v>
      </c>
    </row>
    <row r="62" spans="1:42" x14ac:dyDescent="0.2">
      <c r="A62" s="4" t="s">
        <v>94</v>
      </c>
      <c r="B62" s="30" t="s">
        <v>112</v>
      </c>
      <c r="C62" s="64">
        <v>48447.478000000003</v>
      </c>
      <c r="D62" s="64">
        <v>5.0000000000000001E-3</v>
      </c>
      <c r="E62" s="7">
        <f t="shared" si="11"/>
        <v>30722.466917519876</v>
      </c>
      <c r="F62" s="7">
        <f t="shared" si="12"/>
        <v>30722.5</v>
      </c>
      <c r="G62" s="7">
        <f t="shared" si="13"/>
        <v>-1.0547749996476341E-2</v>
      </c>
      <c r="L62" s="4">
        <f t="shared" si="14"/>
        <v>-1.0547749996476341E-2</v>
      </c>
      <c r="O62" s="7">
        <f t="shared" si="10"/>
        <v>8.4542899364131729E-2</v>
      </c>
      <c r="P62" s="312">
        <f t="shared" si="15"/>
        <v>33428.978000000003</v>
      </c>
      <c r="Q62" s="1"/>
      <c r="AN62" s="4">
        <v>6986</v>
      </c>
      <c r="AO62" s="4">
        <v>5.9046391179435886E-3</v>
      </c>
      <c r="AP62" s="4">
        <v>1</v>
      </c>
    </row>
    <row r="63" spans="1:42" x14ac:dyDescent="0.2">
      <c r="A63" s="4" t="s">
        <v>94</v>
      </c>
      <c r="B63" s="30"/>
      <c r="C63" s="64">
        <v>48467.402999999998</v>
      </c>
      <c r="D63" s="64">
        <v>5.0000000000000001E-3</v>
      </c>
      <c r="E63" s="7">
        <f t="shared" si="11"/>
        <v>30784.960664224629</v>
      </c>
      <c r="F63" s="7">
        <f t="shared" si="12"/>
        <v>30785</v>
      </c>
      <c r="G63" s="7">
        <f t="shared" si="13"/>
        <v>-1.2541500000224914E-2</v>
      </c>
      <c r="L63" s="4">
        <f t="shared" si="14"/>
        <v>-1.2541500000224914E-2</v>
      </c>
      <c r="O63" s="7">
        <f t="shared" si="10"/>
        <v>8.4864281111942996E-2</v>
      </c>
      <c r="P63" s="312">
        <f t="shared" si="15"/>
        <v>33448.902999999998</v>
      </c>
      <c r="Q63" s="1"/>
      <c r="AN63" s="4">
        <v>7154</v>
      </c>
      <c r="AO63" s="4">
        <v>6.2206255825003609E-3</v>
      </c>
      <c r="AP63" s="4">
        <v>0.2</v>
      </c>
    </row>
    <row r="64" spans="1:42" x14ac:dyDescent="0.2">
      <c r="A64" s="4" t="s">
        <v>94</v>
      </c>
      <c r="B64" s="30" t="s">
        <v>112</v>
      </c>
      <c r="C64" s="64">
        <v>48486.362000000001</v>
      </c>
      <c r="D64" s="64">
        <v>5.0000000000000001E-3</v>
      </c>
      <c r="E64" s="7">
        <f t="shared" si="11"/>
        <v>30844.424601176994</v>
      </c>
      <c r="F64" s="7">
        <f t="shared" si="12"/>
        <v>30844.5</v>
      </c>
      <c r="G64" s="7">
        <f t="shared" si="13"/>
        <v>-2.4039549993176479E-2</v>
      </c>
      <c r="L64" s="4">
        <f t="shared" si="14"/>
        <v>-2.4039549993176479E-2</v>
      </c>
      <c r="O64" s="7">
        <f t="shared" si="10"/>
        <v>8.5170794045799483E-2</v>
      </c>
      <c r="P64" s="312">
        <f t="shared" si="15"/>
        <v>33467.862000000001</v>
      </c>
      <c r="Q64" s="1"/>
      <c r="AN64" s="4">
        <v>7154</v>
      </c>
      <c r="AO64" s="4">
        <v>6.2206255825003609E-3</v>
      </c>
      <c r="AP64" s="4">
        <v>0.2</v>
      </c>
    </row>
    <row r="65" spans="1:42" x14ac:dyDescent="0.2">
      <c r="A65" s="4" t="s">
        <v>94</v>
      </c>
      <c r="B65" s="30"/>
      <c r="C65" s="64">
        <v>48489.39</v>
      </c>
      <c r="D65" s="64">
        <v>6.0000000000000001E-3</v>
      </c>
      <c r="E65" s="7">
        <f t="shared" si="11"/>
        <v>30853.921768806704</v>
      </c>
      <c r="F65" s="7">
        <f t="shared" si="12"/>
        <v>30854</v>
      </c>
      <c r="G65" s="7">
        <f t="shared" si="13"/>
        <v>-2.4942599993664771E-2</v>
      </c>
      <c r="L65" s="4">
        <f t="shared" si="14"/>
        <v>-2.4942599993664771E-2</v>
      </c>
      <c r="O65" s="7">
        <f t="shared" si="10"/>
        <v>8.5219783429751186E-2</v>
      </c>
      <c r="P65" s="312">
        <f t="shared" si="15"/>
        <v>33470.89</v>
      </c>
      <c r="Q65" s="1"/>
      <c r="AN65" s="4">
        <v>7154</v>
      </c>
      <c r="AO65" s="4">
        <v>6.2206255825003609E-3</v>
      </c>
      <c r="AP65" s="4">
        <v>0.2</v>
      </c>
    </row>
    <row r="66" spans="1:42" x14ac:dyDescent="0.2">
      <c r="A66" s="4" t="s">
        <v>94</v>
      </c>
      <c r="B66" s="30"/>
      <c r="C66" s="64">
        <v>48490.351999999999</v>
      </c>
      <c r="D66" s="64">
        <v>5.0000000000000001E-3</v>
      </c>
      <c r="E66" s="7">
        <f t="shared" si="11"/>
        <v>30856.939032763035</v>
      </c>
      <c r="F66" s="7">
        <f t="shared" si="12"/>
        <v>30857</v>
      </c>
      <c r="G66" s="7">
        <f t="shared" si="13"/>
        <v>-1.943829999800073E-2</v>
      </c>
      <c r="L66" s="4">
        <f t="shared" si="14"/>
        <v>-1.943829999800073E-2</v>
      </c>
      <c r="O66" s="7">
        <f t="shared" si="10"/>
        <v>8.5235256641622223E-2</v>
      </c>
      <c r="P66" s="312">
        <f t="shared" si="15"/>
        <v>33471.851999999999</v>
      </c>
      <c r="Q66" s="1"/>
      <c r="AN66" s="4">
        <v>7160.5</v>
      </c>
      <c r="AO66" s="4">
        <v>6.8039226680411957E-3</v>
      </c>
      <c r="AP66" s="4">
        <v>1</v>
      </c>
    </row>
    <row r="67" spans="1:42" x14ac:dyDescent="0.2">
      <c r="A67" s="4" t="s">
        <v>94</v>
      </c>
      <c r="B67" s="30" t="s">
        <v>112</v>
      </c>
      <c r="C67" s="64">
        <v>48492.432999999997</v>
      </c>
      <c r="D67" s="64">
        <v>7.0000000000000001E-3</v>
      </c>
      <c r="E67" s="7">
        <f t="shared" si="11"/>
        <v>30863.465983171696</v>
      </c>
      <c r="F67" s="7">
        <f t="shared" si="12"/>
        <v>30863.5</v>
      </c>
      <c r="G67" s="7">
        <f t="shared" si="13"/>
        <v>-1.0845650002011098E-2</v>
      </c>
      <c r="L67" s="4">
        <f t="shared" si="14"/>
        <v>-1.0845650002011098E-2</v>
      </c>
      <c r="O67" s="7">
        <f t="shared" si="10"/>
        <v>8.5268786676568883E-2</v>
      </c>
      <c r="P67" s="312">
        <f t="shared" si="15"/>
        <v>33473.932999999997</v>
      </c>
      <c r="Q67" s="1"/>
      <c r="AN67" s="4">
        <v>7335.5</v>
      </c>
      <c r="AO67" s="4">
        <v>6.2580752273788676E-3</v>
      </c>
      <c r="AP67" s="4">
        <v>0.2</v>
      </c>
    </row>
    <row r="68" spans="1:42" x14ac:dyDescent="0.2">
      <c r="A68" s="4" t="s">
        <v>94</v>
      </c>
      <c r="B68" s="30"/>
      <c r="C68" s="64">
        <v>48495.447999999997</v>
      </c>
      <c r="D68" s="64">
        <v>5.0000000000000001E-3</v>
      </c>
      <c r="E68" s="7">
        <f t="shared" si="11"/>
        <v>30872.922376964158</v>
      </c>
      <c r="F68" s="7">
        <f t="shared" si="12"/>
        <v>30873</v>
      </c>
      <c r="G68" s="7">
        <f t="shared" si="13"/>
        <v>-2.474870000150986E-2</v>
      </c>
      <c r="L68" s="4">
        <f t="shared" si="14"/>
        <v>-2.474870000150986E-2</v>
      </c>
      <c r="O68" s="7">
        <f t="shared" si="10"/>
        <v>8.5317803786252561E-2</v>
      </c>
      <c r="P68" s="312">
        <f t="shared" si="15"/>
        <v>33476.947999999997</v>
      </c>
      <c r="Q68" s="1"/>
      <c r="AN68" s="4">
        <v>7335.5</v>
      </c>
      <c r="AO68" s="4">
        <v>6.958075231523253E-3</v>
      </c>
      <c r="AP68" s="4">
        <v>0.2</v>
      </c>
    </row>
    <row r="69" spans="1:42" x14ac:dyDescent="0.2">
      <c r="A69" s="4" t="s">
        <v>94</v>
      </c>
      <c r="B69" s="30"/>
      <c r="C69" s="64">
        <v>48496.413999999997</v>
      </c>
      <c r="D69" s="64">
        <v>6.0000000000000001E-3</v>
      </c>
      <c r="E69" s="7">
        <f t="shared" si="11"/>
        <v>30875.952186716571</v>
      </c>
      <c r="F69" s="7">
        <f t="shared" si="12"/>
        <v>30876</v>
      </c>
      <c r="G69" s="7">
        <f t="shared" si="13"/>
        <v>-1.5244400005030911E-2</v>
      </c>
      <c r="L69" s="4">
        <f t="shared" si="14"/>
        <v>-1.5244400005030911E-2</v>
      </c>
      <c r="O69" s="7">
        <f t="shared" si="10"/>
        <v>8.5333285753617899E-2</v>
      </c>
      <c r="P69" s="312">
        <f t="shared" si="15"/>
        <v>33477.913999999997</v>
      </c>
      <c r="Q69" s="1"/>
      <c r="AN69" s="4">
        <v>7335.5</v>
      </c>
      <c r="AO69" s="4">
        <v>6.958075231523253E-3</v>
      </c>
      <c r="AP69" s="4">
        <v>0.2</v>
      </c>
    </row>
    <row r="70" spans="1:42" x14ac:dyDescent="0.2">
      <c r="A70" s="4" t="s">
        <v>94</v>
      </c>
      <c r="B70" s="30"/>
      <c r="C70" s="64">
        <v>48497.362999999998</v>
      </c>
      <c r="D70" s="64">
        <v>5.0000000000000001E-3</v>
      </c>
      <c r="E70" s="7">
        <f t="shared" si="11"/>
        <v>30878.928676835661</v>
      </c>
      <c r="F70" s="7">
        <f t="shared" si="12"/>
        <v>30879</v>
      </c>
      <c r="G70" s="7">
        <f t="shared" si="13"/>
        <v>-2.2740100001101382E-2</v>
      </c>
      <c r="L70" s="4">
        <f t="shared" si="14"/>
        <v>-2.2740100001101382E-2</v>
      </c>
      <c r="O70" s="7">
        <f t="shared" si="10"/>
        <v>8.5348769103429714E-2</v>
      </c>
      <c r="P70" s="312">
        <f t="shared" si="15"/>
        <v>33478.862999999998</v>
      </c>
      <c r="Q70" s="1"/>
      <c r="AN70" s="4">
        <v>7335.5</v>
      </c>
      <c r="AO70" s="4">
        <v>6.958075231523253E-3</v>
      </c>
      <c r="AP70" s="4">
        <v>0.2</v>
      </c>
    </row>
    <row r="71" spans="1:42" x14ac:dyDescent="0.2">
      <c r="A71" s="4" t="s">
        <v>94</v>
      </c>
      <c r="B71" s="30" t="s">
        <v>112</v>
      </c>
      <c r="C71" s="64">
        <v>48499.436000000002</v>
      </c>
      <c r="D71" s="64">
        <v>6.0000000000000001E-3</v>
      </c>
      <c r="E71" s="7">
        <f t="shared" si="11"/>
        <v>30885.430535652184</v>
      </c>
      <c r="F71" s="7">
        <f t="shared" si="12"/>
        <v>30885.5</v>
      </c>
      <c r="G71" s="7">
        <f t="shared" si="13"/>
        <v>-2.2147449999465607E-2</v>
      </c>
      <c r="L71" s="4">
        <f t="shared" si="14"/>
        <v>-2.2147449999465607E-2</v>
      </c>
      <c r="O71" s="7">
        <f t="shared" si="10"/>
        <v>8.5382321103914721E-2</v>
      </c>
      <c r="P71" s="312">
        <f t="shared" si="15"/>
        <v>33480.936000000002</v>
      </c>
      <c r="Q71" s="1"/>
      <c r="AN71" s="4">
        <v>7388</v>
      </c>
      <c r="AO71" s="4">
        <v>5.4093210055725649E-3</v>
      </c>
      <c r="AP71" s="4">
        <v>1</v>
      </c>
    </row>
    <row r="72" spans="1:42" x14ac:dyDescent="0.2">
      <c r="A72" s="4" t="s">
        <v>94</v>
      </c>
      <c r="B72" s="30" t="s">
        <v>112</v>
      </c>
      <c r="C72" s="64">
        <v>48500.396000000001</v>
      </c>
      <c r="D72" s="64">
        <v>6.0000000000000001E-3</v>
      </c>
      <c r="E72" s="4">
        <f t="shared" si="11"/>
        <v>30888.441526710481</v>
      </c>
      <c r="F72" s="4">
        <f t="shared" si="12"/>
        <v>30888.5</v>
      </c>
      <c r="G72" s="4">
        <f t="shared" si="13"/>
        <v>-1.8643149996933062E-2</v>
      </c>
      <c r="L72" s="4">
        <f t="shared" si="14"/>
        <v>-1.8643149996933062E-2</v>
      </c>
      <c r="O72" s="7">
        <f t="shared" si="10"/>
        <v>8.5397808831473687E-2</v>
      </c>
      <c r="P72" s="312">
        <f t="shared" si="15"/>
        <v>33481.896000000001</v>
      </c>
      <c r="Q72" s="1"/>
      <c r="AN72" s="4">
        <v>7439</v>
      </c>
      <c r="AO72" s="4">
        <v>4.9659597425488755E-3</v>
      </c>
      <c r="AP72" s="4">
        <v>1</v>
      </c>
    </row>
    <row r="73" spans="1:42" x14ac:dyDescent="0.2">
      <c r="A73" s="4" t="s">
        <v>95</v>
      </c>
      <c r="B73" s="30"/>
      <c r="C73" s="64">
        <v>48503.43</v>
      </c>
      <c r="D73" s="64">
        <v>6.0000000000000001E-3</v>
      </c>
      <c r="E73" s="4">
        <f t="shared" si="11"/>
        <v>30897.957513034307</v>
      </c>
      <c r="F73" s="4">
        <f t="shared" si="12"/>
        <v>30898</v>
      </c>
      <c r="G73" s="4">
        <f t="shared" si="13"/>
        <v>-1.3546199996198993E-2</v>
      </c>
      <c r="L73" s="4">
        <f t="shared" si="14"/>
        <v>-1.3546199996198993E-2</v>
      </c>
      <c r="O73" s="7">
        <f t="shared" si="10"/>
        <v>8.544686242238364E-2</v>
      </c>
      <c r="P73" s="312">
        <f t="shared" si="15"/>
        <v>33484.93</v>
      </c>
      <c r="Q73" s="1"/>
      <c r="AN73" s="4">
        <v>7439.5</v>
      </c>
      <c r="AO73" s="4">
        <v>5.550828755076509E-3</v>
      </c>
      <c r="AP73" s="4">
        <v>1</v>
      </c>
    </row>
    <row r="74" spans="1:42" x14ac:dyDescent="0.2">
      <c r="A74" s="45" t="s">
        <v>122</v>
      </c>
      <c r="B74" s="43"/>
      <c r="C74" s="123">
        <v>48504.373899999999</v>
      </c>
      <c r="D74" s="123"/>
      <c r="E74" s="4">
        <f t="shared" si="11"/>
        <v>30900.918007263394</v>
      </c>
      <c r="F74" s="4">
        <f t="shared" si="12"/>
        <v>30901</v>
      </c>
      <c r="G74" s="23">
        <f t="shared" si="13"/>
        <v>-2.6141899994399864E-2</v>
      </c>
      <c r="O74" s="7">
        <f t="shared" si="10"/>
        <v>8.5462355910136234E-2</v>
      </c>
      <c r="P74" s="312">
        <f t="shared" si="15"/>
        <v>33485.873899999999</v>
      </c>
      <c r="Q74" s="33">
        <v>4.374086347525008E-4</v>
      </c>
      <c r="AN74" s="4">
        <v>7441.5</v>
      </c>
      <c r="AO74" s="4">
        <v>5.5903047832543962E-3</v>
      </c>
      <c r="AP74" s="4">
        <v>1</v>
      </c>
    </row>
    <row r="75" spans="1:42" x14ac:dyDescent="0.2">
      <c r="A75" s="4" t="s">
        <v>109</v>
      </c>
      <c r="B75" s="30"/>
      <c r="C75" s="64">
        <v>48504.378799999999</v>
      </c>
      <c r="D75" s="64"/>
      <c r="E75" s="4">
        <f t="shared" si="11"/>
        <v>30900.933375863584</v>
      </c>
      <c r="F75" s="4">
        <f t="shared" si="12"/>
        <v>30901</v>
      </c>
      <c r="G75" s="4">
        <f t="shared" si="13"/>
        <v>-2.1241899994492996E-2</v>
      </c>
      <c r="M75" s="4">
        <f>G75</f>
        <v>-2.1241899994492996E-2</v>
      </c>
      <c r="O75" s="4">
        <f t="shared" si="10"/>
        <v>8.5462355910136234E-2</v>
      </c>
      <c r="P75" s="312">
        <f t="shared" si="15"/>
        <v>33485.878799999999</v>
      </c>
      <c r="Q75" s="1"/>
      <c r="AN75" s="4">
        <v>7442</v>
      </c>
      <c r="AO75" s="4">
        <v>5.375173786887899E-3</v>
      </c>
      <c r="AP75" s="4">
        <v>1</v>
      </c>
    </row>
    <row r="76" spans="1:42" x14ac:dyDescent="0.2">
      <c r="A76" s="4" t="s">
        <v>109</v>
      </c>
      <c r="B76" s="30"/>
      <c r="C76" s="64">
        <v>48504.383900000001</v>
      </c>
      <c r="D76" s="64"/>
      <c r="E76" s="4">
        <f t="shared" si="11"/>
        <v>30900.949371753588</v>
      </c>
      <c r="F76" s="4">
        <f t="shared" si="12"/>
        <v>30901</v>
      </c>
      <c r="G76" s="4">
        <f t="shared" si="13"/>
        <v>-1.6141899992362596E-2</v>
      </c>
      <c r="M76" s="4">
        <f>G76</f>
        <v>-1.6141899992362596E-2</v>
      </c>
      <c r="O76" s="4">
        <f t="shared" si="10"/>
        <v>8.5462355910136234E-2</v>
      </c>
      <c r="P76" s="312">
        <f t="shared" si="15"/>
        <v>33485.883900000001</v>
      </c>
      <c r="Q76" s="1"/>
      <c r="AN76" s="4">
        <v>7445</v>
      </c>
      <c r="AO76" s="4">
        <v>5.8843878287007101E-3</v>
      </c>
      <c r="AP76" s="4">
        <v>1</v>
      </c>
    </row>
    <row r="77" spans="1:42" x14ac:dyDescent="0.2">
      <c r="A77" s="4" t="s">
        <v>95</v>
      </c>
      <c r="B77" s="30"/>
      <c r="C77" s="64">
        <v>48517.455000000002</v>
      </c>
      <c r="D77" s="64">
        <v>5.0000000000000001E-3</v>
      </c>
      <c r="E77" s="4">
        <f t="shared" si="11"/>
        <v>30941.946210526625</v>
      </c>
      <c r="F77" s="4">
        <f t="shared" si="12"/>
        <v>30942</v>
      </c>
      <c r="G77" s="4">
        <f t="shared" si="13"/>
        <v>-1.7149799998151138E-2</v>
      </c>
      <c r="L77" s="4">
        <f>G77</f>
        <v>-1.7149799998151138E-2</v>
      </c>
      <c r="O77" s="4">
        <f t="shared" si="10"/>
        <v>8.5674238794612223E-2</v>
      </c>
      <c r="P77" s="312">
        <f t="shared" si="15"/>
        <v>33498.955000000002</v>
      </c>
      <c r="Q77" s="1"/>
      <c r="AN77" s="4">
        <v>7445.5</v>
      </c>
      <c r="AO77" s="4">
        <v>6.6692568361759186E-3</v>
      </c>
      <c r="AP77" s="4">
        <v>1</v>
      </c>
    </row>
    <row r="78" spans="1:42" x14ac:dyDescent="0.2">
      <c r="A78" s="4" t="s">
        <v>95</v>
      </c>
      <c r="B78" s="30" t="s">
        <v>112</v>
      </c>
      <c r="C78" s="64">
        <v>48524.311000000002</v>
      </c>
      <c r="D78" s="64">
        <v>6.0000000000000001E-3</v>
      </c>
      <c r="E78" s="4">
        <f t="shared" si="11"/>
        <v>30963.449705001301</v>
      </c>
      <c r="F78" s="4">
        <f t="shared" si="12"/>
        <v>30963.5</v>
      </c>
      <c r="G78" s="4">
        <f t="shared" si="13"/>
        <v>-1.6035649998229928E-2</v>
      </c>
      <c r="L78" s="4">
        <f>G78</f>
        <v>-1.6035649998229928E-2</v>
      </c>
      <c r="O78" s="4">
        <f t="shared" si="10"/>
        <v>8.5785451315550432E-2</v>
      </c>
      <c r="P78" s="312">
        <f t="shared" si="15"/>
        <v>33505.811000000002</v>
      </c>
      <c r="Q78" s="1"/>
      <c r="AN78" s="4">
        <v>7853</v>
      </c>
      <c r="AO78" s="4">
        <v>7.2374977971776389E-3</v>
      </c>
      <c r="AP78" s="4">
        <v>1</v>
      </c>
    </row>
    <row r="79" spans="1:42" x14ac:dyDescent="0.2">
      <c r="A79" s="4" t="s">
        <v>62</v>
      </c>
      <c r="B79" s="43"/>
      <c r="C79" s="126">
        <v>48544.870999999999</v>
      </c>
      <c r="D79" s="64"/>
      <c r="E79" s="4">
        <f t="shared" si="11"/>
        <v>31027.935096833164</v>
      </c>
      <c r="F79" s="4">
        <f t="shared" si="12"/>
        <v>31028</v>
      </c>
      <c r="G79" s="4">
        <f t="shared" si="13"/>
        <v>-2.0693200000096112E-2</v>
      </c>
      <c r="I79" s="4">
        <f>G79</f>
        <v>-2.0693200000096112E-2</v>
      </c>
      <c r="O79" s="4">
        <f t="shared" si="10"/>
        <v>8.6119514902285435E-2</v>
      </c>
      <c r="P79" s="312">
        <f t="shared" si="15"/>
        <v>33526.370999999999</v>
      </c>
      <c r="Q79" s="1"/>
      <c r="W79" s="3"/>
      <c r="AN79" s="4">
        <v>7890.5</v>
      </c>
      <c r="AO79" s="4">
        <v>5.7426733474130742E-3</v>
      </c>
      <c r="AP79" s="4">
        <v>1</v>
      </c>
    </row>
    <row r="80" spans="1:42" x14ac:dyDescent="0.2">
      <c r="A80" s="161" t="s">
        <v>259</v>
      </c>
      <c r="B80" s="166" t="s">
        <v>111</v>
      </c>
      <c r="C80" s="161">
        <v>48544.871030000002</v>
      </c>
      <c r="D80" s="161">
        <v>8.0000000000000007E-5</v>
      </c>
      <c r="E80" s="4">
        <f t="shared" si="11"/>
        <v>31027.935190926644</v>
      </c>
      <c r="F80" s="4">
        <f t="shared" si="12"/>
        <v>31028</v>
      </c>
      <c r="G80" s="23">
        <f t="shared" si="13"/>
        <v>-2.0663199997215997E-2</v>
      </c>
      <c r="M80" s="4">
        <f>G80</f>
        <v>-2.0663199997215997E-2</v>
      </c>
      <c r="N80" s="4">
        <f ca="1">+C$11+C$12*F80</f>
        <v>-4.9623299261415774E-2</v>
      </c>
      <c r="O80" s="4">
        <f t="shared" si="10"/>
        <v>8.6119514902285435E-2</v>
      </c>
      <c r="P80" s="312">
        <f t="shared" si="15"/>
        <v>33526.371030000002</v>
      </c>
      <c r="Q80" s="1"/>
      <c r="R80" s="4">
        <f>+(O80-G80)^2</f>
        <v>1.1402548201308205E-2</v>
      </c>
      <c r="S80" s="4">
        <v>1</v>
      </c>
      <c r="T80" s="4">
        <f>S80*R80</f>
        <v>1.1402548201308205E-2</v>
      </c>
      <c r="V80" s="4">
        <v>1</v>
      </c>
    </row>
    <row r="81" spans="1:42" x14ac:dyDescent="0.2">
      <c r="A81" s="4" t="s">
        <v>95</v>
      </c>
      <c r="B81" s="30" t="s">
        <v>112</v>
      </c>
      <c r="C81" s="64">
        <v>48573.421000000002</v>
      </c>
      <c r="D81" s="64">
        <v>6.0000000000000001E-3</v>
      </c>
      <c r="E81" s="4">
        <f t="shared" si="11"/>
        <v>31117.480716327333</v>
      </c>
      <c r="F81" s="4">
        <f t="shared" si="12"/>
        <v>31117.5</v>
      </c>
      <c r="G81" s="4">
        <f t="shared" si="13"/>
        <v>-6.1482499950216152E-3</v>
      </c>
      <c r="L81" s="4">
        <f>G81</f>
        <v>-6.1482499950216152E-3</v>
      </c>
      <c r="O81" s="4">
        <f t="shared" si="10"/>
        <v>8.6584119069365625E-2</v>
      </c>
      <c r="P81" s="312">
        <f t="shared" si="15"/>
        <v>33554.921000000002</v>
      </c>
      <c r="Q81" s="1"/>
      <c r="AN81" s="4">
        <v>7959.5</v>
      </c>
      <c r="AO81" s="4">
        <v>6.914596349815838E-3</v>
      </c>
      <c r="AP81" s="4">
        <v>1</v>
      </c>
    </row>
    <row r="82" spans="1:42" x14ac:dyDescent="0.2">
      <c r="A82" s="4" t="s">
        <v>96</v>
      </c>
      <c r="B82" s="30"/>
      <c r="C82" s="64">
        <v>48628.413</v>
      </c>
      <c r="D82" s="64">
        <v>6.0000000000000001E-3</v>
      </c>
      <c r="E82" s="4">
        <f t="shared" si="11"/>
        <v>31289.96032078347</v>
      </c>
      <c r="F82" s="4">
        <f t="shared" si="12"/>
        <v>31290</v>
      </c>
      <c r="G82" s="4">
        <f t="shared" si="13"/>
        <v>-1.2650999997276813E-2</v>
      </c>
      <c r="L82" s="4">
        <f>G82</f>
        <v>-1.2650999997276813E-2</v>
      </c>
      <c r="O82" s="4">
        <f t="shared" si="10"/>
        <v>8.7483056294124978E-2</v>
      </c>
      <c r="P82" s="312">
        <f t="shared" si="15"/>
        <v>33609.913</v>
      </c>
      <c r="Q82" s="1"/>
      <c r="AN82" s="4">
        <v>8049</v>
      </c>
      <c r="AO82" s="4">
        <v>5.3061486541992053E-3</v>
      </c>
      <c r="AP82" s="4">
        <v>1</v>
      </c>
    </row>
    <row r="83" spans="1:42" x14ac:dyDescent="0.2">
      <c r="A83" s="4" t="s">
        <v>97</v>
      </c>
      <c r="B83" s="30"/>
      <c r="C83" s="64">
        <v>48892.404000000002</v>
      </c>
      <c r="D83" s="64">
        <v>4.0000000000000001E-3</v>
      </c>
      <c r="E83" s="4">
        <f t="shared" si="11"/>
        <v>32117.954633774112</v>
      </c>
      <c r="F83" s="4">
        <f t="shared" si="12"/>
        <v>32118</v>
      </c>
      <c r="G83" s="4">
        <f t="shared" si="13"/>
        <v>-1.446419999410864E-2</v>
      </c>
      <c r="L83" s="4">
        <f>G83</f>
        <v>-1.446419999410864E-2</v>
      </c>
      <c r="O83" s="4">
        <f t="shared" ref="O83:O102" si="16">+D$11+D$12*F83+D$13*F83^2</f>
        <v>9.1861579306839955E-2</v>
      </c>
      <c r="P83" s="312">
        <f t="shared" si="15"/>
        <v>33873.904000000002</v>
      </c>
      <c r="Q83" s="1"/>
      <c r="AN83" s="4">
        <v>8393</v>
      </c>
      <c r="AO83" s="4">
        <v>7.6460256896098144E-3</v>
      </c>
      <c r="AP83" s="4">
        <v>1</v>
      </c>
    </row>
    <row r="84" spans="1:42" x14ac:dyDescent="0.2">
      <c r="A84" s="4" t="s">
        <v>109</v>
      </c>
      <c r="B84" s="30"/>
      <c r="C84" s="64">
        <v>48909.294199999997</v>
      </c>
      <c r="D84" s="64"/>
      <c r="E84" s="4">
        <f t="shared" si="11"/>
        <v>32170.929884995821</v>
      </c>
      <c r="F84" s="4">
        <f t="shared" si="12"/>
        <v>32171</v>
      </c>
      <c r="G84" s="4">
        <f t="shared" si="13"/>
        <v>-2.2354900000209454E-2</v>
      </c>
      <c r="M84" s="4">
        <f>G84</f>
        <v>-2.2354900000209454E-2</v>
      </c>
      <c r="O84" s="4">
        <f t="shared" si="16"/>
        <v>9.2145433227168588E-2</v>
      </c>
      <c r="P84" s="312">
        <f t="shared" si="15"/>
        <v>33890.794199999997</v>
      </c>
      <c r="Q84" s="1"/>
      <c r="AN84" s="4">
        <v>8432.5</v>
      </c>
      <c r="AO84" s="4">
        <v>9.6006772655528039E-3</v>
      </c>
      <c r="AP84" s="4">
        <v>1</v>
      </c>
    </row>
    <row r="85" spans="1:42" ht="13.5" thickBot="1" x14ac:dyDescent="0.25">
      <c r="A85" s="45" t="s">
        <v>123</v>
      </c>
      <c r="B85" s="43"/>
      <c r="C85" s="123">
        <v>48909.295899999997</v>
      </c>
      <c r="D85" s="123"/>
      <c r="E85" s="4">
        <f t="shared" ref="E85:E102" si="17">(C85-C$7)/C$8</f>
        <v>32170.935216959155</v>
      </c>
      <c r="F85" s="137">
        <f t="shared" ref="F85:F102" si="18">ROUND(2*E85,0)/2</f>
        <v>32171</v>
      </c>
      <c r="G85" s="188">
        <f>C85-(C$7+F85*C$8)</f>
        <v>-2.0654899999499321E-2</v>
      </c>
      <c r="H85" s="137"/>
      <c r="I85" s="137"/>
      <c r="J85" s="137"/>
      <c r="K85" s="137"/>
      <c r="L85" s="137"/>
      <c r="M85" s="137"/>
      <c r="N85" s="137"/>
      <c r="O85" s="137">
        <f t="shared" si="16"/>
        <v>9.2145433227168588E-2</v>
      </c>
      <c r="P85" s="314">
        <f t="shared" ref="P85:P102" si="19">C85-15018.5</f>
        <v>33890.795899999997</v>
      </c>
      <c r="Q85" s="1"/>
      <c r="AN85" s="4">
        <v>8433</v>
      </c>
      <c r="AO85" s="4">
        <v>7.6855462757521309E-3</v>
      </c>
      <c r="AP85" s="4">
        <v>1</v>
      </c>
    </row>
    <row r="86" spans="1:42" x14ac:dyDescent="0.2">
      <c r="A86" s="4" t="s">
        <v>98</v>
      </c>
      <c r="B86" s="30"/>
      <c r="C86" s="64">
        <v>49024.4</v>
      </c>
      <c r="D86" s="64">
        <v>5.0000000000000001E-3</v>
      </c>
      <c r="E86" s="4">
        <f t="shared" si="17"/>
        <v>32531.953358493938</v>
      </c>
      <c r="F86" s="4">
        <f t="shared" si="18"/>
        <v>32532</v>
      </c>
      <c r="G86" s="4">
        <f>C86-(C$7+F86*C$8)</f>
        <v>-1.4870799997879658E-2</v>
      </c>
      <c r="L86" s="4">
        <f>G86</f>
        <v>-1.4870799997879658E-2</v>
      </c>
      <c r="O86" s="4">
        <f t="shared" si="16"/>
        <v>9.4090331779047867E-2</v>
      </c>
      <c r="P86" s="312">
        <f t="shared" si="19"/>
        <v>34005.9</v>
      </c>
      <c r="Q86" s="1"/>
      <c r="AN86" s="4">
        <v>8433.5</v>
      </c>
      <c r="AO86" s="4">
        <v>9.67041528201662E-3</v>
      </c>
      <c r="AP86" s="4">
        <v>1</v>
      </c>
    </row>
    <row r="87" spans="1:42" x14ac:dyDescent="0.2">
      <c r="A87" s="4" t="s">
        <v>83</v>
      </c>
      <c r="B87" s="43"/>
      <c r="C87" s="126">
        <v>49592.544699999999</v>
      </c>
      <c r="D87" s="64">
        <v>5.9999999999999995E-4</v>
      </c>
      <c r="E87" s="4">
        <f t="shared" si="17"/>
        <v>34313.910245493003</v>
      </c>
      <c r="F87" s="4">
        <f t="shared" si="18"/>
        <v>34314</v>
      </c>
      <c r="G87" s="4">
        <f>C87-(C$7+F87*C$8)</f>
        <v>-2.8616600000532344E-2</v>
      </c>
      <c r="J87" s="4">
        <f>+G87</f>
        <v>-2.8616600000532344E-2</v>
      </c>
      <c r="O87" s="4">
        <f t="shared" si="16"/>
        <v>0.10398420702995748</v>
      </c>
      <c r="P87" s="312">
        <f t="shared" si="19"/>
        <v>34574.044699999999</v>
      </c>
      <c r="Q87" s="1"/>
      <c r="AN87" s="4">
        <v>8486</v>
      </c>
      <c r="AO87" s="4">
        <v>8.2816610447480343E-3</v>
      </c>
      <c r="AP87" s="4">
        <v>1</v>
      </c>
    </row>
    <row r="88" spans="1:42" x14ac:dyDescent="0.2">
      <c r="A88" s="4" t="s">
        <v>109</v>
      </c>
      <c r="B88" s="30"/>
      <c r="C88" s="64">
        <v>49592.5452</v>
      </c>
      <c r="D88" s="64"/>
      <c r="E88" s="4">
        <f t="shared" si="17"/>
        <v>34313.911813717517</v>
      </c>
      <c r="F88" s="4">
        <f t="shared" si="18"/>
        <v>34314</v>
      </c>
      <c r="G88" s="4">
        <f>C88-(C$7+F88*C$8)</f>
        <v>-2.8116599998611491E-2</v>
      </c>
      <c r="M88" s="4">
        <f>G88</f>
        <v>-2.8116599998611491E-2</v>
      </c>
      <c r="O88" s="4">
        <f t="shared" si="16"/>
        <v>0.10398420702995748</v>
      </c>
      <c r="P88" s="312">
        <f t="shared" si="19"/>
        <v>34574.0452</v>
      </c>
      <c r="Q88" s="1"/>
      <c r="AN88" s="4">
        <v>8612.5</v>
      </c>
      <c r="AO88" s="4">
        <v>9.0535196723067202E-3</v>
      </c>
      <c r="AP88" s="4">
        <v>1</v>
      </c>
    </row>
    <row r="89" spans="1:42" x14ac:dyDescent="0.2">
      <c r="A89" s="45" t="s">
        <v>124</v>
      </c>
      <c r="B89" s="43"/>
      <c r="C89" s="123">
        <v>49592.545700000002</v>
      </c>
      <c r="D89" s="123"/>
      <c r="E89" s="4">
        <f t="shared" si="17"/>
        <v>34313.913381942039</v>
      </c>
      <c r="F89" s="4">
        <f t="shared" si="18"/>
        <v>34314</v>
      </c>
      <c r="G89" s="23">
        <f>C89-(C$7+F89*C$8)</f>
        <v>-2.7616599996690638E-2</v>
      </c>
      <c r="O89" s="4">
        <f t="shared" si="16"/>
        <v>0.10398420702995748</v>
      </c>
      <c r="P89" s="312">
        <f t="shared" si="19"/>
        <v>34574.045700000002</v>
      </c>
      <c r="Q89" s="1"/>
      <c r="AN89" s="4">
        <v>8615.5</v>
      </c>
      <c r="AO89" s="4">
        <v>8.9627337438287213E-3</v>
      </c>
      <c r="AP89" s="4">
        <v>1</v>
      </c>
    </row>
    <row r="90" spans="1:42" x14ac:dyDescent="0.2">
      <c r="A90" s="82" t="s">
        <v>138</v>
      </c>
      <c r="B90" s="84"/>
      <c r="C90" s="82">
        <v>49678.718000000001</v>
      </c>
      <c r="D90" s="82" t="s">
        <v>139</v>
      </c>
      <c r="E90" s="4">
        <f t="shared" si="17"/>
        <v>34584.188407747162</v>
      </c>
      <c r="F90" s="4">
        <f t="shared" si="18"/>
        <v>34584</v>
      </c>
      <c r="G90" s="23"/>
      <c r="O90" s="4">
        <f t="shared" si="16"/>
        <v>0.10552583074000516</v>
      </c>
      <c r="P90" s="312">
        <f t="shared" si="19"/>
        <v>34660.218000000001</v>
      </c>
      <c r="Q90" s="33">
        <v>-6.6732614519423805E-2</v>
      </c>
      <c r="AN90" s="4">
        <v>8724.5</v>
      </c>
      <c r="AO90" s="4">
        <v>8.6841775337234139E-3</v>
      </c>
      <c r="AP90" s="4">
        <v>1</v>
      </c>
    </row>
    <row r="91" spans="1:42" x14ac:dyDescent="0.2">
      <c r="A91" s="82" t="s">
        <v>138</v>
      </c>
      <c r="B91" s="84"/>
      <c r="C91" s="82">
        <v>49783.402000000002</v>
      </c>
      <c r="D91" s="82" t="s">
        <v>139</v>
      </c>
      <c r="E91" s="4">
        <f t="shared" si="17"/>
        <v>34912.524436858432</v>
      </c>
      <c r="F91" s="4">
        <f t="shared" si="18"/>
        <v>34912.5</v>
      </c>
      <c r="G91" s="23"/>
      <c r="O91" s="4">
        <f t="shared" si="16"/>
        <v>0.10741657286493309</v>
      </c>
      <c r="P91" s="312">
        <f t="shared" si="19"/>
        <v>34764.902000000002</v>
      </c>
      <c r="Q91" s="33">
        <v>4.0941454273706768E-2</v>
      </c>
      <c r="AN91" s="4">
        <v>8724.5</v>
      </c>
      <c r="AO91" s="4">
        <v>8.8841775359469466E-3</v>
      </c>
      <c r="AP91" s="4">
        <v>1</v>
      </c>
    </row>
    <row r="92" spans="1:42" x14ac:dyDescent="0.2">
      <c r="A92" s="4" t="s">
        <v>99</v>
      </c>
      <c r="B92" s="30"/>
      <c r="C92" s="64">
        <v>50283.447</v>
      </c>
      <c r="D92" s="64">
        <v>2E-3</v>
      </c>
      <c r="E92" s="4">
        <f t="shared" si="17"/>
        <v>36480.890086594227</v>
      </c>
      <c r="F92" s="4">
        <f t="shared" si="18"/>
        <v>36481</v>
      </c>
      <c r="G92" s="4">
        <f t="shared" ref="G92:G102" si="20">C92-(C$7+F92*C$8)</f>
        <v>-3.5043899995798711E-2</v>
      </c>
      <c r="L92" s="4">
        <f t="shared" ref="L92:L101" si="21">G92</f>
        <v>-3.5043899995798711E-2</v>
      </c>
      <c r="O92" s="4">
        <f t="shared" si="16"/>
        <v>0.1166728847082712</v>
      </c>
      <c r="P92" s="312">
        <f t="shared" si="19"/>
        <v>35264.947</v>
      </c>
      <c r="Q92" s="1"/>
      <c r="AN92" s="4">
        <v>8843.5</v>
      </c>
      <c r="AO92" s="4">
        <v>9.9630012773559429E-3</v>
      </c>
      <c r="AP92" s="4">
        <v>1</v>
      </c>
    </row>
    <row r="93" spans="1:42" x14ac:dyDescent="0.2">
      <c r="A93" s="4" t="s">
        <v>99</v>
      </c>
      <c r="B93" s="30"/>
      <c r="C93" s="64">
        <v>50285.38</v>
      </c>
      <c r="D93" s="64">
        <v>5.0000000000000001E-3</v>
      </c>
      <c r="E93" s="4">
        <f t="shared" si="17"/>
        <v>36486.95284254806</v>
      </c>
      <c r="F93" s="4">
        <f t="shared" si="18"/>
        <v>36487</v>
      </c>
      <c r="G93" s="4">
        <f t="shared" si="20"/>
        <v>-1.5035299998999108E-2</v>
      </c>
      <c r="L93" s="4">
        <f t="shared" si="21"/>
        <v>-1.5035299998999108E-2</v>
      </c>
      <c r="O93" s="4">
        <f t="shared" si="16"/>
        <v>0.11670901853198265</v>
      </c>
      <c r="P93" s="312">
        <f t="shared" si="19"/>
        <v>35266.879999999997</v>
      </c>
      <c r="Q93" s="1"/>
      <c r="AN93" s="4">
        <v>9167</v>
      </c>
      <c r="AO93" s="4">
        <v>9.7532490035519004E-3</v>
      </c>
      <c r="AP93" s="4">
        <v>1</v>
      </c>
    </row>
    <row r="94" spans="1:42" x14ac:dyDescent="0.2">
      <c r="A94" s="4" t="s">
        <v>100</v>
      </c>
      <c r="B94" s="30"/>
      <c r="C94" s="64">
        <v>50299.392</v>
      </c>
      <c r="D94" s="64">
        <v>5.0000000000000001E-3</v>
      </c>
      <c r="E94" s="4">
        <f t="shared" si="17"/>
        <v>36530.900766203136</v>
      </c>
      <c r="F94" s="4">
        <f t="shared" si="18"/>
        <v>36531</v>
      </c>
      <c r="G94" s="4">
        <f t="shared" si="20"/>
        <v>-3.1638899999961723E-2</v>
      </c>
      <c r="L94" s="4">
        <f t="shared" si="21"/>
        <v>-3.1638899999961723E-2</v>
      </c>
      <c r="O94" s="4">
        <f t="shared" si="16"/>
        <v>0.11697416887154642</v>
      </c>
      <c r="P94" s="312">
        <f t="shared" si="19"/>
        <v>35280.892</v>
      </c>
      <c r="Q94" s="1"/>
      <c r="AN94" s="4">
        <v>9750</v>
      </c>
      <c r="AO94" s="4">
        <v>1.2430511524144094E-2</v>
      </c>
      <c r="AP94" s="4">
        <v>1</v>
      </c>
    </row>
    <row r="95" spans="1:42" x14ac:dyDescent="0.2">
      <c r="A95" s="4" t="s">
        <v>100</v>
      </c>
      <c r="B95" s="30"/>
      <c r="C95" s="64">
        <v>50313.411</v>
      </c>
      <c r="D95" s="64">
        <v>5.0000000000000001E-3</v>
      </c>
      <c r="E95" s="4">
        <f t="shared" si="17"/>
        <v>36574.870645001341</v>
      </c>
      <c r="F95" s="4">
        <f t="shared" si="18"/>
        <v>36575</v>
      </c>
      <c r="G95" s="4">
        <f t="shared" si="20"/>
        <v>-4.1242499995860271E-2</v>
      </c>
      <c r="L95" s="4">
        <f t="shared" si="21"/>
        <v>-4.1242499995860271E-2</v>
      </c>
      <c r="O95" s="4">
        <f t="shared" si="16"/>
        <v>0.11723961659070632</v>
      </c>
      <c r="P95" s="312">
        <f t="shared" si="19"/>
        <v>35294.911</v>
      </c>
      <c r="Q95" s="1"/>
      <c r="AN95" s="4">
        <v>9769</v>
      </c>
      <c r="AO95" s="4">
        <v>1.2105533802241553E-2</v>
      </c>
      <c r="AP95" s="4">
        <v>1</v>
      </c>
    </row>
    <row r="96" spans="1:42" x14ac:dyDescent="0.2">
      <c r="A96" s="4" t="s">
        <v>100</v>
      </c>
      <c r="B96" s="30"/>
      <c r="C96" s="64">
        <v>50357.415999999997</v>
      </c>
      <c r="D96" s="64">
        <v>5.0000000000000001E-3</v>
      </c>
      <c r="E96" s="4">
        <f t="shared" si="17"/>
        <v>36712.890084085062</v>
      </c>
      <c r="F96" s="4">
        <f t="shared" si="18"/>
        <v>36713</v>
      </c>
      <c r="G96" s="4">
        <f t="shared" si="20"/>
        <v>-3.5044700001890305E-2</v>
      </c>
      <c r="L96" s="4">
        <f t="shared" si="21"/>
        <v>-3.5044700001890305E-2</v>
      </c>
      <c r="O96" s="4">
        <f t="shared" si="16"/>
        <v>0.11807408613807564</v>
      </c>
      <c r="P96" s="312">
        <f t="shared" si="19"/>
        <v>35338.915999999997</v>
      </c>
      <c r="Q96" s="1"/>
      <c r="AN96" s="4">
        <v>9769</v>
      </c>
      <c r="AO96" s="4">
        <v>1.220553379971534E-2</v>
      </c>
      <c r="AP96" s="4">
        <v>1</v>
      </c>
    </row>
    <row r="97" spans="1:42" x14ac:dyDescent="0.2">
      <c r="A97" s="4" t="s">
        <v>100</v>
      </c>
      <c r="B97" s="30"/>
      <c r="C97" s="64">
        <v>50380.368999999999</v>
      </c>
      <c r="D97" s="64">
        <v>5.0000000000000001E-3</v>
      </c>
      <c r="E97" s="4">
        <f t="shared" si="17"/>
        <v>36784.880998419547</v>
      </c>
      <c r="F97" s="4">
        <f t="shared" si="18"/>
        <v>36785</v>
      </c>
      <c r="G97" s="4">
        <f t="shared" si="20"/>
        <v>-3.7941499998851214E-2</v>
      </c>
      <c r="L97" s="4">
        <f t="shared" si="21"/>
        <v>-3.7941499998851214E-2</v>
      </c>
      <c r="O97" s="4">
        <f t="shared" si="16"/>
        <v>0.11851062280912888</v>
      </c>
      <c r="P97" s="312">
        <f t="shared" si="19"/>
        <v>35361.868999999999</v>
      </c>
      <c r="Q97" s="1"/>
      <c r="AN97" s="4">
        <v>9769</v>
      </c>
      <c r="AO97" s="4">
        <v>1.3005533801333513E-2</v>
      </c>
      <c r="AP97" s="4">
        <v>1</v>
      </c>
    </row>
    <row r="98" spans="1:42" x14ac:dyDescent="0.2">
      <c r="A98" t="s">
        <v>101</v>
      </c>
      <c r="B98" s="83" t="s">
        <v>112</v>
      </c>
      <c r="C98" s="125">
        <v>50423.256999999998</v>
      </c>
      <c r="D98" s="125">
        <v>4.0000000000000001E-3</v>
      </c>
      <c r="E98" s="4">
        <f t="shared" si="17"/>
        <v>36919.397023948986</v>
      </c>
      <c r="F98" s="4">
        <f t="shared" si="18"/>
        <v>36919.5</v>
      </c>
      <c r="G98" s="4">
        <f t="shared" si="20"/>
        <v>-3.2832049997523427E-2</v>
      </c>
      <c r="L98" s="4">
        <f t="shared" si="21"/>
        <v>-3.2832049997523427E-2</v>
      </c>
      <c r="O98" s="4">
        <f t="shared" si="16"/>
        <v>0.11932823069679685</v>
      </c>
      <c r="P98" s="312">
        <f t="shared" si="19"/>
        <v>35404.756999999998</v>
      </c>
      <c r="Q98" s="1"/>
      <c r="AN98" s="4">
        <v>9816.5</v>
      </c>
      <c r="AO98" s="4">
        <v>1.1718089495843742E-2</v>
      </c>
      <c r="AP98" s="4">
        <v>1</v>
      </c>
    </row>
    <row r="99" spans="1:42" x14ac:dyDescent="0.2">
      <c r="A99" t="s">
        <v>102</v>
      </c>
      <c r="B99" s="83"/>
      <c r="C99" s="125">
        <v>50673.387000000002</v>
      </c>
      <c r="D99" s="125">
        <v>4.0000000000000001E-3</v>
      </c>
      <c r="E99" s="4">
        <f t="shared" si="17"/>
        <v>37703.917017086445</v>
      </c>
      <c r="F99" s="4">
        <f t="shared" si="18"/>
        <v>37704</v>
      </c>
      <c r="G99" s="4">
        <f t="shared" si="20"/>
        <v>-2.6457599997229408E-2</v>
      </c>
      <c r="L99" s="4">
        <f t="shared" si="21"/>
        <v>-2.6457599997229408E-2</v>
      </c>
      <c r="O99" s="4">
        <f t="shared" si="16"/>
        <v>0.12415247471275601</v>
      </c>
      <c r="P99" s="312">
        <f t="shared" si="19"/>
        <v>35654.887000000002</v>
      </c>
      <c r="Q99" s="1"/>
      <c r="AN99" s="4">
        <v>10826</v>
      </c>
      <c r="AO99" s="4">
        <v>1.2668615258007776E-2</v>
      </c>
      <c r="AP99" s="4">
        <v>1</v>
      </c>
    </row>
    <row r="100" spans="1:42" x14ac:dyDescent="0.2">
      <c r="A100" t="s">
        <v>102</v>
      </c>
      <c r="B100" s="83" t="s">
        <v>112</v>
      </c>
      <c r="C100" s="125">
        <v>50684.379000000001</v>
      </c>
      <c r="D100" s="125">
        <v>5.0000000000000001E-3</v>
      </c>
      <c r="E100" s="4">
        <f t="shared" si="17"/>
        <v>37738.39286470395</v>
      </c>
      <c r="F100" s="4">
        <f t="shared" si="18"/>
        <v>37738.5</v>
      </c>
      <c r="G100" s="4">
        <f t="shared" si="20"/>
        <v>-3.4158149996073917E-2</v>
      </c>
      <c r="L100" s="4">
        <f t="shared" si="21"/>
        <v>-3.4158149996073917E-2</v>
      </c>
      <c r="O100" s="4">
        <f t="shared" si="16"/>
        <v>0.12436680085469259</v>
      </c>
      <c r="P100" s="312">
        <f t="shared" si="19"/>
        <v>35665.879000000001</v>
      </c>
      <c r="Q100" s="1"/>
      <c r="AN100" s="4">
        <v>11206</v>
      </c>
      <c r="AO100" s="4">
        <v>1.3869060807337519E-2</v>
      </c>
      <c r="AP100" s="4">
        <v>1</v>
      </c>
    </row>
    <row r="101" spans="1:42" x14ac:dyDescent="0.2">
      <c r="A101" t="s">
        <v>102</v>
      </c>
      <c r="B101" s="83"/>
      <c r="C101" s="125">
        <v>50688.368000000002</v>
      </c>
      <c r="D101" s="125">
        <v>5.0000000000000001E-3</v>
      </c>
      <c r="E101" s="4">
        <f t="shared" si="17"/>
        <v>37750.904159840982</v>
      </c>
      <c r="F101" s="4">
        <f t="shared" si="18"/>
        <v>37751</v>
      </c>
      <c r="G101" s="4">
        <f t="shared" si="20"/>
        <v>-3.0556899997463915E-2</v>
      </c>
      <c r="L101" s="4">
        <f t="shared" si="21"/>
        <v>-3.0556899997463915E-2</v>
      </c>
      <c r="O101" s="4">
        <f t="shared" si="16"/>
        <v>0.12444450037546169</v>
      </c>
      <c r="P101" s="312">
        <f t="shared" si="19"/>
        <v>35669.868000000002</v>
      </c>
      <c r="Q101" s="1"/>
      <c r="AN101" s="4">
        <v>11652.5</v>
      </c>
      <c r="AO101" s="4">
        <v>1.3157084329577629E-2</v>
      </c>
      <c r="AP101" s="4">
        <v>1</v>
      </c>
    </row>
    <row r="102" spans="1:42" x14ac:dyDescent="0.2">
      <c r="A102" t="s">
        <v>82</v>
      </c>
      <c r="B102" s="20"/>
      <c r="C102" s="187">
        <v>51391.5409</v>
      </c>
      <c r="D102" s="125">
        <v>2.0000000000000001E-4</v>
      </c>
      <c r="E102" s="4">
        <f t="shared" si="17"/>
        <v>39956.370112275472</v>
      </c>
      <c r="F102" s="4">
        <f t="shared" si="18"/>
        <v>39956.5</v>
      </c>
      <c r="G102" s="4">
        <f t="shared" si="20"/>
        <v>-4.1412350001337472E-2</v>
      </c>
      <c r="J102" s="4">
        <f>+G102</f>
        <v>-4.1412350001337472E-2</v>
      </c>
      <c r="O102" s="4">
        <f t="shared" si="16"/>
        <v>0.13852950661204591</v>
      </c>
      <c r="P102" s="312">
        <f t="shared" si="19"/>
        <v>36373.0409</v>
      </c>
      <c r="Q102" s="1"/>
      <c r="AN102" s="4">
        <v>12791</v>
      </c>
      <c r="AO102" s="4">
        <v>1.550381397100864E-2</v>
      </c>
      <c r="AP102" s="4">
        <v>1</v>
      </c>
    </row>
    <row r="103" spans="1:42" x14ac:dyDescent="0.2">
      <c r="A103" s="181"/>
      <c r="B103" s="183"/>
      <c r="C103" s="184"/>
      <c r="D103" s="181"/>
      <c r="G103" s="23"/>
      <c r="P103" s="1"/>
      <c r="Q103" s="1"/>
      <c r="AA103" s="62"/>
      <c r="AB103" s="62"/>
    </row>
    <row r="104" spans="1:42" x14ac:dyDescent="0.2">
      <c r="A104" s="160" t="s">
        <v>77</v>
      </c>
      <c r="B104" s="20"/>
      <c r="C104" s="169">
        <v>51622.852099999996</v>
      </c>
      <c r="D104" s="125">
        <v>1E-4</v>
      </c>
      <c r="E104" s="4">
        <f>(C104-C$7)/C$8</f>
        <v>40681.865898613025</v>
      </c>
      <c r="F104" s="4">
        <f>ROUND(2*E104,0)/2</f>
        <v>40682</v>
      </c>
      <c r="G104" s="4">
        <f>C104-(C$7+F104*C$8)</f>
        <v>-4.2755800001032185E-2</v>
      </c>
      <c r="K104" s="4">
        <f>G104</f>
        <v>-4.2755800001032185E-2</v>
      </c>
      <c r="O104" s="4">
        <f>+D$11+D$12*F104+D$13*F104^2</f>
        <v>0.14332609048307293</v>
      </c>
      <c r="P104" s="1">
        <f>C104-15018.5</f>
        <v>36604.352099999996</v>
      </c>
      <c r="Q104" s="1"/>
      <c r="R104" s="4">
        <f>+(O104-G104)^2</f>
        <v>3.4626469966138489E-2</v>
      </c>
      <c r="S104" s="4">
        <v>1</v>
      </c>
      <c r="T104" s="4">
        <f>S104*R104</f>
        <v>3.4626469966138489E-2</v>
      </c>
      <c r="W104" s="3"/>
    </row>
    <row r="105" spans="1:42" x14ac:dyDescent="0.2">
      <c r="A105" s="160" t="s">
        <v>77</v>
      </c>
      <c r="B105" s="20" t="s">
        <v>112</v>
      </c>
      <c r="C105" s="169">
        <v>51634.809083596338</v>
      </c>
      <c r="D105" s="125">
        <v>1.2E-4</v>
      </c>
      <c r="E105" s="4">
        <f>(C105-C$7)/C$8</f>
        <v>40719.368368084688</v>
      </c>
      <c r="F105" s="4">
        <f>ROUND(2*E105,0)/2</f>
        <v>40719.5</v>
      </c>
      <c r="G105" s="4">
        <f>C105-(C$7+F105*C$8)</f>
        <v>-4.1968453660956584E-2</v>
      </c>
      <c r="K105" s="4">
        <f>G105</f>
        <v>-4.1968453660956584E-2</v>
      </c>
      <c r="O105" s="4">
        <f>+D$11+D$12*F105+D$13*F105^2</f>
        <v>0.14357621617773075</v>
      </c>
      <c r="P105" s="1">
        <f>C105-15018.5</f>
        <v>36616.309083596338</v>
      </c>
      <c r="Q105" s="1"/>
      <c r="R105" s="4">
        <f>+(O105-G105)^2</f>
        <v>3.4426824505547488E-2</v>
      </c>
      <c r="S105" s="4">
        <v>1</v>
      </c>
      <c r="T105" s="4">
        <f>S105*R105</f>
        <v>3.4426824505547488E-2</v>
      </c>
    </row>
    <row r="106" spans="1:42" x14ac:dyDescent="0.2">
      <c r="A106" s="181"/>
      <c r="B106" s="183"/>
      <c r="C106" s="184"/>
      <c r="D106" s="181"/>
      <c r="G106" s="23"/>
      <c r="P106" s="1"/>
      <c r="Q106" s="1"/>
      <c r="AA106" s="62"/>
      <c r="AB106" s="62"/>
    </row>
    <row r="107" spans="1:42" x14ac:dyDescent="0.2">
      <c r="A107" t="s">
        <v>109</v>
      </c>
      <c r="B107" s="83"/>
      <c r="C107" s="125">
        <v>51799.483200000002</v>
      </c>
      <c r="D107" s="125"/>
      <c r="E107" s="4">
        <f t="shared" ref="E107:E117" si="22">(C107-C$7)/C$8</f>
        <v>41235.860338943516</v>
      </c>
      <c r="F107" s="4">
        <f t="shared" ref="F107:F117" si="23">ROUND(2*E107,0)/2</f>
        <v>41236</v>
      </c>
      <c r="G107" s="4">
        <f>C107-(C$7+F107*C$8)</f>
        <v>-4.4528399994305801E-2</v>
      </c>
      <c r="M107" s="4">
        <f>G107</f>
        <v>-4.4528399994305801E-2</v>
      </c>
      <c r="O107" s="4">
        <f t="shared" ref="O107:O117" si="24">+D$11+D$12*F107+D$13*F107^2</f>
        <v>0.14704325711299843</v>
      </c>
      <c r="P107" s="1">
        <f t="shared" ref="P107:P117" si="25">C107-15018.5</f>
        <v>36780.983200000002</v>
      </c>
      <c r="Q107" s="1"/>
      <c r="R107" s="4">
        <f>+(O107-G107)^2</f>
        <v>3.669969980683855E-2</v>
      </c>
      <c r="S107" s="4">
        <v>1</v>
      </c>
      <c r="T107" s="4">
        <f t="shared" ref="T107:T117" si="26">S107*R107</f>
        <v>3.669969980683855E-2</v>
      </c>
    </row>
    <row r="108" spans="1:42" x14ac:dyDescent="0.2">
      <c r="A108" s="157" t="s">
        <v>260</v>
      </c>
      <c r="B108" s="158" t="s">
        <v>111</v>
      </c>
      <c r="C108" s="157">
        <v>51799.483899999999</v>
      </c>
      <c r="D108" s="157">
        <v>1.6000000000000001E-4</v>
      </c>
      <c r="E108" s="4">
        <f t="shared" si="22"/>
        <v>41235.862534457818</v>
      </c>
      <c r="F108" s="4">
        <f t="shared" si="23"/>
        <v>41236</v>
      </c>
      <c r="G108" s="23">
        <f>C108-(C$7+F108*C$8)</f>
        <v>-4.3828399997437373E-2</v>
      </c>
      <c r="M108" s="4">
        <f>G108</f>
        <v>-4.3828399997437373E-2</v>
      </c>
      <c r="N108" s="4">
        <f ca="1">+C$11+C$12*F108</f>
        <v>-4.7918443548219745E-2</v>
      </c>
      <c r="O108" s="4">
        <f t="shared" si="24"/>
        <v>0.14704325711299843</v>
      </c>
      <c r="P108" s="1">
        <f t="shared" si="25"/>
        <v>36780.983899999999</v>
      </c>
      <c r="Q108" s="1"/>
      <c r="R108" s="4">
        <f>+(O108-G108)^2</f>
        <v>3.643198948808378E-2</v>
      </c>
      <c r="S108" s="4">
        <v>1</v>
      </c>
      <c r="T108" s="4">
        <f t="shared" si="26"/>
        <v>3.643198948808378E-2</v>
      </c>
      <c r="V108" s="4">
        <v>1</v>
      </c>
    </row>
    <row r="109" spans="1:42" x14ac:dyDescent="0.2">
      <c r="A109" s="157" t="s">
        <v>260</v>
      </c>
      <c r="B109" s="158" t="s">
        <v>111</v>
      </c>
      <c r="C109" s="157">
        <v>51845.395400000001</v>
      </c>
      <c r="D109" s="157">
        <v>1.1E-4</v>
      </c>
      <c r="E109" s="4">
        <f t="shared" si="22"/>
        <v>41379.861613596389</v>
      </c>
      <c r="F109" s="4">
        <f t="shared" si="23"/>
        <v>41380</v>
      </c>
      <c r="G109" s="23">
        <f>C109-(C$7+F109*C$8)</f>
        <v>-4.4121999999333639E-2</v>
      </c>
      <c r="M109" s="4">
        <f>G109</f>
        <v>-4.4121999999333639E-2</v>
      </c>
      <c r="N109" s="4">
        <f ca="1">+C$11+C$12*F109</f>
        <v>-4.7894393859475602E-2</v>
      </c>
      <c r="O109" s="4">
        <f t="shared" si="24"/>
        <v>0.14801717163038294</v>
      </c>
      <c r="P109" s="1">
        <f t="shared" si="25"/>
        <v>36826.895400000001</v>
      </c>
      <c r="Q109" s="1"/>
      <c r="R109" s="4">
        <f>+(O109-G109)^2</f>
        <v>3.6917461274553684E-2</v>
      </c>
      <c r="S109" s="4">
        <v>1</v>
      </c>
      <c r="T109" s="4">
        <f t="shared" si="26"/>
        <v>3.6917461274553684E-2</v>
      </c>
      <c r="V109" s="4">
        <v>1</v>
      </c>
    </row>
    <row r="110" spans="1:42" x14ac:dyDescent="0.2">
      <c r="A110" t="s">
        <v>109</v>
      </c>
      <c r="B110" s="83"/>
      <c r="C110" s="125">
        <v>51854.323799999998</v>
      </c>
      <c r="D110" s="125"/>
      <c r="E110" s="4">
        <f t="shared" si="22"/>
        <v>41407.865085018158</v>
      </c>
      <c r="F110" s="4">
        <f t="shared" si="23"/>
        <v>41408</v>
      </c>
      <c r="G110" s="4">
        <f>C110-(C$7+F110*C$8)</f>
        <v>-4.3015199997171294E-2</v>
      </c>
      <c r="M110" s="4">
        <f>G110</f>
        <v>-4.3015199997171294E-2</v>
      </c>
      <c r="O110" s="4">
        <f t="shared" si="24"/>
        <v>0.14820691377888534</v>
      </c>
      <c r="P110" s="1">
        <f t="shared" si="25"/>
        <v>36835.823799999998</v>
      </c>
      <c r="Q110" s="1"/>
      <c r="R110" s="4">
        <f>+(O110-G110)^2</f>
        <v>3.6565896796983147E-2</v>
      </c>
      <c r="S110" s="4">
        <v>1</v>
      </c>
      <c r="T110" s="4">
        <f t="shared" si="26"/>
        <v>3.6565896796983147E-2</v>
      </c>
    </row>
    <row r="111" spans="1:42" x14ac:dyDescent="0.2">
      <c r="A111" s="157" t="s">
        <v>260</v>
      </c>
      <c r="B111" s="158" t="s">
        <v>111</v>
      </c>
      <c r="C111" s="157">
        <v>51854.324000000001</v>
      </c>
      <c r="D111" s="157">
        <v>1.2E-4</v>
      </c>
      <c r="E111" s="4">
        <f t="shared" si="22"/>
        <v>41407.865712307968</v>
      </c>
      <c r="F111" s="4">
        <f t="shared" si="23"/>
        <v>41408</v>
      </c>
      <c r="G111" s="23">
        <f>C111-(C$7+F111*C$8)</f>
        <v>-4.2815199994947761E-2</v>
      </c>
      <c r="M111" s="4">
        <f>G111</f>
        <v>-4.2815199994947761E-2</v>
      </c>
      <c r="N111" s="4">
        <f ca="1">+C$11+C$12*F111</f>
        <v>-4.7889717531108683E-2</v>
      </c>
      <c r="O111" s="4">
        <f t="shared" si="24"/>
        <v>0.14820691377888534</v>
      </c>
      <c r="P111" s="1">
        <f t="shared" si="25"/>
        <v>36835.824000000001</v>
      </c>
      <c r="Q111" s="1"/>
      <c r="R111" s="4">
        <f>+(O111-G111)^2</f>
        <v>3.6489447950623241E-2</v>
      </c>
      <c r="S111" s="4">
        <v>1</v>
      </c>
      <c r="T111" s="4">
        <f t="shared" si="26"/>
        <v>3.6489447950623241E-2</v>
      </c>
      <c r="V111" s="4">
        <v>1</v>
      </c>
    </row>
    <row r="112" spans="1:42" x14ac:dyDescent="0.2">
      <c r="A112" t="s">
        <v>109</v>
      </c>
      <c r="B112" s="83"/>
      <c r="C112" s="125">
        <v>51854.395299999996</v>
      </c>
      <c r="D112" s="125"/>
      <c r="E112" s="4">
        <f t="shared" si="22"/>
        <v>41408.089341123014</v>
      </c>
      <c r="F112" s="4">
        <f t="shared" si="23"/>
        <v>41408</v>
      </c>
      <c r="O112" s="4">
        <f t="shared" si="24"/>
        <v>0.14820691377888534</v>
      </c>
      <c r="P112" s="1">
        <f t="shared" si="25"/>
        <v>36835.895299999996</v>
      </c>
      <c r="Q112" s="33">
        <v>7.2274728212505579E-2</v>
      </c>
      <c r="T112" s="4">
        <f t="shared" si="26"/>
        <v>0</v>
      </c>
    </row>
    <row r="113" spans="1:28" x14ac:dyDescent="0.2">
      <c r="A113" t="s">
        <v>109</v>
      </c>
      <c r="B113" s="83"/>
      <c r="C113" s="125">
        <v>51858.307999999997</v>
      </c>
      <c r="D113" s="125"/>
      <c r="E113" s="4">
        <f t="shared" si="22"/>
        <v>41420.36132519989</v>
      </c>
      <c r="F113" s="4">
        <f t="shared" si="23"/>
        <v>41420.5</v>
      </c>
      <c r="G113" s="4">
        <f>C113-(C$7+F113*C$8)</f>
        <v>-4.4213950000994373E-2</v>
      </c>
      <c r="M113" s="4">
        <f>G113</f>
        <v>-4.4213950000994373E-2</v>
      </c>
      <c r="O113" s="4">
        <f t="shared" si="24"/>
        <v>0.14829165897648802</v>
      </c>
      <c r="P113" s="1">
        <f t="shared" si="25"/>
        <v>36839.807999999997</v>
      </c>
      <c r="Q113" s="1"/>
      <c r="R113" s="4">
        <f>+(O113-G113)^2</f>
        <v>3.7058409487791349E-2</v>
      </c>
      <c r="S113" s="4">
        <v>1</v>
      </c>
      <c r="T113" s="4">
        <f t="shared" si="26"/>
        <v>3.7058409487791349E-2</v>
      </c>
    </row>
    <row r="114" spans="1:28" x14ac:dyDescent="0.2">
      <c r="A114" s="157" t="s">
        <v>260</v>
      </c>
      <c r="B114" s="158" t="s">
        <v>112</v>
      </c>
      <c r="C114" s="157">
        <v>51858.308100000002</v>
      </c>
      <c r="D114" s="157">
        <v>1E-4</v>
      </c>
      <c r="E114" s="4">
        <f t="shared" si="22"/>
        <v>41420.361638844806</v>
      </c>
      <c r="F114" s="4">
        <f t="shared" si="23"/>
        <v>41420.5</v>
      </c>
      <c r="G114" s="23">
        <f>C114-(C$7+F114*C$8)</f>
        <v>-4.4113949996244628E-2</v>
      </c>
      <c r="M114" s="4">
        <f>G114</f>
        <v>-4.4113949996244628E-2</v>
      </c>
      <c r="N114" s="4">
        <f ca="1">+C$11+C$12*F114</f>
        <v>-4.7887629884516308E-2</v>
      </c>
      <c r="O114" s="4">
        <f t="shared" si="24"/>
        <v>0.14829165897648802</v>
      </c>
      <c r="P114" s="1">
        <f t="shared" si="25"/>
        <v>36839.808100000002</v>
      </c>
      <c r="Q114" s="1"/>
      <c r="R114" s="4">
        <f>+(O114-G114)^2</f>
        <v>3.7019918364168097E-2</v>
      </c>
      <c r="S114" s="4">
        <v>1</v>
      </c>
      <c r="T114" s="4">
        <f t="shared" si="26"/>
        <v>3.7019918364168097E-2</v>
      </c>
      <c r="V114" s="4">
        <v>1</v>
      </c>
    </row>
    <row r="115" spans="1:28" x14ac:dyDescent="0.2">
      <c r="A115" s="157" t="s">
        <v>260</v>
      </c>
      <c r="B115" s="158" t="s">
        <v>111</v>
      </c>
      <c r="C115" s="157">
        <v>51884.611299999997</v>
      </c>
      <c r="D115" s="157">
        <v>1.2E-4</v>
      </c>
      <c r="E115" s="4">
        <f t="shared" si="22"/>
        <v>41502.860284682931</v>
      </c>
      <c r="F115" s="4">
        <f t="shared" si="23"/>
        <v>41503</v>
      </c>
      <c r="G115" s="23">
        <f>C115-(C$7+F115*C$8)</f>
        <v>-4.4545700002345257E-2</v>
      </c>
      <c r="M115" s="4">
        <f>G115</f>
        <v>-4.4545700002345257E-2</v>
      </c>
      <c r="N115" s="4">
        <f ca="1">+C$11+C$12*F115</f>
        <v>-4.7873851417006646E-2</v>
      </c>
      <c r="O115" s="4">
        <f t="shared" si="24"/>
        <v>0.14885157922089934</v>
      </c>
      <c r="P115" s="1">
        <f t="shared" si="25"/>
        <v>36866.111299999997</v>
      </c>
      <c r="Q115" s="1"/>
      <c r="R115" s="4">
        <f>+(O115-G115)^2</f>
        <v>3.7402507610953636E-2</v>
      </c>
      <c r="S115" s="4">
        <v>1</v>
      </c>
      <c r="T115" s="4">
        <f t="shared" si="26"/>
        <v>3.7402507610953636E-2</v>
      </c>
      <c r="V115" s="4">
        <v>1</v>
      </c>
    </row>
    <row r="116" spans="1:28" x14ac:dyDescent="0.2">
      <c r="A116" s="52" t="s">
        <v>114</v>
      </c>
      <c r="B116" s="20" t="s">
        <v>112</v>
      </c>
      <c r="C116" s="170">
        <v>51900.394800000002</v>
      </c>
      <c r="D116" s="170">
        <v>2.0000000000000001E-4</v>
      </c>
      <c r="E116" s="4">
        <f t="shared" si="22"/>
        <v>41552.364427775276</v>
      </c>
      <c r="F116" s="4">
        <f t="shared" si="23"/>
        <v>41552.5</v>
      </c>
      <c r="G116" s="23">
        <f>C116-(C$7+F116*C$8)</f>
        <v>-4.3224749992077705E-2</v>
      </c>
      <c r="J116" s="4">
        <f>G116</f>
        <v>-4.3224749992077705E-2</v>
      </c>
      <c r="O116" s="4">
        <f t="shared" si="24"/>
        <v>0.14918803319561458</v>
      </c>
      <c r="P116" s="1">
        <f t="shared" si="25"/>
        <v>36881.894800000002</v>
      </c>
      <c r="Q116" s="1"/>
      <c r="R116" s="4">
        <f>+(O116-G116)^2</f>
        <v>3.7022679134033877E-2</v>
      </c>
      <c r="S116" s="4">
        <v>1</v>
      </c>
      <c r="T116" s="4">
        <f t="shared" si="26"/>
        <v>3.7022679134033877E-2</v>
      </c>
    </row>
    <row r="117" spans="1:28" x14ac:dyDescent="0.2">
      <c r="A117" s="160" t="s">
        <v>79</v>
      </c>
      <c r="B117" s="20" t="s">
        <v>112</v>
      </c>
      <c r="C117" s="169">
        <v>51935.784679999997</v>
      </c>
      <c r="D117" s="172">
        <v>6.9999999999999994E-5</v>
      </c>
      <c r="E117" s="4">
        <f t="shared" si="22"/>
        <v>41663.362982185907</v>
      </c>
      <c r="F117" s="4">
        <f t="shared" si="23"/>
        <v>41663.5</v>
      </c>
      <c r="G117" s="4">
        <f>C117-(C$7+F117*C$8)</f>
        <v>-4.3685650001862086E-2</v>
      </c>
      <c r="K117" s="4">
        <f>G117</f>
        <v>-4.3685650001862086E-2</v>
      </c>
      <c r="O117" s="4">
        <f t="shared" si="24"/>
        <v>0.1499438740213693</v>
      </c>
      <c r="P117" s="1">
        <f t="shared" si="25"/>
        <v>36917.284679999997</v>
      </c>
      <c r="Q117" s="1"/>
      <c r="R117" s="4">
        <f>+(O117-G117)^2</f>
        <v>3.7492392573463137E-2</v>
      </c>
      <c r="S117" s="4">
        <v>1</v>
      </c>
      <c r="T117" s="4">
        <f t="shared" si="26"/>
        <v>3.7492392573463137E-2</v>
      </c>
    </row>
    <row r="118" spans="1:28" x14ac:dyDescent="0.2">
      <c r="A118" s="181"/>
      <c r="B118" s="183"/>
      <c r="C118" s="184"/>
      <c r="D118" s="181"/>
      <c r="G118" s="23"/>
      <c r="P118" s="1"/>
      <c r="Q118" s="1"/>
      <c r="AA118" s="62"/>
      <c r="AB118" s="62"/>
    </row>
    <row r="119" spans="1:28" x14ac:dyDescent="0.2">
      <c r="A119" s="181"/>
      <c r="B119" s="183"/>
      <c r="C119" s="184"/>
      <c r="D119" s="181"/>
      <c r="G119" s="23"/>
      <c r="P119" s="1"/>
      <c r="Q119" s="1"/>
      <c r="AA119" s="62"/>
      <c r="AB119" s="62"/>
    </row>
    <row r="120" spans="1:28" x14ac:dyDescent="0.2">
      <c r="A120" s="160" t="s">
        <v>79</v>
      </c>
      <c r="B120" s="20" t="s">
        <v>112</v>
      </c>
      <c r="C120" s="169">
        <v>51957.783066969365</v>
      </c>
      <c r="D120" s="172">
        <v>1.3999999999999999E-4</v>
      </c>
      <c r="E120" s="4">
        <f t="shared" ref="E120:E135" si="27">(C120-C$7)/C$8</f>
        <v>41732.359801416882</v>
      </c>
      <c r="F120" s="4">
        <f t="shared" ref="F120:F135" si="28">ROUND(2*E120,0)/2</f>
        <v>41732.5</v>
      </c>
      <c r="G120" s="4">
        <f t="shared" ref="G120:G125" si="29">C120-(C$7+F120*C$8)</f>
        <v>-4.4699780628434382E-2</v>
      </c>
      <c r="K120" s="4">
        <f>G120</f>
        <v>-4.4699780628434382E-2</v>
      </c>
      <c r="O120" s="4">
        <f t="shared" ref="O120:O135" si="30">+D$11+D$12*F120+D$13*F120^2</f>
        <v>0.1504146749092268</v>
      </c>
      <c r="P120" s="1">
        <f t="shared" ref="P120:P135" si="31">C120-15018.5</f>
        <v>36939.283066969365</v>
      </c>
      <c r="Q120" s="1"/>
      <c r="R120" s="4">
        <f t="shared" ref="R120:R125" si="32">+(O120-G120)^2</f>
        <v>3.8069650759757961E-2</v>
      </c>
      <c r="S120" s="4">
        <v>1</v>
      </c>
      <c r="T120" s="4">
        <f t="shared" ref="T120:T135" si="33">S120*R120</f>
        <v>3.8069650759757961E-2</v>
      </c>
    </row>
    <row r="121" spans="1:28" x14ac:dyDescent="0.2">
      <c r="A121" s="52" t="s">
        <v>115</v>
      </c>
      <c r="B121" s="20" t="s">
        <v>112</v>
      </c>
      <c r="C121" s="170">
        <v>51968.305399999997</v>
      </c>
      <c r="D121" s="170">
        <v>1E-4</v>
      </c>
      <c r="E121" s="4">
        <f t="shared" si="27"/>
        <v>41765.36256252903</v>
      </c>
      <c r="F121" s="4">
        <f t="shared" si="28"/>
        <v>41765.5</v>
      </c>
      <c r="G121" s="23">
        <f t="shared" si="29"/>
        <v>-4.3819450002047233E-2</v>
      </c>
      <c r="J121" s="4">
        <f>G121</f>
        <v>-4.3819450002047233E-2</v>
      </c>
      <c r="O121" s="4">
        <f t="shared" si="30"/>
        <v>0.15064009906873543</v>
      </c>
      <c r="P121" s="1">
        <f t="shared" si="31"/>
        <v>36949.805399999997</v>
      </c>
      <c r="Q121" s="1"/>
      <c r="R121" s="4">
        <f t="shared" si="32"/>
        <v>3.7814516224812134E-2</v>
      </c>
      <c r="S121" s="4">
        <v>1</v>
      </c>
      <c r="T121" s="4">
        <f t="shared" si="33"/>
        <v>3.7814516224812134E-2</v>
      </c>
    </row>
    <row r="122" spans="1:28" x14ac:dyDescent="0.2">
      <c r="A122" s="52" t="s">
        <v>114</v>
      </c>
      <c r="B122" s="75"/>
      <c r="C122" s="170">
        <v>52143.502200000003</v>
      </c>
      <c r="D122" s="170">
        <v>2.0000000000000001E-4</v>
      </c>
      <c r="E122" s="4">
        <f t="shared" si="27"/>
        <v>42314.858394031478</v>
      </c>
      <c r="F122" s="4">
        <f t="shared" si="28"/>
        <v>42315</v>
      </c>
      <c r="G122" s="23">
        <f t="shared" si="29"/>
        <v>-4.5148499993956648E-2</v>
      </c>
      <c r="J122" s="4">
        <f>G122</f>
        <v>-4.5148499993956648E-2</v>
      </c>
      <c r="O122" s="4">
        <f t="shared" si="30"/>
        <v>0.15441833613465311</v>
      </c>
      <c r="P122" s="1">
        <f t="shared" si="31"/>
        <v>37125.002200000003</v>
      </c>
      <c r="Q122" s="1"/>
      <c r="R122" s="4">
        <f t="shared" si="32"/>
        <v>3.9826922082383379E-2</v>
      </c>
      <c r="S122" s="4">
        <v>1</v>
      </c>
      <c r="T122" s="4">
        <f t="shared" si="33"/>
        <v>3.9826922082383379E-2</v>
      </c>
    </row>
    <row r="123" spans="1:28" x14ac:dyDescent="0.2">
      <c r="A123" s="81" t="s">
        <v>110</v>
      </c>
      <c r="B123" s="83" t="s">
        <v>111</v>
      </c>
      <c r="C123" s="125">
        <v>52185.268700000001</v>
      </c>
      <c r="D123" s="125">
        <v>2.0000000000000001E-4</v>
      </c>
      <c r="E123" s="4">
        <f t="shared" si="27"/>
        <v>42445.856891986034</v>
      </c>
      <c r="F123" s="4">
        <f t="shared" si="28"/>
        <v>42446</v>
      </c>
      <c r="G123" s="4">
        <f t="shared" si="29"/>
        <v>-4.5627399995282758E-2</v>
      </c>
      <c r="J123" s="4">
        <f>G123</f>
        <v>-4.5627399995282758E-2</v>
      </c>
      <c r="O123" s="4">
        <f t="shared" si="30"/>
        <v>0.15532590895509174</v>
      </c>
      <c r="P123" s="1">
        <f t="shared" si="31"/>
        <v>37166.768700000001</v>
      </c>
      <c r="Q123" s="1"/>
      <c r="R123" s="4">
        <f t="shared" si="32"/>
        <v>4.0382232378104663E-2</v>
      </c>
      <c r="S123" s="4">
        <v>1</v>
      </c>
      <c r="T123" s="4">
        <f t="shared" si="33"/>
        <v>4.0382232378104663E-2</v>
      </c>
    </row>
    <row r="124" spans="1:28" x14ac:dyDescent="0.2">
      <c r="A124" s="81" t="s">
        <v>110</v>
      </c>
      <c r="B124" s="83" t="s">
        <v>112</v>
      </c>
      <c r="C124" s="125">
        <v>52185.428500000002</v>
      </c>
      <c r="D124" s="125">
        <v>1E-4</v>
      </c>
      <c r="E124" s="4">
        <f t="shared" si="27"/>
        <v>42446.35809653929</v>
      </c>
      <c r="F124" s="4">
        <f t="shared" si="28"/>
        <v>42446.5</v>
      </c>
      <c r="G124" s="4">
        <f t="shared" si="29"/>
        <v>-4.524334999587154E-2</v>
      </c>
      <c r="J124" s="4">
        <f>G124</f>
        <v>-4.524334999587154E-2</v>
      </c>
      <c r="O124" s="4">
        <f t="shared" si="30"/>
        <v>0.15532937802326008</v>
      </c>
      <c r="P124" s="1">
        <f t="shared" si="31"/>
        <v>37166.928500000002</v>
      </c>
      <c r="Q124" s="1"/>
      <c r="R124" s="4">
        <f t="shared" si="32"/>
        <v>4.0229419225036547E-2</v>
      </c>
      <c r="S124" s="4">
        <v>1</v>
      </c>
      <c r="T124" s="4">
        <f t="shared" si="33"/>
        <v>4.0229419225036547E-2</v>
      </c>
    </row>
    <row r="125" spans="1:28" x14ac:dyDescent="0.2">
      <c r="A125" s="81" t="s">
        <v>113</v>
      </c>
      <c r="B125" s="83"/>
      <c r="C125" s="125">
        <v>52502.506999999998</v>
      </c>
      <c r="D125" s="125">
        <v>2.9999999999999997E-4</v>
      </c>
      <c r="E125" s="4">
        <f t="shared" si="27"/>
        <v>43440.858646829256</v>
      </c>
      <c r="F125" s="4">
        <f t="shared" si="28"/>
        <v>43441</v>
      </c>
      <c r="G125" s="23">
        <f t="shared" si="29"/>
        <v>-4.5067899998684879E-2</v>
      </c>
      <c r="J125" s="4">
        <f>G125</f>
        <v>-4.5067899998684879E-2</v>
      </c>
      <c r="O125" s="4">
        <f t="shared" si="30"/>
        <v>0.16230535287674347</v>
      </c>
      <c r="P125" s="1">
        <f t="shared" si="31"/>
        <v>37484.006999999998</v>
      </c>
      <c r="Q125" s="1"/>
      <c r="R125" s="4">
        <f t="shared" si="32"/>
        <v>4.3003666008136349E-2</v>
      </c>
      <c r="S125" s="4">
        <v>1</v>
      </c>
      <c r="T125" s="4">
        <f t="shared" si="33"/>
        <v>4.3003666008136349E-2</v>
      </c>
    </row>
    <row r="126" spans="1:28" x14ac:dyDescent="0.2">
      <c r="A126" s="81" t="s">
        <v>108</v>
      </c>
      <c r="B126" s="83"/>
      <c r="C126" s="125">
        <v>52633.777600000001</v>
      </c>
      <c r="D126" s="125">
        <v>5.0000000000000001E-4</v>
      </c>
      <c r="E126" s="4">
        <f t="shared" si="27"/>
        <v>43852.582191430665</v>
      </c>
      <c r="F126" s="4">
        <f t="shared" si="28"/>
        <v>43852.5</v>
      </c>
      <c r="G126" s="31"/>
      <c r="O126" s="4">
        <f t="shared" si="30"/>
        <v>0.16523627781320094</v>
      </c>
      <c r="P126" s="1">
        <f t="shared" si="31"/>
        <v>37615.277600000001</v>
      </c>
      <c r="Q126" s="33">
        <v>7.3999304950120859E-2</v>
      </c>
      <c r="T126" s="4">
        <f t="shared" si="33"/>
        <v>0</v>
      </c>
    </row>
    <row r="127" spans="1:28" x14ac:dyDescent="0.2">
      <c r="A127" s="49" t="s">
        <v>125</v>
      </c>
      <c r="B127" s="50" t="s">
        <v>111</v>
      </c>
      <c r="C127" s="51">
        <v>52723.296300000002</v>
      </c>
      <c r="D127" s="51">
        <v>1E-4</v>
      </c>
      <c r="E127" s="4">
        <f t="shared" si="27"/>
        <v>44133.353030233186</v>
      </c>
      <c r="F127" s="4">
        <f t="shared" si="28"/>
        <v>44133.5</v>
      </c>
      <c r="G127" s="23">
        <f>C127-(C$7+F127*C$8)</f>
        <v>-4.6858649991918355E-2</v>
      </c>
      <c r="J127" s="4">
        <f>G127</f>
        <v>-4.6858649991918355E-2</v>
      </c>
      <c r="O127" s="4">
        <f t="shared" si="30"/>
        <v>0.16725265657277616</v>
      </c>
      <c r="P127" s="1">
        <f t="shared" si="31"/>
        <v>37704.796300000002</v>
      </c>
      <c r="Q127" s="1"/>
      <c r="R127" s="4">
        <f>+(O127-G127)^2</f>
        <v>4.5843651598840594E-2</v>
      </c>
      <c r="S127" s="4">
        <v>1</v>
      </c>
      <c r="T127" s="4">
        <f t="shared" si="33"/>
        <v>4.5843651598840594E-2</v>
      </c>
    </row>
    <row r="128" spans="1:28" x14ac:dyDescent="0.2">
      <c r="A128" s="150" t="s">
        <v>256</v>
      </c>
      <c r="B128" s="152" t="s">
        <v>111</v>
      </c>
      <c r="C128" s="155">
        <v>52723.296300000002</v>
      </c>
      <c r="D128" s="155"/>
      <c r="E128" s="148">
        <f t="shared" si="27"/>
        <v>44133.353030233186</v>
      </c>
      <c r="F128" s="148">
        <f t="shared" si="28"/>
        <v>44133.5</v>
      </c>
      <c r="G128" s="148">
        <f>C128-(C$7+F128*C$8)</f>
        <v>-4.6858649991918355E-2</v>
      </c>
      <c r="H128" s="148"/>
      <c r="I128" s="148"/>
      <c r="J128" s="148"/>
      <c r="K128" s="148"/>
      <c r="L128" s="148"/>
      <c r="M128" s="148">
        <f>G128</f>
        <v>-4.6858649991918355E-2</v>
      </c>
      <c r="N128" s="148">
        <f ca="1">+C$11+C$12*F128</f>
        <v>-4.7434527068107531E-2</v>
      </c>
      <c r="O128" s="148">
        <f t="shared" si="30"/>
        <v>0.16725265657277616</v>
      </c>
      <c r="P128" s="149">
        <f t="shared" si="31"/>
        <v>37704.796300000002</v>
      </c>
      <c r="Q128" s="149"/>
      <c r="R128" s="148">
        <f>+(O128-G128)^2</f>
        <v>4.5843651598840594E-2</v>
      </c>
      <c r="S128" s="4">
        <v>1</v>
      </c>
      <c r="T128" s="4">
        <f t="shared" si="33"/>
        <v>4.5843651598840594E-2</v>
      </c>
    </row>
    <row r="129" spans="1:28" x14ac:dyDescent="0.2">
      <c r="A129" s="81" t="s">
        <v>117</v>
      </c>
      <c r="B129" s="83" t="s">
        <v>118</v>
      </c>
      <c r="C129" s="125">
        <v>52935.319900000002</v>
      </c>
      <c r="D129" s="125">
        <v>1E-4</v>
      </c>
      <c r="E129" s="4">
        <f t="shared" si="27"/>
        <v>44798.354242470734</v>
      </c>
      <c r="F129" s="4">
        <f t="shared" si="28"/>
        <v>44798.5</v>
      </c>
      <c r="G129" s="23">
        <f>C129-(C$7+F129*C$8)</f>
        <v>-4.6472149995679501E-2</v>
      </c>
      <c r="J129" s="4">
        <f>G129</f>
        <v>-4.6472149995679501E-2</v>
      </c>
      <c r="O129" s="4">
        <f t="shared" si="30"/>
        <v>0.17207282951568661</v>
      </c>
      <c r="P129" s="1">
        <f t="shared" si="31"/>
        <v>37916.819900000002</v>
      </c>
      <c r="Q129" s="1"/>
      <c r="R129" s="4">
        <f>+(O129-G129)^2</f>
        <v>4.7761908069623438E-2</v>
      </c>
      <c r="S129" s="4">
        <v>1</v>
      </c>
      <c r="T129" s="4">
        <f t="shared" si="33"/>
        <v>4.7761908069623438E-2</v>
      </c>
    </row>
    <row r="130" spans="1:28" x14ac:dyDescent="0.2">
      <c r="A130" s="80" t="s">
        <v>140</v>
      </c>
      <c r="B130" s="79" t="s">
        <v>111</v>
      </c>
      <c r="C130" s="80">
        <v>53195.532899999998</v>
      </c>
      <c r="D130" s="80" t="s">
        <v>141</v>
      </c>
      <c r="E130" s="4">
        <f t="shared" si="27"/>
        <v>45614.499051067352</v>
      </c>
      <c r="F130" s="4">
        <f t="shared" si="28"/>
        <v>45614.5</v>
      </c>
      <c r="G130" s="23"/>
      <c r="O130" s="4">
        <f t="shared" si="30"/>
        <v>0.17808032350646077</v>
      </c>
      <c r="P130" s="1">
        <f t="shared" si="31"/>
        <v>38177.032899999998</v>
      </c>
      <c r="Q130" s="33">
        <v>5.0377686704450753E-2</v>
      </c>
      <c r="T130" s="4">
        <f t="shared" si="33"/>
        <v>0</v>
      </c>
    </row>
    <row r="131" spans="1:28" x14ac:dyDescent="0.2">
      <c r="A131" s="80" t="s">
        <v>140</v>
      </c>
      <c r="B131" s="79" t="s">
        <v>111</v>
      </c>
      <c r="C131" s="80">
        <v>53243.462050000002</v>
      </c>
      <c r="D131" s="80" t="s">
        <v>142</v>
      </c>
      <c r="E131" s="4">
        <f t="shared" si="27"/>
        <v>45764.826386569235</v>
      </c>
      <c r="F131" s="4">
        <f t="shared" si="28"/>
        <v>45765</v>
      </c>
      <c r="G131" s="23"/>
      <c r="O131" s="4">
        <f t="shared" si="30"/>
        <v>0.17919949488638062</v>
      </c>
      <c r="P131" s="1">
        <f t="shared" si="31"/>
        <v>38224.962050000002</v>
      </c>
      <c r="Q131" s="33">
        <v>-4.4267420962569304E-3</v>
      </c>
      <c r="T131" s="4">
        <f t="shared" si="33"/>
        <v>0</v>
      </c>
    </row>
    <row r="132" spans="1:28" x14ac:dyDescent="0.2">
      <c r="A132" s="80" t="s">
        <v>140</v>
      </c>
      <c r="B132" s="79" t="s">
        <v>111</v>
      </c>
      <c r="C132" s="80">
        <v>53257.539510000002</v>
      </c>
      <c r="D132" s="80" t="s">
        <v>141</v>
      </c>
      <c r="E132" s="4">
        <f t="shared" si="27"/>
        <v>45808.979622177096</v>
      </c>
      <c r="F132" s="4">
        <f t="shared" si="28"/>
        <v>45809</v>
      </c>
      <c r="G132" s="23"/>
      <c r="O132" s="4">
        <f t="shared" si="30"/>
        <v>0.17952735176896387</v>
      </c>
      <c r="P132" s="1">
        <f t="shared" si="31"/>
        <v>38239.039510000002</v>
      </c>
      <c r="Q132" s="33">
        <v>4.4501730546471663E-2</v>
      </c>
      <c r="T132" s="4">
        <f t="shared" si="33"/>
        <v>0</v>
      </c>
    </row>
    <row r="133" spans="1:28" x14ac:dyDescent="0.2">
      <c r="A133" s="49" t="s">
        <v>127</v>
      </c>
      <c r="B133" s="50" t="s">
        <v>111</v>
      </c>
      <c r="C133" s="51">
        <v>53322.222199999997</v>
      </c>
      <c r="D133" s="52">
        <v>1E-4</v>
      </c>
      <c r="E133" s="4">
        <f t="shared" si="27"/>
        <v>46011.85358177773</v>
      </c>
      <c r="F133" s="4">
        <f t="shared" si="28"/>
        <v>46012</v>
      </c>
      <c r="G133" s="23">
        <f>C133-(C$7+F133*C$8)</f>
        <v>-4.6682799998961855E-2</v>
      </c>
      <c r="J133" s="4">
        <f>G133</f>
        <v>-4.6682799998961855E-2</v>
      </c>
      <c r="O133" s="4">
        <f t="shared" si="30"/>
        <v>0.18104381516276455</v>
      </c>
      <c r="P133" s="1">
        <f t="shared" si="31"/>
        <v>38303.722199999997</v>
      </c>
      <c r="Q133" s="1"/>
      <c r="R133" s="4">
        <f>+(O133-G133)^2</f>
        <v>5.1859411253017039E-2</v>
      </c>
      <c r="S133" s="4">
        <v>1</v>
      </c>
      <c r="T133" s="4">
        <f t="shared" si="33"/>
        <v>5.1859411253017039E-2</v>
      </c>
    </row>
    <row r="134" spans="1:28" x14ac:dyDescent="0.2">
      <c r="A134" s="53" t="s">
        <v>127</v>
      </c>
      <c r="B134" s="50" t="s">
        <v>111</v>
      </c>
      <c r="C134" s="51">
        <v>53322.222199999997</v>
      </c>
      <c r="D134" s="51">
        <v>1E-4</v>
      </c>
      <c r="E134" s="4">
        <f t="shared" si="27"/>
        <v>46011.85358177773</v>
      </c>
      <c r="F134" s="4">
        <f t="shared" si="28"/>
        <v>46012</v>
      </c>
      <c r="G134" s="23">
        <f>C134-(C$7+F134*C$8)</f>
        <v>-4.6682799998961855E-2</v>
      </c>
      <c r="J134" s="4">
        <f>G134</f>
        <v>-4.6682799998961855E-2</v>
      </c>
      <c r="O134" s="4">
        <f t="shared" si="30"/>
        <v>0.18104381516276455</v>
      </c>
      <c r="P134" s="1">
        <f t="shared" si="31"/>
        <v>38303.722199999997</v>
      </c>
      <c r="Q134" s="1"/>
      <c r="R134" s="4">
        <f>+(O134-G134)^2</f>
        <v>5.1859411253017039E-2</v>
      </c>
      <c r="S134" s="4">
        <v>1</v>
      </c>
      <c r="T134" s="4">
        <f t="shared" si="33"/>
        <v>5.1859411253017039E-2</v>
      </c>
    </row>
    <row r="135" spans="1:28" x14ac:dyDescent="0.2">
      <c r="A135" s="49" t="s">
        <v>126</v>
      </c>
      <c r="B135" s="50" t="s">
        <v>111</v>
      </c>
      <c r="C135" s="51">
        <v>53363.670100000003</v>
      </c>
      <c r="D135" s="51">
        <v>2.0000000000000001E-4</v>
      </c>
      <c r="E135" s="4">
        <f t="shared" si="27"/>
        <v>46141.852807074843</v>
      </c>
      <c r="F135" s="4">
        <f t="shared" si="28"/>
        <v>46142</v>
      </c>
      <c r="G135" s="23">
        <f>C135-(C$7+F135*C$8)</f>
        <v>-4.6929799995268695E-2</v>
      </c>
      <c r="J135" s="4">
        <f>G135</f>
        <v>-4.6929799995268695E-2</v>
      </c>
      <c r="O135" s="4">
        <f t="shared" si="30"/>
        <v>0.18201827413959823</v>
      </c>
      <c r="P135" s="1">
        <f t="shared" si="31"/>
        <v>38345.170100000003</v>
      </c>
      <c r="Q135" s="1"/>
      <c r="R135" s="4">
        <f>+(O135-G135)^2</f>
        <v>5.2417220650064524E-2</v>
      </c>
      <c r="S135" s="4">
        <v>1</v>
      </c>
      <c r="T135" s="4">
        <f t="shared" si="33"/>
        <v>5.2417220650064524E-2</v>
      </c>
    </row>
    <row r="136" spans="1:28" x14ac:dyDescent="0.2">
      <c r="A136" s="181"/>
      <c r="B136" s="183"/>
      <c r="C136" s="184"/>
      <c r="D136" s="181"/>
      <c r="G136" s="23"/>
      <c r="P136" s="1"/>
      <c r="Q136" s="1"/>
      <c r="AA136" s="62"/>
      <c r="AB136" s="62"/>
    </row>
    <row r="137" spans="1:28" x14ac:dyDescent="0.2">
      <c r="A137" s="49" t="s">
        <v>127</v>
      </c>
      <c r="B137" s="50" t="s">
        <v>111</v>
      </c>
      <c r="C137" s="51">
        <v>53378.017919999998</v>
      </c>
      <c r="D137" s="52">
        <v>8.0000000000000007E-5</v>
      </c>
      <c r="E137" s="4">
        <f>(C137-C$7)/C$8</f>
        <v>46186.854013039476</v>
      </c>
      <c r="F137" s="4">
        <f>ROUND(2*E137,0)/2</f>
        <v>46187</v>
      </c>
      <c r="G137" s="23">
        <f>C137-(C$7+F137*C$8)</f>
        <v>-4.6545299999706913E-2</v>
      </c>
      <c r="J137" s="4">
        <f>G137</f>
        <v>-4.6545299999706913E-2</v>
      </c>
      <c r="O137" s="4">
        <f>+D$11+D$12*F137+D$13*F137^2</f>
        <v>0.1823561916826788</v>
      </c>
      <c r="P137" s="1">
        <f>C137-15018.5</f>
        <v>38359.517919999998</v>
      </c>
      <c r="Q137" s="1"/>
      <c r="R137" s="4">
        <f>+(O137-G137)^2</f>
        <v>5.23958928944213E-2</v>
      </c>
      <c r="S137" s="4">
        <v>1</v>
      </c>
      <c r="T137" s="4">
        <f>S137*R137</f>
        <v>5.23958928944213E-2</v>
      </c>
    </row>
    <row r="138" spans="1:28" x14ac:dyDescent="0.2">
      <c r="A138" s="53"/>
      <c r="B138" s="50"/>
      <c r="C138" s="51"/>
      <c r="D138" s="51"/>
      <c r="G138" s="23"/>
      <c r="P138" s="1"/>
      <c r="Q138" s="1"/>
    </row>
    <row r="139" spans="1:28" x14ac:dyDescent="0.2">
      <c r="A139" s="181"/>
      <c r="B139" s="183"/>
      <c r="C139" s="184"/>
      <c r="D139" s="181"/>
      <c r="G139" s="23"/>
      <c r="P139" s="1"/>
      <c r="Q139" s="1"/>
      <c r="AA139" s="62"/>
      <c r="AB139" s="62"/>
    </row>
    <row r="140" spans="1:28" x14ac:dyDescent="0.2">
      <c r="A140" s="49" t="s">
        <v>127</v>
      </c>
      <c r="B140" s="50" t="s">
        <v>112</v>
      </c>
      <c r="C140" s="51">
        <v>53378.176930000001</v>
      </c>
      <c r="D140" s="52">
        <v>8.0000000000000007E-5</v>
      </c>
      <c r="E140" s="4">
        <f>(C140-C$7)/C$8</f>
        <v>46187.352739798007</v>
      </c>
      <c r="F140" s="4">
        <f>ROUND(2*E140,0)/2</f>
        <v>46187.5</v>
      </c>
      <c r="G140" s="23">
        <f>C140-(C$7+F140*C$8)</f>
        <v>-4.695124999852851E-2</v>
      </c>
      <c r="J140" s="4">
        <f>G140</f>
        <v>-4.695124999852851E-2</v>
      </c>
      <c r="O140" s="4">
        <f>+D$11+D$12*F140+D$13*F140^2</f>
        <v>0.18235994806930511</v>
      </c>
      <c r="P140" s="1">
        <f>C140-15018.5</f>
        <v>38359.676930000001</v>
      </c>
      <c r="Q140" s="1"/>
      <c r="R140" s="4">
        <f>+(O140-G140)^2</f>
        <v>5.2583625559305222E-2</v>
      </c>
      <c r="S140" s="4">
        <v>1</v>
      </c>
      <c r="T140" s="4">
        <f>S140*R140</f>
        <v>5.2583625559305222E-2</v>
      </c>
    </row>
    <row r="141" spans="1:28" x14ac:dyDescent="0.2">
      <c r="A141" s="53" t="s">
        <v>127</v>
      </c>
      <c r="B141" s="50" t="s">
        <v>112</v>
      </c>
      <c r="C141" s="51">
        <v>53378.176930000001</v>
      </c>
      <c r="D141" s="51">
        <v>8.0000000000000007E-5</v>
      </c>
      <c r="E141" s="4">
        <f>(C141-C$7)/C$8</f>
        <v>46187.352739798007</v>
      </c>
      <c r="F141" s="4">
        <f>ROUND(2*E141,0)/2</f>
        <v>46187.5</v>
      </c>
      <c r="G141" s="23">
        <f>C141-(C$7+F141*C$8)</f>
        <v>-4.695124999852851E-2</v>
      </c>
      <c r="J141" s="4">
        <f>G141</f>
        <v>-4.695124999852851E-2</v>
      </c>
      <c r="O141" s="4">
        <f>+D$11+D$12*F141+D$13*F141^2</f>
        <v>0.18235994806930511</v>
      </c>
      <c r="P141" s="1">
        <f>C141-15018.5</f>
        <v>38359.676930000001</v>
      </c>
      <c r="Q141" s="1"/>
      <c r="R141" s="4">
        <f>+(O141-G141)^2</f>
        <v>5.2583625559305222E-2</v>
      </c>
      <c r="S141" s="4">
        <v>1</v>
      </c>
      <c r="T141" s="4">
        <f>S141*R141</f>
        <v>5.2583625559305222E-2</v>
      </c>
    </row>
    <row r="142" spans="1:28" x14ac:dyDescent="0.2">
      <c r="A142" s="181"/>
      <c r="B142" s="183"/>
      <c r="C142" s="184"/>
      <c r="D142" s="181"/>
      <c r="G142" s="23"/>
      <c r="P142" s="1"/>
      <c r="Q142" s="1"/>
      <c r="AA142" s="62"/>
      <c r="AB142" s="62"/>
    </row>
    <row r="143" spans="1:28" x14ac:dyDescent="0.2">
      <c r="A143" s="49" t="s">
        <v>127</v>
      </c>
      <c r="B143" s="50" t="s">
        <v>111</v>
      </c>
      <c r="C143" s="51">
        <v>53378.336810000001</v>
      </c>
      <c r="D143" s="52">
        <v>8.0000000000000007E-5</v>
      </c>
      <c r="E143" s="4">
        <f t="shared" ref="E143:E150" si="34">(C143-C$7)/C$8</f>
        <v>46187.854195267173</v>
      </c>
      <c r="F143" s="4">
        <f t="shared" ref="F143:F150" si="35">ROUND(2*E143,0)/2</f>
        <v>46188</v>
      </c>
      <c r="G143" s="23">
        <f t="shared" ref="G143:G150" si="36">C143-(C$7+F143*C$8)</f>
        <v>-4.6487199993862305E-2</v>
      </c>
      <c r="J143" s="4">
        <f t="shared" ref="J143:J150" si="37">G143</f>
        <v>-4.6487199993862305E-2</v>
      </c>
      <c r="O143" s="4">
        <f t="shared" ref="O143:O150" si="38">+D$11+D$12*F143+D$13*F143^2</f>
        <v>0.1823637044943327</v>
      </c>
      <c r="P143" s="1">
        <f t="shared" ref="P143:P150" si="39">C143-15018.5</f>
        <v>38359.836810000001</v>
      </c>
      <c r="Q143" s="1"/>
      <c r="R143" s="4">
        <f t="shared" ref="R143:R150" si="40">+(O143-G143)^2</f>
        <v>5.2372736485064957E-2</v>
      </c>
      <c r="S143" s="4">
        <v>1</v>
      </c>
      <c r="T143" s="4">
        <f t="shared" ref="T143:T150" si="41">S143*R143</f>
        <v>5.2372736485064957E-2</v>
      </c>
    </row>
    <row r="144" spans="1:28" x14ac:dyDescent="0.2">
      <c r="A144" s="53" t="s">
        <v>127</v>
      </c>
      <c r="B144" s="50" t="s">
        <v>111</v>
      </c>
      <c r="C144" s="51">
        <v>53378.336810000001</v>
      </c>
      <c r="D144" s="51">
        <v>8.0000000000000007E-5</v>
      </c>
      <c r="E144" s="4">
        <f t="shared" si="34"/>
        <v>46187.854195267173</v>
      </c>
      <c r="F144" s="4">
        <f t="shared" si="35"/>
        <v>46188</v>
      </c>
      <c r="G144" s="23">
        <f t="shared" si="36"/>
        <v>-4.6487199993862305E-2</v>
      </c>
      <c r="J144" s="4">
        <f t="shared" si="37"/>
        <v>-4.6487199993862305E-2</v>
      </c>
      <c r="O144" s="4">
        <f t="shared" si="38"/>
        <v>0.1823637044943327</v>
      </c>
      <c r="P144" s="1">
        <f t="shared" si="39"/>
        <v>38359.836810000001</v>
      </c>
      <c r="Q144" s="1"/>
      <c r="R144" s="4">
        <f t="shared" si="40"/>
        <v>5.2372736485064957E-2</v>
      </c>
      <c r="S144" s="4">
        <v>1</v>
      </c>
      <c r="T144" s="4">
        <f t="shared" si="41"/>
        <v>5.2372736485064957E-2</v>
      </c>
    </row>
    <row r="145" spans="1:28" x14ac:dyDescent="0.2">
      <c r="A145" s="49" t="s">
        <v>127</v>
      </c>
      <c r="B145" s="50" t="s">
        <v>111</v>
      </c>
      <c r="C145" s="51">
        <v>53380.2497</v>
      </c>
      <c r="D145" s="52">
        <v>2.0000000000000001E-4</v>
      </c>
      <c r="E145" s="4">
        <f t="shared" si="34"/>
        <v>46193.853877231239</v>
      </c>
      <c r="F145" s="4">
        <f t="shared" si="35"/>
        <v>46194</v>
      </c>
      <c r="G145" s="23">
        <f t="shared" si="36"/>
        <v>-4.6588599994720425E-2</v>
      </c>
      <c r="J145" s="4">
        <f t="shared" si="37"/>
        <v>-4.6588599994720425E-2</v>
      </c>
      <c r="O145" s="4">
        <f t="shared" si="38"/>
        <v>0.1824087845899644</v>
      </c>
      <c r="P145" s="1">
        <f t="shared" si="39"/>
        <v>38361.7497</v>
      </c>
      <c r="Q145" s="1"/>
      <c r="R145" s="4">
        <f t="shared" si="40"/>
        <v>5.2439802146626045E-2</v>
      </c>
      <c r="S145" s="4">
        <v>1</v>
      </c>
      <c r="T145" s="4">
        <f t="shared" si="41"/>
        <v>5.2439802146626045E-2</v>
      </c>
    </row>
    <row r="146" spans="1:28" x14ac:dyDescent="0.2">
      <c r="A146" s="53" t="s">
        <v>127</v>
      </c>
      <c r="B146" s="50" t="s">
        <v>111</v>
      </c>
      <c r="C146" s="51">
        <v>53380.2497</v>
      </c>
      <c r="D146" s="51">
        <v>2.0000000000000001E-4</v>
      </c>
      <c r="E146" s="4">
        <f t="shared" si="34"/>
        <v>46193.853877231239</v>
      </c>
      <c r="F146" s="4">
        <f t="shared" si="35"/>
        <v>46194</v>
      </c>
      <c r="G146" s="23">
        <f t="shared" si="36"/>
        <v>-4.6588599994720425E-2</v>
      </c>
      <c r="J146" s="4">
        <f t="shared" si="37"/>
        <v>-4.6588599994720425E-2</v>
      </c>
      <c r="O146" s="4">
        <f t="shared" si="38"/>
        <v>0.1824087845899644</v>
      </c>
      <c r="P146" s="1">
        <f t="shared" si="39"/>
        <v>38361.7497</v>
      </c>
      <c r="Q146" s="1"/>
      <c r="R146" s="4">
        <f t="shared" si="40"/>
        <v>5.2439802146626045E-2</v>
      </c>
      <c r="S146" s="4">
        <v>1</v>
      </c>
      <c r="T146" s="4">
        <f t="shared" si="41"/>
        <v>5.2439802146626045E-2</v>
      </c>
    </row>
    <row r="147" spans="1:28" x14ac:dyDescent="0.2">
      <c r="A147" s="49" t="s">
        <v>127</v>
      </c>
      <c r="B147" s="50" t="s">
        <v>111</v>
      </c>
      <c r="C147" s="51">
        <v>53385.988700000002</v>
      </c>
      <c r="D147" s="52">
        <v>5.0000000000000001E-4</v>
      </c>
      <c r="E147" s="4">
        <f t="shared" si="34"/>
        <v>46211.853958151631</v>
      </c>
      <c r="F147" s="4">
        <f t="shared" si="35"/>
        <v>46212</v>
      </c>
      <c r="G147" s="23">
        <f t="shared" si="36"/>
        <v>-4.6562799994717352E-2</v>
      </c>
      <c r="J147" s="4">
        <f t="shared" si="37"/>
        <v>-4.6562799994717352E-2</v>
      </c>
      <c r="O147" s="4">
        <f t="shared" si="38"/>
        <v>0.18254405805557478</v>
      </c>
      <c r="P147" s="1">
        <f t="shared" si="39"/>
        <v>38367.488700000002</v>
      </c>
      <c r="Q147" s="1"/>
      <c r="R147" s="4">
        <f t="shared" si="40"/>
        <v>5.2489952405676707E-2</v>
      </c>
      <c r="S147" s="4">
        <v>1</v>
      </c>
      <c r="T147" s="4">
        <f t="shared" si="41"/>
        <v>5.2489952405676707E-2</v>
      </c>
    </row>
    <row r="148" spans="1:28" x14ac:dyDescent="0.2">
      <c r="A148" s="53" t="s">
        <v>127</v>
      </c>
      <c r="B148" s="50" t="s">
        <v>111</v>
      </c>
      <c r="C148" s="51">
        <v>53385.988700000002</v>
      </c>
      <c r="D148" s="51">
        <v>5.0000000000000001E-4</v>
      </c>
      <c r="E148" s="4">
        <f t="shared" si="34"/>
        <v>46211.853958151631</v>
      </c>
      <c r="F148" s="4">
        <f t="shared" si="35"/>
        <v>46212</v>
      </c>
      <c r="G148" s="23">
        <f t="shared" si="36"/>
        <v>-4.6562799994717352E-2</v>
      </c>
      <c r="J148" s="4">
        <f t="shared" si="37"/>
        <v>-4.6562799994717352E-2</v>
      </c>
      <c r="O148" s="4">
        <f t="shared" si="38"/>
        <v>0.18254405805557478</v>
      </c>
      <c r="P148" s="1">
        <f t="shared" si="39"/>
        <v>38367.488700000002</v>
      </c>
      <c r="Q148" s="1"/>
      <c r="R148" s="4">
        <f t="shared" si="40"/>
        <v>5.2489952405676707E-2</v>
      </c>
      <c r="S148" s="4">
        <v>1</v>
      </c>
      <c r="T148" s="4">
        <f t="shared" si="41"/>
        <v>5.2489952405676707E-2</v>
      </c>
    </row>
    <row r="149" spans="1:28" x14ac:dyDescent="0.2">
      <c r="A149" s="49" t="s">
        <v>127</v>
      </c>
      <c r="B149" s="50" t="s">
        <v>111</v>
      </c>
      <c r="C149" s="51">
        <v>53407.987760000004</v>
      </c>
      <c r="D149" s="52">
        <v>6.9999999999999994E-5</v>
      </c>
      <c r="E149" s="4">
        <f t="shared" si="34"/>
        <v>46280.852888308873</v>
      </c>
      <c r="F149" s="4">
        <f t="shared" si="35"/>
        <v>46281</v>
      </c>
      <c r="G149" s="23">
        <f t="shared" si="36"/>
        <v>-4.6903899994504172E-2</v>
      </c>
      <c r="J149" s="4">
        <f t="shared" si="37"/>
        <v>-4.6903899994504172E-2</v>
      </c>
      <c r="O149" s="4">
        <f t="shared" si="38"/>
        <v>0.18306306738631223</v>
      </c>
      <c r="P149" s="1">
        <f t="shared" si="39"/>
        <v>38389.487760000004</v>
      </c>
      <c r="Q149" s="1"/>
      <c r="R149" s="4">
        <f t="shared" si="40"/>
        <v>5.2884806086329478E-2</v>
      </c>
      <c r="S149" s="4">
        <v>1</v>
      </c>
      <c r="T149" s="4">
        <f t="shared" si="41"/>
        <v>5.2884806086329478E-2</v>
      </c>
    </row>
    <row r="150" spans="1:28" x14ac:dyDescent="0.2">
      <c r="A150" s="53" t="s">
        <v>127</v>
      </c>
      <c r="B150" s="50" t="s">
        <v>111</v>
      </c>
      <c r="C150" s="51">
        <v>53407.987760000004</v>
      </c>
      <c r="D150" s="51">
        <v>6.9999999999999994E-5</v>
      </c>
      <c r="E150" s="4">
        <f t="shared" si="34"/>
        <v>46280.852888308873</v>
      </c>
      <c r="F150" s="4">
        <f t="shared" si="35"/>
        <v>46281</v>
      </c>
      <c r="G150" s="23">
        <f t="shared" si="36"/>
        <v>-4.6903899994504172E-2</v>
      </c>
      <c r="J150" s="4">
        <f t="shared" si="37"/>
        <v>-4.6903899994504172E-2</v>
      </c>
      <c r="O150" s="4">
        <f t="shared" si="38"/>
        <v>0.18306306738631223</v>
      </c>
      <c r="P150" s="1">
        <f t="shared" si="39"/>
        <v>38389.487760000004</v>
      </c>
      <c r="Q150" s="1"/>
      <c r="R150" s="4">
        <f t="shared" si="40"/>
        <v>5.2884806086329478E-2</v>
      </c>
      <c r="S150" s="4">
        <v>1</v>
      </c>
      <c r="T150" s="4">
        <f t="shared" si="41"/>
        <v>5.2884806086329478E-2</v>
      </c>
    </row>
    <row r="151" spans="1:28" x14ac:dyDescent="0.2">
      <c r="A151" s="181"/>
      <c r="B151" s="183"/>
      <c r="C151" s="184"/>
      <c r="D151" s="181"/>
      <c r="G151" s="23"/>
      <c r="P151" s="1"/>
      <c r="Q151" s="1"/>
      <c r="AA151" s="62"/>
      <c r="AB151" s="62"/>
    </row>
    <row r="152" spans="1:28" x14ac:dyDescent="0.2">
      <c r="A152" s="150" t="s">
        <v>256</v>
      </c>
      <c r="B152" s="152" t="s">
        <v>112</v>
      </c>
      <c r="C152" s="155">
        <v>53433.653299999998</v>
      </c>
      <c r="D152" s="155"/>
      <c r="E152" s="148">
        <f>(C152-C$7)/C$8</f>
        <v>46361.351546065496</v>
      </c>
      <c r="F152" s="148">
        <f>ROUND(2*E152,0)/2</f>
        <v>46361.5</v>
      </c>
      <c r="G152" s="148">
        <f>C152-(C$7+F152*C$8)</f>
        <v>-4.7331850000773557E-2</v>
      </c>
      <c r="H152" s="148"/>
      <c r="I152" s="148"/>
      <c r="J152" s="148"/>
      <c r="K152" s="148"/>
      <c r="L152" s="148"/>
      <c r="M152" s="148">
        <f>G152</f>
        <v>-4.7331850000773557E-2</v>
      </c>
      <c r="N152" s="148">
        <f ca="1">+C$11+C$12*F152</f>
        <v>-4.7062424939482851E-2</v>
      </c>
      <c r="O152" s="148">
        <f>+D$11+D$12*F152+D$13*F152^2</f>
        <v>0.18366950257204201</v>
      </c>
      <c r="P152" s="149">
        <f>C152-15018.5</f>
        <v>38415.153299999998</v>
      </c>
      <c r="Q152" s="149"/>
      <c r="R152" s="148">
        <f>+(O152-G152)^2</f>
        <v>5.3361624890470243E-2</v>
      </c>
      <c r="S152" s="4">
        <v>1</v>
      </c>
      <c r="T152" s="4">
        <f>S152*R152</f>
        <v>5.3361624890470243E-2</v>
      </c>
    </row>
    <row r="153" spans="1:28" x14ac:dyDescent="0.2">
      <c r="A153" s="80" t="s">
        <v>140</v>
      </c>
      <c r="B153" s="79" t="s">
        <v>112</v>
      </c>
      <c r="C153" s="80">
        <v>53433.653319999998</v>
      </c>
      <c r="D153" s="80">
        <v>1E-4</v>
      </c>
      <c r="E153" s="4">
        <f>(C153-C$7)/C$8</f>
        <v>46361.351608794481</v>
      </c>
      <c r="F153" s="4">
        <f>ROUND(2*E153,0)/2</f>
        <v>46361.5</v>
      </c>
      <c r="G153" s="23">
        <f>C153-(C$7+F153*C$8)</f>
        <v>-4.7311850001278799E-2</v>
      </c>
      <c r="M153" s="4">
        <f>G153</f>
        <v>-4.7311850001278799E-2</v>
      </c>
      <c r="O153" s="4">
        <f>+D$11+D$12*F153+D$13*F153^2</f>
        <v>0.18366950257204201</v>
      </c>
      <c r="P153" s="1">
        <f>C153-15018.5</f>
        <v>38415.153319999998</v>
      </c>
      <c r="Q153" s="1"/>
      <c r="R153" s="4">
        <f>+(O153-G153)^2</f>
        <v>5.3352385236600734E-2</v>
      </c>
      <c r="S153" s="4">
        <v>1</v>
      </c>
      <c r="T153" s="4">
        <f>S153*R153</f>
        <v>5.3352385236600734E-2</v>
      </c>
    </row>
    <row r="154" spans="1:28" x14ac:dyDescent="0.2">
      <c r="A154" s="150" t="s">
        <v>256</v>
      </c>
      <c r="B154" s="152" t="s">
        <v>111</v>
      </c>
      <c r="C154" s="155">
        <v>53449.436600000001</v>
      </c>
      <c r="D154" s="155"/>
      <c r="E154" s="148">
        <f>(C154-C$7)/C$8</f>
        <v>46410.855061868038</v>
      </c>
      <c r="F154" s="148">
        <f>ROUND(2*E154,0)/2</f>
        <v>46411</v>
      </c>
      <c r="G154" s="148">
        <f>C154-(C$7+F154*C$8)</f>
        <v>-4.6210899992729537E-2</v>
      </c>
      <c r="H154" s="148"/>
      <c r="I154" s="148"/>
      <c r="J154" s="148"/>
      <c r="K154" s="148"/>
      <c r="L154" s="148"/>
      <c r="M154" s="148">
        <f>G154</f>
        <v>-4.6210899992729537E-2</v>
      </c>
      <c r="N154" s="148">
        <f ca="1">+C$11+C$12*F154</f>
        <v>-4.7054157858977048E-2</v>
      </c>
      <c r="O154" s="148">
        <f>+D$11+D$12*F154+D$13*F154^2</f>
        <v>0.18404289793570611</v>
      </c>
      <c r="P154" s="149">
        <f>C154-15018.5</f>
        <v>38430.936600000001</v>
      </c>
      <c r="Q154" s="149"/>
      <c r="R154" s="148">
        <f>+(O154-G154)^2</f>
        <v>5.3016811460468875E-2</v>
      </c>
      <c r="S154" s="4">
        <v>1</v>
      </c>
      <c r="T154" s="4">
        <f>S154*R154</f>
        <v>5.3016811460468875E-2</v>
      </c>
    </row>
    <row r="155" spans="1:28" x14ac:dyDescent="0.2">
      <c r="A155" s="80" t="s">
        <v>140</v>
      </c>
      <c r="B155" s="79" t="s">
        <v>111</v>
      </c>
      <c r="C155" s="80">
        <v>53449.436629999997</v>
      </c>
      <c r="D155" s="80">
        <v>2.0000000000000001E-4</v>
      </c>
      <c r="E155" s="4">
        <f>(C155-C$7)/C$8</f>
        <v>46410.855155961493</v>
      </c>
      <c r="F155" s="4">
        <f>ROUND(2*E155,0)/2</f>
        <v>46411</v>
      </c>
      <c r="G155" s="23">
        <f>C155-(C$7+F155*C$8)</f>
        <v>-4.618089999712538E-2</v>
      </c>
      <c r="M155" s="4">
        <f>G155</f>
        <v>-4.618089999712538E-2</v>
      </c>
      <c r="O155" s="4">
        <f>+D$11+D$12*F155+D$13*F155^2</f>
        <v>0.18404289793570611</v>
      </c>
      <c r="P155" s="1">
        <f>C155-15018.5</f>
        <v>38430.936629999997</v>
      </c>
      <c r="Q155" s="1"/>
      <c r="R155" s="4">
        <f>+(O155-G155)^2</f>
        <v>5.3002997134617223E-2</v>
      </c>
      <c r="S155" s="4">
        <v>1</v>
      </c>
      <c r="T155" s="4">
        <f>S155*R155</f>
        <v>5.3002997134617223E-2</v>
      </c>
    </row>
    <row r="156" spans="1:28" x14ac:dyDescent="0.2">
      <c r="A156" s="181"/>
      <c r="B156" s="183"/>
      <c r="C156" s="184"/>
      <c r="D156" s="181"/>
      <c r="G156" s="23"/>
      <c r="P156" s="1"/>
      <c r="Q156" s="1"/>
      <c r="AA156" s="62"/>
      <c r="AB156" s="62"/>
    </row>
    <row r="157" spans="1:28" x14ac:dyDescent="0.2">
      <c r="A157" s="80" t="s">
        <v>140</v>
      </c>
      <c r="B157" s="79" t="s">
        <v>112</v>
      </c>
      <c r="C157" s="80">
        <v>53449.594920000003</v>
      </c>
      <c r="D157" s="80">
        <v>4.0000000000000002E-4</v>
      </c>
      <c r="E157" s="4">
        <f t="shared" ref="E157:E163" si="42">(C157-C$7)/C$8</f>
        <v>46411.351624476738</v>
      </c>
      <c r="F157" s="4">
        <f t="shared" ref="F157:F163" si="43">ROUND(2*E157,0)/2</f>
        <v>46411.5</v>
      </c>
      <c r="G157" s="23">
        <f>C157-(C$7+F157*C$8)</f>
        <v>-4.7306849992310163E-2</v>
      </c>
      <c r="M157" s="4">
        <f>G157</f>
        <v>-4.7306849992310163E-2</v>
      </c>
      <c r="O157" s="4">
        <f t="shared" ref="O157:O163" si="44">+D$11+D$12*F157+D$13*F157^2</f>
        <v>0.18404667152611068</v>
      </c>
      <c r="P157" s="1">
        <f t="shared" ref="P157:P163" si="45">C157-15018.5</f>
        <v>38431.094920000003</v>
      </c>
      <c r="Q157" s="1"/>
      <c r="R157" s="4">
        <f>+(O157-G157)^2</f>
        <v>5.3524451918974418E-2</v>
      </c>
      <c r="S157" s="4">
        <v>1</v>
      </c>
      <c r="T157" s="4">
        <f t="shared" ref="T157:T163" si="46">S157*R157</f>
        <v>5.3524451918974418E-2</v>
      </c>
    </row>
    <row r="158" spans="1:28" x14ac:dyDescent="0.2">
      <c r="A158" s="150" t="s">
        <v>256</v>
      </c>
      <c r="B158" s="152" t="s">
        <v>112</v>
      </c>
      <c r="C158" s="155">
        <v>53449.595200000003</v>
      </c>
      <c r="D158" s="155"/>
      <c r="E158" s="148">
        <f t="shared" si="42"/>
        <v>46411.352502682465</v>
      </c>
      <c r="F158" s="148">
        <f t="shared" si="43"/>
        <v>46411.5</v>
      </c>
      <c r="G158" s="148">
        <f>C158-(C$7+F158*C$8)</f>
        <v>-4.70268499921076E-2</v>
      </c>
      <c r="H158" s="148"/>
      <c r="I158" s="148"/>
      <c r="J158" s="148"/>
      <c r="K158" s="148"/>
      <c r="L158" s="148"/>
      <c r="M158" s="148">
        <f>G158</f>
        <v>-4.70268499921076E-2</v>
      </c>
      <c r="N158" s="148">
        <f ca="1">+C$11+C$12*F158</f>
        <v>-4.7054074353113352E-2</v>
      </c>
      <c r="O158" s="148">
        <f t="shared" si="44"/>
        <v>0.18404667152611068</v>
      </c>
      <c r="P158" s="149">
        <f t="shared" si="45"/>
        <v>38431.095200000003</v>
      </c>
      <c r="Q158" s="149"/>
      <c r="R158" s="148">
        <f>+(O158-G158)^2</f>
        <v>5.3394972346830487E-2</v>
      </c>
      <c r="S158" s="4">
        <v>1</v>
      </c>
      <c r="T158" s="4">
        <f t="shared" si="46"/>
        <v>5.3394972346830487E-2</v>
      </c>
    </row>
    <row r="159" spans="1:28" x14ac:dyDescent="0.2">
      <c r="A159" s="80" t="s">
        <v>137</v>
      </c>
      <c r="B159" s="79" t="s">
        <v>111</v>
      </c>
      <c r="C159" s="80">
        <v>53474.629399999998</v>
      </c>
      <c r="D159" s="80">
        <v>5.0000000000000001E-4</v>
      </c>
      <c r="E159" s="4">
        <f t="shared" si="42"/>
        <v>46489.870994715398</v>
      </c>
      <c r="F159" s="4">
        <f t="shared" si="43"/>
        <v>46490</v>
      </c>
      <c r="G159" s="23"/>
      <c r="O159" s="4">
        <f t="shared" si="44"/>
        <v>0.18463960151084025</v>
      </c>
      <c r="P159" s="1">
        <f t="shared" si="45"/>
        <v>38456.129399999998</v>
      </c>
      <c r="Q159" s="33">
        <v>1.0983318497892469E-2</v>
      </c>
      <c r="T159" s="4">
        <f t="shared" si="46"/>
        <v>0</v>
      </c>
    </row>
    <row r="160" spans="1:28" x14ac:dyDescent="0.2">
      <c r="A160" s="150" t="s">
        <v>256</v>
      </c>
      <c r="B160" s="152" t="s">
        <v>112</v>
      </c>
      <c r="C160" s="155">
        <v>53491.521200000003</v>
      </c>
      <c r="D160" s="155"/>
      <c r="E160" s="148">
        <f t="shared" si="42"/>
        <v>46542.851264255572</v>
      </c>
      <c r="F160" s="148">
        <f t="shared" si="43"/>
        <v>46543</v>
      </c>
      <c r="G160" s="148">
        <f>C160-(C$7+F160*C$8)</f>
        <v>-4.7421699993719812E-2</v>
      </c>
      <c r="H160" s="148"/>
      <c r="I160" s="148"/>
      <c r="J160" s="148"/>
      <c r="K160" s="148"/>
      <c r="L160" s="148"/>
      <c r="M160" s="148">
        <f>G160</f>
        <v>-4.7421699993719812E-2</v>
      </c>
      <c r="N160" s="148">
        <f ca="1">+C$11+C$12*F160</f>
        <v>-4.7032112310961584E-2</v>
      </c>
      <c r="O160" s="148">
        <f t="shared" si="44"/>
        <v>0.1850404589417281</v>
      </c>
      <c r="P160" s="149">
        <f t="shared" si="45"/>
        <v>38473.021200000003</v>
      </c>
      <c r="Q160" s="149"/>
      <c r="R160" s="148">
        <f>+(O160-G160)^2</f>
        <v>5.4038655336929448E-2</v>
      </c>
      <c r="S160" s="4">
        <v>1</v>
      </c>
      <c r="T160" s="4">
        <f t="shared" si="46"/>
        <v>5.4038655336929448E-2</v>
      </c>
    </row>
    <row r="161" spans="1:28" x14ac:dyDescent="0.2">
      <c r="A161" s="49" t="s">
        <v>125</v>
      </c>
      <c r="B161" s="50" t="s">
        <v>112</v>
      </c>
      <c r="C161" s="51">
        <v>53491.5213</v>
      </c>
      <c r="D161" s="51">
        <v>1E-4</v>
      </c>
      <c r="E161" s="4">
        <f t="shared" si="42"/>
        <v>46542.851577900467</v>
      </c>
      <c r="F161" s="4">
        <f t="shared" si="43"/>
        <v>46543</v>
      </c>
      <c r="G161" s="23">
        <f>C161-(C$7+F161*C$8)</f>
        <v>-4.7321699996246025E-2</v>
      </c>
      <c r="J161" s="4">
        <f>G161</f>
        <v>-4.7321699996246025E-2</v>
      </c>
      <c r="O161" s="4">
        <f t="shared" si="44"/>
        <v>0.1850404589417281</v>
      </c>
      <c r="P161" s="1">
        <f t="shared" si="45"/>
        <v>38473.0213</v>
      </c>
      <c r="Q161" s="1"/>
      <c r="R161" s="4">
        <f>+(O161-G161)^2</f>
        <v>5.3992172906316353E-2</v>
      </c>
      <c r="S161" s="4">
        <v>1</v>
      </c>
      <c r="T161" s="4">
        <f t="shared" si="46"/>
        <v>5.3992172906316353E-2</v>
      </c>
    </row>
    <row r="162" spans="1:28" x14ac:dyDescent="0.2">
      <c r="A162" s="150" t="s">
        <v>256</v>
      </c>
      <c r="B162" s="152" t="s">
        <v>111</v>
      </c>
      <c r="C162" s="155">
        <v>53607.576399999998</v>
      </c>
      <c r="D162" s="155"/>
      <c r="E162" s="148">
        <f t="shared" si="42"/>
        <v>46906.852482452356</v>
      </c>
      <c r="F162" s="148">
        <f t="shared" si="43"/>
        <v>46907</v>
      </c>
      <c r="G162" s="148">
        <f>C162-(C$7+F162*C$8)</f>
        <v>-4.7033299997565337E-2</v>
      </c>
      <c r="H162" s="148"/>
      <c r="I162" s="148"/>
      <c r="J162" s="148"/>
      <c r="K162" s="148"/>
      <c r="L162" s="148"/>
      <c r="M162" s="148">
        <f>G162</f>
        <v>-4.7033299997565337E-2</v>
      </c>
      <c r="N162" s="148">
        <f ca="1">+C$11+C$12*F162</f>
        <v>-4.6971320042191664E-2</v>
      </c>
      <c r="O162" s="148">
        <f t="shared" si="44"/>
        <v>0.18780517523393761</v>
      </c>
      <c r="P162" s="149">
        <f t="shared" si="45"/>
        <v>38589.076399999998</v>
      </c>
      <c r="Q162" s="149"/>
      <c r="R162" s="148">
        <f>+(O162-G162)^2</f>
        <v>5.5149109449057224E-2</v>
      </c>
      <c r="S162" s="4">
        <v>1</v>
      </c>
      <c r="T162" s="4">
        <f t="shared" si="46"/>
        <v>5.5149109449057224E-2</v>
      </c>
    </row>
    <row r="163" spans="1:28" x14ac:dyDescent="0.2">
      <c r="A163" s="80" t="s">
        <v>140</v>
      </c>
      <c r="B163" s="79" t="s">
        <v>111</v>
      </c>
      <c r="C163" s="80">
        <v>53607.576580000001</v>
      </c>
      <c r="D163" s="80">
        <v>1E-4</v>
      </c>
      <c r="E163" s="4">
        <f t="shared" si="42"/>
        <v>46906.853047013188</v>
      </c>
      <c r="F163" s="4">
        <f t="shared" si="43"/>
        <v>46907</v>
      </c>
      <c r="G163" s="23">
        <f>C163-(C$7+F163*C$8)</f>
        <v>-4.6853299994836561E-2</v>
      </c>
      <c r="M163" s="4">
        <f>G163</f>
        <v>-4.6853299994836561E-2</v>
      </c>
      <c r="O163" s="4">
        <f t="shared" si="44"/>
        <v>0.18780517523393761</v>
      </c>
      <c r="P163" s="1">
        <f t="shared" si="45"/>
        <v>38589.076580000001</v>
      </c>
      <c r="Q163" s="1"/>
      <c r="R163" s="4">
        <f>+(O163-G163)^2</f>
        <v>5.506459999669322E-2</v>
      </c>
      <c r="S163" s="4">
        <v>1</v>
      </c>
      <c r="T163" s="4">
        <f t="shared" si="46"/>
        <v>5.506459999669322E-2</v>
      </c>
    </row>
    <row r="164" spans="1:28" x14ac:dyDescent="0.2">
      <c r="A164" s="181"/>
      <c r="B164" s="183"/>
      <c r="C164" s="184"/>
      <c r="D164" s="181"/>
      <c r="G164" s="23"/>
      <c r="P164" s="1"/>
      <c r="Q164" s="1"/>
      <c r="AA164" s="62"/>
      <c r="AB164" s="62"/>
    </row>
    <row r="165" spans="1:28" x14ac:dyDescent="0.2">
      <c r="A165" s="150" t="s">
        <v>256</v>
      </c>
      <c r="B165" s="152" t="s">
        <v>111</v>
      </c>
      <c r="C165" s="155">
        <v>53614.591200000003</v>
      </c>
      <c r="D165" s="155"/>
      <c r="E165" s="148">
        <f>(C165-C$7)/C$8</f>
        <v>46928.854045031272</v>
      </c>
      <c r="F165" s="148">
        <f>ROUND(2*E165,0)/2</f>
        <v>46929</v>
      </c>
      <c r="G165" s="148">
        <f>C165-(C$7+F165*C$8)</f>
        <v>-4.6535099994798657E-2</v>
      </c>
      <c r="H165" s="148"/>
      <c r="I165" s="148"/>
      <c r="J165" s="148"/>
      <c r="K165" s="148"/>
      <c r="L165" s="148"/>
      <c r="M165" s="148">
        <f>G165</f>
        <v>-4.6535099994798657E-2</v>
      </c>
      <c r="N165" s="148">
        <f ca="1">+C$11+C$12*F165</f>
        <v>-4.6967645784189084E-2</v>
      </c>
      <c r="O165" s="148">
        <f>+D$11+D$12*F165+D$13*F165^2</f>
        <v>0.18797292567890214</v>
      </c>
      <c r="P165" s="149">
        <f>C165-15018.5</f>
        <v>38596.091200000003</v>
      </c>
      <c r="Q165" s="149"/>
      <c r="R165" s="148">
        <f>+(O165-G165)^2</f>
        <v>5.4994014105377111E-2</v>
      </c>
      <c r="S165" s="4">
        <v>1</v>
      </c>
      <c r="T165" s="4">
        <f>S165*R165</f>
        <v>5.4994014105377111E-2</v>
      </c>
    </row>
    <row r="166" spans="1:28" x14ac:dyDescent="0.2">
      <c r="A166" s="80" t="s">
        <v>140</v>
      </c>
      <c r="B166" s="79" t="s">
        <v>111</v>
      </c>
      <c r="C166" s="80">
        <v>53614.591469999999</v>
      </c>
      <c r="D166" s="80">
        <v>2.0000000000000001E-4</v>
      </c>
      <c r="E166" s="4">
        <f>(C166-C$7)/C$8</f>
        <v>46928.854891872492</v>
      </c>
      <c r="F166" s="4">
        <f>ROUND(2*E166,0)/2</f>
        <v>46929</v>
      </c>
      <c r="G166" s="23">
        <f>C166-(C$7+F166*C$8)</f>
        <v>-4.6265099997981451E-2</v>
      </c>
      <c r="M166" s="4">
        <f>G166</f>
        <v>-4.6265099997981451E-2</v>
      </c>
      <c r="O166" s="4">
        <f>+D$11+D$12*F166+D$13*F166^2</f>
        <v>0.18797292567890214</v>
      </c>
      <c r="P166" s="1">
        <f>C166-15018.5</f>
        <v>38596.091469999999</v>
      </c>
      <c r="Q166" s="1"/>
      <c r="R166" s="4">
        <f>+(O166-G166)^2</f>
        <v>5.4867452673004379E-2</v>
      </c>
      <c r="S166" s="4">
        <v>1</v>
      </c>
      <c r="T166" s="4">
        <f>S166*R166</f>
        <v>5.4867452673004379E-2</v>
      </c>
    </row>
    <row r="167" spans="1:28" x14ac:dyDescent="0.2">
      <c r="A167" s="181"/>
      <c r="B167" s="183"/>
      <c r="C167" s="184"/>
      <c r="D167" s="181"/>
      <c r="G167" s="23"/>
      <c r="P167" s="1"/>
      <c r="Q167" s="1"/>
      <c r="AA167" s="62"/>
      <c r="AB167" s="62"/>
    </row>
    <row r="168" spans="1:28" x14ac:dyDescent="0.2">
      <c r="A168" s="181"/>
      <c r="B168" s="183"/>
      <c r="C168" s="184"/>
      <c r="D168" s="181"/>
      <c r="G168" s="23"/>
      <c r="P168" s="1"/>
      <c r="Q168" s="1"/>
      <c r="AA168" s="62"/>
      <c r="AB168" s="62"/>
    </row>
    <row r="169" spans="1:28" x14ac:dyDescent="0.2">
      <c r="A169" s="49" t="s">
        <v>127</v>
      </c>
      <c r="B169" s="50" t="s">
        <v>111</v>
      </c>
      <c r="C169" s="51">
        <v>53619.054429999997</v>
      </c>
      <c r="D169" s="52">
        <v>6.0000000000000002E-5</v>
      </c>
      <c r="E169" s="4">
        <f>(C169-C$7)/C$8</f>
        <v>46942.852738386588</v>
      </c>
      <c r="F169" s="4">
        <f>ROUND(2*E169,0)/2</f>
        <v>46943</v>
      </c>
      <c r="G169" s="23">
        <f>C169-(C$7+F169*C$8)</f>
        <v>-4.6951700001955032E-2</v>
      </c>
      <c r="J169" s="4">
        <f>G169</f>
        <v>-4.6951700001955032E-2</v>
      </c>
      <c r="O169" s="4">
        <f>+D$11+D$12*F169+D$13*F169^2</f>
        <v>0.18807971467056256</v>
      </c>
      <c r="P169" s="1">
        <f>C169-15018.5</f>
        <v>38600.554429999997</v>
      </c>
      <c r="Q169" s="1"/>
      <c r="R169" s="4">
        <f>+(O169-G169)^2</f>
        <v>5.523976588296492E-2</v>
      </c>
      <c r="S169" s="4">
        <v>1</v>
      </c>
      <c r="T169" s="4">
        <f>S169*R169</f>
        <v>5.523976588296492E-2</v>
      </c>
    </row>
    <row r="170" spans="1:28" x14ac:dyDescent="0.2">
      <c r="A170" s="53" t="s">
        <v>127</v>
      </c>
      <c r="B170" s="50" t="s">
        <v>111</v>
      </c>
      <c r="C170" s="51">
        <v>53619.054429999997</v>
      </c>
      <c r="D170" s="51">
        <v>6.0000000000000002E-5</v>
      </c>
      <c r="E170" s="4">
        <f>(C170-C$7)/C$8</f>
        <v>46942.852738386588</v>
      </c>
      <c r="F170" s="4">
        <f>ROUND(2*E170,0)/2</f>
        <v>46943</v>
      </c>
      <c r="G170" s="23">
        <f>C170-(C$7+F170*C$8)</f>
        <v>-4.6951700001955032E-2</v>
      </c>
      <c r="J170" s="4">
        <f>G170</f>
        <v>-4.6951700001955032E-2</v>
      </c>
      <c r="O170" s="4">
        <f>+D$11+D$12*F170+D$13*F170^2</f>
        <v>0.18807971467056256</v>
      </c>
      <c r="P170" s="1">
        <f>C170-15018.5</f>
        <v>38600.554429999997</v>
      </c>
      <c r="Q170" s="1"/>
      <c r="R170" s="4">
        <f>+(O170-G170)^2</f>
        <v>5.523976588296492E-2</v>
      </c>
      <c r="S170" s="4">
        <v>1</v>
      </c>
      <c r="T170" s="4">
        <f>S170*R170</f>
        <v>5.523976588296492E-2</v>
      </c>
    </row>
    <row r="171" spans="1:28" x14ac:dyDescent="0.2">
      <c r="A171" s="181"/>
      <c r="B171" s="183"/>
      <c r="C171" s="184"/>
      <c r="D171" s="181"/>
      <c r="G171" s="23"/>
      <c r="P171" s="1"/>
      <c r="Q171" s="1"/>
      <c r="AA171" s="62"/>
      <c r="AB171" s="62"/>
    </row>
    <row r="172" spans="1:28" x14ac:dyDescent="0.2">
      <c r="A172" s="157" t="s">
        <v>261</v>
      </c>
      <c r="B172" s="158" t="s">
        <v>111</v>
      </c>
      <c r="C172" s="157">
        <v>53663.052949999998</v>
      </c>
      <c r="D172" s="157">
        <v>9.0000000000000006E-5</v>
      </c>
      <c r="E172" s="4">
        <f>(C172-C$7)/C$8</f>
        <v>47080.851853280677</v>
      </c>
      <c r="F172" s="4">
        <f>ROUND(2*E172,0)/2</f>
        <v>47081</v>
      </c>
      <c r="G172" s="23">
        <f>C172-(C$7+F172*C$8)</f>
        <v>-4.7233899997081608E-2</v>
      </c>
      <c r="M172" s="4">
        <f>G172</f>
        <v>-4.7233899997081608E-2</v>
      </c>
      <c r="N172" s="4">
        <f ca="1">+C$11+C$12*F172</f>
        <v>-4.6942260001625824E-2</v>
      </c>
      <c r="O172" s="4">
        <f>+D$11+D$12*F172+D$13*F172^2</f>
        <v>0.18913396002788202</v>
      </c>
      <c r="P172" s="1">
        <f>C172-15018.5</f>
        <v>38644.552949999998</v>
      </c>
      <c r="Q172" s="1"/>
      <c r="R172" s="4">
        <f>+(O172-G172)^2</f>
        <v>5.5869765252780798E-2</v>
      </c>
      <c r="S172" s="4">
        <v>1</v>
      </c>
      <c r="T172" s="4">
        <f>S172*R172</f>
        <v>5.5869765252780798E-2</v>
      </c>
      <c r="V172" s="4">
        <v>1</v>
      </c>
    </row>
    <row r="173" spans="1:28" x14ac:dyDescent="0.2">
      <c r="A173" s="157" t="s">
        <v>261</v>
      </c>
      <c r="B173" s="158" t="s">
        <v>111</v>
      </c>
      <c r="C173" s="157">
        <v>53664.009689999999</v>
      </c>
      <c r="D173" s="157">
        <v>1.9000000000000001E-4</v>
      </c>
      <c r="E173" s="4">
        <f>(C173-C$7)/C$8</f>
        <v>47083.852619515179</v>
      </c>
      <c r="F173" s="4">
        <f>ROUND(2*E173,0)/2</f>
        <v>47084</v>
      </c>
      <c r="G173" s="23">
        <f>C173-(C$7+F173*C$8)</f>
        <v>-4.6989599999506027E-2</v>
      </c>
      <c r="M173" s="4">
        <f>G173</f>
        <v>-4.6989599999506027E-2</v>
      </c>
      <c r="N173" s="4">
        <f ca="1">+C$11+C$12*F173</f>
        <v>-4.6941758966443654E-2</v>
      </c>
      <c r="O173" s="4">
        <f>+D$11+D$12*F173+D$13*F173^2</f>
        <v>0.18915691089270709</v>
      </c>
      <c r="P173" s="1">
        <f>C173-15018.5</f>
        <v>38645.509689999999</v>
      </c>
      <c r="Q173" s="1"/>
      <c r="R173" s="4">
        <f>+(O173-G173)^2</f>
        <v>5.5765174606566124E-2</v>
      </c>
      <c r="S173" s="4">
        <v>1</v>
      </c>
      <c r="T173" s="4">
        <f>S173*R173</f>
        <v>5.5765174606566124E-2</v>
      </c>
      <c r="V173" s="4">
        <v>1</v>
      </c>
    </row>
    <row r="174" spans="1:28" x14ac:dyDescent="0.2">
      <c r="A174" s="181"/>
      <c r="B174" s="183"/>
      <c r="C174" s="184"/>
      <c r="D174" s="181"/>
      <c r="G174" s="23"/>
      <c r="P174" s="1"/>
      <c r="Q174" s="1"/>
      <c r="AA174" s="62"/>
      <c r="AB174" s="62"/>
    </row>
    <row r="175" spans="1:28" x14ac:dyDescent="0.2">
      <c r="A175" s="161" t="s">
        <v>261</v>
      </c>
      <c r="B175" s="166" t="s">
        <v>112</v>
      </c>
      <c r="C175" s="161">
        <v>53664.168700000002</v>
      </c>
      <c r="D175" s="161">
        <v>1.4999999999999999E-4</v>
      </c>
      <c r="E175" s="4">
        <f>(C175-C$7)/C$8</f>
        <v>47084.35134627371</v>
      </c>
      <c r="F175" s="4">
        <f>ROUND(2*E175,0)/2</f>
        <v>47084.5</v>
      </c>
      <c r="G175" s="23">
        <f>C175-(C$7+F175*C$8)</f>
        <v>-4.7395549998327624E-2</v>
      </c>
      <c r="M175" s="4">
        <f>G175</f>
        <v>-4.7395549998327624E-2</v>
      </c>
      <c r="N175" s="4">
        <f ca="1">+C$11+C$12*F175</f>
        <v>-4.6941675460579958E-2</v>
      </c>
      <c r="O175" s="4">
        <f>+D$11+D$12*F175+D$13*F175^2</f>
        <v>0.18916073617124912</v>
      </c>
      <c r="P175" s="1">
        <f>C175-15018.5</f>
        <v>38645.668700000002</v>
      </c>
      <c r="Q175" s="1"/>
      <c r="R175" s="7">
        <f>+(O175-G175)^2</f>
        <v>5.5958876526342689E-2</v>
      </c>
      <c r="S175" s="4">
        <v>1</v>
      </c>
      <c r="T175" s="4">
        <f>S175*R175</f>
        <v>5.5958876526342689E-2</v>
      </c>
      <c r="V175" s="4">
        <v>1</v>
      </c>
    </row>
    <row r="176" spans="1:28" x14ac:dyDescent="0.2">
      <c r="A176" s="161" t="s">
        <v>261</v>
      </c>
      <c r="B176" s="166" t="s">
        <v>111</v>
      </c>
      <c r="C176" s="161">
        <v>53665.922769999997</v>
      </c>
      <c r="D176" s="161">
        <v>1E-4</v>
      </c>
      <c r="E176" s="4">
        <f>(C176-C$7)/C$8</f>
        <v>47089.852897404555</v>
      </c>
      <c r="F176" s="4">
        <f>ROUND(2*E176,0)/2</f>
        <v>47090</v>
      </c>
      <c r="G176" s="23">
        <f>C176-(C$7+F176*C$8)</f>
        <v>-4.6901000001525972E-2</v>
      </c>
      <c r="M176" s="4">
        <f>G176</f>
        <v>-4.6901000001525972E-2</v>
      </c>
      <c r="N176" s="4">
        <f ca="1">+C$11+C$12*F176</f>
        <v>-4.6940756896079315E-2</v>
      </c>
      <c r="O176" s="4">
        <f>+D$11+D$12*F176+D$13*F176^2</f>
        <v>0.18920281676969664</v>
      </c>
      <c r="P176" s="1">
        <f>C176-15018.5</f>
        <v>38647.422769999997</v>
      </c>
      <c r="Q176" s="1"/>
      <c r="R176" s="7">
        <f>+(O176-G176)^2</f>
        <v>5.5745012293939057E-2</v>
      </c>
      <c r="S176" s="4">
        <v>1</v>
      </c>
      <c r="T176" s="4">
        <f>S176*R176</f>
        <v>5.5745012293939057E-2</v>
      </c>
      <c r="V176" s="4">
        <v>1</v>
      </c>
    </row>
    <row r="177" spans="1:28" x14ac:dyDescent="0.2">
      <c r="A177" s="147"/>
      <c r="B177" s="178"/>
      <c r="C177" s="177"/>
      <c r="D177" s="147"/>
      <c r="G177" s="23"/>
      <c r="P177" s="1"/>
      <c r="Q177" s="1"/>
      <c r="R177" s="7"/>
      <c r="AA177" s="62"/>
      <c r="AB177" s="62"/>
    </row>
    <row r="178" spans="1:28" x14ac:dyDescent="0.2">
      <c r="A178" s="147"/>
      <c r="B178" s="178"/>
      <c r="C178" s="177"/>
      <c r="D178" s="147"/>
      <c r="G178" s="23"/>
      <c r="P178" s="1"/>
      <c r="Q178" s="1"/>
      <c r="R178" s="7"/>
      <c r="AA178" s="62"/>
      <c r="AB178" s="62"/>
    </row>
    <row r="179" spans="1:28" x14ac:dyDescent="0.2">
      <c r="A179" s="161" t="s">
        <v>261</v>
      </c>
      <c r="B179" s="166" t="s">
        <v>112</v>
      </c>
      <c r="C179" s="161">
        <v>53666.082629999997</v>
      </c>
      <c r="D179" s="161">
        <v>6.0000000000000002E-5</v>
      </c>
      <c r="E179" s="4">
        <f>(C179-C$7)/C$8</f>
        <v>47090.354290144744</v>
      </c>
      <c r="F179" s="4">
        <f>ROUND(2*E179,0)/2</f>
        <v>47090.5</v>
      </c>
      <c r="G179" s="23">
        <f>C179-(C$7+F179*C$8)</f>
        <v>-4.6456949996354524E-2</v>
      </c>
      <c r="M179" s="4">
        <f>G179</f>
        <v>-4.6456949996354524E-2</v>
      </c>
      <c r="N179" s="4">
        <f ca="1">+C$11+C$12*F179</f>
        <v>-4.6940673390215619E-2</v>
      </c>
      <c r="O179" s="4">
        <f>+D$11+D$12*F179+D$13*F179^2</f>
        <v>0.18920664250905417</v>
      </c>
      <c r="P179" s="1">
        <f>C179-15018.5</f>
        <v>38647.582629999997</v>
      </c>
      <c r="Q179" s="1"/>
      <c r="R179" s="7">
        <f>+(O179-G179)^2</f>
        <v>5.553732883255532E-2</v>
      </c>
      <c r="S179" s="4">
        <v>1</v>
      </c>
      <c r="T179" s="4">
        <f>S179*R179</f>
        <v>5.553732883255532E-2</v>
      </c>
      <c r="V179" s="4">
        <v>1</v>
      </c>
    </row>
    <row r="180" spans="1:28" x14ac:dyDescent="0.2">
      <c r="A180" s="147"/>
      <c r="B180" s="178"/>
      <c r="C180" s="177"/>
      <c r="D180" s="147"/>
      <c r="G180" s="23"/>
      <c r="P180" s="1"/>
      <c r="Q180" s="1"/>
      <c r="R180" s="7"/>
      <c r="AA180" s="62"/>
      <c r="AB180" s="62"/>
    </row>
    <row r="181" spans="1:28" x14ac:dyDescent="0.2">
      <c r="A181" s="161" t="s">
        <v>261</v>
      </c>
      <c r="B181" s="166" t="s">
        <v>111</v>
      </c>
      <c r="C181" s="161">
        <v>53666.241130000002</v>
      </c>
      <c r="D181" s="161">
        <v>6.0000000000000002E-5</v>
      </c>
      <c r="E181" s="4">
        <f>(C181-C$7)/C$8</f>
        <v>47090.851417314276</v>
      </c>
      <c r="F181" s="4">
        <f>ROUND(2*E181,0)/2</f>
        <v>47091</v>
      </c>
      <c r="G181" s="23">
        <f>C181-(C$7+F181*C$8)</f>
        <v>-4.7372899993206374E-2</v>
      </c>
      <c r="M181" s="4">
        <f>G181</f>
        <v>-4.7372899993206374E-2</v>
      </c>
      <c r="N181" s="4">
        <f ca="1">+C$11+C$12*F181</f>
        <v>-4.6940589884351923E-2</v>
      </c>
      <c r="O181" s="4">
        <f>+D$11+D$12*F181+D$13*F181^2</f>
        <v>0.18921046828681298</v>
      </c>
      <c r="P181" s="1">
        <f>C181-15018.5</f>
        <v>38647.741130000002</v>
      </c>
      <c r="Q181" s="1"/>
      <c r="R181" s="7">
        <f>+(O181-G181)^2</f>
        <v>5.5971690146719266E-2</v>
      </c>
      <c r="S181" s="4">
        <v>1</v>
      </c>
      <c r="T181" s="4">
        <f>S181*R181</f>
        <v>5.5971690146719266E-2</v>
      </c>
      <c r="V181" s="4">
        <v>1</v>
      </c>
    </row>
    <row r="182" spans="1:28" x14ac:dyDescent="0.2">
      <c r="A182" s="139" t="s">
        <v>140</v>
      </c>
      <c r="B182" s="140" t="s">
        <v>111</v>
      </c>
      <c r="C182" s="139">
        <v>53671.389580000003</v>
      </c>
      <c r="D182" s="139">
        <v>2.5999999999999999E-3</v>
      </c>
      <c r="E182" s="4">
        <f>(C182-C$7)/C$8</f>
        <v>47106.99926826646</v>
      </c>
      <c r="F182" s="4">
        <f>ROUND(2*E182,0)/2</f>
        <v>47107</v>
      </c>
      <c r="G182" s="23"/>
      <c r="O182" s="4">
        <f>+D$11+D$12*F182+D$13*F182^2</f>
        <v>0.18933291345097641</v>
      </c>
      <c r="P182" s="1">
        <f>C182-15018.5</f>
        <v>38652.889580000003</v>
      </c>
      <c r="Q182" s="33">
        <v>5.2891673520207405E-2</v>
      </c>
      <c r="T182" s="4">
        <f>S182*R182</f>
        <v>0</v>
      </c>
    </row>
    <row r="183" spans="1:28" x14ac:dyDescent="0.2">
      <c r="A183" s="182"/>
      <c r="B183" s="183"/>
      <c r="C183" s="184"/>
      <c r="D183" s="181"/>
      <c r="G183" s="23"/>
      <c r="P183" s="1"/>
      <c r="Q183" s="1"/>
      <c r="AA183" s="62"/>
      <c r="AB183" s="62"/>
    </row>
    <row r="184" spans="1:28" x14ac:dyDescent="0.2">
      <c r="A184" s="182"/>
      <c r="B184" s="183"/>
      <c r="C184" s="184"/>
      <c r="D184" s="181"/>
      <c r="G184" s="23"/>
      <c r="P184" s="1"/>
      <c r="Q184" s="1"/>
      <c r="AA184" s="62"/>
      <c r="AB184" s="62"/>
    </row>
    <row r="185" spans="1:28" x14ac:dyDescent="0.2">
      <c r="A185" s="182"/>
      <c r="B185" s="183"/>
      <c r="C185" s="184"/>
      <c r="D185" s="181"/>
      <c r="G185" s="23"/>
      <c r="P185" s="1"/>
      <c r="Q185" s="1"/>
      <c r="AA185" s="62"/>
      <c r="AB185" s="62"/>
    </row>
    <row r="186" spans="1:28" x14ac:dyDescent="0.2">
      <c r="A186" s="162" t="s">
        <v>140</v>
      </c>
      <c r="B186" s="140" t="s">
        <v>111</v>
      </c>
      <c r="C186" s="139">
        <v>53672.61823</v>
      </c>
      <c r="D186" s="139">
        <v>2.0999999999999999E-3</v>
      </c>
      <c r="E186" s="4">
        <f>(C186-C$7)/C$8</f>
        <v>47110.852866353722</v>
      </c>
      <c r="F186" s="4">
        <f>ROUND(2*E186,0)/2</f>
        <v>47111</v>
      </c>
      <c r="G186" s="23">
        <f>C186-(C$7+F186*C$8)</f>
        <v>-4.6910899996873923E-2</v>
      </c>
      <c r="M186" s="4">
        <f>G186</f>
        <v>-4.6910899996873923E-2</v>
      </c>
      <c r="N186" s="4">
        <f ca="1">+C$11+C$12*F186</f>
        <v>-4.6937249649804128E-2</v>
      </c>
      <c r="O186" s="4">
        <f>+D$11+D$12*F186+D$13*F186^2</f>
        <v>0.18936353088622382</v>
      </c>
      <c r="P186" s="1">
        <f>C186-15018.5</f>
        <v>38654.11823</v>
      </c>
      <c r="Q186" s="1"/>
      <c r="R186" s="4">
        <f>+(O186-G186)^2</f>
        <v>5.5825606689131731E-2</v>
      </c>
      <c r="S186" s="4">
        <v>0.2</v>
      </c>
      <c r="T186" s="4">
        <f>S186*R186</f>
        <v>1.1165121337826347E-2</v>
      </c>
    </row>
    <row r="187" spans="1:28" x14ac:dyDescent="0.2">
      <c r="A187" s="162" t="s">
        <v>140</v>
      </c>
      <c r="B187" s="140" t="s">
        <v>111</v>
      </c>
      <c r="C187" s="139">
        <v>53672.61823</v>
      </c>
      <c r="D187" s="139">
        <v>2.0999999999999999E-3</v>
      </c>
      <c r="E187" s="4">
        <f>(C187-C$7)/C$8</f>
        <v>47110.852866353722</v>
      </c>
      <c r="F187" s="4">
        <f>ROUND(2*E187,0)/2</f>
        <v>47111</v>
      </c>
      <c r="G187" s="23">
        <f>C187-(C$7+F187*C$8)</f>
        <v>-4.6910899996873923E-2</v>
      </c>
      <c r="M187" s="4">
        <f>G187</f>
        <v>-4.6910899996873923E-2</v>
      </c>
      <c r="N187" s="4">
        <f ca="1">+C$11+C$12*F187</f>
        <v>-4.6937249649804128E-2</v>
      </c>
      <c r="O187" s="4">
        <f>+D$11+D$12*F187+D$13*F187^2</f>
        <v>0.18936353088622382</v>
      </c>
      <c r="P187" s="1">
        <f>C187-15018.5</f>
        <v>38654.11823</v>
      </c>
      <c r="Q187" s="1"/>
      <c r="R187" s="4">
        <f>+(O187-G187)^2</f>
        <v>5.5825606689131731E-2</v>
      </c>
      <c r="S187" s="4">
        <v>0.2</v>
      </c>
      <c r="T187" s="4">
        <f>S187*R187</f>
        <v>1.1165121337826347E-2</v>
      </c>
    </row>
    <row r="188" spans="1:28" x14ac:dyDescent="0.2">
      <c r="A188" s="162" t="s">
        <v>140</v>
      </c>
      <c r="B188" s="140" t="s">
        <v>111</v>
      </c>
      <c r="C188" s="139">
        <v>53672.61823</v>
      </c>
      <c r="D188" s="139">
        <v>2.0999999999999999E-3</v>
      </c>
      <c r="E188" s="4">
        <f>(C188-C$7)/C$8</f>
        <v>47110.852866353722</v>
      </c>
      <c r="F188" s="4">
        <f>ROUND(2*E188,0)/2</f>
        <v>47111</v>
      </c>
      <c r="G188" s="23">
        <f>C188-(C$7+F188*C$8)</f>
        <v>-4.6910899996873923E-2</v>
      </c>
      <c r="M188" s="4">
        <f>G188</f>
        <v>-4.6910899996873923E-2</v>
      </c>
      <c r="N188" s="4">
        <f ca="1">+C$11+C$12*F188</f>
        <v>-4.6937249649804128E-2</v>
      </c>
      <c r="O188" s="4">
        <f>+D$11+D$12*F188+D$13*F188^2</f>
        <v>0.18936353088622382</v>
      </c>
      <c r="P188" s="1">
        <f>C188-15018.5</f>
        <v>38654.11823</v>
      </c>
      <c r="Q188" s="1"/>
      <c r="R188" s="4">
        <f>+(O188-G188)^2</f>
        <v>5.5825606689131731E-2</v>
      </c>
      <c r="S188" s="4">
        <v>0.2</v>
      </c>
      <c r="T188" s="4">
        <f>S188*R188</f>
        <v>1.1165121337826347E-2</v>
      </c>
    </row>
    <row r="189" spans="1:28" x14ac:dyDescent="0.2">
      <c r="A189" s="182"/>
      <c r="B189" s="183"/>
      <c r="C189" s="184"/>
      <c r="D189" s="181"/>
      <c r="G189" s="23"/>
      <c r="P189" s="1"/>
      <c r="Q189" s="1"/>
      <c r="AA189" s="62"/>
      <c r="AB189" s="62"/>
    </row>
    <row r="190" spans="1:28" x14ac:dyDescent="0.2">
      <c r="A190" s="162" t="s">
        <v>140</v>
      </c>
      <c r="B190" s="140" t="s">
        <v>112</v>
      </c>
      <c r="C190" s="139">
        <v>53674.691209999997</v>
      </c>
      <c r="D190" s="139">
        <v>2.0000000000000001E-4</v>
      </c>
      <c r="E190" s="4">
        <f>(C190-C$7)/C$8</f>
        <v>47117.354662441241</v>
      </c>
      <c r="F190" s="4">
        <f>ROUND(2*E190,0)/2</f>
        <v>47117.5</v>
      </c>
      <c r="G190" s="23">
        <f>C190-(C$7+F190*C$8)</f>
        <v>-4.6338250002008863E-2</v>
      </c>
      <c r="M190" s="4">
        <f>G190</f>
        <v>-4.6338250002008863E-2</v>
      </c>
      <c r="N190" s="4">
        <f ca="1">+C$11+C$12*F190</f>
        <v>-4.6936164073576092E-2</v>
      </c>
      <c r="O190" s="4">
        <f>+D$11+D$12*F190+D$13*F190^2</f>
        <v>0.18941328946027705</v>
      </c>
      <c r="P190" s="1">
        <f>C190-15018.5</f>
        <v>38656.191209999997</v>
      </c>
      <c r="Q190" s="1"/>
      <c r="R190" s="4">
        <f>+(O190-G190)^2</f>
        <v>5.5578788358837755E-2</v>
      </c>
      <c r="S190" s="4">
        <v>1</v>
      </c>
      <c r="T190" s="4">
        <f>S190*R190</f>
        <v>5.5578788358837755E-2</v>
      </c>
    </row>
    <row r="191" spans="1:28" x14ac:dyDescent="0.2">
      <c r="A191" s="162" t="s">
        <v>140</v>
      </c>
      <c r="B191" s="140" t="s">
        <v>112</v>
      </c>
      <c r="C191" s="139">
        <v>53730.485959999998</v>
      </c>
      <c r="D191" s="139">
        <v>3.5999999999999999E-3</v>
      </c>
      <c r="E191" s="4">
        <f>(C191-C$7)/C$8</f>
        <v>47292.352051347436</v>
      </c>
      <c r="F191" s="4">
        <f>ROUND(2*E191,0)/2</f>
        <v>47292.5</v>
      </c>
      <c r="G191" s="23">
        <f>C191-(C$7+F191*C$8)</f>
        <v>-4.7170750003715511E-2</v>
      </c>
      <c r="M191" s="4">
        <f>G191</f>
        <v>-4.7170750003715511E-2</v>
      </c>
      <c r="N191" s="4">
        <f ca="1">+C$11+C$12*F191</f>
        <v>-4.690693702128286E-2</v>
      </c>
      <c r="O191" s="4">
        <f>+D$11+D$12*F191+D$13*F191^2</f>
        <v>0.19075538281909399</v>
      </c>
      <c r="P191" s="1">
        <f>C191-15018.5</f>
        <v>38711.985959999998</v>
      </c>
      <c r="Q191" s="1"/>
      <c r="R191" s="4">
        <f>+(O191-G191)^2</f>
        <v>5.6608844680017187E-2</v>
      </c>
      <c r="S191" s="4">
        <v>0.2</v>
      </c>
      <c r="T191" s="4">
        <f>S191*R191</f>
        <v>1.1321768936003437E-2</v>
      </c>
    </row>
    <row r="192" spans="1:28" x14ac:dyDescent="0.2">
      <c r="A192" s="182"/>
      <c r="B192" s="183"/>
      <c r="C192" s="184"/>
      <c r="D192" s="181"/>
      <c r="G192" s="23"/>
      <c r="P192" s="1"/>
      <c r="Q192" s="1"/>
      <c r="AA192" s="62"/>
      <c r="AB192" s="62"/>
    </row>
    <row r="193" spans="1:28" x14ac:dyDescent="0.2">
      <c r="A193" s="162" t="s">
        <v>140</v>
      </c>
      <c r="B193" s="140" t="s">
        <v>112</v>
      </c>
      <c r="C193" s="139">
        <v>53730.486660000002</v>
      </c>
      <c r="D193" s="139">
        <v>3.3E-3</v>
      </c>
      <c r="E193" s="4">
        <f>(C193-C$7)/C$8</f>
        <v>47292.35424686176</v>
      </c>
      <c r="F193" s="4">
        <f>ROUND(2*E193,0)/2</f>
        <v>47292.5</v>
      </c>
      <c r="G193" s="23">
        <f>C193-(C$7+F193*C$8)</f>
        <v>-4.6470749999571126E-2</v>
      </c>
      <c r="M193" s="4">
        <f>G193</f>
        <v>-4.6470749999571126E-2</v>
      </c>
      <c r="N193" s="4">
        <f ca="1">+C$11+C$12*F193</f>
        <v>-4.690693702128286E-2</v>
      </c>
      <c r="O193" s="4">
        <f>+D$11+D$12*F193+D$13*F193^2</f>
        <v>0.19075538281909399</v>
      </c>
      <c r="P193" s="1">
        <f>C193-15018.5</f>
        <v>38711.986660000002</v>
      </c>
      <c r="Q193" s="1"/>
      <c r="R193" s="4">
        <f>+(O193-G193)^2</f>
        <v>5.6276238092098939E-2</v>
      </c>
      <c r="S193" s="4">
        <v>0.2</v>
      </c>
      <c r="T193" s="4">
        <f>S193*R193</f>
        <v>1.1255247618419789E-2</v>
      </c>
    </row>
    <row r="194" spans="1:28" x14ac:dyDescent="0.2">
      <c r="A194" s="162" t="s">
        <v>140</v>
      </c>
      <c r="B194" s="140" t="s">
        <v>112</v>
      </c>
      <c r="C194" s="139">
        <v>53730.486660000002</v>
      </c>
      <c r="D194" s="139">
        <v>3.3999999999999998E-3</v>
      </c>
      <c r="E194" s="4">
        <f>(C194-C$7)/C$8</f>
        <v>47292.35424686176</v>
      </c>
      <c r="F194" s="4">
        <f>ROUND(2*E194,0)/2</f>
        <v>47292.5</v>
      </c>
      <c r="G194" s="23">
        <f>C194-(C$7+F194*C$8)</f>
        <v>-4.6470749999571126E-2</v>
      </c>
      <c r="M194" s="4">
        <f>G194</f>
        <v>-4.6470749999571126E-2</v>
      </c>
      <c r="N194" s="4">
        <f ca="1">+C$11+C$12*F194</f>
        <v>-4.690693702128286E-2</v>
      </c>
      <c r="O194" s="4">
        <f>+D$11+D$12*F194+D$13*F194^2</f>
        <v>0.19075538281909399</v>
      </c>
      <c r="P194" s="1">
        <f>C194-15018.5</f>
        <v>38711.986660000002</v>
      </c>
      <c r="Q194" s="1"/>
      <c r="R194" s="4">
        <f>+(O194-G194)^2</f>
        <v>5.6276238092098939E-2</v>
      </c>
      <c r="S194" s="4">
        <v>0.2</v>
      </c>
      <c r="T194" s="4">
        <f>S194*R194</f>
        <v>1.1255247618419789E-2</v>
      </c>
    </row>
    <row r="195" spans="1:28" x14ac:dyDescent="0.2">
      <c r="A195" s="162" t="s">
        <v>140</v>
      </c>
      <c r="B195" s="140" t="s">
        <v>112</v>
      </c>
      <c r="C195" s="139">
        <v>53730.486660000002</v>
      </c>
      <c r="D195" s="139">
        <v>3.5000000000000001E-3</v>
      </c>
      <c r="E195" s="4">
        <f>(C195-C$7)/C$8</f>
        <v>47292.35424686176</v>
      </c>
      <c r="F195" s="4">
        <f>ROUND(2*E195,0)/2</f>
        <v>47292.5</v>
      </c>
      <c r="G195" s="23">
        <f>C195-(C$7+F195*C$8)</f>
        <v>-4.6470749999571126E-2</v>
      </c>
      <c r="M195" s="4">
        <f>G195</f>
        <v>-4.6470749999571126E-2</v>
      </c>
      <c r="N195" s="4">
        <f ca="1">+C$11+C$12*F195</f>
        <v>-4.690693702128286E-2</v>
      </c>
      <c r="O195" s="4">
        <f>+D$11+D$12*F195+D$13*F195^2</f>
        <v>0.19075538281909399</v>
      </c>
      <c r="P195" s="1">
        <f>C195-15018.5</f>
        <v>38711.986660000002</v>
      </c>
      <c r="Q195" s="1"/>
      <c r="R195" s="4">
        <f>+(O195-G195)^2</f>
        <v>5.6276238092098939E-2</v>
      </c>
      <c r="S195" s="4">
        <v>0.2</v>
      </c>
      <c r="T195" s="4">
        <f>S195*R195</f>
        <v>1.1255247618419789E-2</v>
      </c>
    </row>
    <row r="196" spans="1:28" x14ac:dyDescent="0.2">
      <c r="A196" s="182"/>
      <c r="B196" s="183"/>
      <c r="C196" s="184"/>
      <c r="D196" s="181"/>
      <c r="G196" s="23"/>
      <c r="P196" s="1"/>
      <c r="Q196" s="1"/>
      <c r="AA196" s="62"/>
      <c r="AB196" s="62"/>
    </row>
    <row r="197" spans="1:28" x14ac:dyDescent="0.2">
      <c r="A197" s="182"/>
      <c r="B197" s="183"/>
      <c r="C197" s="184"/>
      <c r="D197" s="181"/>
      <c r="G197" s="23"/>
      <c r="P197" s="1"/>
      <c r="Q197" s="1"/>
      <c r="AA197" s="62"/>
      <c r="AB197" s="62"/>
    </row>
    <row r="198" spans="1:28" x14ac:dyDescent="0.2">
      <c r="A198" s="182"/>
      <c r="B198" s="183"/>
      <c r="C198" s="184"/>
      <c r="D198" s="181"/>
      <c r="G198" s="23"/>
      <c r="P198" s="1"/>
      <c r="Q198" s="1"/>
      <c r="AA198" s="62"/>
      <c r="AB198" s="62"/>
    </row>
    <row r="199" spans="1:28" x14ac:dyDescent="0.2">
      <c r="A199" s="163" t="s">
        <v>132</v>
      </c>
      <c r="B199" s="141" t="s">
        <v>111</v>
      </c>
      <c r="C199" s="142">
        <v>53747.223700000002</v>
      </c>
      <c r="D199" s="142">
        <v>2.9999999999999997E-4</v>
      </c>
      <c r="E199" s="4">
        <f t="shared" ref="E199:E206" si="47">(C199-C$7)/C$8</f>
        <v>47344.849119551727</v>
      </c>
      <c r="F199" s="4">
        <f t="shared" ref="F199:F206" si="48">ROUND(2*E199,0)/2</f>
        <v>47345</v>
      </c>
      <c r="G199" s="23">
        <f t="shared" ref="G199:G206" si="49">C199-(C$7+F199*C$8)</f>
        <v>-4.8105499998200685E-2</v>
      </c>
      <c r="J199" s="4">
        <f t="shared" ref="J199:J205" si="50">G199</f>
        <v>-4.8105499998200685E-2</v>
      </c>
      <c r="N199" s="4">
        <f t="shared" ref="N199:N206" ca="1" si="51">+C$11+C$12*F199</f>
        <v>-4.6898168905594888E-2</v>
      </c>
      <c r="O199" s="4">
        <f t="shared" ref="O199:O206" si="52">+D$11+D$12*F199+D$13*F199^2</f>
        <v>0.19115892813757357</v>
      </c>
      <c r="P199" s="1">
        <f t="shared" ref="P199:P206" si="53">C199-15018.5</f>
        <v>38728.723700000002</v>
      </c>
      <c r="Q199" s="1"/>
      <c r="R199" s="4">
        <f t="shared" ref="R199:R206" si="54">+(O199-G199)^2</f>
        <v>5.7247466571139084E-2</v>
      </c>
      <c r="S199" s="4">
        <v>1</v>
      </c>
      <c r="T199" s="4">
        <f t="shared" ref="T199:T206" si="55">S199*R199</f>
        <v>5.7247466571139084E-2</v>
      </c>
    </row>
    <row r="200" spans="1:28" x14ac:dyDescent="0.2">
      <c r="A200" s="163" t="s">
        <v>132</v>
      </c>
      <c r="B200" s="141" t="s">
        <v>112</v>
      </c>
      <c r="C200" s="142">
        <v>53763.4836</v>
      </c>
      <c r="D200" s="142">
        <v>1E-4</v>
      </c>
      <c r="E200" s="4">
        <f t="shared" si="47"/>
        <v>47395.847466956729</v>
      </c>
      <c r="F200" s="4">
        <f t="shared" si="48"/>
        <v>47396</v>
      </c>
      <c r="G200" s="23">
        <f t="shared" si="49"/>
        <v>-4.8632400001224596E-2</v>
      </c>
      <c r="J200" s="4">
        <f t="shared" si="50"/>
        <v>-4.8632400001224596E-2</v>
      </c>
      <c r="N200" s="4">
        <f t="shared" ca="1" si="51"/>
        <v>-4.6889651307498004E-2</v>
      </c>
      <c r="O200" s="4">
        <f t="shared" si="52"/>
        <v>0.19155134899223808</v>
      </c>
      <c r="P200" s="1">
        <f t="shared" si="53"/>
        <v>38744.9836</v>
      </c>
      <c r="Q200" s="1"/>
      <c r="R200" s="4">
        <f t="shared" si="54"/>
        <v>5.7688233280554682E-2</v>
      </c>
      <c r="S200" s="4">
        <v>1</v>
      </c>
      <c r="T200" s="4">
        <f t="shared" si="55"/>
        <v>5.7688233280554682E-2</v>
      </c>
    </row>
    <row r="201" spans="1:28" x14ac:dyDescent="0.2">
      <c r="A201" s="163" t="s">
        <v>132</v>
      </c>
      <c r="B201" s="141" t="s">
        <v>111</v>
      </c>
      <c r="C201" s="142">
        <v>53763.643600000003</v>
      </c>
      <c r="D201" s="142">
        <v>2.0000000000000001E-4</v>
      </c>
      <c r="E201" s="4">
        <f t="shared" si="47"/>
        <v>47396.349298799789</v>
      </c>
      <c r="F201" s="4">
        <f t="shared" si="48"/>
        <v>47396.5</v>
      </c>
      <c r="G201" s="23">
        <f t="shared" si="49"/>
        <v>-4.8048349992313888E-2</v>
      </c>
      <c r="J201" s="4">
        <f t="shared" si="50"/>
        <v>-4.8048349992313888E-2</v>
      </c>
      <c r="N201" s="4">
        <f t="shared" ca="1" si="51"/>
        <v>-4.6889567801634308E-2</v>
      </c>
      <c r="O201" s="4">
        <f t="shared" si="52"/>
        <v>0.19155519823318559</v>
      </c>
      <c r="P201" s="1">
        <f t="shared" si="53"/>
        <v>38745.143600000003</v>
      </c>
      <c r="Q201" s="1"/>
      <c r="R201" s="4">
        <f t="shared" si="54"/>
        <v>5.7409860322249255E-2</v>
      </c>
      <c r="S201" s="4">
        <v>1</v>
      </c>
      <c r="T201" s="4">
        <f t="shared" si="55"/>
        <v>5.7409860322249255E-2</v>
      </c>
    </row>
    <row r="202" spans="1:28" x14ac:dyDescent="0.2">
      <c r="A202" s="163" t="s">
        <v>132</v>
      </c>
      <c r="B202" s="141" t="s">
        <v>112</v>
      </c>
      <c r="C202" s="142">
        <v>53764.281300000002</v>
      </c>
      <c r="D202" s="142">
        <v>2.0000000000000001E-4</v>
      </c>
      <c r="E202" s="4">
        <f t="shared" si="47"/>
        <v>47398.349412339245</v>
      </c>
      <c r="F202" s="4">
        <f t="shared" si="48"/>
        <v>47398.5</v>
      </c>
      <c r="G202" s="23">
        <f t="shared" si="49"/>
        <v>-4.8012149993155617E-2</v>
      </c>
      <c r="J202" s="4">
        <f t="shared" si="50"/>
        <v>-4.8012149993155617E-2</v>
      </c>
      <c r="N202" s="4">
        <f t="shared" ca="1" si="51"/>
        <v>-4.688923377817953E-2</v>
      </c>
      <c r="O202" s="4">
        <f t="shared" si="52"/>
        <v>0.19157059558098852</v>
      </c>
      <c r="P202" s="1">
        <f t="shared" si="53"/>
        <v>38745.781300000002</v>
      </c>
      <c r="Q202" s="1"/>
      <c r="R202" s="4">
        <f t="shared" si="54"/>
        <v>5.7399891976845079E-2</v>
      </c>
      <c r="S202" s="4">
        <v>1</v>
      </c>
      <c r="T202" s="4">
        <f t="shared" si="55"/>
        <v>5.7399891976845079E-2</v>
      </c>
    </row>
    <row r="203" spans="1:28" x14ac:dyDescent="0.2">
      <c r="A203" s="163" t="s">
        <v>132</v>
      </c>
      <c r="B203" s="141" t="s">
        <v>111</v>
      </c>
      <c r="C203" s="142">
        <v>53764.440499999997</v>
      </c>
      <c r="D203" s="142">
        <v>2.0000000000000001E-4</v>
      </c>
      <c r="E203" s="4">
        <f t="shared" si="47"/>
        <v>47398.848735023064</v>
      </c>
      <c r="F203" s="4">
        <f t="shared" si="48"/>
        <v>47399</v>
      </c>
      <c r="G203" s="23">
        <f t="shared" si="49"/>
        <v>-4.8228100000414997E-2</v>
      </c>
      <c r="J203" s="4">
        <f t="shared" si="50"/>
        <v>-4.8228100000414997E-2</v>
      </c>
      <c r="N203" s="4">
        <f t="shared" ca="1" si="51"/>
        <v>-4.6889150272315834E-2</v>
      </c>
      <c r="O203" s="4">
        <f t="shared" si="52"/>
        <v>0.19157444501394244</v>
      </c>
      <c r="P203" s="1">
        <f t="shared" si="53"/>
        <v>38745.940499999997</v>
      </c>
      <c r="Q203" s="1"/>
      <c r="R203" s="4">
        <f t="shared" si="54"/>
        <v>5.7505260595362928E-2</v>
      </c>
      <c r="S203" s="4">
        <v>1</v>
      </c>
      <c r="T203" s="4">
        <f t="shared" si="55"/>
        <v>5.7505260595362928E-2</v>
      </c>
    </row>
    <row r="204" spans="1:28" x14ac:dyDescent="0.2">
      <c r="A204" s="163" t="s">
        <v>132</v>
      </c>
      <c r="B204" s="141" t="s">
        <v>111</v>
      </c>
      <c r="C204" s="142">
        <v>53765.397499999999</v>
      </c>
      <c r="D204" s="142">
        <v>2.9999999999999997E-4</v>
      </c>
      <c r="E204" s="4">
        <f t="shared" si="47"/>
        <v>47401.850316734308</v>
      </c>
      <c r="F204" s="4">
        <f t="shared" si="48"/>
        <v>47402</v>
      </c>
      <c r="G204" s="23">
        <f t="shared" si="49"/>
        <v>-4.7723799994855653E-2</v>
      </c>
      <c r="J204" s="4">
        <f t="shared" si="50"/>
        <v>-4.7723799994855653E-2</v>
      </c>
      <c r="N204" s="4">
        <f t="shared" ca="1" si="51"/>
        <v>-4.6888649237133664E-2</v>
      </c>
      <c r="O204" s="4">
        <f t="shared" si="52"/>
        <v>0.19159754241809329</v>
      </c>
      <c r="P204" s="1">
        <f t="shared" si="53"/>
        <v>38746.897499999999</v>
      </c>
      <c r="Q204" s="1"/>
      <c r="R204" s="4">
        <f t="shared" si="54"/>
        <v>5.7274704934335958E-2</v>
      </c>
      <c r="S204" s="4">
        <v>1</v>
      </c>
      <c r="T204" s="4">
        <f t="shared" si="55"/>
        <v>5.7274704934335958E-2</v>
      </c>
    </row>
    <row r="205" spans="1:28" x14ac:dyDescent="0.2">
      <c r="A205" s="163" t="s">
        <v>132</v>
      </c>
      <c r="B205" s="141" t="s">
        <v>112</v>
      </c>
      <c r="C205" s="142">
        <v>53765.557699999998</v>
      </c>
      <c r="D205" s="142">
        <v>8.0000000000000004E-4</v>
      </c>
      <c r="E205" s="4">
        <f t="shared" si="47"/>
        <v>47402.352775867155</v>
      </c>
      <c r="F205" s="4">
        <f t="shared" si="48"/>
        <v>47402.5</v>
      </c>
      <c r="G205" s="23">
        <f t="shared" si="49"/>
        <v>-4.6939749998273328E-2</v>
      </c>
      <c r="J205" s="4">
        <f t="shared" si="50"/>
        <v>-4.6939749998273328E-2</v>
      </c>
      <c r="N205" s="4">
        <f t="shared" ca="1" si="51"/>
        <v>-4.6888565731269968E-2</v>
      </c>
      <c r="O205" s="4">
        <f t="shared" si="52"/>
        <v>0.1916013921198563</v>
      </c>
      <c r="P205" s="1">
        <f t="shared" si="53"/>
        <v>38747.057699999998</v>
      </c>
      <c r="Q205" s="1"/>
      <c r="R205" s="4">
        <f t="shared" si="54"/>
        <v>5.6901876483021717E-2</v>
      </c>
      <c r="S205" s="4">
        <v>1</v>
      </c>
      <c r="T205" s="4">
        <f t="shared" si="55"/>
        <v>5.6901876483021717E-2</v>
      </c>
    </row>
    <row r="206" spans="1:28" x14ac:dyDescent="0.2">
      <c r="A206" s="159" t="s">
        <v>261</v>
      </c>
      <c r="B206" s="158" t="s">
        <v>112</v>
      </c>
      <c r="C206" s="157">
        <v>53777.992279999999</v>
      </c>
      <c r="D206" s="157">
        <v>1E-4</v>
      </c>
      <c r="E206" s="4">
        <f t="shared" si="47"/>
        <v>47441.353202110586</v>
      </c>
      <c r="F206" s="4">
        <f t="shared" si="48"/>
        <v>47441.5</v>
      </c>
      <c r="G206" s="23">
        <f t="shared" si="49"/>
        <v>-4.680384999664966E-2</v>
      </c>
      <c r="M206" s="4">
        <f>G206</f>
        <v>-4.680384999664966E-2</v>
      </c>
      <c r="N206" s="4">
        <f t="shared" ca="1" si="51"/>
        <v>-4.6882052273901763E-2</v>
      </c>
      <c r="O206" s="4">
        <f t="shared" si="52"/>
        <v>0.19190178717174669</v>
      </c>
      <c r="P206" s="1">
        <f t="shared" si="53"/>
        <v>38759.492279999999</v>
      </c>
      <c r="Q206" s="1"/>
      <c r="R206" s="4">
        <f t="shared" si="54"/>
        <v>5.6980381215970086E-2</v>
      </c>
      <c r="S206" s="4">
        <v>1</v>
      </c>
      <c r="T206" s="4">
        <f t="shared" si="55"/>
        <v>5.6980381215970086E-2</v>
      </c>
      <c r="V206" s="4">
        <v>1</v>
      </c>
    </row>
    <row r="207" spans="1:28" x14ac:dyDescent="0.2">
      <c r="A207" s="182"/>
      <c r="B207" s="183"/>
      <c r="C207" s="184"/>
      <c r="D207" s="181"/>
      <c r="G207" s="23"/>
      <c r="P207" s="1"/>
      <c r="Q207" s="1"/>
      <c r="AA207" s="62"/>
      <c r="AB207" s="62"/>
    </row>
    <row r="208" spans="1:28" x14ac:dyDescent="0.2">
      <c r="A208" s="159" t="s">
        <v>261</v>
      </c>
      <c r="B208" s="158" t="s">
        <v>111</v>
      </c>
      <c r="C208" s="157">
        <v>53778.15077</v>
      </c>
      <c r="D208" s="157">
        <v>9.0000000000000006E-5</v>
      </c>
      <c r="E208" s="4">
        <f>(C208-C$7)/C$8</f>
        <v>47441.850297915618</v>
      </c>
      <c r="F208" s="4">
        <f>ROUND(2*E208,0)/2</f>
        <v>47442</v>
      </c>
      <c r="G208" s="23">
        <f>C208-(C$7+F208*C$8)</f>
        <v>-4.7729799996886868E-2</v>
      </c>
      <c r="M208" s="4">
        <f>G208</f>
        <v>-4.7729799996886868E-2</v>
      </c>
      <c r="N208" s="4">
        <f ca="1">+C$11+C$12*F208</f>
        <v>-4.6881968768038074E-2</v>
      </c>
      <c r="O208" s="4">
        <f>+D$11+D$12*F208+D$13*F208^2</f>
        <v>0.19190563990721166</v>
      </c>
      <c r="P208" s="1">
        <f>C208-15018.5</f>
        <v>38759.65077</v>
      </c>
      <c r="Q208" s="1"/>
      <c r="R208" s="4">
        <f>+(O208-G208)^2</f>
        <v>5.7425144058030814E-2</v>
      </c>
      <c r="S208" s="4">
        <v>1</v>
      </c>
      <c r="T208" s="4">
        <f>S208*R208</f>
        <v>5.7425144058030814E-2</v>
      </c>
      <c r="V208" s="4">
        <v>1</v>
      </c>
    </row>
    <row r="209" spans="1:28" x14ac:dyDescent="0.2">
      <c r="A209" s="182"/>
      <c r="B209" s="183"/>
      <c r="C209" s="184"/>
      <c r="D209" s="181"/>
      <c r="G209" s="23"/>
      <c r="P209" s="1"/>
      <c r="Q209" s="1"/>
      <c r="AA209" s="62"/>
      <c r="AB209" s="62"/>
    </row>
    <row r="210" spans="1:28" x14ac:dyDescent="0.2">
      <c r="A210" s="163" t="s">
        <v>132</v>
      </c>
      <c r="B210" s="141" t="s">
        <v>111</v>
      </c>
      <c r="C210" s="142">
        <v>53866.440900000001</v>
      </c>
      <c r="D210" s="142">
        <v>6.9999999999999999E-4</v>
      </c>
      <c r="E210" s="4">
        <f>(C210-C$7)/C$8</f>
        <v>47718.767789546793</v>
      </c>
      <c r="F210" s="4">
        <f>ROUND(2*E210,0)/2</f>
        <v>47719</v>
      </c>
      <c r="G210" s="23"/>
      <c r="N210" s="4">
        <f ca="1">+C$11+C$12*F210</f>
        <v>-4.6835706519551074E-2</v>
      </c>
      <c r="O210" s="4">
        <f>+D$11+D$12*F210+D$13*F210^2</f>
        <v>0.19404595897724783</v>
      </c>
      <c r="P210" s="1">
        <f>C210-15018.5</f>
        <v>38847.940900000001</v>
      </c>
      <c r="Q210" s="33">
        <v>-1.9908661532099359E-2</v>
      </c>
      <c r="T210" s="4">
        <f>S210*R210</f>
        <v>0</v>
      </c>
    </row>
    <row r="211" spans="1:28" x14ac:dyDescent="0.2">
      <c r="A211" s="163" t="s">
        <v>132</v>
      </c>
      <c r="B211" s="141" t="s">
        <v>111</v>
      </c>
      <c r="C211" s="142">
        <v>53895.481599999999</v>
      </c>
      <c r="D211" s="142">
        <v>1E-4</v>
      </c>
      <c r="E211" s="4">
        <f>(C211-C$7)/C$8</f>
        <v>47809.8524645746</v>
      </c>
      <c r="F211" s="4">
        <f>ROUND(2*E211,0)/2</f>
        <v>47810</v>
      </c>
      <c r="G211" s="23">
        <f>C211-(C$7+F211*C$8)</f>
        <v>-4.7038999997312203E-2</v>
      </c>
      <c r="J211" s="4">
        <f>G211</f>
        <v>-4.7038999997312203E-2</v>
      </c>
      <c r="N211" s="4">
        <f ca="1">+C$11+C$12*F211</f>
        <v>-4.6820508452358592E-2</v>
      </c>
      <c r="O211" s="4">
        <f>+D$11+D$12*F211+D$13*F211^2</f>
        <v>0.19475166825391887</v>
      </c>
      <c r="P211" s="1">
        <f>C211-15018.5</f>
        <v>38876.981599999999</v>
      </c>
      <c r="Q211" s="1"/>
      <c r="R211" s="4">
        <f>+(O211-G211)^2</f>
        <v>5.8462727253376881E-2</v>
      </c>
      <c r="S211" s="4">
        <v>1</v>
      </c>
      <c r="T211" s="4">
        <f>S211*R211</f>
        <v>5.8462727253376881E-2</v>
      </c>
    </row>
    <row r="212" spans="1:28" x14ac:dyDescent="0.2">
      <c r="A212" s="162" t="s">
        <v>140</v>
      </c>
      <c r="B212" s="140" t="s">
        <v>112</v>
      </c>
      <c r="C212" s="139">
        <v>53907.436240000003</v>
      </c>
      <c r="D212" s="139">
        <v>6.9999999999999999E-4</v>
      </c>
      <c r="E212" s="4">
        <f>(C212-C$7)/C$8</f>
        <v>47847.347583475821</v>
      </c>
      <c r="F212" s="4">
        <f>ROUND(2*E212,0)/2</f>
        <v>47847.5</v>
      </c>
      <c r="G212" s="23">
        <f>C212-(C$7+F212*C$8)</f>
        <v>-4.8595249994832557E-2</v>
      </c>
      <c r="M212" s="4">
        <f>G212</f>
        <v>-4.8595249994832557E-2</v>
      </c>
      <c r="N212" s="4">
        <f ca="1">+C$11+C$12*F212</f>
        <v>-4.6814245512581468E-2</v>
      </c>
      <c r="O212" s="4">
        <f>+D$11+D$12*F212+D$13*F212^2</f>
        <v>0.19504285260872359</v>
      </c>
      <c r="P212" s="1">
        <f>C212-15018.5</f>
        <v>38888.936240000003</v>
      </c>
      <c r="Q212" s="1"/>
      <c r="R212" s="4">
        <f>+(O212-G212)^2</f>
        <v>5.9359525040260951E-2</v>
      </c>
      <c r="S212" s="4">
        <v>1</v>
      </c>
      <c r="T212" s="4">
        <f>S212*R212</f>
        <v>5.9359525040260951E-2</v>
      </c>
    </row>
    <row r="213" spans="1:28" x14ac:dyDescent="0.2">
      <c r="A213" s="163" t="s">
        <v>132</v>
      </c>
      <c r="B213" s="141" t="s">
        <v>112</v>
      </c>
      <c r="C213" s="142">
        <v>53929.436699999998</v>
      </c>
      <c r="D213" s="142">
        <v>1E-4</v>
      </c>
      <c r="E213" s="4">
        <f>(C213-C$7)/C$8</f>
        <v>47916.350904661675</v>
      </c>
      <c r="F213" s="4">
        <f>ROUND(2*E213,0)/2</f>
        <v>47916.5</v>
      </c>
      <c r="G213" s="23">
        <f>C213-(C$7+F213*C$8)</f>
        <v>-4.7536350000882521E-2</v>
      </c>
      <c r="J213" s="4">
        <f>G213</f>
        <v>-4.7536350000882521E-2</v>
      </c>
      <c r="N213" s="4">
        <f ca="1">+C$11+C$12*F213</f>
        <v>-4.6802721703391566E-2</v>
      </c>
      <c r="O213" s="4">
        <f>+D$11+D$12*F213+D$13*F213^2</f>
        <v>0.19557919620533554</v>
      </c>
      <c r="P213" s="1">
        <f>C213-15018.5</f>
        <v>38910.936699999998</v>
      </c>
      <c r="Q213" s="1"/>
      <c r="R213" s="4">
        <f>+(O213-G213)^2</f>
        <v>5.9105168807147751E-2</v>
      </c>
      <c r="S213" s="4">
        <v>1</v>
      </c>
      <c r="T213" s="4">
        <f>S213*R213</f>
        <v>5.9105168807147751E-2</v>
      </c>
    </row>
    <row r="214" spans="1:28" x14ac:dyDescent="0.2">
      <c r="A214" s="164" t="s">
        <v>136</v>
      </c>
      <c r="B214" s="167" t="s">
        <v>111</v>
      </c>
      <c r="C214" s="171">
        <v>53957.970399999991</v>
      </c>
      <c r="D214" s="171">
        <v>6.9999999999999999E-4</v>
      </c>
      <c r="E214" s="4">
        <f>(C214-C$7)/C$8</f>
        <v>48005.8454000368</v>
      </c>
      <c r="F214" s="4">
        <f>ROUND(2*E214,0)/2</f>
        <v>48006</v>
      </c>
      <c r="G214" s="23">
        <f>C214-(C$7+F214*C$8)</f>
        <v>-4.9291400006040931E-2</v>
      </c>
      <c r="J214" s="4">
        <f>G214</f>
        <v>-4.9291400006040931E-2</v>
      </c>
      <c r="N214" s="4">
        <f ca="1">+C$11+C$12*F214</f>
        <v>-4.6787774153790172E-2</v>
      </c>
      <c r="O214" s="4">
        <f>+D$11+D$12*F214+D$13*F214^2</f>
        <v>0.19627597776403297</v>
      </c>
      <c r="P214" s="1">
        <f>C214-15018.5</f>
        <v>38939.470399999991</v>
      </c>
      <c r="Q214" s="1"/>
      <c r="R214" s="4">
        <f>+(O214-G214)^2</f>
        <v>6.0303337024870181E-2</v>
      </c>
      <c r="S214" s="4">
        <v>1</v>
      </c>
      <c r="T214" s="4">
        <f>S214*R214</f>
        <v>6.0303337024870181E-2</v>
      </c>
    </row>
    <row r="215" spans="1:28" x14ac:dyDescent="0.2">
      <c r="A215" s="182"/>
      <c r="B215" s="183"/>
      <c r="C215" s="184"/>
      <c r="D215" s="181"/>
      <c r="G215" s="23"/>
      <c r="P215" s="1"/>
      <c r="Q215" s="1"/>
      <c r="AA215" s="62"/>
      <c r="AB215" s="62"/>
    </row>
    <row r="216" spans="1:28" x14ac:dyDescent="0.2">
      <c r="A216" s="159" t="s">
        <v>261</v>
      </c>
      <c r="B216" s="158" t="s">
        <v>112</v>
      </c>
      <c r="C216" s="157">
        <v>53989.058989999998</v>
      </c>
      <c r="D216" s="157">
        <v>1E-4</v>
      </c>
      <c r="E216" s="4">
        <f>(C216-C$7)/C$8</f>
        <v>48103.353177646277</v>
      </c>
      <c r="F216" s="4">
        <f>ROUND(2*E216,0)/2</f>
        <v>48103.5</v>
      </c>
      <c r="G216" s="23">
        <f>C216-(C$7+F216*C$8)</f>
        <v>-4.6811649997835048E-2</v>
      </c>
      <c r="M216" s="4">
        <f>G216</f>
        <v>-4.6811649997835048E-2</v>
      </c>
      <c r="N216" s="4">
        <f ca="1">+C$11+C$12*F216</f>
        <v>-4.6771490510369655E-2</v>
      </c>
      <c r="O216" s="4">
        <f>+D$11+D$12*F216+D$13*F216^2</f>
        <v>0.19703644177629837</v>
      </c>
      <c r="P216" s="1">
        <f>C216-15018.5</f>
        <v>38970.558989999998</v>
      </c>
      <c r="Q216" s="1"/>
      <c r="R216" s="4">
        <f>+(O216-G216)^2</f>
        <v>5.946189186188619E-2</v>
      </c>
      <c r="S216" s="4">
        <v>1</v>
      </c>
      <c r="T216" s="4">
        <f>S216*R216</f>
        <v>5.946189186188619E-2</v>
      </c>
      <c r="V216" s="4">
        <v>1</v>
      </c>
    </row>
    <row r="217" spans="1:28" x14ac:dyDescent="0.2">
      <c r="A217" s="182"/>
      <c r="B217" s="183"/>
      <c r="C217" s="184"/>
      <c r="D217" s="181"/>
      <c r="G217" s="23"/>
      <c r="P217" s="1"/>
      <c r="Q217" s="1"/>
      <c r="AA217" s="62"/>
      <c r="AB217" s="62"/>
    </row>
    <row r="218" spans="1:28" x14ac:dyDescent="0.2">
      <c r="A218" s="159" t="s">
        <v>261</v>
      </c>
      <c r="B218" s="158" t="s">
        <v>111</v>
      </c>
      <c r="C218" s="157">
        <v>53992.087469999999</v>
      </c>
      <c r="D218" s="157">
        <v>6.9999999999999994E-5</v>
      </c>
      <c r="E218" s="4">
        <f>(C218-C$7)/C$8</f>
        <v>48112.85185077152</v>
      </c>
      <c r="F218" s="4">
        <f>ROUND(2*E218,0)/2</f>
        <v>48113</v>
      </c>
      <c r="G218" s="23">
        <f>C218-(C$7+F218*C$8)</f>
        <v>-4.7234700003173202E-2</v>
      </c>
      <c r="M218" s="4">
        <f>G218</f>
        <v>-4.7234700003173202E-2</v>
      </c>
      <c r="N218" s="4">
        <f ca="1">+C$11+C$12*F218</f>
        <v>-4.676990389895945E-2</v>
      </c>
      <c r="O218" s="4">
        <f>+D$11+D$12*F218+D$13*F218^2</f>
        <v>0.19711061633962534</v>
      </c>
      <c r="P218" s="1">
        <f>C218-15018.5</f>
        <v>38973.587469999999</v>
      </c>
      <c r="Q218" s="1"/>
      <c r="R218" s="4">
        <f>+(O218-G218)^2</f>
        <v>5.9704633618662295E-2</v>
      </c>
      <c r="S218" s="4">
        <v>1</v>
      </c>
      <c r="T218" s="4">
        <f>S218*R218</f>
        <v>5.9704633618662295E-2</v>
      </c>
      <c r="V218" s="4">
        <v>1</v>
      </c>
    </row>
    <row r="219" spans="1:28" x14ac:dyDescent="0.2">
      <c r="A219" s="182"/>
      <c r="B219" s="183"/>
      <c r="C219" s="184"/>
      <c r="D219" s="181"/>
      <c r="G219" s="23"/>
      <c r="P219" s="1"/>
      <c r="Q219" s="1"/>
      <c r="AA219" s="62"/>
      <c r="AB219" s="62"/>
    </row>
    <row r="220" spans="1:28" x14ac:dyDescent="0.2">
      <c r="A220" s="161" t="s">
        <v>261</v>
      </c>
      <c r="B220" s="166" t="s">
        <v>112</v>
      </c>
      <c r="C220" s="161">
        <v>53992.24699</v>
      </c>
      <c r="D220" s="161">
        <v>1.1E-4</v>
      </c>
      <c r="E220" s="4">
        <f>(C220-C$7)/C$8</f>
        <v>48113.352177119043</v>
      </c>
      <c r="F220" s="4">
        <f>ROUND(2*E220,0)/2</f>
        <v>48113.5</v>
      </c>
      <c r="G220" s="23">
        <f>C220-(C$7+F220*C$8)</f>
        <v>-4.7130649996688589E-2</v>
      </c>
      <c r="M220" s="4">
        <f>G220</f>
        <v>-4.7130649996688589E-2</v>
      </c>
      <c r="N220" s="4">
        <f ca="1">+C$11+C$12*F220</f>
        <v>-4.6769820393095754E-2</v>
      </c>
      <c r="O220" s="4">
        <f>+D$11+D$12*F220+D$13*F220^2</f>
        <v>0.1971145206480239</v>
      </c>
      <c r="P220" s="1">
        <f>C220-15018.5</f>
        <v>38973.74699</v>
      </c>
      <c r="Q220" s="1"/>
      <c r="R220" s="4">
        <f>+(O220-G220)^2</f>
        <v>5.9655703383264723E-2</v>
      </c>
      <c r="S220" s="4">
        <v>1</v>
      </c>
      <c r="T220" s="4">
        <f>S220*R220</f>
        <v>5.9655703383264723E-2</v>
      </c>
      <c r="V220" s="4">
        <v>1</v>
      </c>
    </row>
    <row r="221" spans="1:28" x14ac:dyDescent="0.2">
      <c r="A221" s="147"/>
      <c r="B221" s="178"/>
      <c r="C221" s="177"/>
      <c r="D221" s="147"/>
      <c r="G221" s="23"/>
      <c r="P221" s="1"/>
      <c r="Q221" s="1"/>
      <c r="AA221" s="62"/>
      <c r="AB221" s="62"/>
    </row>
    <row r="222" spans="1:28" x14ac:dyDescent="0.2">
      <c r="A222" s="44" t="s">
        <v>140</v>
      </c>
      <c r="B222" s="153" t="s">
        <v>112</v>
      </c>
      <c r="C222" s="44">
        <v>54005.581019999998</v>
      </c>
      <c r="D222" s="44">
        <v>2.9999999999999997E-4</v>
      </c>
      <c r="E222" s="4">
        <f>(C222-C$7)/C$8</f>
        <v>48155.173682432658</v>
      </c>
      <c r="F222" s="4">
        <f>ROUND(2*E222,0)/2</f>
        <v>48155</v>
      </c>
      <c r="G222" s="23"/>
      <c r="N222" s="4">
        <f ca="1">+C$11+C$12*F222</f>
        <v>-4.6762889406409075E-2</v>
      </c>
      <c r="O222" s="4">
        <f>+D$11+D$12*F222+D$13*F222^2</f>
        <v>0.19743871211200259</v>
      </c>
      <c r="P222" s="1">
        <f>C222-15018.5</f>
        <v>38987.081019999998</v>
      </c>
      <c r="Q222" s="33">
        <v>-4.9198018154129386E-2</v>
      </c>
      <c r="T222" s="4">
        <f>S222*R222</f>
        <v>0</v>
      </c>
    </row>
    <row r="223" spans="1:28" x14ac:dyDescent="0.2">
      <c r="A223" s="161" t="s">
        <v>261</v>
      </c>
      <c r="B223" s="166" t="s">
        <v>112</v>
      </c>
      <c r="C223" s="161">
        <v>54026.999360000002</v>
      </c>
      <c r="D223" s="161">
        <v>2.3000000000000001E-4</v>
      </c>
      <c r="E223" s="4">
        <f>(C223-C$7)/C$8</f>
        <v>48222.351213915557</v>
      </c>
      <c r="F223" s="4">
        <f>ROUND(2*E223,0)/2</f>
        <v>48222.5</v>
      </c>
      <c r="G223" s="23">
        <f>C223-(C$7+F223*C$8)</f>
        <v>-4.7437749992241152E-2</v>
      </c>
      <c r="M223" s="4">
        <f>G223</f>
        <v>-4.7437749992241152E-2</v>
      </c>
      <c r="N223" s="4">
        <f ca="1">+C$11+C$12*F223</f>
        <v>-4.6751616114810261E-2</v>
      </c>
      <c r="O223" s="4">
        <f>+D$11+D$12*F223+D$13*F223^2</f>
        <v>0.19796657655611902</v>
      </c>
      <c r="P223" s="1">
        <f>C223-15018.5</f>
        <v>39008.499360000002</v>
      </c>
      <c r="Q223" s="1"/>
      <c r="R223" s="4">
        <f>+(O223-G223)^2</f>
        <v>6.0223283488654189E-2</v>
      </c>
      <c r="S223" s="4">
        <v>1</v>
      </c>
      <c r="T223" s="4">
        <f>S223*R223</f>
        <v>6.0223283488654189E-2</v>
      </c>
      <c r="V223" s="4">
        <v>1</v>
      </c>
    </row>
    <row r="224" spans="1:28" x14ac:dyDescent="0.2">
      <c r="A224" s="147"/>
      <c r="B224" s="178"/>
      <c r="C224" s="177"/>
      <c r="D224" s="147"/>
      <c r="G224" s="23"/>
      <c r="P224" s="1"/>
      <c r="Q224" s="1"/>
      <c r="AA224" s="62"/>
      <c r="AB224" s="62"/>
    </row>
    <row r="225" spans="1:28" x14ac:dyDescent="0.2">
      <c r="A225" s="44" t="s">
        <v>140</v>
      </c>
      <c r="B225" s="153" t="s">
        <v>111</v>
      </c>
      <c r="C225" s="44">
        <v>54067.650350000004</v>
      </c>
      <c r="D225" s="44">
        <v>2.0000000000000001E-4</v>
      </c>
      <c r="E225" s="4">
        <f>(C225-C$7)/C$8</f>
        <v>48349.850971624881</v>
      </c>
      <c r="F225" s="4">
        <f>ROUND(2*E225,0)/2</f>
        <v>48350</v>
      </c>
      <c r="G225" s="23">
        <f>C225-(C$7+F225*C$8)</f>
        <v>-4.7514999991108198E-2</v>
      </c>
      <c r="M225" s="4">
        <f>G225</f>
        <v>-4.7514999991108198E-2</v>
      </c>
      <c r="N225" s="4">
        <f ca="1">+C$11+C$12*F225</f>
        <v>-4.6730322119568048E-2</v>
      </c>
      <c r="O225" s="4">
        <f>+D$11+D$12*F225+D$13*F225^2</f>
        <v>0.19896556334363619</v>
      </c>
      <c r="P225" s="1">
        <f>C225-15018.5</f>
        <v>39049.150350000004</v>
      </c>
      <c r="Q225" s="1"/>
      <c r="R225" s="4">
        <f>+(O225-G225)^2</f>
        <v>6.0752668101812936E-2</v>
      </c>
      <c r="S225" s="4">
        <v>1</v>
      </c>
      <c r="T225" s="4">
        <f>S225*R225</f>
        <v>6.0752668101812936E-2</v>
      </c>
    </row>
    <row r="226" spans="1:28" x14ac:dyDescent="0.2">
      <c r="A226" s="147"/>
      <c r="B226" s="178"/>
      <c r="C226" s="177"/>
      <c r="D226" s="147"/>
      <c r="G226" s="23"/>
      <c r="P226" s="1"/>
      <c r="Q226" s="1"/>
      <c r="AA226" s="62"/>
      <c r="AB226" s="62"/>
    </row>
    <row r="227" spans="1:28" x14ac:dyDescent="0.2">
      <c r="A227" s="165" t="s">
        <v>134</v>
      </c>
      <c r="B227" s="153" t="s">
        <v>112</v>
      </c>
      <c r="C227" s="44">
        <v>54080.246099999997</v>
      </c>
      <c r="D227" s="44">
        <v>4.0000000000000002E-4</v>
      </c>
      <c r="E227" s="4">
        <f>(C227-C$7)/C$8</f>
        <v>48389.356899356681</v>
      </c>
      <c r="F227" s="4">
        <f>ROUND(2*E227,0)/2</f>
        <v>48389.5</v>
      </c>
      <c r="G227" s="23">
        <f>C227-(C$7+F227*C$8)</f>
        <v>-4.5625049999216571E-2</v>
      </c>
      <c r="J227" s="4">
        <f>G227</f>
        <v>-4.5625049999216571E-2</v>
      </c>
      <c r="N227" s="4">
        <f ca="1">+C$11+C$12*F227</f>
        <v>-4.6723725156336146E-2</v>
      </c>
      <c r="O227" s="4">
        <f>+D$11+D$12*F227+D$13*F227^2</f>
        <v>0.19927555999623406</v>
      </c>
      <c r="P227" s="1">
        <f>C227-15018.5</f>
        <v>39061.746099999997</v>
      </c>
      <c r="Q227" s="1"/>
      <c r="R227" s="4">
        <f>+(O227-G227)^2</f>
        <v>5.9976308776143815E-2</v>
      </c>
      <c r="S227" s="4">
        <v>1</v>
      </c>
      <c r="T227" s="4">
        <f>S227*R227</f>
        <v>5.9976308776143815E-2</v>
      </c>
    </row>
    <row r="228" spans="1:28" x14ac:dyDescent="0.2">
      <c r="A228" s="165" t="s">
        <v>134</v>
      </c>
      <c r="B228" s="168" t="s">
        <v>111</v>
      </c>
      <c r="C228" s="44">
        <v>54080.403599999998</v>
      </c>
      <c r="D228" s="44">
        <v>2.9999999999999997E-4</v>
      </c>
      <c r="E228" s="4">
        <f>(C228-C$7)/C$8</f>
        <v>48389.850890077185</v>
      </c>
      <c r="F228" s="4">
        <f>ROUND(2*E228,0)/2</f>
        <v>48390</v>
      </c>
      <c r="G228" s="23">
        <f>C228-(C$7+F228*C$8)</f>
        <v>-4.7540999999910127E-2</v>
      </c>
      <c r="J228" s="4">
        <f>G228</f>
        <v>-4.7540999999910127E-2</v>
      </c>
      <c r="N228" s="4">
        <f ca="1">+C$11+C$12*F228</f>
        <v>-4.672364165047245E-2</v>
      </c>
      <c r="O228" s="4">
        <f>+D$11+D$12*F228+D$13*F228^2</f>
        <v>0.19927948554054642</v>
      </c>
      <c r="P228" s="1">
        <f>C228-15018.5</f>
        <v>39061.903599999998</v>
      </c>
      <c r="Q228" s="1"/>
      <c r="R228" s="4">
        <f>+(O228-G228)^2</f>
        <v>6.0920352082426722E-2</v>
      </c>
      <c r="S228" s="4">
        <v>1</v>
      </c>
      <c r="T228" s="4">
        <f>S228*R228</f>
        <v>6.0920352082426722E-2</v>
      </c>
    </row>
    <row r="229" spans="1:28" x14ac:dyDescent="0.2">
      <c r="A229" s="165" t="s">
        <v>134</v>
      </c>
      <c r="B229" s="153" t="s">
        <v>112</v>
      </c>
      <c r="C229" s="44">
        <v>54080.565000000002</v>
      </c>
      <c r="D229" s="44">
        <v>1.4E-3</v>
      </c>
      <c r="E229" s="4">
        <f>(C229-C$7)/C$8</f>
        <v>48390.357112948877</v>
      </c>
      <c r="F229" s="4">
        <f>ROUND(2*E229,0)/2</f>
        <v>48390.5</v>
      </c>
      <c r="G229" s="23">
        <f>C229-(C$7+F229*C$8)</f>
        <v>-4.5556949997262564E-2</v>
      </c>
      <c r="J229" s="4">
        <f>G229</f>
        <v>-4.5556949997262564E-2</v>
      </c>
      <c r="N229" s="4">
        <f ca="1">+C$11+C$12*F229</f>
        <v>-4.6723558144608754E-2</v>
      </c>
      <c r="O229" s="4">
        <f>+D$11+D$12*F229+D$13*F229^2</f>
        <v>0.19928341112326006</v>
      </c>
      <c r="P229" s="1">
        <f>C229-15018.5</f>
        <v>39062.065000000002</v>
      </c>
      <c r="Q229" s="1"/>
      <c r="R229" s="4">
        <f>+(O229-G229)^2</f>
        <v>5.9946802433627926E-2</v>
      </c>
      <c r="S229" s="4">
        <v>1</v>
      </c>
      <c r="T229" s="4">
        <f>S229*R229</f>
        <v>5.9946802433627926E-2</v>
      </c>
    </row>
    <row r="230" spans="1:28" x14ac:dyDescent="0.2">
      <c r="A230" s="151" t="s">
        <v>133</v>
      </c>
      <c r="B230" s="153" t="s">
        <v>111</v>
      </c>
      <c r="C230" s="44">
        <v>54097.302199999998</v>
      </c>
      <c r="D230" s="44">
        <v>6.9999999999999999E-4</v>
      </c>
      <c r="E230" s="4">
        <f>(C230-C$7)/C$8</f>
        <v>48442.852487470671</v>
      </c>
      <c r="F230" s="4">
        <f>ROUND(2*E230,0)/2</f>
        <v>48443</v>
      </c>
      <c r="G230" s="23">
        <f>C230-(C$7+F230*C$8)</f>
        <v>-4.7031699999934062E-2</v>
      </c>
      <c r="J230" s="4">
        <f>G230</f>
        <v>-4.7031699999934062E-2</v>
      </c>
      <c r="N230" s="4">
        <f ca="1">+C$11+C$12*F230</f>
        <v>-4.6714790028920788E-2</v>
      </c>
      <c r="O230" s="4">
        <f>+D$11+D$12*F230+D$13*F230^2</f>
        <v>0.1996958110113774</v>
      </c>
      <c r="P230" s="1">
        <f>C230-15018.5</f>
        <v>39078.802199999998</v>
      </c>
      <c r="Q230" s="1"/>
      <c r="R230" s="4">
        <f>+(O230-G230)^2</f>
        <v>6.0874464689836816E-2</v>
      </c>
      <c r="S230" s="4">
        <v>1</v>
      </c>
      <c r="T230" s="4">
        <f>S230*R230</f>
        <v>6.0874464689836816E-2</v>
      </c>
    </row>
    <row r="231" spans="1:28" x14ac:dyDescent="0.2">
      <c r="A231" s="147"/>
      <c r="B231" s="178"/>
      <c r="C231" s="177"/>
      <c r="D231" s="147"/>
      <c r="G231" s="23"/>
      <c r="P231" s="1"/>
      <c r="Q231" s="1"/>
      <c r="AA231" s="62"/>
      <c r="AB231" s="62"/>
    </row>
    <row r="232" spans="1:28" x14ac:dyDescent="0.2">
      <c r="A232" s="161" t="s">
        <v>261</v>
      </c>
      <c r="B232" s="166" t="s">
        <v>112</v>
      </c>
      <c r="C232" s="161">
        <v>54129.983229999998</v>
      </c>
      <c r="D232" s="161">
        <v>8.0000000000000007E-5</v>
      </c>
      <c r="E232" s="4">
        <f>(C232-C$7)/C$8</f>
        <v>48545.354871956035</v>
      </c>
      <c r="F232" s="4">
        <f>ROUND(2*E232,0)/2</f>
        <v>48545.5</v>
      </c>
      <c r="G232" s="23">
        <f>C232-(C$7+F232*C$8)</f>
        <v>-4.6271450002677739E-2</v>
      </c>
      <c r="M232" s="4">
        <f>G232</f>
        <v>-4.6271450002677739E-2</v>
      </c>
      <c r="N232" s="4">
        <f ca="1">+C$11+C$12*F232</f>
        <v>-4.6697671326863324E-2</v>
      </c>
      <c r="O232" s="4">
        <f>+D$11+D$12*F232+D$13*F232^2</f>
        <v>0.20050219289871762</v>
      </c>
      <c r="P232" s="1">
        <f>C232-15018.5</f>
        <v>39111.483229999998</v>
      </c>
      <c r="Q232" s="1"/>
      <c r="R232" s="4">
        <f>+(O232-G232)^2</f>
        <v>6.0897230830825398E-2</v>
      </c>
      <c r="S232" s="4">
        <v>1</v>
      </c>
      <c r="T232" s="4">
        <f>S232*R232</f>
        <v>6.0897230830825398E-2</v>
      </c>
      <c r="V232" s="4">
        <v>1</v>
      </c>
    </row>
    <row r="233" spans="1:28" x14ac:dyDescent="0.2">
      <c r="A233" s="161" t="s">
        <v>261</v>
      </c>
      <c r="B233" s="166" t="s">
        <v>111</v>
      </c>
      <c r="C233" s="161">
        <v>54130.141799999998</v>
      </c>
      <c r="D233" s="161">
        <v>6.9999999999999994E-5</v>
      </c>
      <c r="E233" s="4">
        <f>(C233-C$7)/C$8</f>
        <v>48545.852218676991</v>
      </c>
      <c r="F233" s="4">
        <f>ROUND(2*E233,0)/2</f>
        <v>48546</v>
      </c>
      <c r="G233" s="23">
        <f>C233-(C$7+F233*C$8)</f>
        <v>-4.7117399997659959E-2</v>
      </c>
      <c r="M233" s="4">
        <f>G233</f>
        <v>-4.7117399997659959E-2</v>
      </c>
      <c r="N233" s="4">
        <f ca="1">+C$11+C$12*F233</f>
        <v>-4.6697587820999628E-2</v>
      </c>
      <c r="O233" s="4">
        <f>+D$11+D$12*F233+D$13*F233^2</f>
        <v>0.20050613042423271</v>
      </c>
      <c r="P233" s="1">
        <f>C233-15018.5</f>
        <v>39111.641799999998</v>
      </c>
      <c r="Q233" s="1"/>
      <c r="R233" s="4">
        <f>+(O233-G233)^2</f>
        <v>6.1317412818602E-2</v>
      </c>
      <c r="S233" s="4">
        <v>1</v>
      </c>
      <c r="T233" s="4">
        <f>S233*R233</f>
        <v>6.1317412818602E-2</v>
      </c>
      <c r="V233" s="4">
        <v>1</v>
      </c>
    </row>
    <row r="234" spans="1:28" x14ac:dyDescent="0.2">
      <c r="A234" s="161" t="s">
        <v>261</v>
      </c>
      <c r="B234" s="166" t="s">
        <v>112</v>
      </c>
      <c r="C234" s="161">
        <v>54134.127890000003</v>
      </c>
      <c r="D234" s="161">
        <v>1.2999999999999999E-4</v>
      </c>
      <c r="E234" s="4">
        <f>(C234-C$7)/C$8</f>
        <v>48558.354386747393</v>
      </c>
      <c r="F234" s="4">
        <f>ROUND(2*E234,0)/2</f>
        <v>48558.5</v>
      </c>
      <c r="G234" s="23">
        <f>C234-(C$7+F234*C$8)</f>
        <v>-4.6426149994658772E-2</v>
      </c>
      <c r="M234" s="4">
        <f>G234</f>
        <v>-4.6426149994658772E-2</v>
      </c>
      <c r="N234" s="4">
        <f ca="1">+C$11+C$12*F234</f>
        <v>-4.6695500174407253E-2</v>
      </c>
      <c r="O234" s="4">
        <f>+D$11+D$12*F234+D$13*F234^2</f>
        <v>0.20060458104252976</v>
      </c>
      <c r="P234" s="1">
        <f>C234-15018.5</f>
        <v>39115.627890000003</v>
      </c>
      <c r="Q234" s="1"/>
      <c r="R234" s="4">
        <f>+(O234-G234)^2</f>
        <v>6.1024182076767783E-2</v>
      </c>
      <c r="S234" s="4">
        <v>1</v>
      </c>
      <c r="T234" s="4">
        <f>S234*R234</f>
        <v>6.1024182076767783E-2</v>
      </c>
      <c r="V234" s="4">
        <v>1</v>
      </c>
    </row>
    <row r="235" spans="1:28" x14ac:dyDescent="0.2">
      <c r="A235" s="147"/>
      <c r="B235" s="178"/>
      <c r="C235" s="177"/>
      <c r="D235" s="147"/>
      <c r="G235" s="23"/>
      <c r="P235" s="1"/>
      <c r="Q235" s="1"/>
      <c r="AA235" s="62"/>
      <c r="AB235" s="62"/>
    </row>
    <row r="236" spans="1:28" x14ac:dyDescent="0.2">
      <c r="A236" s="174" t="s">
        <v>136</v>
      </c>
      <c r="B236" s="168" t="s">
        <v>112</v>
      </c>
      <c r="C236" s="175">
        <v>54137.634999999776</v>
      </c>
      <c r="D236" s="175">
        <v>2.0000000000000001E-4</v>
      </c>
      <c r="E236" s="4">
        <f>(C236-C$7)/C$8</f>
        <v>48569.354258465915</v>
      </c>
      <c r="F236" s="4">
        <f>ROUND(2*E236,0)/2</f>
        <v>48569.5</v>
      </c>
      <c r="G236" s="23">
        <f>C236-(C$7+F236*C$8)</f>
        <v>-4.6467050218780059E-2</v>
      </c>
      <c r="J236" s="4">
        <f>G236</f>
        <v>-4.6467050218780059E-2</v>
      </c>
      <c r="N236" s="4">
        <f ca="1">+C$11+C$12*F236</f>
        <v>-4.6693663045405967E-2</v>
      </c>
      <c r="O236" s="4">
        <f>+D$11+D$12*F236+D$13*F236^2</f>
        <v>0.20069123744009856</v>
      </c>
      <c r="P236" s="1">
        <f>C236-15018.5</f>
        <v>39119.134999999776</v>
      </c>
      <c r="Q236" s="1"/>
      <c r="R236" s="4">
        <f>+(O236-G236)^2</f>
        <v>6.1087219158468993E-2</v>
      </c>
      <c r="S236" s="4">
        <v>1</v>
      </c>
      <c r="T236" s="4">
        <f>S236*R236</f>
        <v>6.1087219158468993E-2</v>
      </c>
    </row>
    <row r="237" spans="1:28" x14ac:dyDescent="0.2">
      <c r="A237" s="147"/>
      <c r="B237" s="178"/>
      <c r="C237" s="177"/>
      <c r="D237" s="147"/>
      <c r="G237" s="23"/>
      <c r="P237" s="1"/>
      <c r="Q237" s="1"/>
      <c r="AA237" s="62"/>
      <c r="AB237" s="62"/>
    </row>
    <row r="238" spans="1:28" x14ac:dyDescent="0.2">
      <c r="A238" s="147"/>
      <c r="B238" s="178"/>
      <c r="C238" s="177"/>
      <c r="D238" s="147"/>
      <c r="G238" s="23"/>
      <c r="P238" s="1"/>
      <c r="Q238" s="1"/>
      <c r="AA238" s="62"/>
      <c r="AB238" s="62"/>
    </row>
    <row r="239" spans="1:28" x14ac:dyDescent="0.2">
      <c r="A239" s="161" t="s">
        <v>261</v>
      </c>
      <c r="B239" s="166" t="s">
        <v>112</v>
      </c>
      <c r="C239" s="161">
        <v>54137.953730000001</v>
      </c>
      <c r="D239" s="161">
        <v>1E-4</v>
      </c>
      <c r="E239" s="4">
        <f>(C239-C$7)/C$8</f>
        <v>48570.353938862463</v>
      </c>
      <c r="F239" s="4">
        <f>ROUND(2*E239,0)/2</f>
        <v>48570.5</v>
      </c>
      <c r="G239" s="23">
        <f>C239-(C$7+F239*C$8)</f>
        <v>-4.6568949997890741E-2</v>
      </c>
      <c r="M239" s="4">
        <f>G239</f>
        <v>-4.6568949997890741E-2</v>
      </c>
      <c r="N239" s="4">
        <f ca="1">+C$11+C$12*F239</f>
        <v>-4.6693496033678575E-2</v>
      </c>
      <c r="O239" s="4">
        <f>+D$11+D$12*F239+D$13*F239^2</f>
        <v>0.20069911621605396</v>
      </c>
      <c r="P239" s="1">
        <f>C239-15018.5</f>
        <v>39119.453730000001</v>
      </c>
      <c r="Q239" s="1"/>
      <c r="R239" s="4">
        <f>+(O239-G239)^2</f>
        <v>6.1141496569183745E-2</v>
      </c>
      <c r="S239" s="4">
        <v>1</v>
      </c>
      <c r="T239" s="4">
        <f>S239*R239</f>
        <v>6.1141496569183745E-2</v>
      </c>
      <c r="V239" s="4">
        <v>1</v>
      </c>
    </row>
    <row r="240" spans="1:28" x14ac:dyDescent="0.2">
      <c r="A240" s="174" t="s">
        <v>136</v>
      </c>
      <c r="B240" s="168" t="s">
        <v>112</v>
      </c>
      <c r="C240" s="175">
        <v>54138.591399999801</v>
      </c>
      <c r="D240" s="175">
        <v>2.0000000000000001E-4</v>
      </c>
      <c r="E240" s="4">
        <f>(C240-C$7)/C$8</f>
        <v>48572.353958307824</v>
      </c>
      <c r="F240" s="4">
        <f>ROUND(2*E240,0)/2</f>
        <v>48572.5</v>
      </c>
      <c r="G240" s="23">
        <f>C240-(C$7+F240*C$8)</f>
        <v>-4.6562750198063441E-2</v>
      </c>
      <c r="J240" s="4">
        <f>G240</f>
        <v>-4.6562750198063441E-2</v>
      </c>
      <c r="N240" s="4">
        <f ca="1">+C$11+C$12*F240</f>
        <v>-4.6693162010223797E-2</v>
      </c>
      <c r="O240" s="4">
        <f>+D$11+D$12*F240+D$13*F240^2</f>
        <v>0.20071487422878029</v>
      </c>
      <c r="P240" s="1">
        <f>C240-15018.5</f>
        <v>39120.091399999801</v>
      </c>
      <c r="Q240" s="1"/>
      <c r="R240" s="4">
        <f>+(O240-G240)^2</f>
        <v>6.114622354218318E-2</v>
      </c>
      <c r="S240" s="4">
        <v>1</v>
      </c>
      <c r="T240" s="4">
        <f>S240*R240</f>
        <v>6.114622354218318E-2</v>
      </c>
    </row>
    <row r="241" spans="1:28" x14ac:dyDescent="0.2">
      <c r="A241" s="147"/>
      <c r="B241" s="178"/>
      <c r="C241" s="177"/>
      <c r="D241" s="147"/>
      <c r="G241" s="23"/>
      <c r="P241" s="1"/>
      <c r="Q241" s="1"/>
      <c r="AA241" s="62"/>
      <c r="AB241" s="62"/>
    </row>
    <row r="242" spans="1:28" x14ac:dyDescent="0.2">
      <c r="A242" s="44" t="s">
        <v>140</v>
      </c>
      <c r="B242" s="153" t="s">
        <v>111</v>
      </c>
      <c r="C242" s="44">
        <v>54173.34362</v>
      </c>
      <c r="D242" s="44">
        <v>2.0000000000000001E-4</v>
      </c>
      <c r="E242" s="4">
        <f>(C242-C$7)/C$8</f>
        <v>48681.352524637594</v>
      </c>
      <c r="F242" s="4">
        <f>ROUND(2*E242,0)/2</f>
        <v>48681.5</v>
      </c>
      <c r="G242" s="23">
        <f>C242-(C$7+F242*C$8)</f>
        <v>-4.7019849997013807E-2</v>
      </c>
      <c r="M242" s="4">
        <f>G242</f>
        <v>-4.7019849997013807E-2</v>
      </c>
      <c r="N242" s="4">
        <f ca="1">+C$11+C$12*F242</f>
        <v>-4.6674957731938298E-2</v>
      </c>
      <c r="O242" s="4">
        <f>+D$11+D$12*F242+D$13*F242^2</f>
        <v>0.20157461515679986</v>
      </c>
      <c r="P242" s="1">
        <f>C242-15018.5</f>
        <v>39154.84362</v>
      </c>
      <c r="Q242" s="1"/>
      <c r="R242" s="4">
        <f>+(O242-G242)^2</f>
        <v>6.1799208105110678E-2</v>
      </c>
      <c r="S242" s="4">
        <v>1</v>
      </c>
      <c r="T242" s="4">
        <f>S242*R242</f>
        <v>6.1799208105110678E-2</v>
      </c>
    </row>
    <row r="243" spans="1:28" x14ac:dyDescent="0.2">
      <c r="A243" s="44" t="s">
        <v>140</v>
      </c>
      <c r="B243" s="153" t="s">
        <v>111</v>
      </c>
      <c r="C243" s="44">
        <v>54173.343820000002</v>
      </c>
      <c r="D243" s="44">
        <v>2.0000000000000001E-4</v>
      </c>
      <c r="E243" s="4">
        <f>(C243-C$7)/C$8</f>
        <v>48681.353151927411</v>
      </c>
      <c r="F243" s="4">
        <f>ROUND(2*E243,0)/2</f>
        <v>48681.5</v>
      </c>
      <c r="G243" s="23">
        <f>C243-(C$7+F243*C$8)</f>
        <v>-4.6819849994790275E-2</v>
      </c>
      <c r="M243" s="4">
        <f>G243</f>
        <v>-4.6819849994790275E-2</v>
      </c>
      <c r="N243" s="4">
        <f ca="1">+C$11+C$12*F243</f>
        <v>-4.6674957731938298E-2</v>
      </c>
      <c r="O243" s="4">
        <f>+D$11+D$12*F243+D$13*F243^2</f>
        <v>0.20157461515679986</v>
      </c>
      <c r="P243" s="1">
        <f>C243-15018.5</f>
        <v>39154.843820000002</v>
      </c>
      <c r="Q243" s="1"/>
      <c r="R243" s="4">
        <f>+(O243-G243)^2</f>
        <v>6.1699810317944526E-2</v>
      </c>
      <c r="S243" s="4">
        <v>1</v>
      </c>
      <c r="T243" s="4">
        <f>S243*R243</f>
        <v>6.1699810317944526E-2</v>
      </c>
    </row>
    <row r="244" spans="1:28" x14ac:dyDescent="0.2">
      <c r="A244" s="174" t="s">
        <v>135</v>
      </c>
      <c r="B244" s="168" t="s">
        <v>112</v>
      </c>
      <c r="C244" s="175">
        <v>54211.2857</v>
      </c>
      <c r="D244" s="175">
        <v>2.0000000000000001E-4</v>
      </c>
      <c r="E244" s="4">
        <f>(C244-C$7)/C$8</f>
        <v>48800.355924234689</v>
      </c>
      <c r="F244" s="4">
        <f>ROUND(2*E244,0)/2</f>
        <v>48800.5</v>
      </c>
      <c r="G244" s="23">
        <f>C244-(C$7+F244*C$8)</f>
        <v>-4.5935949994600378E-2</v>
      </c>
      <c r="J244" s="4">
        <f>G244</f>
        <v>-4.5935949994600378E-2</v>
      </c>
      <c r="N244" s="4">
        <f ca="1">+C$11+C$12*F244</f>
        <v>-4.6655083336378897E-2</v>
      </c>
      <c r="O244" s="4">
        <f>+D$11+D$12*F244+D$13*F244^2</f>
        <v>0.20251531520696187</v>
      </c>
      <c r="P244" s="1">
        <f>C244-15018.5</f>
        <v>39192.7857</v>
      </c>
      <c r="Q244" s="1"/>
      <c r="R244" s="4">
        <f>+(O244-G244)^2</f>
        <v>6.1728031180257013E-2</v>
      </c>
      <c r="S244" s="4">
        <v>1</v>
      </c>
      <c r="T244" s="4">
        <f>S244*R244</f>
        <v>6.1728031180257013E-2</v>
      </c>
    </row>
    <row r="245" spans="1:28" x14ac:dyDescent="0.2">
      <c r="A245" s="44" t="s">
        <v>140</v>
      </c>
      <c r="B245" s="153" t="s">
        <v>111</v>
      </c>
      <c r="C245" s="44">
        <v>54314.427080000001</v>
      </c>
      <c r="D245" s="44">
        <v>1E-4</v>
      </c>
      <c r="E245" s="4">
        <f>(C245-C$7)/C$8</f>
        <v>49123.853604360178</v>
      </c>
      <c r="F245" s="4">
        <f>ROUND(2*E245,0)/2</f>
        <v>49124</v>
      </c>
      <c r="G245" s="23">
        <f>C245-(C$7+F245*C$8)</f>
        <v>-4.6675599995069206E-2</v>
      </c>
      <c r="M245" s="4">
        <f>G245</f>
        <v>-4.6675599995069206E-2</v>
      </c>
      <c r="N245" s="4">
        <f ca="1">+C$11+C$12*F245</f>
        <v>-4.6601055042568271E-2</v>
      </c>
      <c r="O245" s="4">
        <f>+D$11+D$12*F245+D$13*F245^2</f>
        <v>0.20508359062932266</v>
      </c>
      <c r="P245" s="1">
        <f>C245-15018.5</f>
        <v>39295.927080000001</v>
      </c>
      <c r="Q245" s="1"/>
      <c r="R245" s="4">
        <f>+(O245-G245)^2</f>
        <v>6.338269006384889E-2</v>
      </c>
      <c r="S245" s="4">
        <v>1</v>
      </c>
      <c r="T245" s="4">
        <f>S245*R245</f>
        <v>6.338269006384889E-2</v>
      </c>
    </row>
    <row r="246" spans="1:28" x14ac:dyDescent="0.2">
      <c r="A246" s="147"/>
      <c r="B246" s="178"/>
      <c r="C246" s="177"/>
      <c r="D246" s="147"/>
      <c r="G246" s="23"/>
      <c r="P246" s="1"/>
      <c r="Q246" s="1"/>
      <c r="AA246" s="62"/>
      <c r="AB246" s="62"/>
    </row>
    <row r="247" spans="1:28" x14ac:dyDescent="0.2">
      <c r="A247" s="147"/>
      <c r="B247" s="178"/>
      <c r="C247" s="177"/>
      <c r="D247" s="147"/>
      <c r="G247" s="23"/>
      <c r="P247" s="1"/>
      <c r="Q247" s="1"/>
      <c r="AA247" s="62"/>
      <c r="AB247" s="62"/>
    </row>
    <row r="248" spans="1:28" x14ac:dyDescent="0.2">
      <c r="A248" s="161" t="s">
        <v>261</v>
      </c>
      <c r="B248" s="166" t="s">
        <v>112</v>
      </c>
      <c r="C248" s="161">
        <v>54421.076509999999</v>
      </c>
      <c r="D248" s="161">
        <v>1.3999999999999999E-4</v>
      </c>
      <c r="E248" s="4">
        <f>(C248-C$7)/C$8</f>
        <v>49458.354104466969</v>
      </c>
      <c r="F248" s="4">
        <f>ROUND(2*E248,0)/2</f>
        <v>49458.5</v>
      </c>
      <c r="G248" s="23">
        <f>C248-(C$7+F248*C$8)</f>
        <v>-4.6516149996023159E-2</v>
      </c>
      <c r="M248" s="4">
        <f>G248</f>
        <v>-4.6516149996023159E-2</v>
      </c>
      <c r="N248" s="4">
        <f ca="1">+C$11+C$12*F248</f>
        <v>-4.6545189619756351E-2</v>
      </c>
      <c r="O248" s="4">
        <f>+D$11+D$12*F248+D$13*F248^2</f>
        <v>0.20775609968009373</v>
      </c>
      <c r="P248" s="1">
        <f>C248-15018.5</f>
        <v>39402.576509999999</v>
      </c>
      <c r="Q248" s="1"/>
      <c r="R248" s="4">
        <f>+(O248-G248)^2</f>
        <v>6.4654376955353532E-2</v>
      </c>
      <c r="S248" s="4">
        <v>1</v>
      </c>
      <c r="T248" s="4">
        <f>S248*R248</f>
        <v>6.4654376955353532E-2</v>
      </c>
      <c r="V248" s="4">
        <v>1</v>
      </c>
    </row>
    <row r="249" spans="1:28" x14ac:dyDescent="0.2">
      <c r="A249" s="147"/>
      <c r="B249" s="178"/>
      <c r="C249" s="177"/>
      <c r="D249" s="147"/>
      <c r="G249" s="23"/>
      <c r="P249" s="1"/>
      <c r="Q249" s="1"/>
      <c r="AA249" s="62"/>
      <c r="AB249" s="62"/>
    </row>
    <row r="250" spans="1:28" x14ac:dyDescent="0.2">
      <c r="A250" s="161" t="s">
        <v>261</v>
      </c>
      <c r="B250" s="166" t="s">
        <v>111</v>
      </c>
      <c r="C250" s="161">
        <v>54421.235820000002</v>
      </c>
      <c r="D250" s="161">
        <v>1.2999999999999999E-4</v>
      </c>
      <c r="E250" s="4">
        <f>(C250-C$7)/C$8</f>
        <v>49458.853772160204</v>
      </c>
      <c r="F250" s="4">
        <f>ROUND(2*E250,0)/2</f>
        <v>49459</v>
      </c>
      <c r="G250" s="23">
        <f>C250-(C$7+F250*C$8)</f>
        <v>-4.6622099995147437E-2</v>
      </c>
      <c r="M250" s="4">
        <f>G250</f>
        <v>-4.6622099995147437E-2</v>
      </c>
      <c r="N250" s="4">
        <f ca="1">+C$11+C$12*F250</f>
        <v>-4.6545106113892655E-2</v>
      </c>
      <c r="O250" s="4">
        <f>+D$11+D$12*F250+D$13*F250^2</f>
        <v>0.20776010732636591</v>
      </c>
      <c r="P250" s="1">
        <f>C250-15018.5</f>
        <v>39402.735820000002</v>
      </c>
      <c r="Q250" s="1"/>
      <c r="R250" s="4">
        <f>+(O250-G250)^2</f>
        <v>6.4710307401765393E-2</v>
      </c>
      <c r="S250" s="4">
        <v>1</v>
      </c>
      <c r="T250" s="4">
        <f>S250*R250</f>
        <v>6.4710307401765393E-2</v>
      </c>
      <c r="V250" s="4">
        <v>1</v>
      </c>
    </row>
    <row r="251" spans="1:28" x14ac:dyDescent="0.2">
      <c r="A251" s="161" t="s">
        <v>261</v>
      </c>
      <c r="B251" s="166" t="s">
        <v>112</v>
      </c>
      <c r="C251" s="161">
        <v>54422.351990000003</v>
      </c>
      <c r="D251" s="161">
        <v>1.2999999999999999E-4</v>
      </c>
      <c r="E251" s="4">
        <f>(C251-C$7)/C$8</f>
        <v>49462.354582461812</v>
      </c>
      <c r="F251" s="4">
        <f>ROUND(2*E251,0)/2</f>
        <v>49462.5</v>
      </c>
      <c r="G251" s="23">
        <f>C251-(C$7+F251*C$8)</f>
        <v>-4.6363749992451631E-2</v>
      </c>
      <c r="M251" s="4">
        <f>G251</f>
        <v>-4.6363749992451631E-2</v>
      </c>
      <c r="N251" s="4">
        <f ca="1">+C$11+C$12*F251</f>
        <v>-4.6544521572846789E-2</v>
      </c>
      <c r="O251" s="4">
        <f>+D$11+D$12*F251+D$13*F251^2</f>
        <v>0.20778816192550706</v>
      </c>
      <c r="P251" s="1">
        <f>C251-15018.5</f>
        <v>39403.851990000003</v>
      </c>
      <c r="Q251" s="1"/>
      <c r="R251" s="4">
        <f>+(O251-G251)^2</f>
        <v>6.4593194331553846E-2</v>
      </c>
      <c r="S251" s="4">
        <v>1</v>
      </c>
      <c r="T251" s="4">
        <f>S251*R251</f>
        <v>6.4593194331553846E-2</v>
      </c>
      <c r="V251" s="4">
        <v>1</v>
      </c>
    </row>
    <row r="252" spans="1:28" x14ac:dyDescent="0.2">
      <c r="A252" s="147"/>
      <c r="B252" s="178"/>
      <c r="C252" s="177"/>
      <c r="D252" s="147"/>
      <c r="G252" s="23"/>
      <c r="P252" s="1"/>
      <c r="Q252" s="1"/>
      <c r="AA252" s="62"/>
      <c r="AB252" s="62"/>
    </row>
    <row r="253" spans="1:28" x14ac:dyDescent="0.2">
      <c r="A253" s="161" t="s">
        <v>261</v>
      </c>
      <c r="B253" s="166" t="s">
        <v>112</v>
      </c>
      <c r="C253" s="161">
        <v>54422.989580000001</v>
      </c>
      <c r="D253" s="161">
        <v>9.0000000000000006E-5</v>
      </c>
      <c r="E253" s="4">
        <f>(C253-C$7)/C$8</f>
        <v>49464.354350991867</v>
      </c>
      <c r="F253" s="4">
        <f>ROUND(2*E253,0)/2</f>
        <v>49464.5</v>
      </c>
      <c r="G253" s="23">
        <f>C253-(C$7+F253*C$8)</f>
        <v>-4.6437549994152505E-2</v>
      </c>
      <c r="M253" s="4">
        <f>G253</f>
        <v>-4.6437549994152505E-2</v>
      </c>
      <c r="N253" s="4">
        <f ca="1">+C$11+C$12*F253</f>
        <v>-4.6544187549392012E-2</v>
      </c>
      <c r="O253" s="4">
        <f>+D$11+D$12*F253+D$13*F253^2</f>
        <v>0.20780419396984467</v>
      </c>
      <c r="P253" s="1">
        <f>C253-15018.5</f>
        <v>39404.489580000001</v>
      </c>
      <c r="Q253" s="1"/>
      <c r="R253" s="4">
        <f>+(O253-G253)^2</f>
        <v>6.4638864373854701E-2</v>
      </c>
      <c r="S253" s="4">
        <v>1</v>
      </c>
      <c r="T253" s="4">
        <f>S253*R253</f>
        <v>6.4638864373854701E-2</v>
      </c>
      <c r="V253" s="4">
        <v>1</v>
      </c>
    </row>
    <row r="254" spans="1:28" x14ac:dyDescent="0.2">
      <c r="A254" s="147"/>
      <c r="B254" s="178"/>
      <c r="C254" s="177"/>
      <c r="D254" s="147"/>
      <c r="G254" s="23"/>
      <c r="P254" s="1"/>
      <c r="Q254" s="1"/>
      <c r="AA254" s="62"/>
      <c r="AB254" s="62"/>
    </row>
    <row r="255" spans="1:28" x14ac:dyDescent="0.2">
      <c r="A255" s="147"/>
      <c r="B255" s="178"/>
      <c r="C255" s="177"/>
      <c r="D255" s="147"/>
      <c r="G255" s="23"/>
      <c r="P255" s="1"/>
      <c r="Q255" s="1"/>
      <c r="AA255" s="62"/>
      <c r="AB255" s="62"/>
    </row>
    <row r="256" spans="1:28" x14ac:dyDescent="0.2">
      <c r="A256" s="161" t="s">
        <v>261</v>
      </c>
      <c r="B256" s="166" t="s">
        <v>111</v>
      </c>
      <c r="C256" s="161">
        <v>54423.148509999999</v>
      </c>
      <c r="D256" s="161">
        <v>1.2E-4</v>
      </c>
      <c r="E256" s="4">
        <f>(C256-C$7)/C$8</f>
        <v>49464.85282683446</v>
      </c>
      <c r="F256" s="4">
        <f>ROUND(2*E256,0)/2</f>
        <v>49465</v>
      </c>
      <c r="G256" s="23">
        <f>C256-(C$7+F256*C$8)</f>
        <v>-4.692349999822909E-2</v>
      </c>
      <c r="M256" s="4">
        <f>G256</f>
        <v>-4.692349999822909E-2</v>
      </c>
      <c r="N256" s="4">
        <f ca="1">+C$11+C$12*F256</f>
        <v>-4.6544104043528316E-2</v>
      </c>
      <c r="O256" s="4">
        <f>+D$11+D$12*F256+D$13*F256^2</f>
        <v>0.20780820207693229</v>
      </c>
      <c r="P256" s="1">
        <f>C256-15018.5</f>
        <v>39404.648509999999</v>
      </c>
      <c r="Q256" s="1"/>
      <c r="R256" s="4">
        <f>+(O256-G256)^2</f>
        <v>6.4888240042108775E-2</v>
      </c>
      <c r="S256" s="4">
        <v>1</v>
      </c>
      <c r="T256" s="4">
        <f>S256*R256</f>
        <v>6.4888240042108775E-2</v>
      </c>
      <c r="V256" s="4">
        <v>1</v>
      </c>
    </row>
    <row r="257" spans="1:28" x14ac:dyDescent="0.2">
      <c r="A257" s="161" t="s">
        <v>261</v>
      </c>
      <c r="B257" s="166" t="s">
        <v>112</v>
      </c>
      <c r="C257" s="161">
        <v>54423.308570000001</v>
      </c>
      <c r="D257" s="161">
        <v>1.6000000000000001E-4</v>
      </c>
      <c r="E257" s="4">
        <f>(C257-C$7)/C$8</f>
        <v>49465.354846864459</v>
      </c>
      <c r="F257" s="4">
        <f>ROUND(2*E257,0)/2</f>
        <v>49465.5</v>
      </c>
      <c r="G257" s="23">
        <f>C257-(C$7+F257*C$8)</f>
        <v>-4.6279449998110067E-2</v>
      </c>
      <c r="M257" s="4">
        <f>G257</f>
        <v>-4.6279449998110067E-2</v>
      </c>
      <c r="N257" s="4">
        <f ca="1">+C$11+C$12*F257</f>
        <v>-4.654402053766462E-2</v>
      </c>
      <c r="O257" s="4">
        <f>+D$11+D$12*F257+D$13*F257^2</f>
        <v>0.20781221022242122</v>
      </c>
      <c r="P257" s="1">
        <f>C257-15018.5</f>
        <v>39404.808570000001</v>
      </c>
      <c r="Q257" s="1"/>
      <c r="R257" s="4">
        <f>+(O257-G257)^2</f>
        <v>6.4562571793625928E-2</v>
      </c>
      <c r="S257" s="4">
        <v>1</v>
      </c>
      <c r="T257" s="4">
        <f>S257*R257</f>
        <v>6.4562571793625928E-2</v>
      </c>
      <c r="V257" s="4">
        <v>1</v>
      </c>
    </row>
    <row r="258" spans="1:28" x14ac:dyDescent="0.2">
      <c r="A258" s="147"/>
      <c r="B258" s="178"/>
      <c r="C258" s="177"/>
      <c r="D258" s="147"/>
      <c r="G258" s="23"/>
      <c r="P258" s="1"/>
      <c r="Q258" s="1"/>
      <c r="AA258" s="62"/>
      <c r="AB258" s="62"/>
    </row>
    <row r="259" spans="1:28" x14ac:dyDescent="0.2">
      <c r="A259" s="44" t="s">
        <v>143</v>
      </c>
      <c r="B259" s="153" t="s">
        <v>111</v>
      </c>
      <c r="C259" s="44">
        <v>54499.573510000002</v>
      </c>
      <c r="D259" s="44">
        <v>1.4E-3</v>
      </c>
      <c r="E259" s="4">
        <f t="shared" ref="E259:E266" si="56">(C259-C$7)/C$8</f>
        <v>49704.555943116116</v>
      </c>
      <c r="F259" s="4">
        <f t="shared" ref="F259:F266" si="57">ROUND(2*E259,0)/2</f>
        <v>49704.5</v>
      </c>
      <c r="G259" s="23"/>
      <c r="N259" s="4">
        <f t="shared" ref="N259:N266" ca="1" si="58">+C$11+C$12*F259</f>
        <v>-4.650410473481844E-2</v>
      </c>
      <c r="O259" s="4">
        <f t="shared" ref="O259:O266" si="59">+D$11+D$12*F259+D$13*F259^2</f>
        <v>0.20973249998430135</v>
      </c>
      <c r="P259" s="1">
        <f t="shared" ref="P259:P266" si="60">C259-15018.5</f>
        <v>39481.073510000002</v>
      </c>
      <c r="Q259" s="33">
        <v>7.5216166485915892E-2</v>
      </c>
      <c r="T259" s="4">
        <f t="shared" ref="T259:T266" si="61">S259*R259</f>
        <v>0</v>
      </c>
    </row>
    <row r="260" spans="1:28" x14ac:dyDescent="0.2">
      <c r="A260" s="151" t="s">
        <v>252</v>
      </c>
      <c r="B260" s="154" t="s">
        <v>111</v>
      </c>
      <c r="C260" s="151">
        <v>54500.307800000002</v>
      </c>
      <c r="D260" s="151">
        <v>2.9999999999999997E-4</v>
      </c>
      <c r="E260" s="4">
        <f t="shared" si="56"/>
        <v>49706.859006266328</v>
      </c>
      <c r="F260" s="4">
        <f t="shared" si="57"/>
        <v>49707</v>
      </c>
      <c r="G260" s="23">
        <f>C260-(C$7+F260*C$8)</f>
        <v>-4.4953299999178853E-2</v>
      </c>
      <c r="J260" s="4">
        <f>G260</f>
        <v>-4.4953299999178853E-2</v>
      </c>
      <c r="N260" s="4">
        <f t="shared" ca="1" si="58"/>
        <v>-4.6503687205499966E-2</v>
      </c>
      <c r="O260" s="4">
        <f t="shared" si="59"/>
        <v>0.20975263306685041</v>
      </c>
      <c r="P260" s="1">
        <f t="shared" si="60"/>
        <v>39481.807800000002</v>
      </c>
      <c r="Q260" s="1"/>
      <c r="R260" s="4">
        <f>+(O260-G260)^2</f>
        <v>6.4875112339036589E-2</v>
      </c>
      <c r="S260" s="4">
        <v>1</v>
      </c>
      <c r="T260" s="4">
        <f t="shared" si="61"/>
        <v>6.4875112339036589E-2</v>
      </c>
    </row>
    <row r="261" spans="1:28" x14ac:dyDescent="0.2">
      <c r="A261" s="44" t="s">
        <v>143</v>
      </c>
      <c r="B261" s="153" t="s">
        <v>111</v>
      </c>
      <c r="C261" s="44">
        <v>54506.365250000003</v>
      </c>
      <c r="D261" s="44">
        <v>2.0000000000000001E-4</v>
      </c>
      <c r="E261" s="4">
        <f t="shared" si="56"/>
        <v>49725.857889376828</v>
      </c>
      <c r="F261" s="4">
        <f t="shared" si="57"/>
        <v>49726</v>
      </c>
      <c r="G261" s="23">
        <f>C261-(C$7+F261*C$8)</f>
        <v>-4.5309399996767752E-2</v>
      </c>
      <c r="M261" s="4">
        <f>G261</f>
        <v>-4.5309399996767752E-2</v>
      </c>
      <c r="N261" s="4">
        <f t="shared" ca="1" si="58"/>
        <v>-4.6500513982679556E-2</v>
      </c>
      <c r="O261" s="4">
        <f t="shared" si="59"/>
        <v>0.20990567586807776</v>
      </c>
      <c r="P261" s="1">
        <f t="shared" si="60"/>
        <v>39487.865250000003</v>
      </c>
      <c r="Q261" s="1"/>
      <c r="R261" s="4">
        <f>+(O261-G261)^2</f>
        <v>6.5134734948698841E-2</v>
      </c>
      <c r="S261" s="4">
        <v>1</v>
      </c>
      <c r="T261" s="4">
        <f t="shared" si="61"/>
        <v>6.5134734948698841E-2</v>
      </c>
    </row>
    <row r="262" spans="1:28" x14ac:dyDescent="0.2">
      <c r="A262" s="44" t="s">
        <v>143</v>
      </c>
      <c r="B262" s="153" t="s">
        <v>111</v>
      </c>
      <c r="C262" s="44">
        <v>54506.36535</v>
      </c>
      <c r="D262" s="44">
        <v>2.0000000000000001E-4</v>
      </c>
      <c r="E262" s="4">
        <f t="shared" si="56"/>
        <v>49725.858203021722</v>
      </c>
      <c r="F262" s="4">
        <f t="shared" si="57"/>
        <v>49726</v>
      </c>
      <c r="G262" s="23">
        <f>C262-(C$7+F262*C$8)</f>
        <v>-4.5209399999293964E-2</v>
      </c>
      <c r="M262" s="4">
        <f>G262</f>
        <v>-4.5209399999293964E-2</v>
      </c>
      <c r="N262" s="4">
        <f t="shared" ca="1" si="58"/>
        <v>-4.6500513982679556E-2</v>
      </c>
      <c r="O262" s="4">
        <f t="shared" si="59"/>
        <v>0.20990567586807776</v>
      </c>
      <c r="P262" s="1">
        <f t="shared" si="60"/>
        <v>39487.86535</v>
      </c>
      <c r="Q262" s="1"/>
      <c r="R262" s="4">
        <f>+(O262-G262)^2</f>
        <v>6.5083701934814817E-2</v>
      </c>
      <c r="S262" s="4">
        <v>1</v>
      </c>
      <c r="T262" s="4">
        <f t="shared" si="61"/>
        <v>6.5083701934814817E-2</v>
      </c>
    </row>
    <row r="263" spans="1:28" x14ac:dyDescent="0.2">
      <c r="A263" s="44" t="s">
        <v>143</v>
      </c>
      <c r="B263" s="153" t="s">
        <v>111</v>
      </c>
      <c r="C263" s="44">
        <v>54506.366150000002</v>
      </c>
      <c r="D263" s="44">
        <v>2.0000000000000001E-4</v>
      </c>
      <c r="E263" s="4">
        <f t="shared" si="56"/>
        <v>49725.860712180947</v>
      </c>
      <c r="F263" s="4">
        <f t="shared" si="57"/>
        <v>49726</v>
      </c>
      <c r="G263" s="23">
        <f>C263-(C$7+F263*C$8)</f>
        <v>-4.4409399997675791E-2</v>
      </c>
      <c r="M263" s="4">
        <f>G263</f>
        <v>-4.4409399997675791E-2</v>
      </c>
      <c r="N263" s="4">
        <f t="shared" ca="1" si="58"/>
        <v>-4.6500513982679556E-2</v>
      </c>
      <c r="O263" s="4">
        <f t="shared" si="59"/>
        <v>0.20990567586807776</v>
      </c>
      <c r="P263" s="1">
        <f t="shared" si="60"/>
        <v>39487.866150000002</v>
      </c>
      <c r="Q263" s="1"/>
      <c r="R263" s="4">
        <f>+(O263-G263)^2</f>
        <v>6.4676157812603968E-2</v>
      </c>
      <c r="S263" s="4">
        <v>1</v>
      </c>
      <c r="T263" s="4">
        <f t="shared" si="61"/>
        <v>6.4676157812603968E-2</v>
      </c>
    </row>
    <row r="264" spans="1:28" x14ac:dyDescent="0.2">
      <c r="A264" s="44" t="s">
        <v>143</v>
      </c>
      <c r="B264" s="153" t="s">
        <v>111</v>
      </c>
      <c r="C264" s="44">
        <v>54512.643960000001</v>
      </c>
      <c r="D264" s="44">
        <v>4.0000000000000002E-4</v>
      </c>
      <c r="E264" s="4">
        <f t="shared" si="56"/>
        <v>49745.550743197287</v>
      </c>
      <c r="F264" s="4">
        <f t="shared" si="57"/>
        <v>49745.5</v>
      </c>
      <c r="G264" s="23"/>
      <c r="N264" s="4">
        <f t="shared" ca="1" si="58"/>
        <v>-4.649725725399545E-2</v>
      </c>
      <c r="O264" s="4">
        <f t="shared" si="59"/>
        <v>0.21006280377098083</v>
      </c>
      <c r="P264" s="1">
        <f t="shared" si="60"/>
        <v>39494.143960000001</v>
      </c>
      <c r="Q264" s="33">
        <v>7.3625425087811891E-2</v>
      </c>
      <c r="T264" s="4">
        <f t="shared" si="61"/>
        <v>0</v>
      </c>
    </row>
    <row r="265" spans="1:28" x14ac:dyDescent="0.2">
      <c r="A265" s="44" t="s">
        <v>143</v>
      </c>
      <c r="B265" s="153" t="s">
        <v>112</v>
      </c>
      <c r="C265" s="44">
        <v>54521.509299999998</v>
      </c>
      <c r="D265" s="44">
        <v>1E-4</v>
      </c>
      <c r="E265" s="4">
        <f t="shared" si="56"/>
        <v>49773.356430143911</v>
      </c>
      <c r="F265" s="4">
        <f t="shared" si="57"/>
        <v>49773.5</v>
      </c>
      <c r="G265" s="23">
        <f>C265-(C$7+F265*C$8)</f>
        <v>-4.5774649996019434E-2</v>
      </c>
      <c r="M265" s="4">
        <f>G265</f>
        <v>-4.5774649996019434E-2</v>
      </c>
      <c r="N265" s="4">
        <f t="shared" ca="1" si="58"/>
        <v>-4.6492580925628538E-2</v>
      </c>
      <c r="O265" s="4">
        <f t="shared" si="59"/>
        <v>0.21028852547130089</v>
      </c>
      <c r="P265" s="1">
        <f t="shared" si="60"/>
        <v>39503.009299999998</v>
      </c>
      <c r="Q265" s="1"/>
      <c r="R265" s="4">
        <f>+(O265-G265)^2</f>
        <v>6.5568349830407671E-2</v>
      </c>
      <c r="S265" s="4">
        <v>1</v>
      </c>
      <c r="T265" s="4">
        <f t="shared" si="61"/>
        <v>6.5568349830407671E-2</v>
      </c>
    </row>
    <row r="266" spans="1:28" x14ac:dyDescent="0.2">
      <c r="A266" s="161" t="s">
        <v>261</v>
      </c>
      <c r="B266" s="166" t="s">
        <v>111</v>
      </c>
      <c r="C266" s="161">
        <v>54776.095580000001</v>
      </c>
      <c r="D266" s="161">
        <v>9.0000000000000006E-5</v>
      </c>
      <c r="E266" s="4">
        <f t="shared" si="56"/>
        <v>50571.853318316025</v>
      </c>
      <c r="F266" s="4">
        <f t="shared" si="57"/>
        <v>50572</v>
      </c>
      <c r="G266" s="23">
        <f>C266-(C$7+F266*C$8)</f>
        <v>-4.6766799998295028E-2</v>
      </c>
      <c r="M266" s="4">
        <f>G266</f>
        <v>-4.6766799998295028E-2</v>
      </c>
      <c r="N266" s="4">
        <f t="shared" ca="1" si="58"/>
        <v>-4.6359222061307707E-2</v>
      </c>
      <c r="O266" s="4">
        <f t="shared" si="59"/>
        <v>0.21677631132605363</v>
      </c>
      <c r="P266" s="1">
        <f t="shared" si="60"/>
        <v>39757.595580000001</v>
      </c>
      <c r="Q266" s="1"/>
      <c r="R266" s="4">
        <f>+(O266-G266)^2</f>
        <v>6.9454971526518028E-2</v>
      </c>
      <c r="S266" s="4">
        <v>1</v>
      </c>
      <c r="T266" s="4">
        <f t="shared" si="61"/>
        <v>6.9454971526518028E-2</v>
      </c>
      <c r="V266" s="4">
        <v>1</v>
      </c>
    </row>
    <row r="267" spans="1:28" x14ac:dyDescent="0.2">
      <c r="A267" s="147"/>
      <c r="B267" s="178"/>
      <c r="C267" s="177"/>
      <c r="D267" s="147"/>
      <c r="G267" s="23"/>
      <c r="P267" s="1"/>
      <c r="Q267" s="1"/>
      <c r="AA267" s="62"/>
      <c r="AB267" s="62"/>
    </row>
    <row r="268" spans="1:28" x14ac:dyDescent="0.2">
      <c r="A268" s="147"/>
      <c r="B268" s="178"/>
      <c r="C268" s="177"/>
      <c r="D268" s="147"/>
      <c r="G268" s="23"/>
      <c r="P268" s="1"/>
      <c r="Q268" s="1"/>
      <c r="AA268" s="62"/>
      <c r="AB268" s="62"/>
    </row>
    <row r="269" spans="1:28" x14ac:dyDescent="0.2">
      <c r="A269" s="161" t="s">
        <v>261</v>
      </c>
      <c r="B269" s="166" t="s">
        <v>111</v>
      </c>
      <c r="C269" s="161">
        <v>54780.240619999997</v>
      </c>
      <c r="D269" s="161">
        <v>1E-4</v>
      </c>
      <c r="E269" s="4">
        <f>(C269-C$7)/C$8</f>
        <v>50584.854024957975</v>
      </c>
      <c r="F269" s="4">
        <f>ROUND(2*E269,0)/2</f>
        <v>50585</v>
      </c>
      <c r="G269" s="23">
        <f>C269-(C$7+F269*C$8)</f>
        <v>-4.6541499999875668E-2</v>
      </c>
      <c r="M269" s="4">
        <f>G269</f>
        <v>-4.6541499999875668E-2</v>
      </c>
      <c r="N269" s="4">
        <f ca="1">+C$11+C$12*F269</f>
        <v>-4.6357050908851637E-2</v>
      </c>
      <c r="O269" s="4">
        <f>+D$11+D$12*F269+D$13*F269^2</f>
        <v>0.21688274612109004</v>
      </c>
      <c r="P269" s="1">
        <f>C269-15018.5</f>
        <v>39761.740619999997</v>
      </c>
      <c r="Q269" s="1"/>
      <c r="R269" s="4">
        <f>+(O269-G269)^2</f>
        <v>6.9392333444399115E-2</v>
      </c>
      <c r="S269" s="4">
        <v>1</v>
      </c>
      <c r="T269" s="4">
        <f>S269*R269</f>
        <v>6.9392333444399115E-2</v>
      </c>
      <c r="V269" s="4">
        <v>1</v>
      </c>
    </row>
    <row r="270" spans="1:28" x14ac:dyDescent="0.2">
      <c r="A270" s="161" t="s">
        <v>261</v>
      </c>
      <c r="B270" s="166" t="s">
        <v>111</v>
      </c>
      <c r="C270" s="161">
        <v>54781.1973</v>
      </c>
      <c r="D270" s="161">
        <v>4.0000000000000003E-5</v>
      </c>
      <c r="E270" s="4">
        <f>(C270-C$7)/C$8</f>
        <v>50587.854603005544</v>
      </c>
      <c r="F270" s="4">
        <f>ROUND(2*E270,0)/2</f>
        <v>50588</v>
      </c>
      <c r="G270" s="23">
        <f>C270-(C$7+F270*C$8)</f>
        <v>-4.635720000078436E-2</v>
      </c>
      <c r="M270" s="4">
        <f>G270</f>
        <v>-4.635720000078436E-2</v>
      </c>
      <c r="N270" s="4">
        <f ca="1">+C$11+C$12*F270</f>
        <v>-4.6356549873669467E-2</v>
      </c>
      <c r="O270" s="4">
        <f>+D$11+D$12*F270+D$13*F270^2</f>
        <v>0.21690731168339158</v>
      </c>
      <c r="P270" s="1">
        <f>C270-15018.5</f>
        <v>39762.6973</v>
      </c>
      <c r="Q270" s="1"/>
      <c r="R270" s="4">
        <f>+(O270-G270)^2</f>
        <v>6.930820311230762E-2</v>
      </c>
      <c r="S270" s="4">
        <v>1</v>
      </c>
      <c r="T270" s="4">
        <f>S270*R270</f>
        <v>6.930820311230762E-2</v>
      </c>
      <c r="V270" s="4">
        <v>1</v>
      </c>
    </row>
    <row r="271" spans="1:28" x14ac:dyDescent="0.2">
      <c r="A271" s="147"/>
      <c r="B271" s="178"/>
      <c r="C271" s="177"/>
      <c r="D271" s="147"/>
      <c r="G271" s="23"/>
      <c r="P271" s="1"/>
      <c r="Q271" s="1"/>
      <c r="AA271" s="62"/>
      <c r="AB271" s="62"/>
    </row>
    <row r="272" spans="1:28" x14ac:dyDescent="0.2">
      <c r="A272" s="161" t="s">
        <v>261</v>
      </c>
      <c r="B272" s="166" t="s">
        <v>112</v>
      </c>
      <c r="C272" s="161">
        <v>54781.357129999997</v>
      </c>
      <c r="D272" s="161">
        <v>6.9999999999999994E-5</v>
      </c>
      <c r="E272" s="4">
        <f>(C272-C$7)/C$8</f>
        <v>50588.355901652249</v>
      </c>
      <c r="F272" s="4">
        <f>ROUND(2*E272,0)/2</f>
        <v>50588.5</v>
      </c>
      <c r="G272" s="23">
        <f>C272-(C$7+F272*C$8)</f>
        <v>-4.5943149998493027E-2</v>
      </c>
      <c r="M272" s="4">
        <f>G272</f>
        <v>-4.5943149998493027E-2</v>
      </c>
      <c r="N272" s="4">
        <f ca="1">+C$11+C$12*F272</f>
        <v>-4.6356466367805771E-2</v>
      </c>
      <c r="O272" s="4">
        <f>+D$11+D$12*F272+D$13*F272^2</f>
        <v>0.21691140607817971</v>
      </c>
      <c r="P272" s="1">
        <f>C272-15018.5</f>
        <v>39762.857129999997</v>
      </c>
      <c r="Q272" s="1"/>
      <c r="R272" s="4">
        <f>+(O272-G272)^2</f>
        <v>6.9092517650264695E-2</v>
      </c>
      <c r="S272" s="4">
        <v>1</v>
      </c>
      <c r="T272" s="4">
        <f>S272*R272</f>
        <v>6.9092517650264695E-2</v>
      </c>
      <c r="V272" s="4">
        <v>1</v>
      </c>
    </row>
    <row r="273" spans="1:28" x14ac:dyDescent="0.2">
      <c r="A273" s="161" t="s">
        <v>261</v>
      </c>
      <c r="B273" s="166" t="s">
        <v>111</v>
      </c>
      <c r="C273" s="161">
        <v>54789.16805</v>
      </c>
      <c r="D273" s="161">
        <v>6.0000000000000002E-5</v>
      </c>
      <c r="E273" s="4">
        <f>(C273-C$7)/C$8</f>
        <v>50612.854454024215</v>
      </c>
      <c r="F273" s="4">
        <f>ROUND(2*E273,0)/2</f>
        <v>50613</v>
      </c>
      <c r="G273" s="23">
        <f>C273-(C$7+F273*C$8)</f>
        <v>-4.6404699998674914E-2</v>
      </c>
      <c r="M273" s="4">
        <f>G273</f>
        <v>-4.6404699998674914E-2</v>
      </c>
      <c r="N273" s="4">
        <f ca="1">+C$11+C$12*F273</f>
        <v>-4.6352374580484718E-2</v>
      </c>
      <c r="O273" s="4">
        <f>+D$11+D$12*F273+D$13*F273^2</f>
        <v>0.21711207846437836</v>
      </c>
      <c r="P273" s="1">
        <f>C273-15018.5</f>
        <v>39770.66805</v>
      </c>
      <c r="Q273" s="1"/>
      <c r="R273" s="4">
        <f>+(O273-G273)^2</f>
        <v>6.94410925315459E-2</v>
      </c>
      <c r="S273" s="4">
        <v>1</v>
      </c>
      <c r="T273" s="4">
        <f>S273*R273</f>
        <v>6.94410925315459E-2</v>
      </c>
      <c r="V273" s="4">
        <v>1</v>
      </c>
    </row>
    <row r="274" spans="1:28" x14ac:dyDescent="0.2">
      <c r="A274" s="147"/>
      <c r="B274" s="178"/>
      <c r="C274" s="177"/>
      <c r="D274" s="147"/>
      <c r="G274" s="23"/>
      <c r="P274" s="1"/>
      <c r="Q274" s="1"/>
      <c r="AA274" s="62"/>
      <c r="AB274" s="62"/>
    </row>
    <row r="275" spans="1:28" x14ac:dyDescent="0.2">
      <c r="A275" s="161" t="s">
        <v>261</v>
      </c>
      <c r="B275" s="166" t="s">
        <v>112</v>
      </c>
      <c r="C275" s="161">
        <v>54789.327980000002</v>
      </c>
      <c r="D275" s="161">
        <v>1.2999999999999999E-4</v>
      </c>
      <c r="E275" s="4">
        <f>(C275-C$7)/C$8</f>
        <v>50613.356066315835</v>
      </c>
      <c r="F275" s="4">
        <f>ROUND(2*E275,0)/2</f>
        <v>50613.5</v>
      </c>
      <c r="G275" s="23">
        <f>C275-(C$7+F275*C$8)</f>
        <v>-4.5890649998909794E-2</v>
      </c>
      <c r="M275" s="4">
        <f>G275</f>
        <v>-4.5890649998909794E-2</v>
      </c>
      <c r="N275" s="4">
        <f ca="1">+C$11+C$12*F275</f>
        <v>-4.6352291074621021E-2</v>
      </c>
      <c r="O275" s="4">
        <f>+D$11+D$12*F275+D$13*F275^2</f>
        <v>0.21711617477923101</v>
      </c>
      <c r="P275" s="1">
        <f>C275-15018.5</f>
        <v>39770.827980000002</v>
      </c>
      <c r="Q275" s="1"/>
      <c r="R275" s="4">
        <f>+(O275-G275)^2</f>
        <v>6.9172589879879662E-2</v>
      </c>
      <c r="S275" s="4">
        <v>1</v>
      </c>
      <c r="T275" s="4">
        <f>S275*R275</f>
        <v>6.9172589879879662E-2</v>
      </c>
      <c r="V275" s="4">
        <v>1</v>
      </c>
    </row>
    <row r="276" spans="1:28" x14ac:dyDescent="0.2">
      <c r="A276" s="147"/>
      <c r="B276" s="178"/>
      <c r="C276" s="177"/>
      <c r="D276" s="147"/>
      <c r="G276" s="23"/>
      <c r="P276" s="1"/>
      <c r="Q276" s="1"/>
      <c r="AA276" s="62"/>
      <c r="AB276" s="62"/>
    </row>
    <row r="277" spans="1:28" x14ac:dyDescent="0.2">
      <c r="A277" s="147"/>
      <c r="B277" s="178"/>
      <c r="C277" s="177"/>
      <c r="D277" s="147"/>
      <c r="G277" s="23"/>
      <c r="P277" s="1"/>
      <c r="Q277" s="1"/>
      <c r="AA277" s="62"/>
      <c r="AB277" s="62"/>
    </row>
    <row r="278" spans="1:28" x14ac:dyDescent="0.2">
      <c r="A278" s="161" t="s">
        <v>261</v>
      </c>
      <c r="B278" s="166" t="s">
        <v>112</v>
      </c>
      <c r="C278" s="161">
        <v>54789.965539999997</v>
      </c>
      <c r="D278" s="161">
        <v>5.0000000000000002E-5</v>
      </c>
      <c r="E278" s="4">
        <f t="shared" ref="E278:E284" si="62">(C278-C$7)/C$8</f>
        <v>50615.355740752413</v>
      </c>
      <c r="F278" s="4">
        <f t="shared" ref="F278:F284" si="63">ROUND(2*E278,0)/2</f>
        <v>50615.5</v>
      </c>
      <c r="G278" s="23">
        <f t="shared" ref="G278:G284" si="64">C278-(C$7+F278*C$8)</f>
        <v>-4.5994449996214826E-2</v>
      </c>
      <c r="M278" s="4">
        <f>G278</f>
        <v>-4.5994449996214826E-2</v>
      </c>
      <c r="N278" s="4">
        <f t="shared" ref="N278:N284" ca="1" si="65">+C$11+C$12*F278</f>
        <v>-4.6351957051166244E-2</v>
      </c>
      <c r="O278" s="4">
        <f t="shared" ref="O278:O284" si="66">+D$11+D$12*F278+D$13*F278^2</f>
        <v>0.21713256042265452</v>
      </c>
      <c r="P278" s="1">
        <f t="shared" ref="P278:P284" si="67">C278-15018.5</f>
        <v>39771.465539999997</v>
      </c>
      <c r="Q278" s="1"/>
      <c r="R278" s="4">
        <f t="shared" ref="R278:R284" si="68">+(O278-G278)^2</f>
        <v>6.9235823611971767E-2</v>
      </c>
      <c r="S278" s="4">
        <v>1</v>
      </c>
      <c r="T278" s="4">
        <f t="shared" ref="T278:T284" si="69">S278*R278</f>
        <v>6.9235823611971767E-2</v>
      </c>
      <c r="V278" s="4">
        <v>1</v>
      </c>
    </row>
    <row r="279" spans="1:28" x14ac:dyDescent="0.2">
      <c r="A279" s="161" t="s">
        <v>261</v>
      </c>
      <c r="B279" s="166" t="s">
        <v>111</v>
      </c>
      <c r="C279" s="161">
        <v>54790.124400000001</v>
      </c>
      <c r="D279" s="161">
        <v>6.9999999999999994E-5</v>
      </c>
      <c r="E279" s="4">
        <f t="shared" si="62"/>
        <v>50615.853997043596</v>
      </c>
      <c r="F279" s="4">
        <f t="shared" si="63"/>
        <v>50616</v>
      </c>
      <c r="G279" s="23">
        <f t="shared" si="64"/>
        <v>-4.6550399994885083E-2</v>
      </c>
      <c r="M279" s="4">
        <f>G279</f>
        <v>-4.6550399994885083E-2</v>
      </c>
      <c r="N279" s="4">
        <f t="shared" ca="1" si="65"/>
        <v>-4.6351873545302548E-2</v>
      </c>
      <c r="O279" s="4">
        <f t="shared" si="66"/>
        <v>0.21713665692951362</v>
      </c>
      <c r="P279" s="1">
        <f t="shared" si="67"/>
        <v>39771.624400000001</v>
      </c>
      <c r="Q279" s="1"/>
      <c r="R279" s="4">
        <f t="shared" si="68"/>
        <v>6.9530863989451075E-2</v>
      </c>
      <c r="S279" s="4">
        <v>1</v>
      </c>
      <c r="T279" s="4">
        <f t="shared" si="69"/>
        <v>6.9530863989451075E-2</v>
      </c>
      <c r="V279" s="4">
        <v>1</v>
      </c>
    </row>
    <row r="280" spans="1:28" x14ac:dyDescent="0.2">
      <c r="A280" s="151" t="s">
        <v>253</v>
      </c>
      <c r="B280" s="154" t="s">
        <v>111</v>
      </c>
      <c r="C280" s="151">
        <v>54843.369400000003</v>
      </c>
      <c r="D280" s="151" t="s">
        <v>254</v>
      </c>
      <c r="E280" s="4">
        <f t="shared" si="62"/>
        <v>50782.854225063442</v>
      </c>
      <c r="F280" s="4">
        <f t="shared" si="63"/>
        <v>50783</v>
      </c>
      <c r="G280" s="23">
        <f t="shared" si="64"/>
        <v>-4.6477699994284194E-2</v>
      </c>
      <c r="J280" s="4">
        <f>G280</f>
        <v>-4.6477699994284194E-2</v>
      </c>
      <c r="N280" s="4">
        <f t="shared" ca="1" si="65"/>
        <v>-4.632398258682844E-2</v>
      </c>
      <c r="O280" s="4">
        <f t="shared" si="66"/>
        <v>0.21850703858066983</v>
      </c>
      <c r="P280" s="1">
        <f t="shared" si="67"/>
        <v>39824.869400000003</v>
      </c>
      <c r="Q280" s="1"/>
      <c r="R280" s="4">
        <f t="shared" si="68"/>
        <v>7.0216911677636731E-2</v>
      </c>
      <c r="S280" s="4">
        <v>1</v>
      </c>
      <c r="T280" s="4">
        <f t="shared" si="69"/>
        <v>7.0216911677636731E-2</v>
      </c>
    </row>
    <row r="281" spans="1:28" x14ac:dyDescent="0.2">
      <c r="A281" s="151" t="s">
        <v>252</v>
      </c>
      <c r="B281" s="154" t="s">
        <v>111</v>
      </c>
      <c r="C281" s="151">
        <v>54964.526100000003</v>
      </c>
      <c r="D281" s="151">
        <v>1E-4</v>
      </c>
      <c r="E281" s="4">
        <f t="shared" si="62"/>
        <v>51162.856037930978</v>
      </c>
      <c r="F281" s="4">
        <f t="shared" si="63"/>
        <v>51163</v>
      </c>
      <c r="G281" s="23">
        <f t="shared" si="64"/>
        <v>-4.5899699995061383E-2</v>
      </c>
      <c r="J281" s="4">
        <f>G281</f>
        <v>-4.5899699995061383E-2</v>
      </c>
      <c r="N281" s="4">
        <f t="shared" ca="1" si="65"/>
        <v>-4.6260518130420279E-2</v>
      </c>
      <c r="O281" s="4">
        <f t="shared" si="66"/>
        <v>0.221641236462532</v>
      </c>
      <c r="P281" s="1">
        <f t="shared" si="67"/>
        <v>39946.026100000003</v>
      </c>
      <c r="Q281" s="1"/>
      <c r="R281" s="4">
        <f t="shared" si="68"/>
        <v>7.1578152680606008E-2</v>
      </c>
      <c r="S281" s="4">
        <v>1</v>
      </c>
      <c r="T281" s="4">
        <f t="shared" si="69"/>
        <v>7.1578152680606008E-2</v>
      </c>
    </row>
    <row r="282" spans="1:28" x14ac:dyDescent="0.2">
      <c r="A282" s="151" t="s">
        <v>221</v>
      </c>
      <c r="B282" s="154" t="s">
        <v>112</v>
      </c>
      <c r="C282" s="151">
        <v>55106.883099999999</v>
      </c>
      <c r="D282" s="151">
        <v>2.0000000000000001E-4</v>
      </c>
      <c r="E282" s="4">
        <f t="shared" si="62"/>
        <v>51609.351510937275</v>
      </c>
      <c r="F282" s="4">
        <f t="shared" si="63"/>
        <v>51609.5</v>
      </c>
      <c r="G282" s="23">
        <f t="shared" si="64"/>
        <v>-4.7343049998744391E-2</v>
      </c>
      <c r="J282" s="4">
        <f>G282</f>
        <v>-4.7343049998744391E-2</v>
      </c>
      <c r="N282" s="4">
        <f t="shared" ca="1" si="65"/>
        <v>-4.618594739414069E-2</v>
      </c>
      <c r="O282" s="4">
        <f t="shared" si="66"/>
        <v>0.22535226160322999</v>
      </c>
      <c r="P282" s="1">
        <f t="shared" si="67"/>
        <v>40088.383099999999</v>
      </c>
      <c r="Q282" s="1"/>
      <c r="R282" s="4">
        <f t="shared" si="68"/>
        <v>7.4362732969697892E-2</v>
      </c>
      <c r="S282" s="4">
        <v>1</v>
      </c>
      <c r="T282" s="4">
        <f t="shared" si="69"/>
        <v>7.4362732969697892E-2</v>
      </c>
    </row>
    <row r="283" spans="1:28" x14ac:dyDescent="0.2">
      <c r="A283" s="165" t="s">
        <v>249</v>
      </c>
      <c r="B283" s="153" t="s">
        <v>111</v>
      </c>
      <c r="C283" s="44">
        <v>55469.873699999996</v>
      </c>
      <c r="D283" s="44">
        <v>5.9999999999999995E-4</v>
      </c>
      <c r="E283" s="4">
        <f t="shared" si="62"/>
        <v>52747.853022235227</v>
      </c>
      <c r="F283" s="4">
        <f t="shared" si="63"/>
        <v>52748</v>
      </c>
      <c r="G283" s="23">
        <f t="shared" si="64"/>
        <v>-4.6861199996783398E-2</v>
      </c>
      <c r="J283" s="4">
        <f>G283</f>
        <v>-4.6861199996783398E-2</v>
      </c>
      <c r="N283" s="4">
        <f t="shared" ca="1" si="65"/>
        <v>-4.5995804542507297E-2</v>
      </c>
      <c r="O283" s="4">
        <f t="shared" si="66"/>
        <v>0.23495334434615747</v>
      </c>
      <c r="P283" s="1">
        <f t="shared" si="67"/>
        <v>40451.373699999996</v>
      </c>
      <c r="Q283" s="1"/>
      <c r="R283" s="4">
        <f t="shared" si="68"/>
        <v>7.941943740321937E-2</v>
      </c>
      <c r="S283" s="4">
        <v>1</v>
      </c>
      <c r="T283" s="4">
        <f t="shared" si="69"/>
        <v>7.941943740321937E-2</v>
      </c>
    </row>
    <row r="284" spans="1:28" x14ac:dyDescent="0.2">
      <c r="A284" s="151" t="s">
        <v>255</v>
      </c>
      <c r="B284" s="154" t="s">
        <v>112</v>
      </c>
      <c r="C284" s="151">
        <v>55895.675000000003</v>
      </c>
      <c r="D284" s="151">
        <v>5.0000000000000001E-4</v>
      </c>
      <c r="E284" s="4">
        <f t="shared" si="62"/>
        <v>54083.357091934668</v>
      </c>
      <c r="F284" s="4">
        <f t="shared" si="63"/>
        <v>54083.5</v>
      </c>
      <c r="G284" s="23">
        <f t="shared" si="64"/>
        <v>-4.5563649997347966E-2</v>
      </c>
      <c r="J284" s="4">
        <f>G284</f>
        <v>-4.5563649997347966E-2</v>
      </c>
      <c r="N284" s="4">
        <f t="shared" ca="1" si="65"/>
        <v>-4.5772760380578092E-2</v>
      </c>
      <c r="O284" s="4">
        <f t="shared" si="66"/>
        <v>0.24646950531442746</v>
      </c>
      <c r="P284" s="1">
        <f t="shared" si="67"/>
        <v>40877.175000000003</v>
      </c>
      <c r="Q284" s="1"/>
      <c r="R284" s="4">
        <f t="shared" si="68"/>
        <v>8.5283363801351555E-2</v>
      </c>
      <c r="S284" s="4">
        <v>1</v>
      </c>
      <c r="T284" s="4">
        <f t="shared" si="69"/>
        <v>8.5283363801351555E-2</v>
      </c>
    </row>
    <row r="285" spans="1:28" x14ac:dyDescent="0.2">
      <c r="C285" s="62"/>
      <c r="D285" s="62"/>
      <c r="P285" s="1"/>
      <c r="Q285" s="1"/>
    </row>
    <row r="286" spans="1:28" x14ac:dyDescent="0.2">
      <c r="C286" s="62"/>
      <c r="D286" s="62"/>
    </row>
    <row r="287" spans="1:28" x14ac:dyDescent="0.2">
      <c r="C287" s="62"/>
      <c r="D287" s="62"/>
    </row>
    <row r="288" spans="1:28" x14ac:dyDescent="0.2">
      <c r="C288" s="62"/>
      <c r="D288" s="62"/>
    </row>
    <row r="289" spans="3:4" x14ac:dyDescent="0.2">
      <c r="C289" s="62"/>
      <c r="D289" s="62"/>
    </row>
    <row r="290" spans="3:4" x14ac:dyDescent="0.2">
      <c r="C290" s="62"/>
      <c r="D290" s="62"/>
    </row>
    <row r="291" spans="3:4" x14ac:dyDescent="0.2">
      <c r="C291" s="62"/>
      <c r="D291" s="62"/>
    </row>
    <row r="292" spans="3:4" x14ac:dyDescent="0.2">
      <c r="C292" s="62"/>
      <c r="D292" s="62"/>
    </row>
    <row r="293" spans="3:4" x14ac:dyDescent="0.2">
      <c r="C293" s="62"/>
      <c r="D293" s="62"/>
    </row>
    <row r="294" spans="3:4" x14ac:dyDescent="0.2">
      <c r="C294" s="62"/>
      <c r="D294" s="62"/>
    </row>
    <row r="295" spans="3:4" x14ac:dyDescent="0.2">
      <c r="C295" s="62"/>
      <c r="D295" s="62"/>
    </row>
    <row r="296" spans="3:4" x14ac:dyDescent="0.2">
      <c r="C296" s="62"/>
      <c r="D296" s="62"/>
    </row>
    <row r="297" spans="3:4" x14ac:dyDescent="0.2">
      <c r="C297" s="62"/>
      <c r="D297" s="62"/>
    </row>
    <row r="298" spans="3:4" x14ac:dyDescent="0.2">
      <c r="C298" s="62"/>
      <c r="D298" s="62"/>
    </row>
    <row r="299" spans="3:4" x14ac:dyDescent="0.2">
      <c r="C299" s="62"/>
      <c r="D299" s="62"/>
    </row>
    <row r="300" spans="3:4" x14ac:dyDescent="0.2">
      <c r="C300" s="62"/>
      <c r="D300" s="62"/>
    </row>
    <row r="301" spans="3:4" x14ac:dyDescent="0.2">
      <c r="C301" s="62"/>
      <c r="D301" s="62"/>
    </row>
    <row r="302" spans="3:4" x14ac:dyDescent="0.2">
      <c r="C302" s="62"/>
      <c r="D302" s="62"/>
    </row>
    <row r="303" spans="3:4" x14ac:dyDescent="0.2">
      <c r="C303" s="62"/>
      <c r="D303" s="62"/>
    </row>
    <row r="304" spans="3:4" x14ac:dyDescent="0.2">
      <c r="C304" s="62"/>
      <c r="D304" s="62"/>
    </row>
    <row r="305" spans="3:4" x14ac:dyDescent="0.2">
      <c r="C305" s="62"/>
      <c r="D305" s="62"/>
    </row>
    <row r="306" spans="3:4" x14ac:dyDescent="0.2">
      <c r="C306" s="62"/>
      <c r="D306" s="62"/>
    </row>
    <row r="307" spans="3:4" x14ac:dyDescent="0.2">
      <c r="C307" s="62"/>
      <c r="D307" s="62"/>
    </row>
    <row r="308" spans="3:4" x14ac:dyDescent="0.2">
      <c r="C308" s="62"/>
      <c r="D308" s="62"/>
    </row>
    <row r="309" spans="3:4" x14ac:dyDescent="0.2">
      <c r="C309" s="62"/>
      <c r="D309" s="62"/>
    </row>
    <row r="310" spans="3:4" x14ac:dyDescent="0.2">
      <c r="C310" s="62"/>
      <c r="D310" s="62"/>
    </row>
    <row r="311" spans="3:4" x14ac:dyDescent="0.2">
      <c r="C311" s="62"/>
      <c r="D311" s="62"/>
    </row>
    <row r="312" spans="3:4" x14ac:dyDescent="0.2">
      <c r="C312" s="62"/>
      <c r="D312" s="62"/>
    </row>
    <row r="313" spans="3:4" x14ac:dyDescent="0.2">
      <c r="C313" s="62"/>
      <c r="D313" s="62"/>
    </row>
    <row r="314" spans="3:4" x14ac:dyDescent="0.2">
      <c r="C314" s="62"/>
      <c r="D314" s="62"/>
    </row>
    <row r="315" spans="3:4" x14ac:dyDescent="0.2">
      <c r="C315" s="62"/>
      <c r="D315" s="62"/>
    </row>
    <row r="316" spans="3:4" x14ac:dyDescent="0.2">
      <c r="C316" s="62"/>
      <c r="D316" s="62"/>
    </row>
    <row r="317" spans="3:4" x14ac:dyDescent="0.2">
      <c r="C317" s="62"/>
      <c r="D317" s="62"/>
    </row>
    <row r="318" spans="3:4" x14ac:dyDescent="0.2">
      <c r="C318" s="62"/>
      <c r="D318" s="62"/>
    </row>
    <row r="319" spans="3:4" x14ac:dyDescent="0.2">
      <c r="C319" s="62"/>
      <c r="D319" s="62"/>
    </row>
    <row r="320" spans="3:4" x14ac:dyDescent="0.2">
      <c r="C320" s="62"/>
      <c r="D320" s="62"/>
    </row>
    <row r="321" spans="3:4" x14ac:dyDescent="0.2">
      <c r="C321" s="62"/>
      <c r="D321" s="62"/>
    </row>
    <row r="322" spans="3:4" x14ac:dyDescent="0.2">
      <c r="C322" s="62"/>
      <c r="D322" s="62"/>
    </row>
    <row r="323" spans="3:4" x14ac:dyDescent="0.2">
      <c r="C323" s="62"/>
      <c r="D323" s="62"/>
    </row>
    <row r="324" spans="3:4" x14ac:dyDescent="0.2">
      <c r="C324" s="62"/>
      <c r="D324" s="62"/>
    </row>
    <row r="325" spans="3:4" x14ac:dyDescent="0.2">
      <c r="C325" s="62"/>
      <c r="D325" s="62"/>
    </row>
    <row r="326" spans="3:4" x14ac:dyDescent="0.2">
      <c r="C326" s="62"/>
      <c r="D326" s="62"/>
    </row>
    <row r="327" spans="3:4" x14ac:dyDescent="0.2">
      <c r="C327" s="62"/>
      <c r="D327" s="62"/>
    </row>
    <row r="328" spans="3:4" x14ac:dyDescent="0.2">
      <c r="C328" s="62"/>
      <c r="D328" s="62"/>
    </row>
    <row r="329" spans="3:4" x14ac:dyDescent="0.2">
      <c r="C329" s="62"/>
      <c r="D329" s="62"/>
    </row>
    <row r="330" spans="3:4" x14ac:dyDescent="0.2">
      <c r="C330" s="62"/>
      <c r="D330" s="62"/>
    </row>
    <row r="331" spans="3:4" x14ac:dyDescent="0.2">
      <c r="C331" s="62"/>
      <c r="D331" s="62"/>
    </row>
    <row r="332" spans="3:4" x14ac:dyDescent="0.2">
      <c r="C332" s="62"/>
      <c r="D332" s="62"/>
    </row>
    <row r="333" spans="3:4" x14ac:dyDescent="0.2">
      <c r="C333" s="62"/>
      <c r="D333" s="62"/>
    </row>
    <row r="334" spans="3:4" x14ac:dyDescent="0.2">
      <c r="C334" s="62"/>
      <c r="D334" s="62"/>
    </row>
    <row r="335" spans="3:4" x14ac:dyDescent="0.2">
      <c r="C335" s="62"/>
      <c r="D335" s="62"/>
    </row>
    <row r="336" spans="3:4" x14ac:dyDescent="0.2">
      <c r="C336" s="62"/>
      <c r="D336" s="62"/>
    </row>
    <row r="337" spans="3:4" x14ac:dyDescent="0.2">
      <c r="C337" s="62"/>
      <c r="D337" s="62"/>
    </row>
    <row r="338" spans="3:4" x14ac:dyDescent="0.2">
      <c r="C338" s="62"/>
      <c r="D338" s="62"/>
    </row>
    <row r="339" spans="3:4" x14ac:dyDescent="0.2">
      <c r="C339" s="62"/>
      <c r="D339" s="62"/>
    </row>
    <row r="340" spans="3:4" x14ac:dyDescent="0.2">
      <c r="C340" s="62"/>
      <c r="D340" s="62"/>
    </row>
    <row r="341" spans="3:4" x14ac:dyDescent="0.2">
      <c r="C341" s="62"/>
      <c r="D341" s="62"/>
    </row>
    <row r="342" spans="3:4" x14ac:dyDescent="0.2">
      <c r="C342" s="62"/>
      <c r="D342" s="62"/>
    </row>
    <row r="343" spans="3:4" x14ac:dyDescent="0.2">
      <c r="C343" s="62"/>
      <c r="D343" s="62"/>
    </row>
    <row r="344" spans="3:4" x14ac:dyDescent="0.2">
      <c r="C344" s="62"/>
      <c r="D344" s="62"/>
    </row>
    <row r="345" spans="3:4" x14ac:dyDescent="0.2">
      <c r="C345" s="62"/>
      <c r="D345" s="62"/>
    </row>
    <row r="346" spans="3:4" x14ac:dyDescent="0.2">
      <c r="C346" s="62"/>
      <c r="D346" s="62"/>
    </row>
    <row r="347" spans="3:4" x14ac:dyDescent="0.2">
      <c r="C347" s="62"/>
      <c r="D347" s="62"/>
    </row>
    <row r="348" spans="3:4" x14ac:dyDescent="0.2">
      <c r="C348" s="62"/>
      <c r="D348" s="62"/>
    </row>
    <row r="349" spans="3:4" x14ac:dyDescent="0.2">
      <c r="C349" s="62"/>
      <c r="D349" s="62"/>
    </row>
    <row r="350" spans="3:4" x14ac:dyDescent="0.2">
      <c r="C350" s="62"/>
      <c r="D350" s="62"/>
    </row>
    <row r="351" spans="3:4" x14ac:dyDescent="0.2">
      <c r="C351" s="62"/>
      <c r="D351" s="62"/>
    </row>
    <row r="352" spans="3:4" x14ac:dyDescent="0.2">
      <c r="C352" s="62"/>
      <c r="D352" s="62"/>
    </row>
    <row r="353" spans="3:4" x14ac:dyDescent="0.2">
      <c r="C353" s="62"/>
      <c r="D353" s="62"/>
    </row>
    <row r="354" spans="3:4" x14ac:dyDescent="0.2">
      <c r="C354" s="62"/>
      <c r="D354" s="62"/>
    </row>
    <row r="355" spans="3:4" x14ac:dyDescent="0.2">
      <c r="C355" s="62"/>
      <c r="D355" s="62"/>
    </row>
    <row r="356" spans="3:4" x14ac:dyDescent="0.2">
      <c r="C356" s="62"/>
      <c r="D356" s="62"/>
    </row>
    <row r="357" spans="3:4" x14ac:dyDescent="0.2">
      <c r="C357" s="62"/>
      <c r="D357" s="62"/>
    </row>
    <row r="358" spans="3:4" x14ac:dyDescent="0.2">
      <c r="C358" s="62"/>
      <c r="D358" s="62"/>
    </row>
    <row r="359" spans="3:4" x14ac:dyDescent="0.2">
      <c r="C359" s="62"/>
      <c r="D359" s="62"/>
    </row>
    <row r="360" spans="3:4" x14ac:dyDescent="0.2">
      <c r="C360" s="62"/>
      <c r="D360" s="62"/>
    </row>
    <row r="361" spans="3:4" x14ac:dyDescent="0.2">
      <c r="C361" s="62"/>
      <c r="D361" s="62"/>
    </row>
    <row r="362" spans="3:4" x14ac:dyDescent="0.2">
      <c r="C362" s="62"/>
      <c r="D362" s="62"/>
    </row>
    <row r="363" spans="3:4" x14ac:dyDescent="0.2">
      <c r="C363" s="62"/>
      <c r="D363" s="62"/>
    </row>
    <row r="364" spans="3:4" x14ac:dyDescent="0.2">
      <c r="C364" s="62"/>
      <c r="D364" s="62"/>
    </row>
    <row r="365" spans="3:4" x14ac:dyDescent="0.2">
      <c r="C365" s="62"/>
      <c r="D365" s="62"/>
    </row>
    <row r="366" spans="3:4" x14ac:dyDescent="0.2">
      <c r="C366" s="62"/>
      <c r="D366" s="62"/>
    </row>
    <row r="367" spans="3:4" x14ac:dyDescent="0.2">
      <c r="C367" s="62"/>
      <c r="D367" s="62"/>
    </row>
    <row r="368" spans="3:4" x14ac:dyDescent="0.2">
      <c r="C368" s="62"/>
      <c r="D368" s="62"/>
    </row>
    <row r="369" spans="3:4" x14ac:dyDescent="0.2">
      <c r="C369" s="62"/>
      <c r="D369" s="62"/>
    </row>
    <row r="370" spans="3:4" x14ac:dyDescent="0.2">
      <c r="C370" s="62"/>
      <c r="D370" s="62"/>
    </row>
    <row r="371" spans="3:4" x14ac:dyDescent="0.2">
      <c r="C371" s="62"/>
      <c r="D371" s="62"/>
    </row>
    <row r="372" spans="3:4" x14ac:dyDescent="0.2">
      <c r="C372" s="62"/>
      <c r="D372" s="62"/>
    </row>
    <row r="373" spans="3:4" x14ac:dyDescent="0.2">
      <c r="C373" s="62"/>
      <c r="D373" s="62"/>
    </row>
    <row r="374" spans="3:4" x14ac:dyDescent="0.2">
      <c r="C374" s="62"/>
      <c r="D374" s="62"/>
    </row>
    <row r="375" spans="3:4" x14ac:dyDescent="0.2">
      <c r="C375" s="62"/>
      <c r="D375" s="62"/>
    </row>
    <row r="376" spans="3:4" x14ac:dyDescent="0.2">
      <c r="C376" s="62"/>
      <c r="D376" s="62"/>
    </row>
    <row r="377" spans="3:4" x14ac:dyDescent="0.2">
      <c r="C377" s="62"/>
      <c r="D377" s="62"/>
    </row>
    <row r="378" spans="3:4" x14ac:dyDescent="0.2">
      <c r="C378" s="62"/>
      <c r="D378" s="62"/>
    </row>
    <row r="379" spans="3:4" x14ac:dyDescent="0.2">
      <c r="C379" s="62"/>
      <c r="D379" s="62"/>
    </row>
    <row r="380" spans="3:4" x14ac:dyDescent="0.2">
      <c r="C380" s="62"/>
      <c r="D380" s="62"/>
    </row>
    <row r="381" spans="3:4" x14ac:dyDescent="0.2">
      <c r="C381" s="62"/>
      <c r="D381" s="62"/>
    </row>
    <row r="382" spans="3:4" x14ac:dyDescent="0.2">
      <c r="C382" s="62"/>
      <c r="D382" s="62"/>
    </row>
    <row r="383" spans="3:4" x14ac:dyDescent="0.2">
      <c r="C383" s="62"/>
      <c r="D383" s="62"/>
    </row>
    <row r="384" spans="3:4" x14ac:dyDescent="0.2">
      <c r="C384" s="62"/>
      <c r="D384" s="62"/>
    </row>
    <row r="385" spans="3:4" x14ac:dyDescent="0.2">
      <c r="C385" s="62"/>
      <c r="D385" s="62"/>
    </row>
    <row r="386" spans="3:4" x14ac:dyDescent="0.2">
      <c r="C386" s="62"/>
      <c r="D386" s="62"/>
    </row>
    <row r="387" spans="3:4" x14ac:dyDescent="0.2">
      <c r="C387" s="62"/>
      <c r="D387" s="62"/>
    </row>
    <row r="388" spans="3:4" x14ac:dyDescent="0.2">
      <c r="C388" s="62"/>
      <c r="D388" s="62"/>
    </row>
    <row r="389" spans="3:4" x14ac:dyDescent="0.2">
      <c r="C389" s="62"/>
      <c r="D389" s="62"/>
    </row>
    <row r="390" spans="3:4" x14ac:dyDescent="0.2">
      <c r="C390" s="62"/>
      <c r="D390" s="62"/>
    </row>
    <row r="391" spans="3:4" x14ac:dyDescent="0.2">
      <c r="C391" s="62"/>
      <c r="D391" s="62"/>
    </row>
    <row r="392" spans="3:4" x14ac:dyDescent="0.2">
      <c r="C392" s="62"/>
      <c r="D392" s="62"/>
    </row>
    <row r="393" spans="3:4" x14ac:dyDescent="0.2">
      <c r="C393" s="62"/>
      <c r="D393" s="62"/>
    </row>
    <row r="394" spans="3:4" x14ac:dyDescent="0.2">
      <c r="C394" s="62"/>
      <c r="D394" s="62"/>
    </row>
    <row r="395" spans="3:4" x14ac:dyDescent="0.2">
      <c r="C395" s="62"/>
      <c r="D395" s="62"/>
    </row>
    <row r="396" spans="3:4" x14ac:dyDescent="0.2">
      <c r="C396" s="62"/>
      <c r="D396" s="62"/>
    </row>
    <row r="397" spans="3:4" x14ac:dyDescent="0.2">
      <c r="C397" s="62"/>
      <c r="D397" s="62"/>
    </row>
    <row r="398" spans="3:4" x14ac:dyDescent="0.2">
      <c r="C398" s="62"/>
      <c r="D398" s="62"/>
    </row>
    <row r="399" spans="3:4" x14ac:dyDescent="0.2">
      <c r="C399" s="62"/>
      <c r="D399" s="62"/>
    </row>
    <row r="400" spans="3:4" x14ac:dyDescent="0.2">
      <c r="C400" s="62"/>
      <c r="D400" s="62"/>
    </row>
    <row r="401" spans="3:4" x14ac:dyDescent="0.2">
      <c r="C401" s="62"/>
      <c r="D401" s="62"/>
    </row>
    <row r="402" spans="3:4" x14ac:dyDescent="0.2">
      <c r="C402" s="62"/>
      <c r="D402" s="62"/>
    </row>
    <row r="403" spans="3:4" x14ac:dyDescent="0.2">
      <c r="C403" s="62"/>
      <c r="D403" s="62"/>
    </row>
    <row r="404" spans="3:4" x14ac:dyDescent="0.2">
      <c r="C404" s="62"/>
      <c r="D404" s="62"/>
    </row>
    <row r="405" spans="3:4" x14ac:dyDescent="0.2">
      <c r="C405" s="62"/>
      <c r="D405" s="62"/>
    </row>
    <row r="406" spans="3:4" x14ac:dyDescent="0.2">
      <c r="C406" s="62"/>
      <c r="D406" s="62"/>
    </row>
    <row r="407" spans="3:4" x14ac:dyDescent="0.2">
      <c r="C407" s="62"/>
      <c r="D407" s="62"/>
    </row>
    <row r="408" spans="3:4" x14ac:dyDescent="0.2">
      <c r="C408" s="62"/>
      <c r="D408" s="62"/>
    </row>
    <row r="409" spans="3:4" x14ac:dyDescent="0.2">
      <c r="C409" s="62"/>
      <c r="D409" s="62"/>
    </row>
    <row r="410" spans="3:4" x14ac:dyDescent="0.2">
      <c r="C410" s="62"/>
      <c r="D410" s="62"/>
    </row>
    <row r="411" spans="3:4" x14ac:dyDescent="0.2">
      <c r="C411" s="62"/>
      <c r="D411" s="62"/>
    </row>
    <row r="412" spans="3:4" x14ac:dyDescent="0.2">
      <c r="C412" s="62"/>
      <c r="D412" s="62"/>
    </row>
    <row r="413" spans="3:4" x14ac:dyDescent="0.2">
      <c r="C413" s="62"/>
      <c r="D413" s="62"/>
    </row>
    <row r="414" spans="3:4" x14ac:dyDescent="0.2">
      <c r="C414" s="62"/>
      <c r="D414" s="62"/>
    </row>
    <row r="415" spans="3:4" x14ac:dyDescent="0.2">
      <c r="C415" s="62"/>
      <c r="D415" s="62"/>
    </row>
    <row r="416" spans="3:4" x14ac:dyDescent="0.2">
      <c r="C416" s="62"/>
      <c r="D416" s="62"/>
    </row>
    <row r="417" spans="3:4" x14ac:dyDescent="0.2">
      <c r="C417" s="62"/>
      <c r="D417" s="62"/>
    </row>
    <row r="418" spans="3:4" x14ac:dyDescent="0.2">
      <c r="C418" s="62"/>
      <c r="D418" s="62"/>
    </row>
    <row r="419" spans="3:4" x14ac:dyDescent="0.2">
      <c r="C419" s="62"/>
      <c r="D419" s="62"/>
    </row>
    <row r="420" spans="3:4" x14ac:dyDescent="0.2">
      <c r="C420" s="62"/>
      <c r="D420" s="62"/>
    </row>
    <row r="421" spans="3:4" x14ac:dyDescent="0.2">
      <c r="C421" s="62"/>
      <c r="D421" s="62"/>
    </row>
    <row r="422" spans="3:4" x14ac:dyDescent="0.2">
      <c r="C422" s="62"/>
      <c r="D422" s="62"/>
    </row>
    <row r="423" spans="3:4" x14ac:dyDescent="0.2">
      <c r="C423" s="62"/>
      <c r="D423" s="62"/>
    </row>
    <row r="424" spans="3:4" x14ac:dyDescent="0.2">
      <c r="C424" s="62"/>
      <c r="D424" s="62"/>
    </row>
    <row r="425" spans="3:4" x14ac:dyDescent="0.2">
      <c r="C425" s="62"/>
      <c r="D425" s="62"/>
    </row>
    <row r="426" spans="3:4" x14ac:dyDescent="0.2">
      <c r="C426" s="62"/>
      <c r="D426" s="62"/>
    </row>
    <row r="427" spans="3:4" x14ac:dyDescent="0.2">
      <c r="C427" s="62"/>
      <c r="D427" s="62"/>
    </row>
    <row r="428" spans="3:4" x14ac:dyDescent="0.2">
      <c r="C428" s="62"/>
      <c r="D428" s="62"/>
    </row>
    <row r="429" spans="3:4" x14ac:dyDescent="0.2">
      <c r="C429" s="62"/>
      <c r="D429" s="62"/>
    </row>
    <row r="430" spans="3:4" x14ac:dyDescent="0.2">
      <c r="C430" s="62"/>
      <c r="D430" s="62"/>
    </row>
    <row r="431" spans="3:4" x14ac:dyDescent="0.2">
      <c r="C431" s="62"/>
      <c r="D431" s="62"/>
    </row>
    <row r="432" spans="3:4" x14ac:dyDescent="0.2">
      <c r="C432" s="62"/>
      <c r="D432" s="62"/>
    </row>
    <row r="433" spans="3:4" x14ac:dyDescent="0.2">
      <c r="C433" s="62"/>
      <c r="D433" s="62"/>
    </row>
    <row r="434" spans="3:4" x14ac:dyDescent="0.2">
      <c r="C434" s="62"/>
      <c r="D434" s="62"/>
    </row>
    <row r="435" spans="3:4" x14ac:dyDescent="0.2">
      <c r="C435" s="62"/>
      <c r="D435" s="62"/>
    </row>
    <row r="436" spans="3:4" x14ac:dyDescent="0.2">
      <c r="C436" s="62"/>
      <c r="D436" s="62"/>
    </row>
    <row r="437" spans="3:4" x14ac:dyDescent="0.2">
      <c r="C437" s="62"/>
      <c r="D437" s="62"/>
    </row>
    <row r="438" spans="3:4" x14ac:dyDescent="0.2">
      <c r="C438" s="62"/>
      <c r="D438" s="62"/>
    </row>
    <row r="439" spans="3:4" x14ac:dyDescent="0.2">
      <c r="C439" s="62"/>
      <c r="D439" s="62"/>
    </row>
    <row r="440" spans="3:4" x14ac:dyDescent="0.2">
      <c r="C440" s="62"/>
      <c r="D440" s="62"/>
    </row>
    <row r="441" spans="3:4" x14ac:dyDescent="0.2">
      <c r="C441" s="62"/>
      <c r="D441" s="62"/>
    </row>
    <row r="442" spans="3:4" x14ac:dyDescent="0.2">
      <c r="C442" s="62"/>
      <c r="D442" s="62"/>
    </row>
    <row r="443" spans="3:4" x14ac:dyDescent="0.2">
      <c r="C443" s="62"/>
      <c r="D443" s="62"/>
    </row>
    <row r="444" spans="3:4" x14ac:dyDescent="0.2">
      <c r="C444" s="62"/>
      <c r="D444" s="62"/>
    </row>
    <row r="445" spans="3:4" x14ac:dyDescent="0.2">
      <c r="C445" s="62"/>
      <c r="D445" s="62"/>
    </row>
    <row r="446" spans="3:4" x14ac:dyDescent="0.2">
      <c r="C446" s="62"/>
      <c r="D446" s="62"/>
    </row>
    <row r="447" spans="3:4" x14ac:dyDescent="0.2">
      <c r="C447" s="62"/>
      <c r="D447" s="62"/>
    </row>
    <row r="448" spans="3:4" x14ac:dyDescent="0.2">
      <c r="C448" s="62"/>
      <c r="D448" s="62"/>
    </row>
    <row r="449" spans="3:4" x14ac:dyDescent="0.2">
      <c r="C449" s="62"/>
      <c r="D449" s="62"/>
    </row>
    <row r="450" spans="3:4" x14ac:dyDescent="0.2">
      <c r="C450" s="62"/>
      <c r="D450" s="62"/>
    </row>
    <row r="451" spans="3:4" x14ac:dyDescent="0.2">
      <c r="C451" s="62"/>
      <c r="D451" s="62"/>
    </row>
    <row r="452" spans="3:4" x14ac:dyDescent="0.2">
      <c r="C452" s="62"/>
      <c r="D452" s="62"/>
    </row>
    <row r="453" spans="3:4" x14ac:dyDescent="0.2">
      <c r="C453" s="62"/>
      <c r="D453" s="62"/>
    </row>
    <row r="454" spans="3:4" x14ac:dyDescent="0.2">
      <c r="C454" s="62"/>
      <c r="D454" s="62"/>
    </row>
    <row r="455" spans="3:4" x14ac:dyDescent="0.2">
      <c r="C455" s="62"/>
      <c r="D455" s="62"/>
    </row>
    <row r="456" spans="3:4" x14ac:dyDescent="0.2">
      <c r="C456" s="62"/>
      <c r="D456" s="62"/>
    </row>
    <row r="457" spans="3:4" x14ac:dyDescent="0.2">
      <c r="C457" s="62"/>
      <c r="D457" s="62"/>
    </row>
    <row r="458" spans="3:4" x14ac:dyDescent="0.2">
      <c r="C458" s="62"/>
      <c r="D458" s="62"/>
    </row>
    <row r="459" spans="3:4" x14ac:dyDescent="0.2">
      <c r="C459" s="62"/>
      <c r="D459" s="62"/>
    </row>
    <row r="460" spans="3:4" x14ac:dyDescent="0.2">
      <c r="C460" s="62"/>
      <c r="D460" s="62"/>
    </row>
    <row r="461" spans="3:4" x14ac:dyDescent="0.2">
      <c r="C461" s="62"/>
      <c r="D461" s="62"/>
    </row>
    <row r="462" spans="3:4" x14ac:dyDescent="0.2">
      <c r="C462" s="62"/>
      <c r="D462" s="62"/>
    </row>
    <row r="463" spans="3:4" x14ac:dyDescent="0.2">
      <c r="C463" s="62"/>
      <c r="D463" s="62"/>
    </row>
    <row r="464" spans="3:4" x14ac:dyDescent="0.2">
      <c r="C464" s="62"/>
      <c r="D464" s="62"/>
    </row>
    <row r="465" spans="3:4" x14ac:dyDescent="0.2">
      <c r="C465" s="62"/>
      <c r="D465" s="62"/>
    </row>
    <row r="466" spans="3:4" x14ac:dyDescent="0.2">
      <c r="C466" s="62"/>
      <c r="D466" s="62"/>
    </row>
    <row r="467" spans="3:4" x14ac:dyDescent="0.2">
      <c r="C467" s="62"/>
      <c r="D467" s="62"/>
    </row>
    <row r="468" spans="3:4" x14ac:dyDescent="0.2">
      <c r="C468" s="62"/>
      <c r="D468" s="62"/>
    </row>
    <row r="469" spans="3:4" x14ac:dyDescent="0.2">
      <c r="C469" s="62"/>
      <c r="D469" s="62"/>
    </row>
    <row r="470" spans="3:4" x14ac:dyDescent="0.2">
      <c r="C470" s="62"/>
      <c r="D470" s="62"/>
    </row>
    <row r="471" spans="3:4" x14ac:dyDescent="0.2">
      <c r="C471" s="62"/>
      <c r="D471" s="62"/>
    </row>
    <row r="472" spans="3:4" x14ac:dyDescent="0.2">
      <c r="C472" s="62"/>
      <c r="D472" s="62"/>
    </row>
    <row r="473" spans="3:4" x14ac:dyDescent="0.2">
      <c r="C473" s="62"/>
      <c r="D473" s="62"/>
    </row>
    <row r="474" spans="3:4" x14ac:dyDescent="0.2">
      <c r="C474" s="62"/>
      <c r="D474" s="62"/>
    </row>
    <row r="475" spans="3:4" x14ac:dyDescent="0.2">
      <c r="C475" s="62"/>
      <c r="D475" s="62"/>
    </row>
    <row r="476" spans="3:4" x14ac:dyDescent="0.2">
      <c r="C476" s="62"/>
      <c r="D476" s="62"/>
    </row>
    <row r="477" spans="3:4" x14ac:dyDescent="0.2">
      <c r="C477" s="62"/>
      <c r="D477" s="62"/>
    </row>
    <row r="478" spans="3:4" x14ac:dyDescent="0.2">
      <c r="C478" s="62"/>
      <c r="D478" s="62"/>
    </row>
    <row r="479" spans="3:4" x14ac:dyDescent="0.2">
      <c r="C479" s="62"/>
      <c r="D479" s="62"/>
    </row>
    <row r="480" spans="3:4" x14ac:dyDescent="0.2">
      <c r="C480" s="62"/>
      <c r="D480" s="62"/>
    </row>
    <row r="481" spans="3:4" x14ac:dyDescent="0.2">
      <c r="C481" s="62"/>
      <c r="D481" s="62"/>
    </row>
    <row r="482" spans="3:4" x14ac:dyDescent="0.2">
      <c r="C482" s="62"/>
      <c r="D482" s="62"/>
    </row>
    <row r="483" spans="3:4" x14ac:dyDescent="0.2">
      <c r="C483" s="62"/>
      <c r="D483" s="62"/>
    </row>
    <row r="484" spans="3:4" x14ac:dyDescent="0.2">
      <c r="C484" s="62"/>
      <c r="D484" s="62"/>
    </row>
    <row r="485" spans="3:4" x14ac:dyDescent="0.2">
      <c r="C485" s="62"/>
      <c r="D485" s="62"/>
    </row>
    <row r="486" spans="3:4" x14ac:dyDescent="0.2">
      <c r="C486" s="62"/>
      <c r="D486" s="62"/>
    </row>
    <row r="487" spans="3:4" x14ac:dyDescent="0.2">
      <c r="C487" s="62"/>
      <c r="D487" s="62"/>
    </row>
    <row r="488" spans="3:4" x14ac:dyDescent="0.2">
      <c r="C488" s="62"/>
      <c r="D488" s="62"/>
    </row>
    <row r="489" spans="3:4" x14ac:dyDescent="0.2">
      <c r="C489" s="62"/>
      <c r="D489" s="62"/>
    </row>
    <row r="490" spans="3:4" x14ac:dyDescent="0.2">
      <c r="C490" s="62"/>
      <c r="D490" s="62"/>
    </row>
    <row r="491" spans="3:4" x14ac:dyDescent="0.2">
      <c r="C491" s="62"/>
      <c r="D491" s="62"/>
    </row>
    <row r="492" spans="3:4" x14ac:dyDescent="0.2">
      <c r="C492" s="62"/>
      <c r="D492" s="62"/>
    </row>
    <row r="493" spans="3:4" x14ac:dyDescent="0.2">
      <c r="C493" s="62"/>
      <c r="D493" s="62"/>
    </row>
    <row r="494" spans="3:4" x14ac:dyDescent="0.2">
      <c r="C494" s="62"/>
      <c r="D494" s="62"/>
    </row>
    <row r="495" spans="3:4" x14ac:dyDescent="0.2">
      <c r="C495" s="62"/>
      <c r="D495" s="62"/>
    </row>
    <row r="496" spans="3:4" x14ac:dyDescent="0.2">
      <c r="C496" s="62"/>
      <c r="D496" s="62"/>
    </row>
    <row r="497" spans="3:4" x14ac:dyDescent="0.2">
      <c r="C497" s="62"/>
      <c r="D497" s="62"/>
    </row>
    <row r="498" spans="3:4" x14ac:dyDescent="0.2">
      <c r="C498" s="62"/>
      <c r="D498" s="62"/>
    </row>
    <row r="499" spans="3:4" x14ac:dyDescent="0.2">
      <c r="C499" s="62"/>
      <c r="D499" s="62"/>
    </row>
    <row r="500" spans="3:4" x14ac:dyDescent="0.2">
      <c r="C500" s="62"/>
      <c r="D500" s="62"/>
    </row>
    <row r="501" spans="3:4" x14ac:dyDescent="0.2">
      <c r="C501" s="62"/>
      <c r="D501" s="62"/>
    </row>
    <row r="502" spans="3:4" x14ac:dyDescent="0.2">
      <c r="C502" s="62"/>
      <c r="D502" s="62"/>
    </row>
    <row r="503" spans="3:4" x14ac:dyDescent="0.2">
      <c r="C503" s="62"/>
      <c r="D503" s="62"/>
    </row>
    <row r="504" spans="3:4" x14ac:dyDescent="0.2">
      <c r="C504" s="62"/>
      <c r="D504" s="62"/>
    </row>
    <row r="505" spans="3:4" x14ac:dyDescent="0.2">
      <c r="C505" s="62"/>
      <c r="D505" s="62"/>
    </row>
    <row r="506" spans="3:4" x14ac:dyDescent="0.2">
      <c r="C506" s="62"/>
      <c r="D506" s="62"/>
    </row>
    <row r="507" spans="3:4" x14ac:dyDescent="0.2">
      <c r="C507" s="62"/>
      <c r="D507" s="62"/>
    </row>
    <row r="508" spans="3:4" x14ac:dyDescent="0.2">
      <c r="C508" s="62"/>
      <c r="D508" s="62"/>
    </row>
    <row r="509" spans="3:4" x14ac:dyDescent="0.2">
      <c r="C509" s="62"/>
      <c r="D509" s="62"/>
    </row>
    <row r="510" spans="3:4" x14ac:dyDescent="0.2">
      <c r="C510" s="62"/>
      <c r="D510" s="62"/>
    </row>
    <row r="511" spans="3:4" x14ac:dyDescent="0.2">
      <c r="C511" s="62"/>
      <c r="D511" s="62"/>
    </row>
    <row r="512" spans="3:4" x14ac:dyDescent="0.2">
      <c r="C512" s="62"/>
      <c r="D512" s="62"/>
    </row>
    <row r="513" spans="3:4" x14ac:dyDescent="0.2">
      <c r="C513" s="62"/>
      <c r="D513" s="62"/>
    </row>
    <row r="514" spans="3:4" x14ac:dyDescent="0.2">
      <c r="C514" s="62"/>
      <c r="D514" s="62"/>
    </row>
    <row r="515" spans="3:4" x14ac:dyDescent="0.2">
      <c r="C515" s="62"/>
      <c r="D515" s="62"/>
    </row>
    <row r="516" spans="3:4" x14ac:dyDescent="0.2">
      <c r="C516" s="62"/>
      <c r="D516" s="62"/>
    </row>
    <row r="517" spans="3:4" x14ac:dyDescent="0.2">
      <c r="C517" s="62"/>
      <c r="D517" s="62"/>
    </row>
    <row r="518" spans="3:4" x14ac:dyDescent="0.2">
      <c r="C518" s="62"/>
      <c r="D518" s="62"/>
    </row>
    <row r="519" spans="3:4" x14ac:dyDescent="0.2">
      <c r="C519" s="62"/>
      <c r="D519" s="62"/>
    </row>
    <row r="520" spans="3:4" x14ac:dyDescent="0.2">
      <c r="C520" s="62"/>
      <c r="D520" s="62"/>
    </row>
    <row r="521" spans="3:4" x14ac:dyDescent="0.2">
      <c r="C521" s="62"/>
      <c r="D521" s="62"/>
    </row>
    <row r="522" spans="3:4" x14ac:dyDescent="0.2">
      <c r="C522" s="62"/>
      <c r="D522" s="62"/>
    </row>
    <row r="523" spans="3:4" x14ac:dyDescent="0.2">
      <c r="C523" s="62"/>
      <c r="D523" s="62"/>
    </row>
    <row r="524" spans="3:4" x14ac:dyDescent="0.2">
      <c r="C524" s="62"/>
      <c r="D524" s="62"/>
    </row>
    <row r="525" spans="3:4" x14ac:dyDescent="0.2">
      <c r="C525" s="62"/>
      <c r="D525" s="62"/>
    </row>
    <row r="526" spans="3:4" x14ac:dyDescent="0.2">
      <c r="C526" s="62"/>
      <c r="D526" s="62"/>
    </row>
    <row r="527" spans="3:4" x14ac:dyDescent="0.2">
      <c r="C527" s="62"/>
      <c r="D527" s="62"/>
    </row>
    <row r="528" spans="3:4" x14ac:dyDescent="0.2">
      <c r="C528" s="62"/>
      <c r="D528" s="62"/>
    </row>
    <row r="529" spans="3:4" x14ac:dyDescent="0.2">
      <c r="C529" s="62"/>
      <c r="D529" s="62"/>
    </row>
    <row r="530" spans="3:4" x14ac:dyDescent="0.2">
      <c r="C530" s="62"/>
      <c r="D530" s="62"/>
    </row>
    <row r="531" spans="3:4" x14ac:dyDescent="0.2">
      <c r="C531" s="62"/>
      <c r="D531" s="62"/>
    </row>
    <row r="532" spans="3:4" x14ac:dyDescent="0.2">
      <c r="C532" s="62"/>
      <c r="D532" s="62"/>
    </row>
    <row r="533" spans="3:4" x14ac:dyDescent="0.2">
      <c r="C533" s="62"/>
      <c r="D533" s="62"/>
    </row>
    <row r="534" spans="3:4" x14ac:dyDescent="0.2">
      <c r="C534" s="62"/>
      <c r="D534" s="62"/>
    </row>
    <row r="535" spans="3:4" x14ac:dyDescent="0.2">
      <c r="C535" s="62"/>
      <c r="D535" s="62"/>
    </row>
    <row r="536" spans="3:4" x14ac:dyDescent="0.2">
      <c r="C536" s="62"/>
      <c r="D536" s="62"/>
    </row>
    <row r="537" spans="3:4" x14ac:dyDescent="0.2">
      <c r="C537" s="62"/>
      <c r="D537" s="62"/>
    </row>
    <row r="538" spans="3:4" x14ac:dyDescent="0.2">
      <c r="C538" s="62"/>
      <c r="D538" s="62"/>
    </row>
    <row r="539" spans="3:4" x14ac:dyDescent="0.2">
      <c r="C539" s="62"/>
      <c r="D539" s="62"/>
    </row>
    <row r="540" spans="3:4" x14ac:dyDescent="0.2">
      <c r="C540" s="62"/>
      <c r="D540" s="62"/>
    </row>
    <row r="541" spans="3:4" x14ac:dyDescent="0.2">
      <c r="C541" s="62"/>
      <c r="D541" s="62"/>
    </row>
    <row r="542" spans="3:4" x14ac:dyDescent="0.2">
      <c r="C542" s="62"/>
      <c r="D542" s="62"/>
    </row>
    <row r="543" spans="3:4" x14ac:dyDescent="0.2">
      <c r="C543" s="62"/>
      <c r="D543" s="62"/>
    </row>
    <row r="544" spans="3:4" x14ac:dyDescent="0.2">
      <c r="C544" s="62"/>
      <c r="D544" s="62"/>
    </row>
    <row r="545" spans="3:4" x14ac:dyDescent="0.2">
      <c r="C545" s="62"/>
      <c r="D545" s="62"/>
    </row>
    <row r="546" spans="3:4" x14ac:dyDescent="0.2">
      <c r="C546" s="62"/>
      <c r="D546" s="62"/>
    </row>
    <row r="547" spans="3:4" x14ac:dyDescent="0.2">
      <c r="C547" s="62"/>
      <c r="D547" s="62"/>
    </row>
    <row r="548" spans="3:4" x14ac:dyDescent="0.2">
      <c r="C548" s="62"/>
      <c r="D548" s="62"/>
    </row>
    <row r="549" spans="3:4" x14ac:dyDescent="0.2">
      <c r="C549" s="62"/>
      <c r="D549" s="62"/>
    </row>
    <row r="550" spans="3:4" x14ac:dyDescent="0.2">
      <c r="C550" s="62"/>
      <c r="D550" s="62"/>
    </row>
    <row r="551" spans="3:4" x14ac:dyDescent="0.2">
      <c r="C551" s="62"/>
      <c r="D551" s="62"/>
    </row>
    <row r="552" spans="3:4" x14ac:dyDescent="0.2">
      <c r="C552" s="62"/>
      <c r="D552" s="62"/>
    </row>
    <row r="553" spans="3:4" x14ac:dyDescent="0.2">
      <c r="C553" s="62"/>
      <c r="D553" s="62"/>
    </row>
    <row r="554" spans="3:4" x14ac:dyDescent="0.2">
      <c r="C554" s="62"/>
      <c r="D554" s="62"/>
    </row>
    <row r="555" spans="3:4" x14ac:dyDescent="0.2">
      <c r="C555" s="62"/>
      <c r="D555" s="62"/>
    </row>
    <row r="556" spans="3:4" x14ac:dyDescent="0.2">
      <c r="C556" s="62"/>
      <c r="D556" s="62"/>
    </row>
    <row r="557" spans="3:4" x14ac:dyDescent="0.2">
      <c r="C557" s="62"/>
      <c r="D557" s="62"/>
    </row>
    <row r="558" spans="3:4" x14ac:dyDescent="0.2">
      <c r="C558" s="62"/>
      <c r="D558" s="62"/>
    </row>
    <row r="559" spans="3:4" x14ac:dyDescent="0.2">
      <c r="C559" s="62"/>
      <c r="D559" s="62"/>
    </row>
    <row r="560" spans="3:4" x14ac:dyDescent="0.2">
      <c r="C560" s="62"/>
      <c r="D560" s="62"/>
    </row>
    <row r="561" spans="3:4" x14ac:dyDescent="0.2">
      <c r="C561" s="62"/>
      <c r="D561" s="62"/>
    </row>
    <row r="562" spans="3:4" x14ac:dyDescent="0.2">
      <c r="C562" s="62"/>
      <c r="D562" s="62"/>
    </row>
    <row r="563" spans="3:4" x14ac:dyDescent="0.2">
      <c r="C563" s="62"/>
      <c r="D563" s="62"/>
    </row>
    <row r="564" spans="3:4" x14ac:dyDescent="0.2">
      <c r="C564" s="62"/>
      <c r="D564" s="62"/>
    </row>
    <row r="565" spans="3:4" x14ac:dyDescent="0.2">
      <c r="C565" s="62"/>
      <c r="D565" s="62"/>
    </row>
    <row r="566" spans="3:4" x14ac:dyDescent="0.2">
      <c r="C566" s="62"/>
      <c r="D566" s="62"/>
    </row>
    <row r="567" spans="3:4" x14ac:dyDescent="0.2">
      <c r="C567" s="62"/>
      <c r="D567" s="62"/>
    </row>
    <row r="568" spans="3:4" x14ac:dyDescent="0.2">
      <c r="C568" s="62"/>
      <c r="D568" s="62"/>
    </row>
    <row r="569" spans="3:4" x14ac:dyDescent="0.2">
      <c r="C569" s="62"/>
      <c r="D569" s="62"/>
    </row>
    <row r="570" spans="3:4" x14ac:dyDescent="0.2">
      <c r="C570" s="62"/>
      <c r="D570" s="62"/>
    </row>
    <row r="571" spans="3:4" x14ac:dyDescent="0.2">
      <c r="C571" s="62"/>
      <c r="D571" s="62"/>
    </row>
    <row r="572" spans="3:4" x14ac:dyDescent="0.2">
      <c r="C572" s="62"/>
      <c r="D572" s="62"/>
    </row>
    <row r="573" spans="3:4" x14ac:dyDescent="0.2">
      <c r="C573" s="62"/>
      <c r="D573" s="62"/>
    </row>
    <row r="574" spans="3:4" x14ac:dyDescent="0.2">
      <c r="C574" s="62"/>
      <c r="D574" s="62"/>
    </row>
    <row r="575" spans="3:4" x14ac:dyDescent="0.2">
      <c r="C575" s="62"/>
      <c r="D575" s="62"/>
    </row>
    <row r="576" spans="3:4" x14ac:dyDescent="0.2">
      <c r="C576" s="62"/>
      <c r="D576" s="62"/>
    </row>
    <row r="577" spans="3:4" x14ac:dyDescent="0.2">
      <c r="C577" s="62"/>
      <c r="D577" s="62"/>
    </row>
    <row r="578" spans="3:4" x14ac:dyDescent="0.2">
      <c r="C578" s="62"/>
      <c r="D578" s="62"/>
    </row>
    <row r="579" spans="3:4" x14ac:dyDescent="0.2">
      <c r="C579" s="62"/>
      <c r="D579" s="62"/>
    </row>
    <row r="580" spans="3:4" x14ac:dyDescent="0.2">
      <c r="C580" s="62"/>
      <c r="D580" s="62"/>
    </row>
    <row r="581" spans="3:4" x14ac:dyDescent="0.2">
      <c r="C581" s="62"/>
      <c r="D581" s="62"/>
    </row>
    <row r="582" spans="3:4" x14ac:dyDescent="0.2">
      <c r="C582" s="62"/>
      <c r="D582" s="62"/>
    </row>
    <row r="583" spans="3:4" x14ac:dyDescent="0.2">
      <c r="C583" s="62"/>
      <c r="D583" s="62"/>
    </row>
    <row r="584" spans="3:4" x14ac:dyDescent="0.2">
      <c r="C584" s="62"/>
      <c r="D584" s="62"/>
    </row>
    <row r="585" spans="3:4" x14ac:dyDescent="0.2">
      <c r="C585" s="62"/>
      <c r="D585" s="62"/>
    </row>
    <row r="586" spans="3:4" x14ac:dyDescent="0.2">
      <c r="C586" s="62"/>
      <c r="D586" s="62"/>
    </row>
    <row r="587" spans="3:4" x14ac:dyDescent="0.2">
      <c r="C587" s="62"/>
      <c r="D587" s="62"/>
    </row>
    <row r="588" spans="3:4" x14ac:dyDescent="0.2">
      <c r="C588" s="62"/>
      <c r="D588" s="62"/>
    </row>
    <row r="589" spans="3:4" x14ac:dyDescent="0.2">
      <c r="C589" s="62"/>
      <c r="D589" s="62"/>
    </row>
    <row r="590" spans="3:4" x14ac:dyDescent="0.2">
      <c r="C590" s="62"/>
      <c r="D590" s="62"/>
    </row>
    <row r="591" spans="3:4" x14ac:dyDescent="0.2">
      <c r="C591" s="62"/>
      <c r="D591" s="62"/>
    </row>
    <row r="592" spans="3:4" x14ac:dyDescent="0.2">
      <c r="C592" s="62"/>
      <c r="D592" s="62"/>
    </row>
    <row r="593" spans="3:4" x14ac:dyDescent="0.2">
      <c r="C593" s="62"/>
      <c r="D593" s="62"/>
    </row>
    <row r="594" spans="3:4" x14ac:dyDescent="0.2">
      <c r="C594" s="62"/>
      <c r="D594" s="62"/>
    </row>
    <row r="595" spans="3:4" x14ac:dyDescent="0.2">
      <c r="C595" s="62"/>
      <c r="D595" s="62"/>
    </row>
    <row r="596" spans="3:4" x14ac:dyDescent="0.2">
      <c r="C596" s="62"/>
      <c r="D596" s="62"/>
    </row>
    <row r="597" spans="3:4" x14ac:dyDescent="0.2">
      <c r="C597" s="62"/>
      <c r="D597" s="62"/>
    </row>
    <row r="598" spans="3:4" x14ac:dyDescent="0.2">
      <c r="C598" s="62"/>
      <c r="D598" s="62"/>
    </row>
    <row r="599" spans="3:4" x14ac:dyDescent="0.2">
      <c r="C599" s="62"/>
      <c r="D599" s="62"/>
    </row>
    <row r="600" spans="3:4" x14ac:dyDescent="0.2">
      <c r="C600" s="62"/>
      <c r="D600" s="62"/>
    </row>
    <row r="601" spans="3:4" x14ac:dyDescent="0.2">
      <c r="C601" s="62"/>
      <c r="D601" s="62"/>
    </row>
    <row r="602" spans="3:4" x14ac:dyDescent="0.2">
      <c r="C602" s="62"/>
      <c r="D602" s="62"/>
    </row>
    <row r="603" spans="3:4" x14ac:dyDescent="0.2">
      <c r="C603" s="62"/>
      <c r="D603" s="62"/>
    </row>
    <row r="604" spans="3:4" x14ac:dyDescent="0.2">
      <c r="C604" s="62"/>
      <c r="D604" s="62"/>
    </row>
    <row r="605" spans="3:4" x14ac:dyDescent="0.2">
      <c r="C605" s="62"/>
      <c r="D605" s="62"/>
    </row>
    <row r="606" spans="3:4" x14ac:dyDescent="0.2">
      <c r="C606" s="62"/>
      <c r="D606" s="62"/>
    </row>
    <row r="607" spans="3:4" x14ac:dyDescent="0.2">
      <c r="C607" s="62"/>
      <c r="D607" s="62"/>
    </row>
    <row r="608" spans="3:4" x14ac:dyDescent="0.2">
      <c r="C608" s="62"/>
      <c r="D608" s="62"/>
    </row>
    <row r="609" spans="3:4" x14ac:dyDescent="0.2">
      <c r="C609" s="62"/>
      <c r="D609" s="62"/>
    </row>
    <row r="610" spans="3:4" x14ac:dyDescent="0.2">
      <c r="C610" s="62"/>
      <c r="D610" s="62"/>
    </row>
    <row r="611" spans="3:4" x14ac:dyDescent="0.2">
      <c r="C611" s="62"/>
      <c r="D611" s="62"/>
    </row>
    <row r="612" spans="3:4" x14ac:dyDescent="0.2">
      <c r="C612" s="62"/>
      <c r="D612" s="62"/>
    </row>
    <row r="613" spans="3:4" x14ac:dyDescent="0.2">
      <c r="C613" s="62"/>
      <c r="D613" s="62"/>
    </row>
    <row r="614" spans="3:4" x14ac:dyDescent="0.2">
      <c r="C614" s="62"/>
      <c r="D614" s="62"/>
    </row>
    <row r="615" spans="3:4" x14ac:dyDescent="0.2">
      <c r="C615" s="62"/>
      <c r="D615" s="62"/>
    </row>
    <row r="616" spans="3:4" x14ac:dyDescent="0.2">
      <c r="C616" s="62"/>
      <c r="D616" s="62"/>
    </row>
    <row r="617" spans="3:4" x14ac:dyDescent="0.2">
      <c r="C617" s="62"/>
      <c r="D617" s="62"/>
    </row>
    <row r="618" spans="3:4" x14ac:dyDescent="0.2">
      <c r="C618" s="62"/>
      <c r="D618" s="62"/>
    </row>
    <row r="619" spans="3:4" x14ac:dyDescent="0.2">
      <c r="C619" s="62"/>
      <c r="D619" s="62"/>
    </row>
    <row r="620" spans="3:4" x14ac:dyDescent="0.2">
      <c r="C620" s="62"/>
      <c r="D620" s="62"/>
    </row>
    <row r="621" spans="3:4" x14ac:dyDescent="0.2">
      <c r="C621" s="62"/>
      <c r="D621" s="62"/>
    </row>
    <row r="622" spans="3:4" x14ac:dyDescent="0.2">
      <c r="C622" s="62"/>
      <c r="D622" s="62"/>
    </row>
    <row r="623" spans="3:4" x14ac:dyDescent="0.2">
      <c r="C623" s="62"/>
      <c r="D623" s="62"/>
    </row>
    <row r="624" spans="3:4" x14ac:dyDescent="0.2">
      <c r="C624" s="62"/>
      <c r="D624" s="62"/>
    </row>
    <row r="625" spans="3:4" x14ac:dyDescent="0.2">
      <c r="C625" s="62"/>
      <c r="D625" s="62"/>
    </row>
    <row r="626" spans="3:4" x14ac:dyDescent="0.2">
      <c r="C626" s="62"/>
      <c r="D626" s="62"/>
    </row>
    <row r="627" spans="3:4" x14ac:dyDescent="0.2">
      <c r="C627" s="62"/>
      <c r="D627" s="62"/>
    </row>
    <row r="628" spans="3:4" x14ac:dyDescent="0.2">
      <c r="C628" s="62"/>
      <c r="D628" s="62"/>
    </row>
    <row r="629" spans="3:4" x14ac:dyDescent="0.2">
      <c r="C629" s="62"/>
      <c r="D629" s="62"/>
    </row>
    <row r="630" spans="3:4" x14ac:dyDescent="0.2">
      <c r="C630" s="62"/>
      <c r="D630" s="62"/>
    </row>
    <row r="631" spans="3:4" x14ac:dyDescent="0.2">
      <c r="C631" s="62"/>
      <c r="D631" s="62"/>
    </row>
    <row r="632" spans="3:4" x14ac:dyDescent="0.2">
      <c r="C632" s="62"/>
      <c r="D632" s="62"/>
    </row>
    <row r="633" spans="3:4" x14ac:dyDescent="0.2">
      <c r="C633" s="62"/>
      <c r="D633" s="62"/>
    </row>
    <row r="634" spans="3:4" x14ac:dyDescent="0.2">
      <c r="C634" s="62"/>
      <c r="D634" s="62"/>
    </row>
    <row r="635" spans="3:4" x14ac:dyDescent="0.2">
      <c r="C635" s="62"/>
      <c r="D635" s="62"/>
    </row>
    <row r="636" spans="3:4" x14ac:dyDescent="0.2">
      <c r="C636" s="62"/>
      <c r="D636" s="62"/>
    </row>
    <row r="637" spans="3:4" x14ac:dyDescent="0.2">
      <c r="C637" s="62"/>
      <c r="D637" s="62"/>
    </row>
    <row r="638" spans="3:4" x14ac:dyDescent="0.2">
      <c r="C638" s="62"/>
      <c r="D638" s="62"/>
    </row>
    <row r="639" spans="3:4" x14ac:dyDescent="0.2">
      <c r="C639" s="62"/>
      <c r="D639" s="62"/>
    </row>
    <row r="640" spans="3:4" x14ac:dyDescent="0.2">
      <c r="C640" s="62"/>
      <c r="D640" s="62"/>
    </row>
    <row r="641" spans="3:4" x14ac:dyDescent="0.2">
      <c r="C641" s="62"/>
      <c r="D641" s="62"/>
    </row>
    <row r="642" spans="3:4" x14ac:dyDescent="0.2">
      <c r="C642" s="62"/>
      <c r="D642" s="62"/>
    </row>
    <row r="643" spans="3:4" x14ac:dyDescent="0.2">
      <c r="C643" s="62"/>
      <c r="D643" s="62"/>
    </row>
    <row r="644" spans="3:4" x14ac:dyDescent="0.2">
      <c r="C644" s="62"/>
      <c r="D644" s="62"/>
    </row>
    <row r="645" spans="3:4" x14ac:dyDescent="0.2">
      <c r="C645" s="62"/>
      <c r="D645" s="62"/>
    </row>
    <row r="646" spans="3:4" x14ac:dyDescent="0.2">
      <c r="C646" s="62"/>
      <c r="D646" s="62"/>
    </row>
    <row r="647" spans="3:4" x14ac:dyDescent="0.2">
      <c r="C647" s="62"/>
      <c r="D647" s="62"/>
    </row>
    <row r="648" spans="3:4" x14ac:dyDescent="0.2">
      <c r="C648" s="62"/>
      <c r="D648" s="62"/>
    </row>
    <row r="649" spans="3:4" x14ac:dyDescent="0.2">
      <c r="C649" s="62"/>
      <c r="D649" s="62"/>
    </row>
    <row r="650" spans="3:4" x14ac:dyDescent="0.2">
      <c r="C650" s="62"/>
      <c r="D650" s="62"/>
    </row>
    <row r="651" spans="3:4" x14ac:dyDescent="0.2">
      <c r="C651" s="62"/>
      <c r="D651" s="62"/>
    </row>
    <row r="652" spans="3:4" x14ac:dyDescent="0.2">
      <c r="C652" s="62"/>
      <c r="D652" s="62"/>
    </row>
    <row r="653" spans="3:4" x14ac:dyDescent="0.2">
      <c r="C653" s="62"/>
      <c r="D653" s="62"/>
    </row>
    <row r="654" spans="3:4" x14ac:dyDescent="0.2">
      <c r="C654" s="62"/>
      <c r="D654" s="62"/>
    </row>
    <row r="655" spans="3:4" x14ac:dyDescent="0.2">
      <c r="C655" s="62"/>
      <c r="D655" s="62"/>
    </row>
    <row r="656" spans="3:4" x14ac:dyDescent="0.2">
      <c r="C656" s="62"/>
      <c r="D656" s="62"/>
    </row>
    <row r="657" spans="3:4" x14ac:dyDescent="0.2">
      <c r="C657" s="62"/>
      <c r="D657" s="62"/>
    </row>
    <row r="658" spans="3:4" x14ac:dyDescent="0.2">
      <c r="C658" s="62"/>
      <c r="D658" s="62"/>
    </row>
    <row r="659" spans="3:4" x14ac:dyDescent="0.2">
      <c r="C659" s="62"/>
      <c r="D659" s="62"/>
    </row>
    <row r="660" spans="3:4" x14ac:dyDescent="0.2">
      <c r="C660" s="62"/>
      <c r="D660" s="62"/>
    </row>
    <row r="661" spans="3:4" x14ac:dyDescent="0.2">
      <c r="C661" s="62"/>
      <c r="D661" s="62"/>
    </row>
    <row r="662" spans="3:4" x14ac:dyDescent="0.2">
      <c r="C662" s="62"/>
      <c r="D662" s="62"/>
    </row>
    <row r="663" spans="3:4" x14ac:dyDescent="0.2">
      <c r="C663" s="62"/>
      <c r="D663" s="62"/>
    </row>
    <row r="664" spans="3:4" x14ac:dyDescent="0.2">
      <c r="C664" s="62"/>
      <c r="D664" s="62"/>
    </row>
    <row r="665" spans="3:4" x14ac:dyDescent="0.2">
      <c r="C665" s="62"/>
      <c r="D665" s="62"/>
    </row>
    <row r="666" spans="3:4" x14ac:dyDescent="0.2">
      <c r="C666" s="62"/>
      <c r="D666" s="62"/>
    </row>
    <row r="667" spans="3:4" x14ac:dyDescent="0.2">
      <c r="C667" s="62"/>
      <c r="D667" s="62"/>
    </row>
    <row r="668" spans="3:4" x14ac:dyDescent="0.2">
      <c r="C668" s="62"/>
      <c r="D668" s="62"/>
    </row>
    <row r="669" spans="3:4" x14ac:dyDescent="0.2">
      <c r="C669" s="62"/>
      <c r="D669" s="62"/>
    </row>
    <row r="670" spans="3:4" x14ac:dyDescent="0.2">
      <c r="C670" s="62"/>
      <c r="D670" s="62"/>
    </row>
    <row r="671" spans="3:4" x14ac:dyDescent="0.2">
      <c r="C671" s="62"/>
      <c r="D671" s="62"/>
    </row>
    <row r="672" spans="3:4" x14ac:dyDescent="0.2">
      <c r="C672" s="62"/>
      <c r="D672" s="62"/>
    </row>
    <row r="673" spans="3:4" x14ac:dyDescent="0.2">
      <c r="C673" s="62"/>
      <c r="D673" s="62"/>
    </row>
    <row r="674" spans="3:4" x14ac:dyDescent="0.2">
      <c r="C674" s="62"/>
      <c r="D674" s="62"/>
    </row>
    <row r="675" spans="3:4" x14ac:dyDescent="0.2">
      <c r="C675" s="62"/>
      <c r="D675" s="62"/>
    </row>
    <row r="676" spans="3:4" x14ac:dyDescent="0.2">
      <c r="C676" s="62"/>
      <c r="D676" s="62"/>
    </row>
    <row r="677" spans="3:4" x14ac:dyDescent="0.2">
      <c r="C677" s="62"/>
      <c r="D677" s="62"/>
    </row>
    <row r="678" spans="3:4" x14ac:dyDescent="0.2">
      <c r="C678" s="62"/>
      <c r="D678" s="62"/>
    </row>
    <row r="679" spans="3:4" x14ac:dyDescent="0.2">
      <c r="C679" s="62"/>
      <c r="D679" s="62"/>
    </row>
    <row r="680" spans="3:4" x14ac:dyDescent="0.2">
      <c r="C680" s="62"/>
      <c r="D680" s="62"/>
    </row>
    <row r="681" spans="3:4" x14ac:dyDescent="0.2">
      <c r="C681" s="62"/>
      <c r="D681" s="62"/>
    </row>
    <row r="682" spans="3:4" x14ac:dyDescent="0.2">
      <c r="C682" s="62"/>
      <c r="D682" s="62"/>
    </row>
    <row r="683" spans="3:4" x14ac:dyDescent="0.2">
      <c r="C683" s="62"/>
      <c r="D683" s="62"/>
    </row>
    <row r="684" spans="3:4" x14ac:dyDescent="0.2">
      <c r="C684" s="62"/>
      <c r="D684" s="62"/>
    </row>
    <row r="685" spans="3:4" x14ac:dyDescent="0.2">
      <c r="C685" s="62"/>
      <c r="D685" s="62"/>
    </row>
    <row r="686" spans="3:4" x14ac:dyDescent="0.2">
      <c r="C686" s="62"/>
      <c r="D686" s="62"/>
    </row>
    <row r="687" spans="3:4" x14ac:dyDescent="0.2">
      <c r="C687" s="62"/>
      <c r="D687" s="62"/>
    </row>
    <row r="688" spans="3:4" x14ac:dyDescent="0.2">
      <c r="C688" s="62"/>
      <c r="D688" s="62"/>
    </row>
    <row r="689" spans="3:4" x14ac:dyDescent="0.2">
      <c r="C689" s="62"/>
      <c r="D689" s="62"/>
    </row>
    <row r="690" spans="3:4" x14ac:dyDescent="0.2">
      <c r="C690" s="62"/>
      <c r="D690" s="62"/>
    </row>
    <row r="691" spans="3:4" x14ac:dyDescent="0.2">
      <c r="C691" s="62"/>
      <c r="D691" s="62"/>
    </row>
    <row r="692" spans="3:4" x14ac:dyDescent="0.2">
      <c r="C692" s="62"/>
      <c r="D692" s="62"/>
    </row>
    <row r="693" spans="3:4" x14ac:dyDescent="0.2">
      <c r="C693" s="62"/>
      <c r="D693" s="62"/>
    </row>
    <row r="694" spans="3:4" x14ac:dyDescent="0.2">
      <c r="C694" s="62"/>
      <c r="D694" s="62"/>
    </row>
    <row r="695" spans="3:4" x14ac:dyDescent="0.2">
      <c r="C695" s="62"/>
      <c r="D695" s="62"/>
    </row>
    <row r="696" spans="3:4" x14ac:dyDescent="0.2">
      <c r="C696" s="62"/>
      <c r="D696" s="62"/>
    </row>
    <row r="697" spans="3:4" x14ac:dyDescent="0.2">
      <c r="C697" s="62"/>
      <c r="D697" s="62"/>
    </row>
    <row r="698" spans="3:4" x14ac:dyDescent="0.2">
      <c r="C698" s="62"/>
      <c r="D698" s="62"/>
    </row>
    <row r="699" spans="3:4" x14ac:dyDescent="0.2">
      <c r="C699" s="62"/>
      <c r="D699" s="62"/>
    </row>
    <row r="700" spans="3:4" x14ac:dyDescent="0.2">
      <c r="C700" s="62"/>
      <c r="D700" s="62"/>
    </row>
    <row r="701" spans="3:4" x14ac:dyDescent="0.2">
      <c r="C701" s="62"/>
      <c r="D701" s="62"/>
    </row>
    <row r="702" spans="3:4" x14ac:dyDescent="0.2">
      <c r="C702" s="62"/>
      <c r="D702" s="62"/>
    </row>
    <row r="703" spans="3:4" x14ac:dyDescent="0.2">
      <c r="C703" s="62"/>
      <c r="D703" s="62"/>
    </row>
    <row r="704" spans="3:4" x14ac:dyDescent="0.2">
      <c r="C704" s="62"/>
      <c r="D704" s="62"/>
    </row>
    <row r="705" spans="3:4" x14ac:dyDescent="0.2">
      <c r="C705" s="62"/>
      <c r="D705" s="62"/>
    </row>
    <row r="706" spans="3:4" x14ac:dyDescent="0.2">
      <c r="C706" s="62"/>
      <c r="D706" s="62"/>
    </row>
    <row r="707" spans="3:4" x14ac:dyDescent="0.2">
      <c r="C707" s="62"/>
      <c r="D707" s="62"/>
    </row>
    <row r="708" spans="3:4" x14ac:dyDescent="0.2">
      <c r="C708" s="62"/>
      <c r="D708" s="62"/>
    </row>
    <row r="709" spans="3:4" x14ac:dyDescent="0.2">
      <c r="C709" s="62"/>
      <c r="D709" s="62"/>
    </row>
    <row r="710" spans="3:4" x14ac:dyDescent="0.2">
      <c r="C710" s="62"/>
      <c r="D710" s="62"/>
    </row>
    <row r="711" spans="3:4" x14ac:dyDescent="0.2">
      <c r="C711" s="62"/>
      <c r="D711" s="62"/>
    </row>
    <row r="712" spans="3:4" x14ac:dyDescent="0.2">
      <c r="C712" s="62"/>
      <c r="D712" s="62"/>
    </row>
    <row r="713" spans="3:4" x14ac:dyDescent="0.2">
      <c r="C713" s="62"/>
      <c r="D713" s="62"/>
    </row>
    <row r="714" spans="3:4" x14ac:dyDescent="0.2">
      <c r="C714" s="62"/>
      <c r="D714" s="62"/>
    </row>
    <row r="715" spans="3:4" x14ac:dyDescent="0.2">
      <c r="C715" s="62"/>
      <c r="D715" s="62"/>
    </row>
    <row r="716" spans="3:4" x14ac:dyDescent="0.2">
      <c r="C716" s="62"/>
      <c r="D716" s="62"/>
    </row>
    <row r="717" spans="3:4" x14ac:dyDescent="0.2">
      <c r="C717" s="62"/>
      <c r="D717" s="62"/>
    </row>
    <row r="718" spans="3:4" x14ac:dyDescent="0.2">
      <c r="C718" s="62"/>
      <c r="D718" s="62"/>
    </row>
    <row r="719" spans="3:4" x14ac:dyDescent="0.2">
      <c r="C719" s="62"/>
      <c r="D719" s="62"/>
    </row>
    <row r="720" spans="3:4" x14ac:dyDescent="0.2">
      <c r="C720" s="62"/>
      <c r="D720" s="62"/>
    </row>
    <row r="721" spans="3:4" x14ac:dyDescent="0.2">
      <c r="C721" s="62"/>
      <c r="D721" s="62"/>
    </row>
    <row r="722" spans="3:4" x14ac:dyDescent="0.2">
      <c r="C722" s="62"/>
      <c r="D722" s="62"/>
    </row>
    <row r="723" spans="3:4" x14ac:dyDescent="0.2">
      <c r="C723" s="62"/>
      <c r="D723" s="62"/>
    </row>
    <row r="724" spans="3:4" x14ac:dyDescent="0.2">
      <c r="C724" s="62"/>
      <c r="D724" s="62"/>
    </row>
    <row r="725" spans="3:4" x14ac:dyDescent="0.2">
      <c r="C725" s="62"/>
      <c r="D725" s="62"/>
    </row>
    <row r="726" spans="3:4" x14ac:dyDescent="0.2">
      <c r="C726" s="62"/>
      <c r="D726" s="62"/>
    </row>
    <row r="727" spans="3:4" x14ac:dyDescent="0.2">
      <c r="C727" s="62"/>
      <c r="D727" s="62"/>
    </row>
    <row r="728" spans="3:4" x14ac:dyDescent="0.2">
      <c r="C728" s="62"/>
      <c r="D728" s="62"/>
    </row>
    <row r="729" spans="3:4" x14ac:dyDescent="0.2">
      <c r="C729" s="62"/>
      <c r="D729" s="62"/>
    </row>
    <row r="730" spans="3:4" x14ac:dyDescent="0.2">
      <c r="C730" s="62"/>
      <c r="D730" s="62"/>
    </row>
    <row r="731" spans="3:4" x14ac:dyDescent="0.2">
      <c r="C731" s="62"/>
      <c r="D731" s="62"/>
    </row>
    <row r="732" spans="3:4" x14ac:dyDescent="0.2">
      <c r="C732" s="62"/>
      <c r="D732" s="62"/>
    </row>
    <row r="733" spans="3:4" x14ac:dyDescent="0.2">
      <c r="C733" s="62"/>
      <c r="D733" s="62"/>
    </row>
    <row r="734" spans="3:4" x14ac:dyDescent="0.2">
      <c r="C734" s="62"/>
      <c r="D734" s="62"/>
    </row>
    <row r="735" spans="3:4" x14ac:dyDescent="0.2">
      <c r="C735" s="62"/>
      <c r="D735" s="62"/>
    </row>
    <row r="736" spans="3:4" x14ac:dyDescent="0.2">
      <c r="C736" s="62"/>
      <c r="D736" s="62"/>
    </row>
    <row r="737" spans="3:4" x14ac:dyDescent="0.2">
      <c r="C737" s="62"/>
      <c r="D737" s="62"/>
    </row>
    <row r="738" spans="3:4" x14ac:dyDescent="0.2">
      <c r="C738" s="62"/>
      <c r="D738" s="62"/>
    </row>
    <row r="739" spans="3:4" x14ac:dyDescent="0.2">
      <c r="C739" s="62"/>
      <c r="D739" s="62"/>
    </row>
    <row r="740" spans="3:4" x14ac:dyDescent="0.2">
      <c r="C740" s="62"/>
      <c r="D740" s="62"/>
    </row>
    <row r="741" spans="3:4" x14ac:dyDescent="0.2">
      <c r="C741" s="62"/>
      <c r="D741" s="62"/>
    </row>
    <row r="742" spans="3:4" x14ac:dyDescent="0.2">
      <c r="C742" s="62"/>
      <c r="D742" s="62"/>
    </row>
    <row r="743" spans="3:4" x14ac:dyDescent="0.2">
      <c r="C743" s="62"/>
      <c r="D743" s="62"/>
    </row>
    <row r="744" spans="3:4" x14ac:dyDescent="0.2">
      <c r="C744" s="62"/>
      <c r="D744" s="62"/>
    </row>
    <row r="745" spans="3:4" x14ac:dyDescent="0.2">
      <c r="C745" s="62"/>
      <c r="D745" s="62"/>
    </row>
    <row r="746" spans="3:4" x14ac:dyDescent="0.2">
      <c r="C746" s="62"/>
      <c r="D746" s="62"/>
    </row>
    <row r="747" spans="3:4" x14ac:dyDescent="0.2">
      <c r="C747" s="62"/>
      <c r="D747" s="62"/>
    </row>
    <row r="748" spans="3:4" x14ac:dyDescent="0.2">
      <c r="C748" s="62"/>
      <c r="D748" s="62"/>
    </row>
    <row r="749" spans="3:4" x14ac:dyDescent="0.2">
      <c r="C749" s="62"/>
      <c r="D749" s="62"/>
    </row>
    <row r="750" spans="3:4" x14ac:dyDescent="0.2">
      <c r="C750" s="62"/>
      <c r="D750" s="62"/>
    </row>
    <row r="751" spans="3:4" x14ac:dyDescent="0.2">
      <c r="C751" s="62"/>
      <c r="D751" s="62"/>
    </row>
    <row r="752" spans="3:4" x14ac:dyDescent="0.2">
      <c r="C752" s="62"/>
      <c r="D752" s="62"/>
    </row>
    <row r="753" spans="3:4" x14ac:dyDescent="0.2">
      <c r="C753" s="62"/>
      <c r="D753" s="62"/>
    </row>
    <row r="754" spans="3:4" x14ac:dyDescent="0.2">
      <c r="C754" s="62"/>
      <c r="D754" s="62"/>
    </row>
    <row r="755" spans="3:4" x14ac:dyDescent="0.2">
      <c r="C755" s="62"/>
      <c r="D755" s="62"/>
    </row>
    <row r="756" spans="3:4" x14ac:dyDescent="0.2">
      <c r="C756" s="62"/>
      <c r="D756" s="62"/>
    </row>
    <row r="757" spans="3:4" x14ac:dyDescent="0.2">
      <c r="C757" s="62"/>
      <c r="D757" s="62"/>
    </row>
    <row r="758" spans="3:4" x14ac:dyDescent="0.2">
      <c r="C758" s="62"/>
      <c r="D758" s="62"/>
    </row>
    <row r="759" spans="3:4" x14ac:dyDescent="0.2">
      <c r="C759" s="62"/>
      <c r="D759" s="62"/>
    </row>
    <row r="760" spans="3:4" x14ac:dyDescent="0.2">
      <c r="C760" s="62"/>
      <c r="D760" s="62"/>
    </row>
    <row r="761" spans="3:4" x14ac:dyDescent="0.2">
      <c r="C761" s="62"/>
      <c r="D761" s="62"/>
    </row>
    <row r="762" spans="3:4" x14ac:dyDescent="0.2">
      <c r="C762" s="62"/>
      <c r="D762" s="62"/>
    </row>
    <row r="763" spans="3:4" x14ac:dyDescent="0.2">
      <c r="C763" s="62"/>
      <c r="D763" s="62"/>
    </row>
    <row r="764" spans="3:4" x14ac:dyDescent="0.2">
      <c r="C764" s="62"/>
      <c r="D764" s="62"/>
    </row>
    <row r="765" spans="3:4" x14ac:dyDescent="0.2">
      <c r="C765" s="62"/>
      <c r="D765" s="62"/>
    </row>
    <row r="766" spans="3:4" x14ac:dyDescent="0.2">
      <c r="C766" s="62"/>
      <c r="D766" s="62"/>
    </row>
    <row r="767" spans="3:4" x14ac:dyDescent="0.2">
      <c r="C767" s="62"/>
      <c r="D767" s="62"/>
    </row>
    <row r="768" spans="3:4" x14ac:dyDescent="0.2">
      <c r="C768" s="62"/>
      <c r="D768" s="62"/>
    </row>
    <row r="769" spans="3:4" x14ac:dyDescent="0.2">
      <c r="C769" s="62"/>
      <c r="D769" s="62"/>
    </row>
    <row r="770" spans="3:4" x14ac:dyDescent="0.2">
      <c r="C770" s="62"/>
      <c r="D770" s="62"/>
    </row>
    <row r="771" spans="3:4" x14ac:dyDescent="0.2">
      <c r="C771" s="62"/>
      <c r="D771" s="62"/>
    </row>
    <row r="772" spans="3:4" x14ac:dyDescent="0.2">
      <c r="C772" s="62"/>
      <c r="D772" s="62"/>
    </row>
    <row r="773" spans="3:4" x14ac:dyDescent="0.2">
      <c r="C773" s="62"/>
      <c r="D773" s="62"/>
    </row>
    <row r="774" spans="3:4" x14ac:dyDescent="0.2">
      <c r="C774" s="62"/>
      <c r="D774" s="62"/>
    </row>
    <row r="775" spans="3:4" x14ac:dyDescent="0.2">
      <c r="C775" s="62"/>
      <c r="D775" s="62"/>
    </row>
    <row r="776" spans="3:4" x14ac:dyDescent="0.2">
      <c r="C776" s="62"/>
      <c r="D776" s="62"/>
    </row>
    <row r="777" spans="3:4" x14ac:dyDescent="0.2">
      <c r="C777" s="62"/>
      <c r="D777" s="62"/>
    </row>
    <row r="778" spans="3:4" x14ac:dyDescent="0.2">
      <c r="C778" s="62"/>
      <c r="D778" s="62"/>
    </row>
    <row r="779" spans="3:4" x14ac:dyDescent="0.2">
      <c r="C779" s="62"/>
      <c r="D779" s="62"/>
    </row>
    <row r="780" spans="3:4" x14ac:dyDescent="0.2">
      <c r="C780" s="62"/>
      <c r="D780" s="62"/>
    </row>
    <row r="781" spans="3:4" x14ac:dyDescent="0.2">
      <c r="C781" s="62"/>
      <c r="D781" s="62"/>
    </row>
    <row r="782" spans="3:4" x14ac:dyDescent="0.2">
      <c r="C782" s="62"/>
      <c r="D782" s="62"/>
    </row>
    <row r="783" spans="3:4" x14ac:dyDescent="0.2">
      <c r="C783" s="62"/>
      <c r="D783" s="62"/>
    </row>
    <row r="784" spans="3:4" x14ac:dyDescent="0.2">
      <c r="C784" s="62"/>
      <c r="D784" s="62"/>
    </row>
    <row r="785" spans="3:4" x14ac:dyDescent="0.2">
      <c r="C785" s="62"/>
      <c r="D785" s="62"/>
    </row>
    <row r="786" spans="3:4" x14ac:dyDescent="0.2">
      <c r="C786" s="62"/>
      <c r="D786" s="62"/>
    </row>
    <row r="787" spans="3:4" x14ac:dyDescent="0.2">
      <c r="C787" s="62"/>
      <c r="D787" s="62"/>
    </row>
    <row r="788" spans="3:4" x14ac:dyDescent="0.2">
      <c r="C788" s="62"/>
      <c r="D788" s="62"/>
    </row>
    <row r="789" spans="3:4" x14ac:dyDescent="0.2">
      <c r="C789" s="62"/>
      <c r="D789" s="62"/>
    </row>
    <row r="790" spans="3:4" x14ac:dyDescent="0.2">
      <c r="C790" s="62"/>
      <c r="D790" s="62"/>
    </row>
    <row r="791" spans="3:4" x14ac:dyDescent="0.2">
      <c r="C791" s="62"/>
      <c r="D791" s="62"/>
    </row>
    <row r="792" spans="3:4" x14ac:dyDescent="0.2">
      <c r="C792" s="62"/>
      <c r="D792" s="62"/>
    </row>
    <row r="793" spans="3:4" x14ac:dyDescent="0.2">
      <c r="C793" s="62"/>
      <c r="D793" s="62"/>
    </row>
    <row r="794" spans="3:4" x14ac:dyDescent="0.2">
      <c r="C794" s="62"/>
      <c r="D794" s="62"/>
    </row>
    <row r="795" spans="3:4" x14ac:dyDescent="0.2">
      <c r="C795" s="62"/>
      <c r="D795" s="62"/>
    </row>
    <row r="796" spans="3:4" x14ac:dyDescent="0.2">
      <c r="C796" s="62"/>
      <c r="D796" s="62"/>
    </row>
    <row r="797" spans="3:4" x14ac:dyDescent="0.2">
      <c r="C797" s="62"/>
      <c r="D797" s="62"/>
    </row>
    <row r="798" spans="3:4" x14ac:dyDescent="0.2">
      <c r="C798" s="62"/>
      <c r="D798" s="62"/>
    </row>
    <row r="799" spans="3:4" x14ac:dyDescent="0.2">
      <c r="C799" s="62"/>
      <c r="D799" s="62"/>
    </row>
    <row r="800" spans="3:4" x14ac:dyDescent="0.2">
      <c r="C800" s="62"/>
      <c r="D800" s="62"/>
    </row>
    <row r="801" spans="3:4" x14ac:dyDescent="0.2">
      <c r="C801" s="62"/>
      <c r="D801" s="62"/>
    </row>
    <row r="802" spans="3:4" x14ac:dyDescent="0.2">
      <c r="C802" s="62"/>
      <c r="D802" s="62"/>
    </row>
    <row r="803" spans="3:4" x14ac:dyDescent="0.2">
      <c r="C803" s="62"/>
      <c r="D803" s="62"/>
    </row>
    <row r="804" spans="3:4" x14ac:dyDescent="0.2">
      <c r="C804" s="62"/>
      <c r="D804" s="62"/>
    </row>
    <row r="805" spans="3:4" x14ac:dyDescent="0.2">
      <c r="C805" s="62"/>
      <c r="D805" s="62"/>
    </row>
    <row r="806" spans="3:4" x14ac:dyDescent="0.2">
      <c r="C806" s="62"/>
      <c r="D806" s="62"/>
    </row>
    <row r="807" spans="3:4" x14ac:dyDescent="0.2">
      <c r="C807" s="62"/>
      <c r="D807" s="62"/>
    </row>
    <row r="808" spans="3:4" x14ac:dyDescent="0.2">
      <c r="C808" s="62"/>
      <c r="D808" s="62"/>
    </row>
    <row r="809" spans="3:4" x14ac:dyDescent="0.2">
      <c r="C809" s="62"/>
      <c r="D809" s="62"/>
    </row>
    <row r="810" spans="3:4" x14ac:dyDescent="0.2">
      <c r="C810" s="62"/>
      <c r="D810" s="62"/>
    </row>
    <row r="811" spans="3:4" x14ac:dyDescent="0.2">
      <c r="C811" s="62"/>
      <c r="D811" s="62"/>
    </row>
    <row r="812" spans="3:4" x14ac:dyDescent="0.2">
      <c r="C812" s="62"/>
      <c r="D812" s="62"/>
    </row>
    <row r="813" spans="3:4" x14ac:dyDescent="0.2">
      <c r="C813" s="62"/>
      <c r="D813" s="62"/>
    </row>
    <row r="814" spans="3:4" x14ac:dyDescent="0.2">
      <c r="C814" s="62"/>
      <c r="D814" s="62"/>
    </row>
    <row r="815" spans="3:4" x14ac:dyDescent="0.2">
      <c r="C815" s="62"/>
      <c r="D815" s="62"/>
    </row>
    <row r="816" spans="3:4" x14ac:dyDescent="0.2">
      <c r="C816" s="62"/>
      <c r="D816" s="62"/>
    </row>
    <row r="817" spans="3:4" x14ac:dyDescent="0.2">
      <c r="C817" s="62"/>
      <c r="D817" s="62"/>
    </row>
    <row r="818" spans="3:4" x14ac:dyDescent="0.2">
      <c r="C818" s="62"/>
      <c r="D818" s="62"/>
    </row>
    <row r="819" spans="3:4" x14ac:dyDescent="0.2">
      <c r="C819" s="62"/>
      <c r="D819" s="62"/>
    </row>
    <row r="820" spans="3:4" x14ac:dyDescent="0.2">
      <c r="C820" s="62"/>
      <c r="D820" s="62"/>
    </row>
    <row r="821" spans="3:4" x14ac:dyDescent="0.2">
      <c r="C821" s="62"/>
      <c r="D821" s="62"/>
    </row>
    <row r="822" spans="3:4" x14ac:dyDescent="0.2">
      <c r="C822" s="62"/>
      <c r="D822" s="62"/>
    </row>
    <row r="823" spans="3:4" x14ac:dyDescent="0.2">
      <c r="C823" s="62"/>
      <c r="D823" s="62"/>
    </row>
    <row r="824" spans="3:4" x14ac:dyDescent="0.2">
      <c r="C824" s="62"/>
      <c r="D824" s="62"/>
    </row>
    <row r="825" spans="3:4" x14ac:dyDescent="0.2">
      <c r="C825" s="62"/>
      <c r="D825" s="62"/>
    </row>
    <row r="826" spans="3:4" x14ac:dyDescent="0.2">
      <c r="C826" s="62"/>
      <c r="D826" s="62"/>
    </row>
    <row r="827" spans="3:4" x14ac:dyDescent="0.2">
      <c r="C827" s="62"/>
      <c r="D827" s="62"/>
    </row>
    <row r="828" spans="3:4" x14ac:dyDescent="0.2">
      <c r="C828" s="62"/>
      <c r="D828" s="62"/>
    </row>
    <row r="829" spans="3:4" x14ac:dyDescent="0.2">
      <c r="C829" s="62"/>
      <c r="D829" s="62"/>
    </row>
    <row r="830" spans="3:4" x14ac:dyDescent="0.2">
      <c r="C830" s="62"/>
      <c r="D830" s="62"/>
    </row>
    <row r="831" spans="3:4" x14ac:dyDescent="0.2">
      <c r="C831" s="62"/>
      <c r="D831" s="62"/>
    </row>
    <row r="832" spans="3:4" x14ac:dyDescent="0.2">
      <c r="C832" s="62"/>
      <c r="D832" s="62"/>
    </row>
    <row r="833" spans="3:4" x14ac:dyDescent="0.2">
      <c r="C833" s="62"/>
      <c r="D833" s="62"/>
    </row>
    <row r="834" spans="3:4" x14ac:dyDescent="0.2">
      <c r="C834" s="62"/>
      <c r="D834" s="62"/>
    </row>
    <row r="835" spans="3:4" x14ac:dyDescent="0.2">
      <c r="C835" s="62"/>
      <c r="D835" s="62"/>
    </row>
    <row r="836" spans="3:4" x14ac:dyDescent="0.2">
      <c r="C836" s="62"/>
      <c r="D836" s="62"/>
    </row>
    <row r="837" spans="3:4" x14ac:dyDescent="0.2">
      <c r="C837" s="62"/>
      <c r="D837" s="62"/>
    </row>
    <row r="838" spans="3:4" x14ac:dyDescent="0.2">
      <c r="C838" s="62"/>
      <c r="D838" s="62"/>
    </row>
    <row r="839" spans="3:4" x14ac:dyDescent="0.2">
      <c r="C839" s="62"/>
      <c r="D839" s="62"/>
    </row>
    <row r="840" spans="3:4" x14ac:dyDescent="0.2">
      <c r="C840" s="62"/>
      <c r="D840" s="62"/>
    </row>
    <row r="841" spans="3:4" x14ac:dyDescent="0.2">
      <c r="C841" s="62"/>
      <c r="D841" s="62"/>
    </row>
    <row r="842" spans="3:4" x14ac:dyDescent="0.2">
      <c r="C842" s="62"/>
      <c r="D842" s="62"/>
    </row>
    <row r="843" spans="3:4" x14ac:dyDescent="0.2">
      <c r="C843" s="62"/>
      <c r="D843" s="62"/>
    </row>
    <row r="844" spans="3:4" x14ac:dyDescent="0.2">
      <c r="C844" s="62"/>
      <c r="D844" s="62"/>
    </row>
    <row r="845" spans="3:4" x14ac:dyDescent="0.2">
      <c r="C845" s="62"/>
      <c r="D845" s="62"/>
    </row>
    <row r="846" spans="3:4" x14ac:dyDescent="0.2">
      <c r="C846" s="62"/>
      <c r="D846" s="62"/>
    </row>
    <row r="847" spans="3:4" x14ac:dyDescent="0.2">
      <c r="C847" s="62"/>
      <c r="D847" s="62"/>
    </row>
    <row r="848" spans="3:4" x14ac:dyDescent="0.2">
      <c r="C848" s="62"/>
      <c r="D848" s="62"/>
    </row>
    <row r="849" spans="3:4" x14ac:dyDescent="0.2">
      <c r="C849" s="62"/>
      <c r="D849" s="62"/>
    </row>
    <row r="850" spans="3:4" x14ac:dyDescent="0.2">
      <c r="C850" s="62"/>
      <c r="D850" s="62"/>
    </row>
    <row r="851" spans="3:4" x14ac:dyDescent="0.2">
      <c r="C851" s="62"/>
      <c r="D851" s="62"/>
    </row>
    <row r="852" spans="3:4" x14ac:dyDescent="0.2">
      <c r="C852" s="62"/>
      <c r="D852" s="62"/>
    </row>
    <row r="853" spans="3:4" x14ac:dyDescent="0.2">
      <c r="C853" s="62"/>
      <c r="D853" s="62"/>
    </row>
    <row r="854" spans="3:4" x14ac:dyDescent="0.2">
      <c r="C854" s="62"/>
      <c r="D854" s="62"/>
    </row>
    <row r="855" spans="3:4" x14ac:dyDescent="0.2">
      <c r="C855" s="62"/>
      <c r="D855" s="62"/>
    </row>
    <row r="856" spans="3:4" x14ac:dyDescent="0.2">
      <c r="C856" s="62"/>
      <c r="D856" s="62"/>
    </row>
    <row r="857" spans="3:4" x14ac:dyDescent="0.2">
      <c r="C857" s="62"/>
      <c r="D857" s="62"/>
    </row>
    <row r="858" spans="3:4" x14ac:dyDescent="0.2">
      <c r="C858" s="62"/>
      <c r="D858" s="62"/>
    </row>
    <row r="859" spans="3:4" x14ac:dyDescent="0.2">
      <c r="C859" s="62"/>
      <c r="D859" s="62"/>
    </row>
    <row r="860" spans="3:4" x14ac:dyDescent="0.2">
      <c r="C860" s="62"/>
      <c r="D860" s="62"/>
    </row>
    <row r="861" spans="3:4" x14ac:dyDescent="0.2">
      <c r="C861" s="62"/>
      <c r="D861" s="62"/>
    </row>
    <row r="862" spans="3:4" x14ac:dyDescent="0.2">
      <c r="C862" s="62"/>
      <c r="D862" s="62"/>
    </row>
    <row r="863" spans="3:4" x14ac:dyDescent="0.2">
      <c r="C863" s="62"/>
      <c r="D863" s="62"/>
    </row>
    <row r="864" spans="3:4" x14ac:dyDescent="0.2">
      <c r="C864" s="62"/>
      <c r="D864" s="62"/>
    </row>
    <row r="865" spans="3:4" x14ac:dyDescent="0.2">
      <c r="C865" s="62"/>
      <c r="D865" s="62"/>
    </row>
    <row r="866" spans="3:4" x14ac:dyDescent="0.2">
      <c r="C866" s="62"/>
      <c r="D866" s="62"/>
    </row>
    <row r="867" spans="3:4" x14ac:dyDescent="0.2">
      <c r="C867" s="62"/>
      <c r="D867" s="62"/>
    </row>
    <row r="868" spans="3:4" x14ac:dyDescent="0.2">
      <c r="C868" s="62"/>
      <c r="D868" s="62"/>
    </row>
    <row r="869" spans="3:4" x14ac:dyDescent="0.2">
      <c r="C869" s="62"/>
      <c r="D869" s="62"/>
    </row>
    <row r="870" spans="3:4" x14ac:dyDescent="0.2">
      <c r="C870" s="62"/>
      <c r="D870" s="62"/>
    </row>
    <row r="871" spans="3:4" x14ac:dyDescent="0.2">
      <c r="C871" s="62"/>
      <c r="D871" s="62"/>
    </row>
    <row r="872" spans="3:4" x14ac:dyDescent="0.2">
      <c r="C872" s="62"/>
      <c r="D872" s="62"/>
    </row>
    <row r="873" spans="3:4" x14ac:dyDescent="0.2">
      <c r="C873" s="62"/>
      <c r="D873" s="62"/>
    </row>
    <row r="874" spans="3:4" x14ac:dyDescent="0.2">
      <c r="C874" s="62"/>
      <c r="D874" s="62"/>
    </row>
    <row r="875" spans="3:4" x14ac:dyDescent="0.2">
      <c r="C875" s="62"/>
      <c r="D875" s="62"/>
    </row>
    <row r="876" spans="3:4" x14ac:dyDescent="0.2">
      <c r="C876" s="62"/>
      <c r="D876" s="62"/>
    </row>
    <row r="877" spans="3:4" x14ac:dyDescent="0.2">
      <c r="C877" s="62"/>
      <c r="D877" s="62"/>
    </row>
    <row r="878" spans="3:4" x14ac:dyDescent="0.2">
      <c r="C878" s="62"/>
      <c r="D878" s="62"/>
    </row>
    <row r="879" spans="3:4" x14ac:dyDescent="0.2">
      <c r="C879" s="62"/>
      <c r="D879" s="62"/>
    </row>
    <row r="880" spans="3:4" x14ac:dyDescent="0.2">
      <c r="C880" s="62"/>
      <c r="D880" s="62"/>
    </row>
    <row r="881" spans="3:4" x14ac:dyDescent="0.2">
      <c r="C881" s="62"/>
      <c r="D881" s="62"/>
    </row>
    <row r="882" spans="3:4" x14ac:dyDescent="0.2">
      <c r="C882" s="62"/>
      <c r="D882" s="62"/>
    </row>
    <row r="883" spans="3:4" x14ac:dyDescent="0.2">
      <c r="C883" s="62"/>
      <c r="D883" s="62"/>
    </row>
    <row r="884" spans="3:4" x14ac:dyDescent="0.2">
      <c r="C884" s="62"/>
      <c r="D884" s="62"/>
    </row>
    <row r="885" spans="3:4" x14ac:dyDescent="0.2">
      <c r="C885" s="62"/>
      <c r="D885" s="62"/>
    </row>
    <row r="886" spans="3:4" x14ac:dyDescent="0.2">
      <c r="C886" s="62"/>
      <c r="D886" s="62"/>
    </row>
    <row r="887" spans="3:4" x14ac:dyDescent="0.2">
      <c r="C887" s="62"/>
      <c r="D887" s="62"/>
    </row>
    <row r="888" spans="3:4" x14ac:dyDescent="0.2">
      <c r="C888" s="62"/>
      <c r="D888" s="62"/>
    </row>
    <row r="889" spans="3:4" x14ac:dyDescent="0.2">
      <c r="C889" s="62"/>
      <c r="D889" s="62"/>
    </row>
    <row r="890" spans="3:4" x14ac:dyDescent="0.2">
      <c r="C890" s="62"/>
      <c r="D890" s="62"/>
    </row>
    <row r="891" spans="3:4" x14ac:dyDescent="0.2">
      <c r="C891" s="62"/>
      <c r="D891" s="62"/>
    </row>
    <row r="892" spans="3:4" x14ac:dyDescent="0.2">
      <c r="C892" s="62"/>
      <c r="D892" s="62"/>
    </row>
    <row r="893" spans="3:4" x14ac:dyDescent="0.2">
      <c r="C893" s="62"/>
      <c r="D893" s="62"/>
    </row>
    <row r="894" spans="3:4" x14ac:dyDescent="0.2">
      <c r="C894" s="62"/>
      <c r="D894" s="62"/>
    </row>
    <row r="895" spans="3:4" x14ac:dyDescent="0.2">
      <c r="C895" s="62"/>
      <c r="D895" s="62"/>
    </row>
    <row r="896" spans="3:4" x14ac:dyDescent="0.2">
      <c r="C896" s="62"/>
      <c r="D896" s="62"/>
    </row>
    <row r="897" spans="3:4" x14ac:dyDescent="0.2">
      <c r="C897" s="62"/>
      <c r="D897" s="62"/>
    </row>
    <row r="898" spans="3:4" x14ac:dyDescent="0.2">
      <c r="C898" s="62"/>
      <c r="D898" s="62"/>
    </row>
    <row r="899" spans="3:4" x14ac:dyDescent="0.2">
      <c r="C899" s="62"/>
      <c r="D899" s="62"/>
    </row>
    <row r="900" spans="3:4" x14ac:dyDescent="0.2">
      <c r="C900" s="62"/>
      <c r="D900" s="62"/>
    </row>
    <row r="901" spans="3:4" x14ac:dyDescent="0.2">
      <c r="C901" s="62"/>
      <c r="D901" s="62"/>
    </row>
    <row r="902" spans="3:4" x14ac:dyDescent="0.2">
      <c r="C902" s="62"/>
      <c r="D902" s="62"/>
    </row>
    <row r="903" spans="3:4" x14ac:dyDescent="0.2">
      <c r="C903" s="62"/>
      <c r="D903" s="62"/>
    </row>
    <row r="904" spans="3:4" x14ac:dyDescent="0.2">
      <c r="C904" s="62"/>
      <c r="D904" s="62"/>
    </row>
    <row r="905" spans="3:4" x14ac:dyDescent="0.2">
      <c r="C905" s="62"/>
      <c r="D905" s="62"/>
    </row>
    <row r="906" spans="3:4" x14ac:dyDescent="0.2">
      <c r="C906" s="62"/>
      <c r="D906" s="62"/>
    </row>
    <row r="907" spans="3:4" x14ac:dyDescent="0.2">
      <c r="C907" s="62"/>
      <c r="D907" s="62"/>
    </row>
    <row r="908" spans="3:4" x14ac:dyDescent="0.2">
      <c r="C908" s="62"/>
      <c r="D908" s="62"/>
    </row>
    <row r="909" spans="3:4" x14ac:dyDescent="0.2">
      <c r="C909" s="62"/>
      <c r="D909" s="62"/>
    </row>
    <row r="910" spans="3:4" x14ac:dyDescent="0.2">
      <c r="C910" s="62"/>
      <c r="D910" s="62"/>
    </row>
    <row r="911" spans="3:4" x14ac:dyDescent="0.2">
      <c r="C911" s="62"/>
      <c r="D911" s="62"/>
    </row>
    <row r="912" spans="3:4" x14ac:dyDescent="0.2">
      <c r="C912" s="62"/>
      <c r="D912" s="62"/>
    </row>
    <row r="913" spans="3:4" x14ac:dyDescent="0.2">
      <c r="C913" s="62"/>
      <c r="D913" s="62"/>
    </row>
    <row r="914" spans="3:4" x14ac:dyDescent="0.2">
      <c r="C914" s="62"/>
      <c r="D914" s="62"/>
    </row>
    <row r="915" spans="3:4" x14ac:dyDescent="0.2">
      <c r="C915" s="62"/>
      <c r="D915" s="62"/>
    </row>
    <row r="916" spans="3:4" x14ac:dyDescent="0.2">
      <c r="C916" s="62"/>
      <c r="D916" s="62"/>
    </row>
    <row r="917" spans="3:4" x14ac:dyDescent="0.2">
      <c r="C917" s="62"/>
      <c r="D917" s="62"/>
    </row>
    <row r="918" spans="3:4" x14ac:dyDescent="0.2">
      <c r="C918" s="62"/>
      <c r="D918" s="62"/>
    </row>
    <row r="919" spans="3:4" x14ac:dyDescent="0.2">
      <c r="C919" s="62"/>
      <c r="D919" s="62"/>
    </row>
    <row r="920" spans="3:4" x14ac:dyDescent="0.2">
      <c r="C920" s="62"/>
      <c r="D920" s="62"/>
    </row>
    <row r="921" spans="3:4" x14ac:dyDescent="0.2">
      <c r="C921" s="62"/>
      <c r="D921" s="62"/>
    </row>
    <row r="922" spans="3:4" x14ac:dyDescent="0.2">
      <c r="C922" s="62"/>
      <c r="D922" s="62"/>
    </row>
    <row r="923" spans="3:4" x14ac:dyDescent="0.2">
      <c r="C923" s="62"/>
      <c r="D923" s="62"/>
    </row>
    <row r="924" spans="3:4" x14ac:dyDescent="0.2">
      <c r="C924" s="62"/>
      <c r="D924" s="62"/>
    </row>
    <row r="925" spans="3:4" x14ac:dyDescent="0.2">
      <c r="C925" s="62"/>
      <c r="D925" s="62"/>
    </row>
    <row r="926" spans="3:4" x14ac:dyDescent="0.2">
      <c r="C926" s="62"/>
      <c r="D926" s="62"/>
    </row>
    <row r="927" spans="3:4" x14ac:dyDescent="0.2">
      <c r="C927" s="62"/>
      <c r="D927" s="62"/>
    </row>
    <row r="928" spans="3:4" x14ac:dyDescent="0.2">
      <c r="C928" s="62"/>
      <c r="D928" s="62"/>
    </row>
    <row r="929" spans="3:4" x14ac:dyDescent="0.2">
      <c r="C929" s="62"/>
      <c r="D929" s="62"/>
    </row>
    <row r="930" spans="3:4" x14ac:dyDescent="0.2">
      <c r="C930" s="62"/>
      <c r="D930" s="62"/>
    </row>
    <row r="931" spans="3:4" x14ac:dyDescent="0.2">
      <c r="C931" s="62"/>
      <c r="D931" s="62"/>
    </row>
    <row r="932" spans="3:4" x14ac:dyDescent="0.2">
      <c r="C932" s="62"/>
      <c r="D932" s="62"/>
    </row>
    <row r="933" spans="3:4" x14ac:dyDescent="0.2">
      <c r="C933" s="62"/>
      <c r="D933" s="62"/>
    </row>
    <row r="934" spans="3:4" x14ac:dyDescent="0.2">
      <c r="C934" s="62"/>
      <c r="D934" s="62"/>
    </row>
    <row r="935" spans="3:4" x14ac:dyDescent="0.2">
      <c r="C935" s="62"/>
      <c r="D935" s="62"/>
    </row>
    <row r="936" spans="3:4" x14ac:dyDescent="0.2">
      <c r="C936" s="62"/>
      <c r="D936" s="62"/>
    </row>
    <row r="937" spans="3:4" x14ac:dyDescent="0.2">
      <c r="C937" s="62"/>
      <c r="D937" s="62"/>
    </row>
    <row r="938" spans="3:4" x14ac:dyDescent="0.2">
      <c r="C938" s="62"/>
      <c r="D938" s="62"/>
    </row>
    <row r="939" spans="3:4" x14ac:dyDescent="0.2">
      <c r="C939" s="62"/>
      <c r="D939" s="62"/>
    </row>
    <row r="940" spans="3:4" x14ac:dyDescent="0.2">
      <c r="C940" s="62"/>
      <c r="D940" s="62"/>
    </row>
    <row r="941" spans="3:4" x14ac:dyDescent="0.2">
      <c r="C941" s="62"/>
      <c r="D941" s="62"/>
    </row>
    <row r="942" spans="3:4" x14ac:dyDescent="0.2">
      <c r="C942" s="62"/>
      <c r="D942" s="62"/>
    </row>
    <row r="943" spans="3:4" x14ac:dyDescent="0.2">
      <c r="C943" s="62"/>
      <c r="D943" s="62"/>
    </row>
    <row r="944" spans="3:4" x14ac:dyDescent="0.2">
      <c r="C944" s="62"/>
      <c r="D944" s="62"/>
    </row>
    <row r="945" spans="3:4" x14ac:dyDescent="0.2">
      <c r="C945" s="62"/>
      <c r="D945" s="62"/>
    </row>
    <row r="946" spans="3:4" x14ac:dyDescent="0.2">
      <c r="C946" s="62"/>
      <c r="D946" s="62"/>
    </row>
    <row r="947" spans="3:4" x14ac:dyDescent="0.2">
      <c r="C947" s="62"/>
      <c r="D947" s="62"/>
    </row>
    <row r="948" spans="3:4" x14ac:dyDescent="0.2">
      <c r="C948" s="62"/>
      <c r="D948" s="62"/>
    </row>
    <row r="949" spans="3:4" x14ac:dyDescent="0.2">
      <c r="C949" s="62"/>
      <c r="D949" s="62"/>
    </row>
    <row r="950" spans="3:4" x14ac:dyDescent="0.2">
      <c r="C950" s="62"/>
      <c r="D950" s="62"/>
    </row>
    <row r="951" spans="3:4" x14ac:dyDescent="0.2">
      <c r="C951" s="62"/>
      <c r="D951" s="62"/>
    </row>
    <row r="952" spans="3:4" x14ac:dyDescent="0.2">
      <c r="C952" s="62"/>
      <c r="D952" s="62"/>
    </row>
    <row r="953" spans="3:4" x14ac:dyDescent="0.2">
      <c r="C953" s="62"/>
      <c r="D953" s="62"/>
    </row>
    <row r="954" spans="3:4" x14ac:dyDescent="0.2">
      <c r="C954" s="62"/>
      <c r="D954" s="62"/>
    </row>
    <row r="955" spans="3:4" x14ac:dyDescent="0.2">
      <c r="C955" s="62"/>
      <c r="D955" s="62"/>
    </row>
    <row r="956" spans="3:4" x14ac:dyDescent="0.2">
      <c r="C956" s="62"/>
      <c r="D956" s="62"/>
    </row>
    <row r="957" spans="3:4" x14ac:dyDescent="0.2">
      <c r="C957" s="62"/>
      <c r="D957" s="62"/>
    </row>
    <row r="958" spans="3:4" x14ac:dyDescent="0.2">
      <c r="C958" s="62"/>
      <c r="D958" s="62"/>
    </row>
    <row r="959" spans="3:4" x14ac:dyDescent="0.2">
      <c r="C959" s="62"/>
      <c r="D959" s="62"/>
    </row>
    <row r="960" spans="3:4" x14ac:dyDescent="0.2">
      <c r="C960" s="62"/>
      <c r="D960" s="62"/>
    </row>
    <row r="961" spans="3:4" x14ac:dyDescent="0.2">
      <c r="C961" s="62"/>
      <c r="D961" s="62"/>
    </row>
    <row r="962" spans="3:4" x14ac:dyDescent="0.2">
      <c r="C962" s="62"/>
      <c r="D962" s="62"/>
    </row>
    <row r="963" spans="3:4" x14ac:dyDescent="0.2">
      <c r="C963" s="62"/>
      <c r="D963" s="62"/>
    </row>
    <row r="964" spans="3:4" x14ac:dyDescent="0.2">
      <c r="C964" s="62"/>
      <c r="D964" s="62"/>
    </row>
    <row r="965" spans="3:4" x14ac:dyDescent="0.2">
      <c r="C965" s="62"/>
      <c r="D965" s="62"/>
    </row>
    <row r="966" spans="3:4" x14ac:dyDescent="0.2">
      <c r="C966" s="62"/>
      <c r="D966" s="62"/>
    </row>
    <row r="967" spans="3:4" x14ac:dyDescent="0.2">
      <c r="C967" s="62"/>
      <c r="D967" s="62"/>
    </row>
    <row r="968" spans="3:4" x14ac:dyDescent="0.2">
      <c r="C968" s="62"/>
      <c r="D968" s="62"/>
    </row>
    <row r="969" spans="3:4" x14ac:dyDescent="0.2">
      <c r="C969" s="62"/>
      <c r="D969" s="62"/>
    </row>
    <row r="970" spans="3:4" x14ac:dyDescent="0.2">
      <c r="C970" s="62"/>
      <c r="D970" s="62"/>
    </row>
    <row r="971" spans="3:4" x14ac:dyDescent="0.2">
      <c r="C971" s="62"/>
      <c r="D971" s="62"/>
    </row>
    <row r="972" spans="3:4" x14ac:dyDescent="0.2">
      <c r="C972" s="62"/>
      <c r="D972" s="62"/>
    </row>
    <row r="973" spans="3:4" x14ac:dyDescent="0.2">
      <c r="C973" s="62"/>
      <c r="D973" s="62"/>
    </row>
    <row r="974" spans="3:4" x14ac:dyDescent="0.2">
      <c r="C974" s="62"/>
      <c r="D974" s="62"/>
    </row>
    <row r="975" spans="3:4" x14ac:dyDescent="0.2">
      <c r="C975" s="62"/>
      <c r="D975" s="62"/>
    </row>
    <row r="976" spans="3:4" x14ac:dyDescent="0.2">
      <c r="C976" s="62"/>
      <c r="D976" s="62"/>
    </row>
    <row r="977" spans="3:4" x14ac:dyDescent="0.2">
      <c r="C977" s="62"/>
      <c r="D977" s="62"/>
    </row>
    <row r="978" spans="3:4" x14ac:dyDescent="0.2">
      <c r="C978" s="62"/>
      <c r="D978" s="62"/>
    </row>
    <row r="979" spans="3:4" x14ac:dyDescent="0.2">
      <c r="C979" s="62"/>
      <c r="D979" s="62"/>
    </row>
    <row r="980" spans="3:4" x14ac:dyDescent="0.2">
      <c r="C980" s="62"/>
      <c r="D980" s="62"/>
    </row>
    <row r="981" spans="3:4" x14ac:dyDescent="0.2">
      <c r="C981" s="62"/>
      <c r="D981" s="62"/>
    </row>
    <row r="982" spans="3:4" x14ac:dyDescent="0.2">
      <c r="C982" s="62"/>
      <c r="D982" s="62"/>
    </row>
    <row r="983" spans="3:4" x14ac:dyDescent="0.2">
      <c r="C983" s="62"/>
      <c r="D983" s="62"/>
    </row>
    <row r="984" spans="3:4" x14ac:dyDescent="0.2">
      <c r="C984" s="62"/>
      <c r="D984" s="62"/>
    </row>
    <row r="985" spans="3:4" x14ac:dyDescent="0.2">
      <c r="C985" s="62"/>
      <c r="D985" s="62"/>
    </row>
    <row r="986" spans="3:4" x14ac:dyDescent="0.2">
      <c r="C986" s="62"/>
      <c r="D986" s="62"/>
    </row>
    <row r="987" spans="3:4" x14ac:dyDescent="0.2">
      <c r="C987" s="62"/>
      <c r="D987" s="62"/>
    </row>
    <row r="988" spans="3:4" x14ac:dyDescent="0.2">
      <c r="C988" s="62"/>
      <c r="D988" s="62"/>
    </row>
    <row r="989" spans="3:4" x14ac:dyDescent="0.2">
      <c r="C989" s="62"/>
      <c r="D989" s="62"/>
    </row>
    <row r="990" spans="3:4" x14ac:dyDescent="0.2">
      <c r="C990" s="62"/>
      <c r="D990" s="62"/>
    </row>
    <row r="991" spans="3:4" x14ac:dyDescent="0.2">
      <c r="C991" s="62"/>
      <c r="D991" s="62"/>
    </row>
    <row r="992" spans="3:4" x14ac:dyDescent="0.2">
      <c r="C992" s="62"/>
      <c r="D992" s="62"/>
    </row>
    <row r="993" spans="3:4" x14ac:dyDescent="0.2">
      <c r="C993" s="62"/>
      <c r="D993" s="62"/>
    </row>
    <row r="994" spans="3:4" x14ac:dyDescent="0.2">
      <c r="C994" s="62"/>
      <c r="D994" s="62"/>
    </row>
    <row r="995" spans="3:4" x14ac:dyDescent="0.2">
      <c r="C995" s="62"/>
      <c r="D995" s="62"/>
    </row>
    <row r="996" spans="3:4" x14ac:dyDescent="0.2">
      <c r="C996" s="62"/>
      <c r="D996" s="62"/>
    </row>
    <row r="997" spans="3:4" x14ac:dyDescent="0.2">
      <c r="C997" s="62"/>
      <c r="D997" s="62"/>
    </row>
    <row r="998" spans="3:4" x14ac:dyDescent="0.2">
      <c r="C998" s="62"/>
      <c r="D998" s="62"/>
    </row>
    <row r="999" spans="3:4" x14ac:dyDescent="0.2">
      <c r="C999" s="62"/>
      <c r="D999" s="62"/>
    </row>
    <row r="1000" spans="3:4" x14ac:dyDescent="0.2">
      <c r="C1000" s="62"/>
      <c r="D1000" s="62"/>
    </row>
    <row r="1001" spans="3:4" x14ac:dyDescent="0.2">
      <c r="C1001" s="62"/>
      <c r="D1001" s="62"/>
    </row>
    <row r="1002" spans="3:4" x14ac:dyDescent="0.2">
      <c r="C1002" s="62"/>
      <c r="D1002" s="62"/>
    </row>
    <row r="1003" spans="3:4" x14ac:dyDescent="0.2">
      <c r="C1003" s="62"/>
      <c r="D1003" s="62"/>
    </row>
    <row r="1004" spans="3:4" x14ac:dyDescent="0.2">
      <c r="C1004" s="62"/>
      <c r="D1004" s="62"/>
    </row>
    <row r="1005" spans="3:4" x14ac:dyDescent="0.2">
      <c r="C1005" s="62"/>
      <c r="D1005" s="62"/>
    </row>
    <row r="1006" spans="3:4" x14ac:dyDescent="0.2">
      <c r="C1006" s="62"/>
      <c r="D1006" s="62"/>
    </row>
    <row r="1007" spans="3:4" x14ac:dyDescent="0.2">
      <c r="C1007" s="62"/>
      <c r="D1007" s="62"/>
    </row>
    <row r="1008" spans="3:4" x14ac:dyDescent="0.2">
      <c r="C1008" s="62"/>
      <c r="D1008" s="62"/>
    </row>
    <row r="1009" spans="3:4" x14ac:dyDescent="0.2">
      <c r="C1009" s="62"/>
      <c r="D1009" s="62"/>
    </row>
    <row r="1010" spans="3:4" x14ac:dyDescent="0.2">
      <c r="C1010" s="62"/>
      <c r="D1010" s="62"/>
    </row>
    <row r="1011" spans="3:4" x14ac:dyDescent="0.2">
      <c r="C1011" s="62"/>
      <c r="D1011" s="62"/>
    </row>
    <row r="1012" spans="3:4" x14ac:dyDescent="0.2">
      <c r="C1012" s="62"/>
      <c r="D1012" s="62"/>
    </row>
    <row r="1013" spans="3:4" x14ac:dyDescent="0.2">
      <c r="C1013" s="62"/>
      <c r="D1013" s="62"/>
    </row>
    <row r="1014" spans="3:4" x14ac:dyDescent="0.2">
      <c r="C1014" s="62"/>
      <c r="D1014" s="62"/>
    </row>
    <row r="1015" spans="3:4" x14ac:dyDescent="0.2">
      <c r="C1015" s="62"/>
      <c r="D1015" s="62"/>
    </row>
    <row r="1016" spans="3:4" x14ac:dyDescent="0.2">
      <c r="C1016" s="62"/>
      <c r="D1016" s="62"/>
    </row>
    <row r="1017" spans="3:4" x14ac:dyDescent="0.2">
      <c r="C1017" s="62"/>
      <c r="D1017" s="62"/>
    </row>
    <row r="1018" spans="3:4" x14ac:dyDescent="0.2">
      <c r="C1018" s="62"/>
      <c r="D1018" s="62"/>
    </row>
    <row r="1019" spans="3:4" x14ac:dyDescent="0.2">
      <c r="C1019" s="62"/>
      <c r="D1019" s="62"/>
    </row>
    <row r="1020" spans="3:4" x14ac:dyDescent="0.2">
      <c r="C1020" s="62"/>
      <c r="D1020" s="62"/>
    </row>
    <row r="1021" spans="3:4" x14ac:dyDescent="0.2">
      <c r="C1021" s="62"/>
      <c r="D1021" s="62"/>
    </row>
    <row r="1022" spans="3:4" x14ac:dyDescent="0.2">
      <c r="C1022" s="62"/>
      <c r="D1022" s="62"/>
    </row>
    <row r="1023" spans="3:4" x14ac:dyDescent="0.2">
      <c r="C1023" s="62"/>
      <c r="D1023" s="62"/>
    </row>
    <row r="1024" spans="3:4" x14ac:dyDescent="0.2">
      <c r="C1024" s="62"/>
      <c r="D1024" s="62"/>
    </row>
    <row r="1025" spans="3:4" x14ac:dyDescent="0.2">
      <c r="C1025" s="62"/>
      <c r="D1025" s="62"/>
    </row>
    <row r="1026" spans="3:4" x14ac:dyDescent="0.2">
      <c r="C1026" s="62"/>
      <c r="D1026" s="62"/>
    </row>
    <row r="1027" spans="3:4" x14ac:dyDescent="0.2">
      <c r="C1027" s="62"/>
      <c r="D1027" s="62"/>
    </row>
    <row r="1028" spans="3:4" x14ac:dyDescent="0.2">
      <c r="C1028" s="62"/>
      <c r="D1028" s="62"/>
    </row>
    <row r="1029" spans="3:4" x14ac:dyDescent="0.2">
      <c r="C1029" s="62"/>
      <c r="D1029" s="62"/>
    </row>
    <row r="1030" spans="3:4" x14ac:dyDescent="0.2">
      <c r="C1030" s="62"/>
      <c r="D1030" s="62"/>
    </row>
    <row r="1031" spans="3:4" x14ac:dyDescent="0.2">
      <c r="C1031" s="62"/>
      <c r="D1031" s="62"/>
    </row>
    <row r="1032" spans="3:4" x14ac:dyDescent="0.2">
      <c r="C1032" s="62"/>
      <c r="D1032" s="62"/>
    </row>
    <row r="1033" spans="3:4" x14ac:dyDescent="0.2">
      <c r="C1033" s="62"/>
      <c r="D1033" s="62"/>
    </row>
    <row r="1034" spans="3:4" x14ac:dyDescent="0.2">
      <c r="C1034" s="62"/>
      <c r="D1034" s="62"/>
    </row>
    <row r="1035" spans="3:4" x14ac:dyDescent="0.2">
      <c r="C1035" s="62"/>
      <c r="D1035" s="62"/>
    </row>
    <row r="1036" spans="3:4" x14ac:dyDescent="0.2">
      <c r="C1036" s="62"/>
      <c r="D1036" s="62"/>
    </row>
    <row r="1037" spans="3:4" x14ac:dyDescent="0.2">
      <c r="C1037" s="62"/>
      <c r="D1037" s="62"/>
    </row>
    <row r="1038" spans="3:4" x14ac:dyDescent="0.2">
      <c r="C1038" s="62"/>
      <c r="D1038" s="62"/>
    </row>
    <row r="1039" spans="3:4" x14ac:dyDescent="0.2">
      <c r="C1039" s="62"/>
      <c r="D1039" s="62"/>
    </row>
    <row r="1040" spans="3:4" x14ac:dyDescent="0.2">
      <c r="C1040" s="62"/>
      <c r="D1040" s="62"/>
    </row>
    <row r="1041" spans="3:4" x14ac:dyDescent="0.2">
      <c r="C1041" s="62"/>
      <c r="D1041" s="62"/>
    </row>
    <row r="1042" spans="3:4" x14ac:dyDescent="0.2">
      <c r="C1042" s="62"/>
      <c r="D1042" s="62"/>
    </row>
    <row r="1043" spans="3:4" x14ac:dyDescent="0.2">
      <c r="C1043" s="62"/>
      <c r="D1043" s="62"/>
    </row>
    <row r="1044" spans="3:4" x14ac:dyDescent="0.2">
      <c r="C1044" s="62"/>
      <c r="D1044" s="62"/>
    </row>
    <row r="1045" spans="3:4" x14ac:dyDescent="0.2">
      <c r="C1045" s="62"/>
      <c r="D1045" s="62"/>
    </row>
    <row r="1046" spans="3:4" x14ac:dyDescent="0.2">
      <c r="C1046" s="62"/>
      <c r="D1046" s="62"/>
    </row>
    <row r="1047" spans="3:4" x14ac:dyDescent="0.2">
      <c r="C1047" s="62"/>
      <c r="D1047" s="62"/>
    </row>
    <row r="1048" spans="3:4" x14ac:dyDescent="0.2">
      <c r="C1048" s="62"/>
      <c r="D1048" s="62"/>
    </row>
    <row r="1049" spans="3:4" x14ac:dyDescent="0.2">
      <c r="C1049" s="62"/>
      <c r="D1049" s="62"/>
    </row>
    <row r="1050" spans="3:4" x14ac:dyDescent="0.2">
      <c r="C1050" s="62"/>
      <c r="D1050" s="62"/>
    </row>
    <row r="1051" spans="3:4" x14ac:dyDescent="0.2">
      <c r="C1051" s="62"/>
      <c r="D1051" s="62"/>
    </row>
    <row r="1052" spans="3:4" x14ac:dyDescent="0.2">
      <c r="C1052" s="62"/>
      <c r="D1052" s="62"/>
    </row>
    <row r="1053" spans="3:4" x14ac:dyDescent="0.2">
      <c r="C1053" s="62"/>
      <c r="D1053" s="62"/>
    </row>
    <row r="1054" spans="3:4" x14ac:dyDescent="0.2">
      <c r="C1054" s="62"/>
      <c r="D1054" s="62"/>
    </row>
    <row r="1055" spans="3:4" x14ac:dyDescent="0.2">
      <c r="C1055" s="62"/>
      <c r="D1055" s="62"/>
    </row>
    <row r="1056" spans="3:4" x14ac:dyDescent="0.2">
      <c r="C1056" s="62"/>
      <c r="D1056" s="62"/>
    </row>
    <row r="1057" spans="3:4" x14ac:dyDescent="0.2">
      <c r="C1057" s="62"/>
      <c r="D1057" s="62"/>
    </row>
    <row r="1058" spans="3:4" x14ac:dyDescent="0.2">
      <c r="C1058" s="62"/>
      <c r="D1058" s="62"/>
    </row>
    <row r="1059" spans="3:4" x14ac:dyDescent="0.2">
      <c r="C1059" s="62"/>
      <c r="D1059" s="62"/>
    </row>
    <row r="1060" spans="3:4" x14ac:dyDescent="0.2">
      <c r="C1060" s="62"/>
      <c r="D1060" s="62"/>
    </row>
    <row r="1061" spans="3:4" x14ac:dyDescent="0.2">
      <c r="C1061" s="62"/>
      <c r="D1061" s="62"/>
    </row>
    <row r="1062" spans="3:4" x14ac:dyDescent="0.2">
      <c r="C1062" s="62"/>
      <c r="D1062" s="62"/>
    </row>
    <row r="1063" spans="3:4" x14ac:dyDescent="0.2">
      <c r="C1063" s="62"/>
      <c r="D1063" s="62"/>
    </row>
    <row r="1064" spans="3:4" x14ac:dyDescent="0.2">
      <c r="C1064" s="62"/>
      <c r="D1064" s="62"/>
    </row>
    <row r="1065" spans="3:4" x14ac:dyDescent="0.2">
      <c r="C1065" s="62"/>
      <c r="D1065" s="62"/>
    </row>
    <row r="1066" spans="3:4" x14ac:dyDescent="0.2">
      <c r="C1066" s="62"/>
      <c r="D1066" s="62"/>
    </row>
    <row r="1067" spans="3:4" x14ac:dyDescent="0.2">
      <c r="C1067" s="62"/>
      <c r="D1067" s="62"/>
    </row>
    <row r="1068" spans="3:4" x14ac:dyDescent="0.2">
      <c r="C1068" s="62"/>
      <c r="D1068" s="62"/>
    </row>
    <row r="1069" spans="3:4" x14ac:dyDescent="0.2">
      <c r="C1069" s="62"/>
      <c r="D1069" s="62"/>
    </row>
    <row r="1070" spans="3:4" x14ac:dyDescent="0.2">
      <c r="C1070" s="62"/>
      <c r="D1070" s="62"/>
    </row>
    <row r="1071" spans="3:4" x14ac:dyDescent="0.2">
      <c r="C1071" s="62"/>
      <c r="D1071" s="62"/>
    </row>
    <row r="1072" spans="3:4" x14ac:dyDescent="0.2">
      <c r="C1072" s="62"/>
      <c r="D1072" s="62"/>
    </row>
    <row r="1073" spans="3:4" x14ac:dyDescent="0.2">
      <c r="C1073" s="62"/>
      <c r="D1073" s="62"/>
    </row>
    <row r="1074" spans="3:4" x14ac:dyDescent="0.2">
      <c r="C1074" s="62"/>
      <c r="D1074" s="62"/>
    </row>
    <row r="1075" spans="3:4" x14ac:dyDescent="0.2">
      <c r="C1075" s="62"/>
      <c r="D1075" s="62"/>
    </row>
    <row r="1076" spans="3:4" x14ac:dyDescent="0.2">
      <c r="C1076" s="62"/>
      <c r="D1076" s="62"/>
    </row>
    <row r="1077" spans="3:4" x14ac:dyDescent="0.2">
      <c r="C1077" s="62"/>
      <c r="D1077" s="62"/>
    </row>
    <row r="1078" spans="3:4" x14ac:dyDescent="0.2">
      <c r="C1078" s="62"/>
      <c r="D1078" s="62"/>
    </row>
    <row r="1079" spans="3:4" x14ac:dyDescent="0.2">
      <c r="C1079" s="62"/>
      <c r="D1079" s="62"/>
    </row>
    <row r="1080" spans="3:4" x14ac:dyDescent="0.2">
      <c r="C1080" s="62"/>
      <c r="D1080" s="62"/>
    </row>
    <row r="1081" spans="3:4" x14ac:dyDescent="0.2">
      <c r="C1081" s="62"/>
      <c r="D1081" s="62"/>
    </row>
    <row r="1082" spans="3:4" x14ac:dyDescent="0.2">
      <c r="C1082" s="62"/>
      <c r="D1082" s="62"/>
    </row>
    <row r="1083" spans="3:4" x14ac:dyDescent="0.2">
      <c r="C1083" s="62"/>
      <c r="D1083" s="62"/>
    </row>
    <row r="1084" spans="3:4" x14ac:dyDescent="0.2">
      <c r="C1084" s="62"/>
      <c r="D1084" s="62"/>
    </row>
    <row r="1085" spans="3:4" x14ac:dyDescent="0.2">
      <c r="C1085" s="62"/>
      <c r="D1085" s="62"/>
    </row>
    <row r="1086" spans="3:4" x14ac:dyDescent="0.2">
      <c r="C1086" s="62"/>
      <c r="D1086" s="62"/>
    </row>
    <row r="1087" spans="3:4" x14ac:dyDescent="0.2">
      <c r="C1087" s="62"/>
      <c r="D1087" s="62"/>
    </row>
    <row r="1088" spans="3:4" x14ac:dyDescent="0.2">
      <c r="C1088" s="62"/>
      <c r="D1088" s="62"/>
    </row>
    <row r="1089" spans="3:4" x14ac:dyDescent="0.2">
      <c r="C1089" s="62"/>
      <c r="D1089" s="62"/>
    </row>
    <row r="1090" spans="3:4" x14ac:dyDescent="0.2">
      <c r="C1090" s="62"/>
      <c r="D1090" s="62"/>
    </row>
    <row r="1091" spans="3:4" x14ac:dyDescent="0.2">
      <c r="C1091" s="62"/>
      <c r="D1091" s="62"/>
    </row>
    <row r="1092" spans="3:4" x14ac:dyDescent="0.2">
      <c r="C1092" s="62"/>
      <c r="D1092" s="62"/>
    </row>
    <row r="1093" spans="3:4" x14ac:dyDescent="0.2">
      <c r="C1093" s="62"/>
      <c r="D1093" s="62"/>
    </row>
    <row r="1094" spans="3:4" x14ac:dyDescent="0.2">
      <c r="C1094" s="62"/>
      <c r="D1094" s="62"/>
    </row>
    <row r="1095" spans="3:4" x14ac:dyDescent="0.2">
      <c r="C1095" s="62"/>
      <c r="D1095" s="62"/>
    </row>
    <row r="1096" spans="3:4" x14ac:dyDescent="0.2">
      <c r="C1096" s="62"/>
      <c r="D1096" s="62"/>
    </row>
    <row r="1097" spans="3:4" x14ac:dyDescent="0.2">
      <c r="C1097" s="62"/>
      <c r="D1097" s="62"/>
    </row>
    <row r="1098" spans="3:4" x14ac:dyDescent="0.2">
      <c r="C1098" s="62"/>
      <c r="D1098" s="62"/>
    </row>
    <row r="1099" spans="3:4" x14ac:dyDescent="0.2">
      <c r="C1099" s="62"/>
      <c r="D1099" s="62"/>
    </row>
    <row r="1100" spans="3:4" x14ac:dyDescent="0.2">
      <c r="C1100" s="62"/>
      <c r="D1100" s="62"/>
    </row>
    <row r="1101" spans="3:4" x14ac:dyDescent="0.2">
      <c r="C1101" s="62"/>
      <c r="D1101" s="62"/>
    </row>
    <row r="1102" spans="3:4" x14ac:dyDescent="0.2">
      <c r="C1102" s="62"/>
      <c r="D1102" s="62"/>
    </row>
    <row r="1103" spans="3:4" x14ac:dyDescent="0.2">
      <c r="C1103" s="62"/>
      <c r="D1103" s="62"/>
    </row>
    <row r="1104" spans="3:4" x14ac:dyDescent="0.2">
      <c r="C1104" s="62"/>
      <c r="D1104" s="62"/>
    </row>
    <row r="1105" spans="3:4" x14ac:dyDescent="0.2">
      <c r="C1105" s="62"/>
      <c r="D1105" s="62"/>
    </row>
    <row r="1106" spans="3:4" x14ac:dyDescent="0.2">
      <c r="C1106" s="62"/>
      <c r="D1106" s="62"/>
    </row>
    <row r="1107" spans="3:4" x14ac:dyDescent="0.2">
      <c r="C1107" s="62"/>
      <c r="D1107" s="62"/>
    </row>
    <row r="1108" spans="3:4" x14ac:dyDescent="0.2">
      <c r="C1108" s="62"/>
      <c r="D1108" s="62"/>
    </row>
    <row r="1109" spans="3:4" x14ac:dyDescent="0.2">
      <c r="C1109" s="62"/>
      <c r="D1109" s="62"/>
    </row>
    <row r="1110" spans="3:4" x14ac:dyDescent="0.2">
      <c r="C1110" s="62"/>
      <c r="D1110" s="62"/>
    </row>
    <row r="1111" spans="3:4" x14ac:dyDescent="0.2">
      <c r="C1111" s="62"/>
      <c r="D1111" s="62"/>
    </row>
    <row r="1112" spans="3:4" x14ac:dyDescent="0.2">
      <c r="C1112" s="62"/>
      <c r="D1112" s="62"/>
    </row>
    <row r="1113" spans="3:4" x14ac:dyDescent="0.2">
      <c r="C1113" s="62"/>
      <c r="D1113" s="62"/>
    </row>
    <row r="1114" spans="3:4" x14ac:dyDescent="0.2">
      <c r="C1114" s="62"/>
      <c r="D1114" s="62"/>
    </row>
    <row r="1115" spans="3:4" x14ac:dyDescent="0.2">
      <c r="C1115" s="62"/>
      <c r="D1115" s="62"/>
    </row>
    <row r="1116" spans="3:4" x14ac:dyDescent="0.2">
      <c r="C1116" s="62"/>
      <c r="D1116" s="62"/>
    </row>
    <row r="1117" spans="3:4" x14ac:dyDescent="0.2">
      <c r="C1117" s="62"/>
      <c r="D1117" s="62"/>
    </row>
    <row r="1118" spans="3:4" x14ac:dyDescent="0.2">
      <c r="C1118" s="62"/>
      <c r="D1118" s="62"/>
    </row>
    <row r="1119" spans="3:4" x14ac:dyDescent="0.2">
      <c r="C1119" s="62"/>
      <c r="D1119" s="62"/>
    </row>
    <row r="1120" spans="3:4" x14ac:dyDescent="0.2">
      <c r="C1120" s="62"/>
      <c r="D1120" s="62"/>
    </row>
    <row r="1121" spans="3:4" x14ac:dyDescent="0.2">
      <c r="C1121" s="62"/>
      <c r="D1121" s="62"/>
    </row>
    <row r="1122" spans="3:4" x14ac:dyDescent="0.2">
      <c r="C1122" s="62"/>
      <c r="D1122" s="62"/>
    </row>
    <row r="1123" spans="3:4" x14ac:dyDescent="0.2">
      <c r="C1123" s="62"/>
      <c r="D1123" s="62"/>
    </row>
    <row r="1124" spans="3:4" x14ac:dyDescent="0.2">
      <c r="C1124" s="62"/>
      <c r="D1124" s="62"/>
    </row>
    <row r="1125" spans="3:4" x14ac:dyDescent="0.2">
      <c r="C1125" s="62"/>
      <c r="D1125" s="62"/>
    </row>
    <row r="1126" spans="3:4" x14ac:dyDescent="0.2">
      <c r="C1126" s="62"/>
      <c r="D1126" s="62"/>
    </row>
    <row r="1127" spans="3:4" x14ac:dyDescent="0.2">
      <c r="C1127" s="62"/>
      <c r="D1127" s="62"/>
    </row>
    <row r="1128" spans="3:4" x14ac:dyDescent="0.2">
      <c r="C1128" s="62"/>
      <c r="D1128" s="62"/>
    </row>
    <row r="1129" spans="3:4" x14ac:dyDescent="0.2">
      <c r="C1129" s="62"/>
      <c r="D1129" s="62"/>
    </row>
    <row r="1130" spans="3:4" x14ac:dyDescent="0.2">
      <c r="C1130" s="62"/>
      <c r="D1130" s="62"/>
    </row>
    <row r="1131" spans="3:4" x14ac:dyDescent="0.2">
      <c r="C1131" s="62"/>
      <c r="D1131" s="62"/>
    </row>
    <row r="1132" spans="3:4" x14ac:dyDescent="0.2">
      <c r="C1132" s="62"/>
      <c r="D1132" s="62"/>
    </row>
    <row r="1133" spans="3:4" x14ac:dyDescent="0.2">
      <c r="C1133" s="62"/>
      <c r="D1133" s="62"/>
    </row>
    <row r="1134" spans="3:4" x14ac:dyDescent="0.2">
      <c r="C1134" s="62"/>
      <c r="D1134" s="62"/>
    </row>
    <row r="1135" spans="3:4" x14ac:dyDescent="0.2">
      <c r="C1135" s="62"/>
      <c r="D1135" s="62"/>
    </row>
    <row r="1136" spans="3:4" x14ac:dyDescent="0.2">
      <c r="C1136" s="62"/>
      <c r="D1136" s="62"/>
    </row>
    <row r="1137" spans="3:4" x14ac:dyDescent="0.2">
      <c r="C1137" s="62"/>
      <c r="D1137" s="62"/>
    </row>
    <row r="1138" spans="3:4" x14ac:dyDescent="0.2">
      <c r="C1138" s="62"/>
      <c r="D1138" s="62"/>
    </row>
    <row r="1139" spans="3:4" x14ac:dyDescent="0.2">
      <c r="C1139" s="62"/>
      <c r="D1139" s="62"/>
    </row>
    <row r="1140" spans="3:4" x14ac:dyDescent="0.2">
      <c r="C1140" s="62"/>
      <c r="D1140" s="62"/>
    </row>
    <row r="1141" spans="3:4" x14ac:dyDescent="0.2">
      <c r="C1141" s="62"/>
      <c r="D1141" s="62"/>
    </row>
    <row r="1142" spans="3:4" x14ac:dyDescent="0.2">
      <c r="C1142" s="62"/>
      <c r="D1142" s="62"/>
    </row>
    <row r="1143" spans="3:4" x14ac:dyDescent="0.2">
      <c r="C1143" s="62"/>
      <c r="D1143" s="62"/>
    </row>
    <row r="1144" spans="3:4" x14ac:dyDescent="0.2">
      <c r="C1144" s="62"/>
      <c r="D1144" s="62"/>
    </row>
    <row r="1145" spans="3:4" x14ac:dyDescent="0.2">
      <c r="C1145" s="62"/>
      <c r="D1145" s="62"/>
    </row>
    <row r="1146" spans="3:4" x14ac:dyDescent="0.2">
      <c r="C1146" s="62"/>
      <c r="D1146" s="62"/>
    </row>
    <row r="1147" spans="3:4" x14ac:dyDescent="0.2">
      <c r="C1147" s="62"/>
      <c r="D1147" s="62"/>
    </row>
    <row r="1148" spans="3:4" x14ac:dyDescent="0.2">
      <c r="C1148" s="62"/>
      <c r="D1148" s="62"/>
    </row>
    <row r="1149" spans="3:4" x14ac:dyDescent="0.2">
      <c r="C1149" s="62"/>
      <c r="D1149" s="62"/>
    </row>
    <row r="1150" spans="3:4" x14ac:dyDescent="0.2">
      <c r="C1150" s="62"/>
      <c r="D1150" s="62"/>
    </row>
    <row r="1151" spans="3:4" x14ac:dyDescent="0.2">
      <c r="C1151" s="62"/>
      <c r="D1151" s="62"/>
    </row>
    <row r="1152" spans="3:4" x14ac:dyDescent="0.2">
      <c r="C1152" s="62"/>
      <c r="D1152" s="62"/>
    </row>
    <row r="1153" spans="3:4" x14ac:dyDescent="0.2">
      <c r="C1153" s="62"/>
      <c r="D1153" s="62"/>
    </row>
    <row r="1154" spans="3:4" x14ac:dyDescent="0.2">
      <c r="C1154" s="62"/>
      <c r="D1154" s="62"/>
    </row>
    <row r="1155" spans="3:4" x14ac:dyDescent="0.2">
      <c r="C1155" s="62"/>
      <c r="D1155" s="62"/>
    </row>
    <row r="1156" spans="3:4" x14ac:dyDescent="0.2">
      <c r="C1156" s="62"/>
      <c r="D1156" s="62"/>
    </row>
    <row r="1157" spans="3:4" x14ac:dyDescent="0.2">
      <c r="C1157" s="62"/>
      <c r="D1157" s="62"/>
    </row>
    <row r="1158" spans="3:4" x14ac:dyDescent="0.2">
      <c r="C1158" s="62"/>
      <c r="D1158" s="62"/>
    </row>
    <row r="1159" spans="3:4" x14ac:dyDescent="0.2">
      <c r="C1159" s="62"/>
      <c r="D1159" s="62"/>
    </row>
    <row r="1160" spans="3:4" x14ac:dyDescent="0.2">
      <c r="C1160" s="62"/>
      <c r="D1160" s="62"/>
    </row>
    <row r="1161" spans="3:4" x14ac:dyDescent="0.2">
      <c r="C1161" s="62"/>
      <c r="D1161" s="62"/>
    </row>
    <row r="1162" spans="3:4" x14ac:dyDescent="0.2">
      <c r="C1162" s="62"/>
      <c r="D1162" s="62"/>
    </row>
    <row r="1163" spans="3:4" x14ac:dyDescent="0.2">
      <c r="C1163" s="62"/>
      <c r="D1163" s="62"/>
    </row>
    <row r="1164" spans="3:4" x14ac:dyDescent="0.2">
      <c r="C1164" s="62"/>
      <c r="D1164" s="62"/>
    </row>
    <row r="1165" spans="3:4" x14ac:dyDescent="0.2">
      <c r="C1165" s="62"/>
      <c r="D1165" s="62"/>
    </row>
    <row r="1166" spans="3:4" x14ac:dyDescent="0.2">
      <c r="C1166" s="62"/>
      <c r="D1166" s="62"/>
    </row>
    <row r="1167" spans="3:4" x14ac:dyDescent="0.2">
      <c r="C1167" s="62"/>
      <c r="D1167" s="62"/>
    </row>
    <row r="1168" spans="3:4" x14ac:dyDescent="0.2">
      <c r="C1168" s="62"/>
      <c r="D1168" s="62"/>
    </row>
    <row r="1169" spans="3:4" x14ac:dyDescent="0.2">
      <c r="C1169" s="62"/>
      <c r="D1169" s="62"/>
    </row>
    <row r="1170" spans="3:4" x14ac:dyDescent="0.2">
      <c r="C1170" s="62"/>
      <c r="D1170" s="62"/>
    </row>
    <row r="1171" spans="3:4" x14ac:dyDescent="0.2">
      <c r="C1171" s="62"/>
      <c r="D1171" s="62"/>
    </row>
    <row r="1172" spans="3:4" x14ac:dyDescent="0.2">
      <c r="C1172" s="62"/>
      <c r="D1172" s="62"/>
    </row>
    <row r="1173" spans="3:4" x14ac:dyDescent="0.2">
      <c r="C1173" s="62"/>
      <c r="D1173" s="62"/>
    </row>
    <row r="1174" spans="3:4" x14ac:dyDescent="0.2">
      <c r="C1174" s="62"/>
      <c r="D1174" s="62"/>
    </row>
    <row r="1175" spans="3:4" x14ac:dyDescent="0.2">
      <c r="C1175" s="62"/>
      <c r="D1175" s="62"/>
    </row>
    <row r="1176" spans="3:4" x14ac:dyDescent="0.2">
      <c r="C1176" s="62"/>
      <c r="D1176" s="62"/>
    </row>
    <row r="1177" spans="3:4" x14ac:dyDescent="0.2">
      <c r="C1177" s="62"/>
      <c r="D1177" s="62"/>
    </row>
    <row r="1178" spans="3:4" x14ac:dyDescent="0.2">
      <c r="C1178" s="62"/>
      <c r="D1178" s="62"/>
    </row>
    <row r="1179" spans="3:4" x14ac:dyDescent="0.2">
      <c r="C1179" s="62"/>
      <c r="D1179" s="62"/>
    </row>
    <row r="1180" spans="3:4" x14ac:dyDescent="0.2">
      <c r="C1180" s="62"/>
      <c r="D1180" s="62"/>
    </row>
    <row r="1181" spans="3:4" x14ac:dyDescent="0.2">
      <c r="C1181" s="62"/>
      <c r="D1181" s="62"/>
    </row>
    <row r="1182" spans="3:4" x14ac:dyDescent="0.2">
      <c r="C1182" s="62"/>
      <c r="D1182" s="62"/>
    </row>
    <row r="1183" spans="3:4" x14ac:dyDescent="0.2">
      <c r="C1183" s="62"/>
      <c r="D1183" s="62"/>
    </row>
    <row r="1184" spans="3:4" x14ac:dyDescent="0.2">
      <c r="C1184" s="62"/>
      <c r="D1184" s="62"/>
    </row>
    <row r="1185" spans="3:4" x14ac:dyDescent="0.2">
      <c r="C1185" s="62"/>
      <c r="D1185" s="62"/>
    </row>
    <row r="1186" spans="3:4" x14ac:dyDescent="0.2">
      <c r="C1186" s="62"/>
      <c r="D1186" s="62"/>
    </row>
    <row r="1187" spans="3:4" x14ac:dyDescent="0.2">
      <c r="C1187" s="62"/>
      <c r="D1187" s="62"/>
    </row>
    <row r="1188" spans="3:4" x14ac:dyDescent="0.2">
      <c r="C1188" s="62"/>
      <c r="D1188" s="62"/>
    </row>
    <row r="1189" spans="3:4" x14ac:dyDescent="0.2">
      <c r="C1189" s="62"/>
      <c r="D1189" s="62"/>
    </row>
    <row r="1190" spans="3:4" x14ac:dyDescent="0.2">
      <c r="C1190" s="62"/>
      <c r="D1190" s="62"/>
    </row>
    <row r="1191" spans="3:4" x14ac:dyDescent="0.2">
      <c r="C1191" s="62"/>
      <c r="D1191" s="62"/>
    </row>
    <row r="1192" spans="3:4" x14ac:dyDescent="0.2">
      <c r="C1192" s="62"/>
      <c r="D1192" s="62"/>
    </row>
    <row r="1193" spans="3:4" x14ac:dyDescent="0.2">
      <c r="C1193" s="62"/>
      <c r="D1193" s="62"/>
    </row>
    <row r="1194" spans="3:4" x14ac:dyDescent="0.2">
      <c r="C1194" s="62"/>
      <c r="D1194" s="62"/>
    </row>
    <row r="1195" spans="3:4" x14ac:dyDescent="0.2">
      <c r="C1195" s="62"/>
      <c r="D1195" s="62"/>
    </row>
    <row r="1196" spans="3:4" x14ac:dyDescent="0.2">
      <c r="C1196" s="62"/>
      <c r="D1196" s="62"/>
    </row>
    <row r="1197" spans="3:4" x14ac:dyDescent="0.2">
      <c r="C1197" s="62"/>
      <c r="D1197" s="62"/>
    </row>
    <row r="1198" spans="3:4" x14ac:dyDescent="0.2">
      <c r="C1198" s="62"/>
      <c r="D1198" s="62"/>
    </row>
    <row r="1199" spans="3:4" x14ac:dyDescent="0.2">
      <c r="C1199" s="62"/>
      <c r="D1199" s="62"/>
    </row>
    <row r="1200" spans="3:4" x14ac:dyDescent="0.2">
      <c r="C1200" s="62"/>
      <c r="D1200" s="62"/>
    </row>
    <row r="1201" spans="3:4" x14ac:dyDescent="0.2">
      <c r="C1201" s="62"/>
      <c r="D1201" s="62"/>
    </row>
    <row r="1202" spans="3:4" x14ac:dyDescent="0.2">
      <c r="C1202" s="62"/>
      <c r="D1202" s="62"/>
    </row>
    <row r="1203" spans="3:4" x14ac:dyDescent="0.2">
      <c r="C1203" s="62"/>
      <c r="D1203" s="62"/>
    </row>
    <row r="1204" spans="3:4" x14ac:dyDescent="0.2">
      <c r="C1204" s="62"/>
      <c r="D1204" s="62"/>
    </row>
    <row r="1205" spans="3:4" x14ac:dyDescent="0.2">
      <c r="C1205" s="62"/>
      <c r="D1205" s="62"/>
    </row>
    <row r="1206" spans="3:4" x14ac:dyDescent="0.2">
      <c r="C1206" s="62"/>
      <c r="D1206" s="62"/>
    </row>
    <row r="1207" spans="3:4" x14ac:dyDescent="0.2">
      <c r="C1207" s="62"/>
      <c r="D1207" s="62"/>
    </row>
    <row r="1208" spans="3:4" x14ac:dyDescent="0.2">
      <c r="C1208" s="62"/>
      <c r="D1208" s="62"/>
    </row>
    <row r="1209" spans="3:4" x14ac:dyDescent="0.2">
      <c r="C1209" s="62"/>
      <c r="D1209" s="62"/>
    </row>
    <row r="1210" spans="3:4" x14ac:dyDescent="0.2">
      <c r="C1210" s="62"/>
      <c r="D1210" s="62"/>
    </row>
    <row r="1211" spans="3:4" x14ac:dyDescent="0.2">
      <c r="C1211" s="62"/>
      <c r="D1211" s="62"/>
    </row>
    <row r="1212" spans="3:4" x14ac:dyDescent="0.2">
      <c r="C1212" s="62"/>
      <c r="D1212" s="62"/>
    </row>
    <row r="1213" spans="3:4" x14ac:dyDescent="0.2">
      <c r="C1213" s="62"/>
      <c r="D1213" s="62"/>
    </row>
    <row r="1214" spans="3:4" x14ac:dyDescent="0.2">
      <c r="C1214" s="62"/>
      <c r="D1214" s="62"/>
    </row>
    <row r="1215" spans="3:4" x14ac:dyDescent="0.2">
      <c r="C1215" s="62"/>
      <c r="D1215" s="62"/>
    </row>
    <row r="1216" spans="3:4" x14ac:dyDescent="0.2">
      <c r="C1216" s="62"/>
      <c r="D1216" s="62"/>
    </row>
    <row r="1217" spans="3:4" x14ac:dyDescent="0.2">
      <c r="C1217" s="62"/>
      <c r="D1217" s="62"/>
    </row>
    <row r="1218" spans="3:4" x14ac:dyDescent="0.2">
      <c r="C1218" s="62"/>
      <c r="D1218" s="62"/>
    </row>
    <row r="1219" spans="3:4" x14ac:dyDescent="0.2">
      <c r="C1219" s="62"/>
      <c r="D1219" s="62"/>
    </row>
    <row r="1220" spans="3:4" x14ac:dyDescent="0.2">
      <c r="C1220" s="62"/>
      <c r="D1220" s="62"/>
    </row>
    <row r="1221" spans="3:4" x14ac:dyDescent="0.2">
      <c r="C1221" s="62"/>
      <c r="D1221" s="62"/>
    </row>
    <row r="1222" spans="3:4" x14ac:dyDescent="0.2">
      <c r="C1222" s="62"/>
      <c r="D1222" s="62"/>
    </row>
    <row r="1223" spans="3:4" x14ac:dyDescent="0.2">
      <c r="C1223" s="62"/>
      <c r="D1223" s="62"/>
    </row>
    <row r="1224" spans="3:4" x14ac:dyDescent="0.2">
      <c r="C1224" s="62"/>
      <c r="D1224" s="62"/>
    </row>
    <row r="1225" spans="3:4" x14ac:dyDescent="0.2">
      <c r="C1225" s="62"/>
      <c r="D1225" s="62"/>
    </row>
    <row r="1226" spans="3:4" x14ac:dyDescent="0.2">
      <c r="C1226" s="62"/>
      <c r="D1226" s="62"/>
    </row>
    <row r="1227" spans="3:4" x14ac:dyDescent="0.2">
      <c r="C1227" s="62"/>
      <c r="D1227" s="62"/>
    </row>
    <row r="1228" spans="3:4" x14ac:dyDescent="0.2">
      <c r="C1228" s="62"/>
      <c r="D1228" s="62"/>
    </row>
    <row r="1229" spans="3:4" x14ac:dyDescent="0.2">
      <c r="C1229" s="62"/>
      <c r="D1229" s="62"/>
    </row>
    <row r="1230" spans="3:4" x14ac:dyDescent="0.2">
      <c r="C1230" s="62"/>
      <c r="D1230" s="62"/>
    </row>
    <row r="1231" spans="3:4" x14ac:dyDescent="0.2">
      <c r="C1231" s="62"/>
      <c r="D1231" s="62"/>
    </row>
    <row r="1232" spans="3:4" x14ac:dyDescent="0.2">
      <c r="C1232" s="62"/>
      <c r="D1232" s="62"/>
    </row>
    <row r="1233" spans="3:4" x14ac:dyDescent="0.2">
      <c r="C1233" s="62"/>
      <c r="D1233" s="62"/>
    </row>
    <row r="1234" spans="3:4" x14ac:dyDescent="0.2">
      <c r="C1234" s="62"/>
      <c r="D1234" s="62"/>
    </row>
    <row r="1235" spans="3:4" x14ac:dyDescent="0.2">
      <c r="C1235" s="62"/>
      <c r="D1235" s="62"/>
    </row>
    <row r="1236" spans="3:4" x14ac:dyDescent="0.2">
      <c r="C1236" s="62"/>
      <c r="D1236" s="62"/>
    </row>
    <row r="1237" spans="3:4" x14ac:dyDescent="0.2">
      <c r="C1237" s="62"/>
      <c r="D1237" s="62"/>
    </row>
    <row r="1238" spans="3:4" x14ac:dyDescent="0.2">
      <c r="C1238" s="62"/>
      <c r="D1238" s="62"/>
    </row>
    <row r="1239" spans="3:4" x14ac:dyDescent="0.2">
      <c r="C1239" s="62"/>
      <c r="D1239" s="62"/>
    </row>
    <row r="1240" spans="3:4" x14ac:dyDescent="0.2">
      <c r="C1240" s="62"/>
      <c r="D1240" s="62"/>
    </row>
    <row r="1241" spans="3:4" x14ac:dyDescent="0.2">
      <c r="C1241" s="62"/>
      <c r="D1241" s="62"/>
    </row>
    <row r="1242" spans="3:4" x14ac:dyDescent="0.2">
      <c r="C1242" s="62"/>
      <c r="D1242" s="62"/>
    </row>
    <row r="1243" spans="3:4" x14ac:dyDescent="0.2">
      <c r="C1243" s="62"/>
      <c r="D1243" s="62"/>
    </row>
    <row r="1244" spans="3:4" x14ac:dyDescent="0.2">
      <c r="C1244" s="62"/>
      <c r="D1244" s="62"/>
    </row>
    <row r="1245" spans="3:4" x14ac:dyDescent="0.2">
      <c r="C1245" s="62"/>
      <c r="D1245" s="62"/>
    </row>
    <row r="1246" spans="3:4" x14ac:dyDescent="0.2">
      <c r="C1246" s="62"/>
      <c r="D1246" s="62"/>
    </row>
    <row r="1247" spans="3:4" x14ac:dyDescent="0.2">
      <c r="C1247" s="62"/>
      <c r="D1247" s="62"/>
    </row>
    <row r="1248" spans="3:4" x14ac:dyDescent="0.2">
      <c r="C1248" s="62"/>
      <c r="D1248" s="62"/>
    </row>
    <row r="1249" spans="3:4" x14ac:dyDescent="0.2">
      <c r="C1249" s="62"/>
      <c r="D1249" s="62"/>
    </row>
    <row r="1250" spans="3:4" x14ac:dyDescent="0.2">
      <c r="C1250" s="62"/>
      <c r="D1250" s="62"/>
    </row>
    <row r="1251" spans="3:4" x14ac:dyDescent="0.2">
      <c r="C1251" s="62"/>
      <c r="D1251" s="62"/>
    </row>
    <row r="1252" spans="3:4" x14ac:dyDescent="0.2">
      <c r="C1252" s="62"/>
      <c r="D1252" s="62"/>
    </row>
    <row r="1253" spans="3:4" x14ac:dyDescent="0.2">
      <c r="C1253" s="62"/>
      <c r="D1253" s="62"/>
    </row>
    <row r="1254" spans="3:4" x14ac:dyDescent="0.2">
      <c r="C1254" s="62"/>
      <c r="D1254" s="62"/>
    </row>
    <row r="1255" spans="3:4" x14ac:dyDescent="0.2">
      <c r="C1255" s="62"/>
      <c r="D1255" s="62"/>
    </row>
    <row r="1256" spans="3:4" x14ac:dyDescent="0.2">
      <c r="C1256" s="62"/>
      <c r="D1256" s="62"/>
    </row>
    <row r="1257" spans="3:4" x14ac:dyDescent="0.2">
      <c r="C1257" s="62"/>
      <c r="D1257" s="62"/>
    </row>
    <row r="1258" spans="3:4" x14ac:dyDescent="0.2">
      <c r="C1258" s="62"/>
      <c r="D1258" s="62"/>
    </row>
    <row r="1259" spans="3:4" x14ac:dyDescent="0.2">
      <c r="C1259" s="62"/>
      <c r="D1259" s="62"/>
    </row>
    <row r="1260" spans="3:4" x14ac:dyDescent="0.2">
      <c r="C1260" s="62"/>
      <c r="D1260" s="62"/>
    </row>
    <row r="1261" spans="3:4" x14ac:dyDescent="0.2">
      <c r="C1261" s="62"/>
      <c r="D1261" s="62"/>
    </row>
    <row r="1262" spans="3:4" x14ac:dyDescent="0.2">
      <c r="C1262" s="62"/>
      <c r="D1262" s="62"/>
    </row>
    <row r="1263" spans="3:4" x14ac:dyDescent="0.2">
      <c r="C1263" s="62"/>
      <c r="D1263" s="62"/>
    </row>
    <row r="1264" spans="3:4" x14ac:dyDescent="0.2">
      <c r="C1264" s="62"/>
      <c r="D1264" s="62"/>
    </row>
    <row r="1265" spans="3:4" x14ac:dyDescent="0.2">
      <c r="C1265" s="62"/>
      <c r="D1265" s="62"/>
    </row>
    <row r="1266" spans="3:4" x14ac:dyDescent="0.2">
      <c r="C1266" s="62"/>
      <c r="D1266" s="62"/>
    </row>
    <row r="1267" spans="3:4" x14ac:dyDescent="0.2">
      <c r="C1267" s="62"/>
      <c r="D1267" s="62"/>
    </row>
    <row r="1268" spans="3:4" x14ac:dyDescent="0.2">
      <c r="C1268" s="62"/>
      <c r="D1268" s="62"/>
    </row>
    <row r="1269" spans="3:4" x14ac:dyDescent="0.2">
      <c r="C1269" s="62"/>
      <c r="D1269" s="62"/>
    </row>
    <row r="1270" spans="3:4" x14ac:dyDescent="0.2">
      <c r="C1270" s="62"/>
      <c r="D1270" s="62"/>
    </row>
    <row r="1271" spans="3:4" x14ac:dyDescent="0.2">
      <c r="C1271" s="62"/>
      <c r="D1271" s="62"/>
    </row>
    <row r="1272" spans="3:4" x14ac:dyDescent="0.2">
      <c r="C1272" s="62"/>
      <c r="D1272" s="62"/>
    </row>
    <row r="1273" spans="3:4" x14ac:dyDescent="0.2">
      <c r="C1273" s="62"/>
      <c r="D1273" s="62"/>
    </row>
    <row r="1274" spans="3:4" x14ac:dyDescent="0.2">
      <c r="C1274" s="62"/>
      <c r="D1274" s="62"/>
    </row>
    <row r="1275" spans="3:4" x14ac:dyDescent="0.2">
      <c r="C1275" s="62"/>
      <c r="D1275" s="62"/>
    </row>
    <row r="1276" spans="3:4" x14ac:dyDescent="0.2">
      <c r="C1276" s="62"/>
      <c r="D1276" s="62"/>
    </row>
    <row r="1277" spans="3:4" x14ac:dyDescent="0.2">
      <c r="C1277" s="62"/>
      <c r="D1277" s="62"/>
    </row>
    <row r="1278" spans="3:4" x14ac:dyDescent="0.2">
      <c r="C1278" s="62"/>
      <c r="D1278" s="62"/>
    </row>
    <row r="1279" spans="3:4" x14ac:dyDescent="0.2">
      <c r="C1279" s="62"/>
      <c r="D1279" s="62"/>
    </row>
    <row r="1280" spans="3:4" x14ac:dyDescent="0.2">
      <c r="C1280" s="62"/>
      <c r="D1280" s="62"/>
    </row>
    <row r="1281" spans="3:4" x14ac:dyDescent="0.2">
      <c r="C1281" s="62"/>
      <c r="D1281" s="62"/>
    </row>
    <row r="1282" spans="3:4" x14ac:dyDescent="0.2">
      <c r="C1282" s="62"/>
      <c r="D1282" s="62"/>
    </row>
    <row r="1283" spans="3:4" x14ac:dyDescent="0.2">
      <c r="C1283" s="62"/>
      <c r="D1283" s="62"/>
    </row>
    <row r="1284" spans="3:4" x14ac:dyDescent="0.2">
      <c r="C1284" s="62"/>
      <c r="D1284" s="62"/>
    </row>
    <row r="1285" spans="3:4" x14ac:dyDescent="0.2">
      <c r="C1285" s="62"/>
      <c r="D1285" s="62"/>
    </row>
    <row r="1286" spans="3:4" x14ac:dyDescent="0.2">
      <c r="C1286" s="62"/>
      <c r="D1286" s="62"/>
    </row>
    <row r="1287" spans="3:4" x14ac:dyDescent="0.2">
      <c r="C1287" s="62"/>
      <c r="D1287" s="62"/>
    </row>
    <row r="1288" spans="3:4" x14ac:dyDescent="0.2">
      <c r="C1288" s="62"/>
      <c r="D1288" s="62"/>
    </row>
    <row r="1289" spans="3:4" x14ac:dyDescent="0.2">
      <c r="C1289" s="62"/>
      <c r="D1289" s="62"/>
    </row>
    <row r="1290" spans="3:4" x14ac:dyDescent="0.2">
      <c r="C1290" s="62"/>
      <c r="D1290" s="62"/>
    </row>
    <row r="1291" spans="3:4" x14ac:dyDescent="0.2">
      <c r="C1291" s="62"/>
      <c r="D1291" s="62"/>
    </row>
    <row r="1292" spans="3:4" x14ac:dyDescent="0.2">
      <c r="C1292" s="62"/>
      <c r="D1292" s="62"/>
    </row>
    <row r="1293" spans="3:4" x14ac:dyDescent="0.2">
      <c r="C1293" s="62"/>
      <c r="D1293" s="62"/>
    </row>
    <row r="1294" spans="3:4" x14ac:dyDescent="0.2">
      <c r="C1294" s="62"/>
      <c r="D1294" s="62"/>
    </row>
    <row r="1295" spans="3:4" x14ac:dyDescent="0.2">
      <c r="C1295" s="62"/>
      <c r="D1295" s="62"/>
    </row>
    <row r="1296" spans="3:4" x14ac:dyDescent="0.2">
      <c r="C1296" s="62"/>
      <c r="D1296" s="62"/>
    </row>
    <row r="1297" spans="3:4" x14ac:dyDescent="0.2">
      <c r="C1297" s="62"/>
      <c r="D1297" s="62"/>
    </row>
    <row r="1298" spans="3:4" x14ac:dyDescent="0.2">
      <c r="C1298" s="62"/>
      <c r="D1298" s="62"/>
    </row>
    <row r="1299" spans="3:4" x14ac:dyDescent="0.2">
      <c r="C1299" s="62"/>
      <c r="D1299" s="62"/>
    </row>
    <row r="1300" spans="3:4" x14ac:dyDescent="0.2">
      <c r="C1300" s="62"/>
      <c r="D1300" s="62"/>
    </row>
    <row r="1301" spans="3:4" x14ac:dyDescent="0.2">
      <c r="C1301" s="62"/>
      <c r="D1301" s="62"/>
    </row>
    <row r="1302" spans="3:4" x14ac:dyDescent="0.2">
      <c r="C1302" s="62"/>
      <c r="D1302" s="62"/>
    </row>
    <row r="1303" spans="3:4" x14ac:dyDescent="0.2">
      <c r="C1303" s="62"/>
      <c r="D1303" s="62"/>
    </row>
    <row r="1304" spans="3:4" x14ac:dyDescent="0.2">
      <c r="C1304" s="62"/>
      <c r="D1304" s="62"/>
    </row>
    <row r="1305" spans="3:4" x14ac:dyDescent="0.2">
      <c r="C1305" s="62"/>
      <c r="D1305" s="62"/>
    </row>
    <row r="1306" spans="3:4" x14ac:dyDescent="0.2">
      <c r="C1306" s="62"/>
      <c r="D1306" s="62"/>
    </row>
    <row r="1307" spans="3:4" x14ac:dyDescent="0.2">
      <c r="C1307" s="62"/>
      <c r="D1307" s="62"/>
    </row>
    <row r="1308" spans="3:4" x14ac:dyDescent="0.2">
      <c r="C1308" s="62"/>
      <c r="D1308" s="62"/>
    </row>
    <row r="1309" spans="3:4" x14ac:dyDescent="0.2">
      <c r="C1309" s="62"/>
      <c r="D1309" s="62"/>
    </row>
    <row r="1310" spans="3:4" x14ac:dyDescent="0.2">
      <c r="C1310" s="62"/>
      <c r="D1310" s="62"/>
    </row>
    <row r="1311" spans="3:4" x14ac:dyDescent="0.2">
      <c r="C1311" s="62"/>
      <c r="D1311" s="62"/>
    </row>
    <row r="1312" spans="3:4" x14ac:dyDescent="0.2">
      <c r="C1312" s="62"/>
      <c r="D1312" s="62"/>
    </row>
    <row r="1313" spans="3:4" x14ac:dyDescent="0.2">
      <c r="C1313" s="62"/>
      <c r="D1313" s="62"/>
    </row>
    <row r="1314" spans="3:4" x14ac:dyDescent="0.2">
      <c r="C1314" s="62"/>
      <c r="D1314" s="62"/>
    </row>
    <row r="1315" spans="3:4" x14ac:dyDescent="0.2">
      <c r="C1315" s="62"/>
      <c r="D1315" s="62"/>
    </row>
    <row r="1316" spans="3:4" x14ac:dyDescent="0.2">
      <c r="C1316" s="62"/>
      <c r="D1316" s="62"/>
    </row>
    <row r="1317" spans="3:4" x14ac:dyDescent="0.2">
      <c r="C1317" s="62"/>
      <c r="D1317" s="62"/>
    </row>
    <row r="1318" spans="3:4" x14ac:dyDescent="0.2">
      <c r="C1318" s="62"/>
      <c r="D1318" s="62"/>
    </row>
    <row r="1319" spans="3:4" x14ac:dyDescent="0.2">
      <c r="C1319" s="62"/>
      <c r="D1319" s="62"/>
    </row>
    <row r="1320" spans="3:4" x14ac:dyDescent="0.2">
      <c r="C1320" s="62"/>
      <c r="D1320" s="62"/>
    </row>
    <row r="1321" spans="3:4" x14ac:dyDescent="0.2">
      <c r="C1321" s="62"/>
      <c r="D1321" s="62"/>
    </row>
    <row r="1322" spans="3:4" x14ac:dyDescent="0.2">
      <c r="C1322" s="62"/>
      <c r="D1322" s="62"/>
    </row>
    <row r="1323" spans="3:4" x14ac:dyDescent="0.2">
      <c r="C1323" s="62"/>
      <c r="D1323" s="62"/>
    </row>
    <row r="1324" spans="3:4" x14ac:dyDescent="0.2">
      <c r="C1324" s="62"/>
      <c r="D1324" s="62"/>
    </row>
    <row r="1325" spans="3:4" x14ac:dyDescent="0.2">
      <c r="C1325" s="62"/>
      <c r="D1325" s="62"/>
    </row>
    <row r="1326" spans="3:4" x14ac:dyDescent="0.2">
      <c r="C1326" s="62"/>
      <c r="D1326" s="62"/>
    </row>
    <row r="1327" spans="3:4" x14ac:dyDescent="0.2">
      <c r="C1327" s="62"/>
      <c r="D1327" s="62"/>
    </row>
    <row r="1328" spans="3:4" x14ac:dyDescent="0.2">
      <c r="C1328" s="62"/>
      <c r="D1328" s="62"/>
    </row>
    <row r="1329" spans="3:4" x14ac:dyDescent="0.2">
      <c r="C1329" s="62"/>
      <c r="D1329" s="62"/>
    </row>
    <row r="1330" spans="3:4" x14ac:dyDescent="0.2">
      <c r="C1330" s="62"/>
      <c r="D1330" s="62"/>
    </row>
    <row r="1331" spans="3:4" x14ac:dyDescent="0.2">
      <c r="C1331" s="62"/>
      <c r="D1331" s="62"/>
    </row>
    <row r="1332" spans="3:4" x14ac:dyDescent="0.2">
      <c r="C1332" s="62"/>
      <c r="D1332" s="62"/>
    </row>
    <row r="1333" spans="3:4" x14ac:dyDescent="0.2">
      <c r="C1333" s="62"/>
      <c r="D1333" s="62"/>
    </row>
    <row r="1334" spans="3:4" x14ac:dyDescent="0.2">
      <c r="C1334" s="62"/>
      <c r="D1334" s="62"/>
    </row>
    <row r="1335" spans="3:4" x14ac:dyDescent="0.2">
      <c r="C1335" s="62"/>
      <c r="D1335" s="62"/>
    </row>
    <row r="1336" spans="3:4" x14ac:dyDescent="0.2">
      <c r="C1336" s="62"/>
      <c r="D1336" s="62"/>
    </row>
    <row r="1337" spans="3:4" x14ac:dyDescent="0.2">
      <c r="C1337" s="62"/>
      <c r="D1337" s="62"/>
    </row>
    <row r="1338" spans="3:4" x14ac:dyDescent="0.2">
      <c r="C1338" s="62"/>
      <c r="D1338" s="62"/>
    </row>
    <row r="1339" spans="3:4" x14ac:dyDescent="0.2">
      <c r="C1339" s="62"/>
      <c r="D1339" s="62"/>
    </row>
    <row r="1340" spans="3:4" x14ac:dyDescent="0.2">
      <c r="C1340" s="62"/>
      <c r="D1340" s="62"/>
    </row>
    <row r="1341" spans="3:4" x14ac:dyDescent="0.2">
      <c r="C1341" s="62"/>
      <c r="D1341" s="62"/>
    </row>
    <row r="1342" spans="3:4" x14ac:dyDescent="0.2">
      <c r="C1342" s="62"/>
      <c r="D1342" s="62"/>
    </row>
    <row r="1343" spans="3:4" x14ac:dyDescent="0.2">
      <c r="C1343" s="62"/>
      <c r="D1343" s="62"/>
    </row>
    <row r="1344" spans="3:4" x14ac:dyDescent="0.2">
      <c r="C1344" s="62"/>
      <c r="D1344" s="62"/>
    </row>
    <row r="1345" spans="3:4" x14ac:dyDescent="0.2">
      <c r="C1345" s="62"/>
      <c r="D1345" s="62"/>
    </row>
    <row r="1346" spans="3:4" x14ac:dyDescent="0.2">
      <c r="C1346" s="62"/>
      <c r="D1346" s="62"/>
    </row>
    <row r="1347" spans="3:4" x14ac:dyDescent="0.2">
      <c r="C1347" s="62"/>
      <c r="D1347" s="62"/>
    </row>
    <row r="1348" spans="3:4" x14ac:dyDescent="0.2">
      <c r="C1348" s="62"/>
      <c r="D1348" s="62"/>
    </row>
    <row r="1349" spans="3:4" x14ac:dyDescent="0.2">
      <c r="C1349" s="62"/>
      <c r="D1349" s="62"/>
    </row>
    <row r="1350" spans="3:4" x14ac:dyDescent="0.2">
      <c r="C1350" s="62"/>
      <c r="D1350" s="62"/>
    </row>
    <row r="1351" spans="3:4" x14ac:dyDescent="0.2">
      <c r="C1351" s="62"/>
      <c r="D1351" s="62"/>
    </row>
    <row r="1352" spans="3:4" x14ac:dyDescent="0.2">
      <c r="C1352" s="62"/>
      <c r="D1352" s="62"/>
    </row>
    <row r="1353" spans="3:4" x14ac:dyDescent="0.2">
      <c r="C1353" s="62"/>
      <c r="D1353" s="62"/>
    </row>
    <row r="1354" spans="3:4" x14ac:dyDescent="0.2">
      <c r="C1354" s="62"/>
      <c r="D1354" s="62"/>
    </row>
    <row r="1355" spans="3:4" x14ac:dyDescent="0.2">
      <c r="C1355" s="62"/>
      <c r="D1355" s="62"/>
    </row>
    <row r="1356" spans="3:4" x14ac:dyDescent="0.2">
      <c r="C1356" s="62"/>
      <c r="D1356" s="62"/>
    </row>
    <row r="1357" spans="3:4" x14ac:dyDescent="0.2">
      <c r="C1357" s="62"/>
      <c r="D1357" s="62"/>
    </row>
    <row r="1358" spans="3:4" x14ac:dyDescent="0.2">
      <c r="C1358" s="62"/>
      <c r="D1358" s="62"/>
    </row>
    <row r="1359" spans="3:4" x14ac:dyDescent="0.2">
      <c r="C1359" s="62"/>
      <c r="D1359" s="62"/>
    </row>
    <row r="1360" spans="3:4" x14ac:dyDescent="0.2">
      <c r="C1360" s="62"/>
      <c r="D1360" s="62"/>
    </row>
    <row r="1361" spans="3:4" x14ac:dyDescent="0.2">
      <c r="C1361" s="62"/>
      <c r="D1361" s="62"/>
    </row>
    <row r="1362" spans="3:4" x14ac:dyDescent="0.2">
      <c r="C1362" s="62"/>
      <c r="D1362" s="62"/>
    </row>
    <row r="1363" spans="3:4" x14ac:dyDescent="0.2">
      <c r="C1363" s="62"/>
      <c r="D1363" s="62"/>
    </row>
    <row r="1364" spans="3:4" x14ac:dyDescent="0.2">
      <c r="C1364" s="62"/>
      <c r="D1364" s="62"/>
    </row>
    <row r="1365" spans="3:4" x14ac:dyDescent="0.2">
      <c r="C1365" s="62"/>
      <c r="D1365" s="62"/>
    </row>
    <row r="1366" spans="3:4" x14ac:dyDescent="0.2">
      <c r="C1366" s="62"/>
      <c r="D1366" s="62"/>
    </row>
    <row r="1367" spans="3:4" x14ac:dyDescent="0.2">
      <c r="C1367" s="62"/>
      <c r="D1367" s="62"/>
    </row>
    <row r="1368" spans="3:4" x14ac:dyDescent="0.2">
      <c r="C1368" s="62"/>
      <c r="D1368" s="62"/>
    </row>
    <row r="1369" spans="3:4" x14ac:dyDescent="0.2">
      <c r="C1369" s="62"/>
      <c r="D1369" s="62"/>
    </row>
    <row r="1370" spans="3:4" x14ac:dyDescent="0.2">
      <c r="C1370" s="62"/>
      <c r="D1370" s="62"/>
    </row>
    <row r="1371" spans="3:4" x14ac:dyDescent="0.2">
      <c r="C1371" s="62"/>
      <c r="D1371" s="62"/>
    </row>
    <row r="1372" spans="3:4" x14ac:dyDescent="0.2">
      <c r="C1372" s="62"/>
      <c r="D1372" s="62"/>
    </row>
    <row r="1373" spans="3:4" x14ac:dyDescent="0.2">
      <c r="C1373" s="62"/>
      <c r="D1373" s="62"/>
    </row>
    <row r="1374" spans="3:4" x14ac:dyDescent="0.2">
      <c r="C1374" s="62"/>
      <c r="D1374" s="62"/>
    </row>
    <row r="1375" spans="3:4" x14ac:dyDescent="0.2">
      <c r="C1375" s="62"/>
      <c r="D1375" s="62"/>
    </row>
    <row r="1376" spans="3:4" x14ac:dyDescent="0.2">
      <c r="C1376" s="62"/>
      <c r="D1376" s="62"/>
    </row>
    <row r="1377" spans="3:4" x14ac:dyDescent="0.2">
      <c r="C1377" s="62"/>
      <c r="D1377" s="62"/>
    </row>
    <row r="1378" spans="3:4" x14ac:dyDescent="0.2">
      <c r="C1378" s="62"/>
      <c r="D1378" s="62"/>
    </row>
    <row r="1379" spans="3:4" x14ac:dyDescent="0.2">
      <c r="C1379" s="62"/>
      <c r="D1379" s="62"/>
    </row>
    <row r="1380" spans="3:4" x14ac:dyDescent="0.2">
      <c r="C1380" s="62"/>
      <c r="D1380" s="62"/>
    </row>
    <row r="1381" spans="3:4" x14ac:dyDescent="0.2">
      <c r="C1381" s="62"/>
      <c r="D1381" s="62"/>
    </row>
    <row r="1382" spans="3:4" x14ac:dyDescent="0.2">
      <c r="C1382" s="62"/>
      <c r="D1382" s="62"/>
    </row>
    <row r="1383" spans="3:4" x14ac:dyDescent="0.2">
      <c r="C1383" s="62"/>
      <c r="D1383" s="62"/>
    </row>
    <row r="1384" spans="3:4" x14ac:dyDescent="0.2">
      <c r="C1384" s="62"/>
      <c r="D1384" s="62"/>
    </row>
    <row r="1385" spans="3:4" x14ac:dyDescent="0.2">
      <c r="C1385" s="62"/>
      <c r="D1385" s="62"/>
    </row>
    <row r="1386" spans="3:4" x14ac:dyDescent="0.2">
      <c r="C1386" s="62"/>
      <c r="D1386" s="62"/>
    </row>
    <row r="1387" spans="3:4" x14ac:dyDescent="0.2">
      <c r="C1387" s="62"/>
      <c r="D1387" s="62"/>
    </row>
    <row r="1388" spans="3:4" x14ac:dyDescent="0.2">
      <c r="C1388" s="62"/>
      <c r="D1388" s="62"/>
    </row>
    <row r="1389" spans="3:4" x14ac:dyDescent="0.2">
      <c r="C1389" s="62"/>
      <c r="D1389" s="62"/>
    </row>
    <row r="1390" spans="3:4" x14ac:dyDescent="0.2">
      <c r="C1390" s="62"/>
      <c r="D1390" s="62"/>
    </row>
    <row r="1391" spans="3:4" x14ac:dyDescent="0.2">
      <c r="C1391" s="62"/>
      <c r="D1391" s="62"/>
    </row>
    <row r="1392" spans="3:4" x14ac:dyDescent="0.2">
      <c r="C1392" s="62"/>
      <c r="D1392" s="62"/>
    </row>
    <row r="1393" spans="3:4" x14ac:dyDescent="0.2">
      <c r="C1393" s="62"/>
      <c r="D1393" s="62"/>
    </row>
    <row r="1394" spans="3:4" x14ac:dyDescent="0.2">
      <c r="C1394" s="62"/>
      <c r="D1394" s="62"/>
    </row>
    <row r="1395" spans="3:4" x14ac:dyDescent="0.2">
      <c r="C1395" s="62"/>
      <c r="D1395" s="62"/>
    </row>
    <row r="1396" spans="3:4" x14ac:dyDescent="0.2">
      <c r="C1396" s="62"/>
      <c r="D1396" s="62"/>
    </row>
    <row r="1397" spans="3:4" x14ac:dyDescent="0.2">
      <c r="C1397" s="62"/>
      <c r="D1397" s="62"/>
    </row>
    <row r="1398" spans="3:4" x14ac:dyDescent="0.2">
      <c r="C1398" s="62"/>
      <c r="D1398" s="62"/>
    </row>
    <row r="1399" spans="3:4" x14ac:dyDescent="0.2">
      <c r="C1399" s="62"/>
      <c r="D1399" s="62"/>
    </row>
    <row r="1400" spans="3:4" x14ac:dyDescent="0.2">
      <c r="C1400" s="62"/>
      <c r="D1400" s="62"/>
    </row>
    <row r="1401" spans="3:4" x14ac:dyDescent="0.2">
      <c r="C1401" s="62"/>
      <c r="D1401" s="62"/>
    </row>
    <row r="1402" spans="3:4" x14ac:dyDescent="0.2">
      <c r="C1402" s="62"/>
      <c r="D1402" s="62"/>
    </row>
    <row r="1403" spans="3:4" x14ac:dyDescent="0.2">
      <c r="C1403" s="62"/>
      <c r="D1403" s="62"/>
    </row>
    <row r="1404" spans="3:4" x14ac:dyDescent="0.2">
      <c r="C1404" s="62"/>
      <c r="D1404" s="62"/>
    </row>
    <row r="1405" spans="3:4" x14ac:dyDescent="0.2">
      <c r="C1405" s="62"/>
      <c r="D1405" s="62"/>
    </row>
    <row r="1406" spans="3:4" x14ac:dyDescent="0.2">
      <c r="C1406" s="62"/>
      <c r="D1406" s="62"/>
    </row>
    <row r="1407" spans="3:4" x14ac:dyDescent="0.2">
      <c r="C1407" s="62"/>
      <c r="D1407" s="62"/>
    </row>
    <row r="1408" spans="3:4" x14ac:dyDescent="0.2">
      <c r="C1408" s="62"/>
      <c r="D1408" s="62"/>
    </row>
    <row r="1409" spans="3:4" x14ac:dyDescent="0.2">
      <c r="C1409" s="62"/>
      <c r="D1409" s="62"/>
    </row>
    <row r="1410" spans="3:4" x14ac:dyDescent="0.2">
      <c r="C1410" s="62"/>
      <c r="D1410" s="62"/>
    </row>
    <row r="1411" spans="3:4" x14ac:dyDescent="0.2">
      <c r="C1411" s="62"/>
      <c r="D1411" s="62"/>
    </row>
    <row r="1412" spans="3:4" x14ac:dyDescent="0.2">
      <c r="C1412" s="62"/>
      <c r="D1412" s="62"/>
    </row>
    <row r="1413" spans="3:4" x14ac:dyDescent="0.2">
      <c r="C1413" s="62"/>
      <c r="D1413" s="62"/>
    </row>
    <row r="1414" spans="3:4" x14ac:dyDescent="0.2">
      <c r="C1414" s="62"/>
      <c r="D1414" s="62"/>
    </row>
    <row r="1415" spans="3:4" x14ac:dyDescent="0.2">
      <c r="C1415" s="62"/>
      <c r="D1415" s="62"/>
    </row>
    <row r="1416" spans="3:4" x14ac:dyDescent="0.2">
      <c r="C1416" s="62"/>
      <c r="D1416" s="62"/>
    </row>
    <row r="1417" spans="3:4" x14ac:dyDescent="0.2">
      <c r="C1417" s="62"/>
      <c r="D1417" s="62"/>
    </row>
    <row r="1418" spans="3:4" x14ac:dyDescent="0.2">
      <c r="C1418" s="62"/>
      <c r="D1418" s="62"/>
    </row>
    <row r="1419" spans="3:4" x14ac:dyDescent="0.2">
      <c r="C1419" s="62"/>
      <c r="D1419" s="62"/>
    </row>
    <row r="1420" spans="3:4" x14ac:dyDescent="0.2">
      <c r="C1420" s="62"/>
      <c r="D1420" s="62"/>
    </row>
    <row r="1421" spans="3:4" x14ac:dyDescent="0.2">
      <c r="C1421" s="62"/>
      <c r="D1421" s="62"/>
    </row>
    <row r="1422" spans="3:4" x14ac:dyDescent="0.2">
      <c r="C1422" s="62"/>
      <c r="D1422" s="62"/>
    </row>
    <row r="1423" spans="3:4" x14ac:dyDescent="0.2">
      <c r="C1423" s="62"/>
      <c r="D1423" s="62"/>
    </row>
    <row r="1424" spans="3:4" x14ac:dyDescent="0.2">
      <c r="C1424" s="62"/>
      <c r="D1424" s="62"/>
    </row>
    <row r="1425" spans="3:4" x14ac:dyDescent="0.2">
      <c r="C1425" s="62"/>
      <c r="D1425" s="62"/>
    </row>
    <row r="1426" spans="3:4" x14ac:dyDescent="0.2">
      <c r="C1426" s="62"/>
      <c r="D1426" s="62"/>
    </row>
    <row r="1427" spans="3:4" x14ac:dyDescent="0.2">
      <c r="C1427" s="62"/>
      <c r="D1427" s="62"/>
    </row>
    <row r="1428" spans="3:4" x14ac:dyDescent="0.2">
      <c r="C1428" s="62"/>
      <c r="D1428" s="62"/>
    </row>
    <row r="1429" spans="3:4" x14ac:dyDescent="0.2">
      <c r="C1429" s="62"/>
      <c r="D1429" s="62"/>
    </row>
    <row r="1430" spans="3:4" x14ac:dyDescent="0.2">
      <c r="C1430" s="62"/>
      <c r="D1430" s="62"/>
    </row>
    <row r="1431" spans="3:4" x14ac:dyDescent="0.2">
      <c r="C1431" s="62"/>
      <c r="D1431" s="62"/>
    </row>
    <row r="1432" spans="3:4" x14ac:dyDescent="0.2">
      <c r="C1432" s="62"/>
      <c r="D1432" s="62"/>
    </row>
    <row r="1433" spans="3:4" x14ac:dyDescent="0.2">
      <c r="C1433" s="62"/>
      <c r="D1433" s="62"/>
    </row>
    <row r="1434" spans="3:4" x14ac:dyDescent="0.2">
      <c r="C1434" s="62"/>
      <c r="D1434" s="62"/>
    </row>
    <row r="1435" spans="3:4" x14ac:dyDescent="0.2">
      <c r="C1435" s="62"/>
      <c r="D1435" s="62"/>
    </row>
    <row r="1436" spans="3:4" x14ac:dyDescent="0.2">
      <c r="C1436" s="62"/>
      <c r="D1436" s="62"/>
    </row>
    <row r="1437" spans="3:4" x14ac:dyDescent="0.2">
      <c r="C1437" s="62"/>
      <c r="D1437" s="62"/>
    </row>
    <row r="1438" spans="3:4" x14ac:dyDescent="0.2">
      <c r="C1438" s="62"/>
      <c r="D1438" s="62"/>
    </row>
    <row r="1439" spans="3:4" x14ac:dyDescent="0.2">
      <c r="C1439" s="62"/>
      <c r="D1439" s="62"/>
    </row>
    <row r="1440" spans="3:4" x14ac:dyDescent="0.2">
      <c r="C1440" s="62"/>
      <c r="D1440" s="62"/>
    </row>
    <row r="1441" spans="3:4" x14ac:dyDescent="0.2">
      <c r="C1441" s="62"/>
      <c r="D1441" s="62"/>
    </row>
    <row r="1442" spans="3:4" x14ac:dyDescent="0.2">
      <c r="C1442" s="62"/>
      <c r="D1442" s="62"/>
    </row>
    <row r="1443" spans="3:4" x14ac:dyDescent="0.2">
      <c r="C1443" s="62"/>
      <c r="D1443" s="62"/>
    </row>
    <row r="1444" spans="3:4" x14ac:dyDescent="0.2">
      <c r="C1444" s="62"/>
      <c r="D1444" s="62"/>
    </row>
    <row r="1445" spans="3:4" x14ac:dyDescent="0.2">
      <c r="C1445" s="62"/>
      <c r="D1445" s="62"/>
    </row>
    <row r="1446" spans="3:4" x14ac:dyDescent="0.2">
      <c r="C1446" s="62"/>
      <c r="D1446" s="62"/>
    </row>
    <row r="1447" spans="3:4" x14ac:dyDescent="0.2">
      <c r="C1447" s="62"/>
      <c r="D1447" s="62"/>
    </row>
    <row r="1448" spans="3:4" x14ac:dyDescent="0.2">
      <c r="C1448" s="62"/>
      <c r="D1448" s="62"/>
    </row>
    <row r="1449" spans="3:4" x14ac:dyDescent="0.2">
      <c r="C1449" s="62"/>
      <c r="D1449" s="62"/>
    </row>
    <row r="1450" spans="3:4" x14ac:dyDescent="0.2">
      <c r="C1450" s="62"/>
      <c r="D1450" s="62"/>
    </row>
    <row r="1451" spans="3:4" x14ac:dyDescent="0.2">
      <c r="C1451" s="62"/>
      <c r="D1451" s="62"/>
    </row>
    <row r="1452" spans="3:4" x14ac:dyDescent="0.2">
      <c r="C1452" s="62"/>
      <c r="D1452" s="62"/>
    </row>
    <row r="1453" spans="3:4" x14ac:dyDescent="0.2">
      <c r="C1453" s="62"/>
      <c r="D1453" s="62"/>
    </row>
    <row r="1454" spans="3:4" x14ac:dyDescent="0.2">
      <c r="C1454" s="62"/>
      <c r="D1454" s="62"/>
    </row>
    <row r="1455" spans="3:4" x14ac:dyDescent="0.2">
      <c r="C1455" s="62"/>
      <c r="D1455" s="62"/>
    </row>
    <row r="1456" spans="3:4" x14ac:dyDescent="0.2">
      <c r="C1456" s="62"/>
      <c r="D1456" s="62"/>
    </row>
    <row r="1457" spans="3:4" x14ac:dyDescent="0.2">
      <c r="C1457" s="62"/>
      <c r="D1457" s="62"/>
    </row>
    <row r="1458" spans="3:4" x14ac:dyDescent="0.2">
      <c r="C1458" s="62"/>
      <c r="D1458" s="62"/>
    </row>
    <row r="1459" spans="3:4" x14ac:dyDescent="0.2">
      <c r="C1459" s="62"/>
      <c r="D1459" s="62"/>
    </row>
    <row r="1460" spans="3:4" x14ac:dyDescent="0.2">
      <c r="C1460" s="62"/>
      <c r="D1460" s="62"/>
    </row>
    <row r="1461" spans="3:4" x14ac:dyDescent="0.2">
      <c r="C1461" s="62"/>
      <c r="D1461" s="62"/>
    </row>
    <row r="1462" spans="3:4" x14ac:dyDescent="0.2">
      <c r="C1462" s="62"/>
      <c r="D1462" s="62"/>
    </row>
    <row r="1463" spans="3:4" x14ac:dyDescent="0.2">
      <c r="C1463" s="62"/>
      <c r="D1463" s="62"/>
    </row>
    <row r="1464" spans="3:4" x14ac:dyDescent="0.2">
      <c r="C1464" s="62"/>
      <c r="D1464" s="62"/>
    </row>
    <row r="1465" spans="3:4" x14ac:dyDescent="0.2">
      <c r="C1465" s="62"/>
      <c r="D1465" s="62"/>
    </row>
    <row r="1466" spans="3:4" x14ac:dyDescent="0.2">
      <c r="C1466" s="62"/>
      <c r="D1466" s="62"/>
    </row>
    <row r="1467" spans="3:4" x14ac:dyDescent="0.2">
      <c r="C1467" s="62"/>
      <c r="D1467" s="62"/>
    </row>
    <row r="1468" spans="3:4" x14ac:dyDescent="0.2">
      <c r="C1468" s="62"/>
      <c r="D1468" s="62"/>
    </row>
    <row r="1469" spans="3:4" x14ac:dyDescent="0.2">
      <c r="C1469" s="62"/>
      <c r="D1469" s="62"/>
    </row>
    <row r="1470" spans="3:4" x14ac:dyDescent="0.2">
      <c r="C1470" s="62"/>
      <c r="D1470" s="62"/>
    </row>
    <row r="1471" spans="3:4" x14ac:dyDescent="0.2">
      <c r="C1471" s="62"/>
      <c r="D1471" s="62"/>
    </row>
    <row r="1472" spans="3:4" x14ac:dyDescent="0.2">
      <c r="C1472" s="62"/>
      <c r="D1472" s="62"/>
    </row>
    <row r="1473" spans="3:4" x14ac:dyDescent="0.2">
      <c r="C1473" s="62"/>
      <c r="D1473" s="62"/>
    </row>
    <row r="1474" spans="3:4" x14ac:dyDescent="0.2">
      <c r="C1474" s="62"/>
      <c r="D1474" s="62"/>
    </row>
    <row r="1475" spans="3:4" x14ac:dyDescent="0.2">
      <c r="C1475" s="62"/>
      <c r="D1475" s="62"/>
    </row>
    <row r="1476" spans="3:4" x14ac:dyDescent="0.2">
      <c r="C1476" s="62"/>
      <c r="D1476" s="62"/>
    </row>
    <row r="1477" spans="3:4" x14ac:dyDescent="0.2">
      <c r="C1477" s="62"/>
      <c r="D1477" s="62"/>
    </row>
    <row r="1478" spans="3:4" x14ac:dyDescent="0.2">
      <c r="C1478" s="62"/>
      <c r="D1478" s="62"/>
    </row>
    <row r="1479" spans="3:4" x14ac:dyDescent="0.2">
      <c r="C1479" s="62"/>
      <c r="D1479" s="62"/>
    </row>
    <row r="1480" spans="3:4" x14ac:dyDescent="0.2">
      <c r="C1480" s="62"/>
      <c r="D1480" s="62"/>
    </row>
    <row r="1481" spans="3:4" x14ac:dyDescent="0.2">
      <c r="C1481" s="62"/>
      <c r="D1481" s="62"/>
    </row>
    <row r="1482" spans="3:4" x14ac:dyDescent="0.2">
      <c r="C1482" s="62"/>
      <c r="D1482" s="62"/>
    </row>
    <row r="1483" spans="3:4" x14ac:dyDescent="0.2">
      <c r="C1483" s="62"/>
      <c r="D1483" s="62"/>
    </row>
    <row r="1484" spans="3:4" x14ac:dyDescent="0.2">
      <c r="C1484" s="62"/>
      <c r="D1484" s="62"/>
    </row>
    <row r="1485" spans="3:4" x14ac:dyDescent="0.2">
      <c r="C1485" s="62"/>
      <c r="D1485" s="62"/>
    </row>
    <row r="1486" spans="3:4" x14ac:dyDescent="0.2">
      <c r="C1486" s="62"/>
      <c r="D1486" s="62"/>
    </row>
    <row r="1487" spans="3:4" x14ac:dyDescent="0.2">
      <c r="C1487" s="62"/>
      <c r="D1487" s="62"/>
    </row>
    <row r="1488" spans="3:4" x14ac:dyDescent="0.2">
      <c r="C1488" s="62"/>
      <c r="D1488" s="62"/>
    </row>
    <row r="1489" spans="3:4" x14ac:dyDescent="0.2">
      <c r="C1489" s="62"/>
      <c r="D1489" s="62"/>
    </row>
    <row r="1490" spans="3:4" x14ac:dyDescent="0.2">
      <c r="C1490" s="62"/>
      <c r="D1490" s="62"/>
    </row>
    <row r="1491" spans="3:4" x14ac:dyDescent="0.2">
      <c r="C1491" s="62"/>
      <c r="D1491" s="62"/>
    </row>
    <row r="1492" spans="3:4" x14ac:dyDescent="0.2">
      <c r="C1492" s="62"/>
      <c r="D1492" s="62"/>
    </row>
    <row r="1493" spans="3:4" x14ac:dyDescent="0.2">
      <c r="C1493" s="62"/>
      <c r="D1493" s="62"/>
    </row>
    <row r="1494" spans="3:4" x14ac:dyDescent="0.2">
      <c r="C1494" s="62"/>
      <c r="D1494" s="62"/>
    </row>
    <row r="1495" spans="3:4" x14ac:dyDescent="0.2">
      <c r="C1495" s="62"/>
      <c r="D1495" s="62"/>
    </row>
    <row r="1496" spans="3:4" x14ac:dyDescent="0.2">
      <c r="C1496" s="62"/>
      <c r="D1496" s="62"/>
    </row>
    <row r="1497" spans="3:4" x14ac:dyDescent="0.2">
      <c r="C1497" s="62"/>
      <c r="D1497" s="62"/>
    </row>
    <row r="1498" spans="3:4" x14ac:dyDescent="0.2">
      <c r="C1498" s="62"/>
      <c r="D1498" s="62"/>
    </row>
    <row r="1499" spans="3:4" x14ac:dyDescent="0.2">
      <c r="C1499" s="62"/>
      <c r="D1499" s="62"/>
    </row>
    <row r="1500" spans="3:4" x14ac:dyDescent="0.2">
      <c r="C1500" s="62"/>
      <c r="D1500" s="62"/>
    </row>
    <row r="1501" spans="3:4" x14ac:dyDescent="0.2">
      <c r="C1501" s="62"/>
      <c r="D1501" s="62"/>
    </row>
    <row r="1502" spans="3:4" x14ac:dyDescent="0.2">
      <c r="C1502" s="62"/>
      <c r="D1502" s="62"/>
    </row>
    <row r="1503" spans="3:4" x14ac:dyDescent="0.2">
      <c r="C1503" s="62"/>
      <c r="D1503" s="62"/>
    </row>
    <row r="1504" spans="3:4" x14ac:dyDescent="0.2">
      <c r="C1504" s="62"/>
      <c r="D1504" s="62"/>
    </row>
    <row r="1505" spans="3:4" x14ac:dyDescent="0.2">
      <c r="C1505" s="62"/>
      <c r="D1505" s="62"/>
    </row>
    <row r="1506" spans="3:4" x14ac:dyDescent="0.2">
      <c r="C1506" s="62"/>
      <c r="D1506" s="62"/>
    </row>
    <row r="1507" spans="3:4" x14ac:dyDescent="0.2">
      <c r="C1507" s="62"/>
      <c r="D1507" s="62"/>
    </row>
    <row r="1508" spans="3:4" x14ac:dyDescent="0.2">
      <c r="C1508" s="62"/>
      <c r="D1508" s="62"/>
    </row>
    <row r="1509" spans="3:4" x14ac:dyDescent="0.2">
      <c r="C1509" s="62"/>
      <c r="D1509" s="62"/>
    </row>
    <row r="1510" spans="3:4" x14ac:dyDescent="0.2">
      <c r="C1510" s="62"/>
      <c r="D1510" s="62"/>
    </row>
    <row r="1511" spans="3:4" x14ac:dyDescent="0.2">
      <c r="C1511" s="62"/>
      <c r="D1511" s="62"/>
    </row>
    <row r="1512" spans="3:4" x14ac:dyDescent="0.2">
      <c r="C1512" s="62"/>
      <c r="D1512" s="62"/>
    </row>
    <row r="1513" spans="3:4" x14ac:dyDescent="0.2">
      <c r="C1513" s="62"/>
      <c r="D1513" s="62"/>
    </row>
    <row r="1514" spans="3:4" x14ac:dyDescent="0.2">
      <c r="C1514" s="62"/>
      <c r="D1514" s="62"/>
    </row>
    <row r="1515" spans="3:4" x14ac:dyDescent="0.2">
      <c r="C1515" s="62"/>
      <c r="D1515" s="62"/>
    </row>
    <row r="1516" spans="3:4" x14ac:dyDescent="0.2">
      <c r="C1516" s="62"/>
      <c r="D1516" s="62"/>
    </row>
    <row r="1517" spans="3:4" x14ac:dyDescent="0.2">
      <c r="C1517" s="62"/>
      <c r="D1517" s="62"/>
    </row>
    <row r="1518" spans="3:4" x14ac:dyDescent="0.2">
      <c r="C1518" s="62"/>
      <c r="D1518" s="62"/>
    </row>
    <row r="1519" spans="3:4" x14ac:dyDescent="0.2">
      <c r="C1519" s="62"/>
      <c r="D1519" s="62"/>
    </row>
    <row r="1520" spans="3:4" x14ac:dyDescent="0.2">
      <c r="C1520" s="62"/>
      <c r="D1520" s="62"/>
    </row>
    <row r="1521" spans="3:4" x14ac:dyDescent="0.2">
      <c r="C1521" s="62"/>
      <c r="D1521" s="62"/>
    </row>
    <row r="1522" spans="3:4" x14ac:dyDescent="0.2">
      <c r="C1522" s="62"/>
      <c r="D1522" s="62"/>
    </row>
    <row r="1523" spans="3:4" x14ac:dyDescent="0.2">
      <c r="C1523" s="62"/>
      <c r="D1523" s="62"/>
    </row>
    <row r="1524" spans="3:4" x14ac:dyDescent="0.2">
      <c r="C1524" s="62"/>
      <c r="D1524" s="62"/>
    </row>
    <row r="1525" spans="3:4" x14ac:dyDescent="0.2">
      <c r="C1525" s="62"/>
      <c r="D1525" s="62"/>
    </row>
    <row r="1526" spans="3:4" x14ac:dyDescent="0.2">
      <c r="C1526" s="62"/>
      <c r="D1526" s="62"/>
    </row>
    <row r="1527" spans="3:4" x14ac:dyDescent="0.2">
      <c r="C1527" s="62"/>
      <c r="D1527" s="62"/>
    </row>
    <row r="1528" spans="3:4" x14ac:dyDescent="0.2">
      <c r="C1528" s="62"/>
      <c r="D1528" s="62"/>
    </row>
    <row r="1529" spans="3:4" x14ac:dyDescent="0.2">
      <c r="C1529" s="62"/>
      <c r="D1529" s="62"/>
    </row>
    <row r="1530" spans="3:4" x14ac:dyDescent="0.2">
      <c r="C1530" s="62"/>
      <c r="D1530" s="62"/>
    </row>
    <row r="1531" spans="3:4" x14ac:dyDescent="0.2">
      <c r="C1531" s="62"/>
      <c r="D1531" s="62"/>
    </row>
    <row r="1532" spans="3:4" x14ac:dyDescent="0.2">
      <c r="C1532" s="62"/>
      <c r="D1532" s="62"/>
    </row>
    <row r="1533" spans="3:4" x14ac:dyDescent="0.2">
      <c r="C1533" s="62"/>
      <c r="D1533" s="62"/>
    </row>
    <row r="1534" spans="3:4" x14ac:dyDescent="0.2">
      <c r="C1534" s="62"/>
      <c r="D1534" s="62"/>
    </row>
    <row r="1535" spans="3:4" x14ac:dyDescent="0.2">
      <c r="C1535" s="62"/>
      <c r="D1535" s="62"/>
    </row>
    <row r="1536" spans="3:4" x14ac:dyDescent="0.2">
      <c r="C1536" s="62"/>
      <c r="D1536" s="62"/>
    </row>
    <row r="1537" spans="3:4" x14ac:dyDescent="0.2">
      <c r="C1537" s="62"/>
      <c r="D1537" s="62"/>
    </row>
    <row r="1538" spans="3:4" x14ac:dyDescent="0.2">
      <c r="C1538" s="62"/>
      <c r="D1538" s="62"/>
    </row>
    <row r="1539" spans="3:4" x14ac:dyDescent="0.2">
      <c r="C1539" s="62"/>
      <c r="D1539" s="62"/>
    </row>
    <row r="1540" spans="3:4" x14ac:dyDescent="0.2">
      <c r="C1540" s="62"/>
      <c r="D1540" s="62"/>
    </row>
    <row r="1541" spans="3:4" x14ac:dyDescent="0.2">
      <c r="C1541" s="62"/>
      <c r="D1541" s="62"/>
    </row>
    <row r="1542" spans="3:4" x14ac:dyDescent="0.2">
      <c r="C1542" s="62"/>
      <c r="D1542" s="62"/>
    </row>
    <row r="1543" spans="3:4" x14ac:dyDescent="0.2">
      <c r="C1543" s="62"/>
      <c r="D1543" s="62"/>
    </row>
    <row r="1544" spans="3:4" x14ac:dyDescent="0.2">
      <c r="C1544" s="62"/>
      <c r="D1544" s="62"/>
    </row>
    <row r="1545" spans="3:4" x14ac:dyDescent="0.2">
      <c r="C1545" s="62"/>
      <c r="D1545" s="62"/>
    </row>
    <row r="1546" spans="3:4" x14ac:dyDescent="0.2">
      <c r="C1546" s="62"/>
      <c r="D1546" s="62"/>
    </row>
    <row r="1547" spans="3:4" x14ac:dyDescent="0.2">
      <c r="C1547" s="62"/>
      <c r="D1547" s="62"/>
    </row>
    <row r="1548" spans="3:4" x14ac:dyDescent="0.2">
      <c r="C1548" s="62"/>
      <c r="D1548" s="62"/>
    </row>
    <row r="1549" spans="3:4" x14ac:dyDescent="0.2">
      <c r="C1549" s="62"/>
      <c r="D1549" s="62"/>
    </row>
    <row r="1550" spans="3:4" x14ac:dyDescent="0.2">
      <c r="C1550" s="62"/>
      <c r="D1550" s="62"/>
    </row>
    <row r="1551" spans="3:4" x14ac:dyDescent="0.2">
      <c r="C1551" s="62"/>
      <c r="D1551" s="62"/>
    </row>
    <row r="1552" spans="3:4" x14ac:dyDescent="0.2">
      <c r="C1552" s="62"/>
      <c r="D1552" s="62"/>
    </row>
    <row r="1553" spans="3:4" x14ac:dyDescent="0.2">
      <c r="C1553" s="62"/>
      <c r="D1553" s="62"/>
    </row>
    <row r="1554" spans="3:4" x14ac:dyDescent="0.2">
      <c r="C1554" s="62"/>
      <c r="D1554" s="62"/>
    </row>
    <row r="1555" spans="3:4" x14ac:dyDescent="0.2">
      <c r="C1555" s="62"/>
      <c r="D1555" s="62"/>
    </row>
    <row r="1556" spans="3:4" x14ac:dyDescent="0.2">
      <c r="C1556" s="62"/>
      <c r="D1556" s="62"/>
    </row>
    <row r="1557" spans="3:4" x14ac:dyDescent="0.2">
      <c r="C1557" s="62"/>
      <c r="D1557" s="62"/>
    </row>
    <row r="1558" spans="3:4" x14ac:dyDescent="0.2">
      <c r="C1558" s="62"/>
      <c r="D1558" s="62"/>
    </row>
    <row r="1559" spans="3:4" x14ac:dyDescent="0.2">
      <c r="C1559" s="62"/>
      <c r="D1559" s="62"/>
    </row>
    <row r="1560" spans="3:4" x14ac:dyDescent="0.2">
      <c r="C1560" s="62"/>
      <c r="D1560" s="62"/>
    </row>
    <row r="1561" spans="3:4" x14ac:dyDescent="0.2">
      <c r="C1561" s="62"/>
      <c r="D1561" s="62"/>
    </row>
    <row r="1562" spans="3:4" x14ac:dyDescent="0.2">
      <c r="C1562" s="62"/>
      <c r="D1562" s="62"/>
    </row>
    <row r="1563" spans="3:4" x14ac:dyDescent="0.2">
      <c r="C1563" s="62"/>
      <c r="D1563" s="62"/>
    </row>
    <row r="1564" spans="3:4" x14ac:dyDescent="0.2">
      <c r="C1564" s="62"/>
      <c r="D1564" s="62"/>
    </row>
    <row r="1565" spans="3:4" x14ac:dyDescent="0.2">
      <c r="C1565" s="62"/>
      <c r="D1565" s="62"/>
    </row>
    <row r="1566" spans="3:4" x14ac:dyDescent="0.2">
      <c r="C1566" s="62"/>
      <c r="D1566" s="62"/>
    </row>
    <row r="1567" spans="3:4" x14ac:dyDescent="0.2">
      <c r="C1567" s="62"/>
      <c r="D1567" s="62"/>
    </row>
    <row r="1568" spans="3:4" x14ac:dyDescent="0.2">
      <c r="C1568" s="62"/>
      <c r="D1568" s="62"/>
    </row>
    <row r="1569" spans="3:4" x14ac:dyDescent="0.2">
      <c r="C1569" s="62"/>
      <c r="D1569" s="62"/>
    </row>
    <row r="1570" spans="3:4" x14ac:dyDescent="0.2">
      <c r="C1570" s="62"/>
      <c r="D1570" s="62"/>
    </row>
    <row r="1571" spans="3:4" x14ac:dyDescent="0.2">
      <c r="C1571" s="62"/>
      <c r="D1571" s="62"/>
    </row>
    <row r="1572" spans="3:4" x14ac:dyDescent="0.2">
      <c r="C1572" s="62"/>
      <c r="D1572" s="62"/>
    </row>
    <row r="1573" spans="3:4" x14ac:dyDescent="0.2">
      <c r="C1573" s="62"/>
      <c r="D1573" s="62"/>
    </row>
    <row r="1574" spans="3:4" x14ac:dyDescent="0.2">
      <c r="C1574" s="62"/>
      <c r="D1574" s="62"/>
    </row>
    <row r="1575" spans="3:4" x14ac:dyDescent="0.2">
      <c r="C1575" s="62"/>
      <c r="D1575" s="62"/>
    </row>
    <row r="1576" spans="3:4" x14ac:dyDescent="0.2">
      <c r="C1576" s="62"/>
      <c r="D1576" s="62"/>
    </row>
    <row r="1577" spans="3:4" x14ac:dyDescent="0.2">
      <c r="C1577" s="62"/>
      <c r="D1577" s="62"/>
    </row>
    <row r="1578" spans="3:4" x14ac:dyDescent="0.2">
      <c r="C1578" s="62"/>
      <c r="D1578" s="62"/>
    </row>
    <row r="1579" spans="3:4" x14ac:dyDescent="0.2">
      <c r="C1579" s="62"/>
      <c r="D1579" s="62"/>
    </row>
    <row r="1580" spans="3:4" x14ac:dyDescent="0.2">
      <c r="C1580" s="62"/>
      <c r="D1580" s="62"/>
    </row>
    <row r="1581" spans="3:4" x14ac:dyDescent="0.2">
      <c r="C1581" s="62"/>
      <c r="D1581" s="62"/>
    </row>
    <row r="1582" spans="3:4" x14ac:dyDescent="0.2">
      <c r="C1582" s="62"/>
      <c r="D1582" s="62"/>
    </row>
    <row r="1583" spans="3:4" x14ac:dyDescent="0.2">
      <c r="C1583" s="62"/>
      <c r="D1583" s="62"/>
    </row>
    <row r="1584" spans="3:4" x14ac:dyDescent="0.2">
      <c r="C1584" s="62"/>
      <c r="D1584" s="62"/>
    </row>
    <row r="1585" spans="3:4" x14ac:dyDescent="0.2">
      <c r="C1585" s="62"/>
      <c r="D1585" s="62"/>
    </row>
    <row r="1586" spans="3:4" x14ac:dyDescent="0.2">
      <c r="C1586" s="62"/>
      <c r="D1586" s="62"/>
    </row>
    <row r="1587" spans="3:4" x14ac:dyDescent="0.2">
      <c r="C1587" s="62"/>
      <c r="D1587" s="62"/>
    </row>
    <row r="1588" spans="3:4" x14ac:dyDescent="0.2">
      <c r="C1588" s="62"/>
      <c r="D1588" s="62"/>
    </row>
    <row r="1589" spans="3:4" x14ac:dyDescent="0.2">
      <c r="C1589" s="62"/>
      <c r="D1589" s="62"/>
    </row>
    <row r="1590" spans="3:4" x14ac:dyDescent="0.2">
      <c r="C1590" s="62"/>
      <c r="D1590" s="62"/>
    </row>
    <row r="1591" spans="3:4" x14ac:dyDescent="0.2">
      <c r="C1591" s="62"/>
      <c r="D1591" s="62"/>
    </row>
    <row r="1592" spans="3:4" x14ac:dyDescent="0.2">
      <c r="C1592" s="62"/>
      <c r="D1592" s="62"/>
    </row>
    <row r="1593" spans="3:4" x14ac:dyDescent="0.2">
      <c r="C1593" s="62"/>
      <c r="D1593" s="62"/>
    </row>
    <row r="1594" spans="3:4" x14ac:dyDescent="0.2">
      <c r="C1594" s="62"/>
      <c r="D1594" s="62"/>
    </row>
    <row r="1595" spans="3:4" x14ac:dyDescent="0.2">
      <c r="C1595" s="62"/>
      <c r="D1595" s="62"/>
    </row>
    <row r="1596" spans="3:4" x14ac:dyDescent="0.2">
      <c r="C1596" s="62"/>
      <c r="D1596" s="62"/>
    </row>
    <row r="1597" spans="3:4" x14ac:dyDescent="0.2">
      <c r="C1597" s="62"/>
      <c r="D1597" s="62"/>
    </row>
    <row r="1598" spans="3:4" x14ac:dyDescent="0.2">
      <c r="C1598" s="62"/>
      <c r="D1598" s="62"/>
    </row>
    <row r="1599" spans="3:4" x14ac:dyDescent="0.2">
      <c r="C1599" s="62"/>
      <c r="D1599" s="62"/>
    </row>
    <row r="1600" spans="3:4" x14ac:dyDescent="0.2">
      <c r="C1600" s="62"/>
      <c r="D1600" s="62"/>
    </row>
    <row r="1601" spans="3:4" x14ac:dyDescent="0.2">
      <c r="C1601" s="62"/>
      <c r="D1601" s="62"/>
    </row>
    <row r="1602" spans="3:4" x14ac:dyDescent="0.2">
      <c r="C1602" s="62"/>
      <c r="D1602" s="62"/>
    </row>
    <row r="1603" spans="3:4" x14ac:dyDescent="0.2">
      <c r="C1603" s="62"/>
      <c r="D1603" s="62"/>
    </row>
    <row r="1604" spans="3:4" x14ac:dyDescent="0.2">
      <c r="C1604" s="62"/>
      <c r="D1604" s="62"/>
    </row>
    <row r="1605" spans="3:4" x14ac:dyDescent="0.2">
      <c r="C1605" s="62"/>
      <c r="D1605" s="62"/>
    </row>
    <row r="1606" spans="3:4" x14ac:dyDescent="0.2">
      <c r="C1606" s="62"/>
      <c r="D1606" s="62"/>
    </row>
    <row r="1607" spans="3:4" x14ac:dyDescent="0.2">
      <c r="C1607" s="62"/>
      <c r="D1607" s="62"/>
    </row>
    <row r="1608" spans="3:4" x14ac:dyDescent="0.2">
      <c r="C1608" s="62"/>
      <c r="D1608" s="62"/>
    </row>
    <row r="1609" spans="3:4" x14ac:dyDescent="0.2">
      <c r="C1609" s="62"/>
      <c r="D1609" s="62"/>
    </row>
    <row r="1610" spans="3:4" x14ac:dyDescent="0.2">
      <c r="C1610" s="62"/>
      <c r="D1610" s="62"/>
    </row>
    <row r="1611" spans="3:4" x14ac:dyDescent="0.2">
      <c r="C1611" s="62"/>
      <c r="D1611" s="62"/>
    </row>
    <row r="1612" spans="3:4" x14ac:dyDescent="0.2">
      <c r="C1612" s="62"/>
      <c r="D1612" s="62"/>
    </row>
    <row r="1613" spans="3:4" x14ac:dyDescent="0.2">
      <c r="C1613" s="62"/>
      <c r="D1613" s="62"/>
    </row>
    <row r="1614" spans="3:4" x14ac:dyDescent="0.2">
      <c r="C1614" s="62"/>
      <c r="D1614" s="62"/>
    </row>
    <row r="1615" spans="3:4" x14ac:dyDescent="0.2">
      <c r="C1615" s="62"/>
      <c r="D1615" s="62"/>
    </row>
    <row r="1616" spans="3:4" x14ac:dyDescent="0.2">
      <c r="C1616" s="62"/>
      <c r="D1616" s="62"/>
    </row>
    <row r="1617" spans="3:4" x14ac:dyDescent="0.2">
      <c r="C1617" s="62"/>
      <c r="D1617" s="62"/>
    </row>
    <row r="1618" spans="3:4" x14ac:dyDescent="0.2">
      <c r="C1618" s="62"/>
      <c r="D1618" s="62"/>
    </row>
    <row r="1619" spans="3:4" x14ac:dyDescent="0.2">
      <c r="C1619" s="62"/>
      <c r="D1619" s="62"/>
    </row>
    <row r="1620" spans="3:4" x14ac:dyDescent="0.2">
      <c r="C1620" s="62"/>
      <c r="D1620" s="62"/>
    </row>
    <row r="1621" spans="3:4" x14ac:dyDescent="0.2">
      <c r="C1621" s="62"/>
      <c r="D1621" s="62"/>
    </row>
    <row r="1622" spans="3:4" x14ac:dyDescent="0.2">
      <c r="C1622" s="62"/>
      <c r="D1622" s="62"/>
    </row>
    <row r="1623" spans="3:4" x14ac:dyDescent="0.2">
      <c r="C1623" s="62"/>
      <c r="D1623" s="62"/>
    </row>
    <row r="1624" spans="3:4" x14ac:dyDescent="0.2">
      <c r="C1624" s="62"/>
      <c r="D1624" s="62"/>
    </row>
    <row r="1625" spans="3:4" x14ac:dyDescent="0.2">
      <c r="C1625" s="62"/>
      <c r="D1625" s="62"/>
    </row>
    <row r="1626" spans="3:4" x14ac:dyDescent="0.2">
      <c r="C1626" s="62"/>
      <c r="D1626" s="62"/>
    </row>
    <row r="1627" spans="3:4" x14ac:dyDescent="0.2">
      <c r="C1627" s="62"/>
      <c r="D1627" s="62"/>
    </row>
    <row r="1628" spans="3:4" x14ac:dyDescent="0.2">
      <c r="C1628" s="62"/>
      <c r="D1628" s="62"/>
    </row>
    <row r="1629" spans="3:4" x14ac:dyDescent="0.2">
      <c r="C1629" s="62"/>
      <c r="D1629" s="62"/>
    </row>
    <row r="1630" spans="3:4" x14ac:dyDescent="0.2">
      <c r="C1630" s="62"/>
      <c r="D1630" s="62"/>
    </row>
    <row r="1631" spans="3:4" x14ac:dyDescent="0.2">
      <c r="C1631" s="62"/>
      <c r="D1631" s="62"/>
    </row>
    <row r="1632" spans="3:4" x14ac:dyDescent="0.2">
      <c r="C1632" s="62"/>
      <c r="D1632" s="62"/>
    </row>
    <row r="1633" spans="3:4" x14ac:dyDescent="0.2">
      <c r="C1633" s="62"/>
      <c r="D1633" s="62"/>
    </row>
    <row r="1634" spans="3:4" x14ac:dyDescent="0.2">
      <c r="C1634" s="62"/>
      <c r="D1634" s="62"/>
    </row>
    <row r="1635" spans="3:4" x14ac:dyDescent="0.2">
      <c r="C1635" s="62"/>
      <c r="D1635" s="62"/>
    </row>
    <row r="1636" spans="3:4" x14ac:dyDescent="0.2">
      <c r="C1636" s="62"/>
      <c r="D1636" s="62"/>
    </row>
    <row r="1637" spans="3:4" x14ac:dyDescent="0.2">
      <c r="C1637" s="62"/>
      <c r="D1637" s="62"/>
    </row>
    <row r="1638" spans="3:4" x14ac:dyDescent="0.2">
      <c r="C1638" s="62"/>
      <c r="D1638" s="62"/>
    </row>
    <row r="1639" spans="3:4" x14ac:dyDescent="0.2">
      <c r="C1639" s="62"/>
      <c r="D1639" s="62"/>
    </row>
    <row r="1640" spans="3:4" x14ac:dyDescent="0.2">
      <c r="C1640" s="62"/>
      <c r="D1640" s="62"/>
    </row>
    <row r="1641" spans="3:4" x14ac:dyDescent="0.2">
      <c r="C1641" s="62"/>
      <c r="D1641" s="62"/>
    </row>
    <row r="1642" spans="3:4" x14ac:dyDescent="0.2">
      <c r="C1642" s="62"/>
      <c r="D1642" s="62"/>
    </row>
    <row r="1643" spans="3:4" x14ac:dyDescent="0.2">
      <c r="C1643" s="62"/>
      <c r="D1643" s="62"/>
    </row>
    <row r="1644" spans="3:4" x14ac:dyDescent="0.2">
      <c r="C1644" s="62"/>
      <c r="D1644" s="62"/>
    </row>
    <row r="1645" spans="3:4" x14ac:dyDescent="0.2">
      <c r="C1645" s="62"/>
      <c r="D1645" s="62"/>
    </row>
    <row r="1646" spans="3:4" x14ac:dyDescent="0.2">
      <c r="C1646" s="62"/>
      <c r="D1646" s="62"/>
    </row>
    <row r="1647" spans="3:4" x14ac:dyDescent="0.2">
      <c r="C1647" s="62"/>
      <c r="D1647" s="62"/>
    </row>
    <row r="1648" spans="3:4" x14ac:dyDescent="0.2">
      <c r="C1648" s="62"/>
      <c r="D1648" s="62"/>
    </row>
    <row r="1649" spans="3:4" x14ac:dyDescent="0.2">
      <c r="C1649" s="62"/>
      <c r="D1649" s="62"/>
    </row>
    <row r="1650" spans="3:4" x14ac:dyDescent="0.2">
      <c r="C1650" s="62"/>
      <c r="D1650" s="62"/>
    </row>
    <row r="1651" spans="3:4" x14ac:dyDescent="0.2">
      <c r="C1651" s="62"/>
      <c r="D1651" s="62"/>
    </row>
    <row r="1652" spans="3:4" x14ac:dyDescent="0.2">
      <c r="C1652" s="62"/>
      <c r="D1652" s="62"/>
    </row>
    <row r="1653" spans="3:4" x14ac:dyDescent="0.2">
      <c r="C1653" s="62"/>
      <c r="D1653" s="62"/>
    </row>
    <row r="1654" spans="3:4" x14ac:dyDescent="0.2">
      <c r="C1654" s="62"/>
      <c r="D1654" s="62"/>
    </row>
    <row r="1655" spans="3:4" x14ac:dyDescent="0.2">
      <c r="C1655" s="62"/>
      <c r="D1655" s="62"/>
    </row>
    <row r="1656" spans="3:4" x14ac:dyDescent="0.2">
      <c r="C1656" s="62"/>
      <c r="D1656" s="62"/>
    </row>
    <row r="1657" spans="3:4" x14ac:dyDescent="0.2">
      <c r="C1657" s="62"/>
      <c r="D1657" s="62"/>
    </row>
    <row r="1658" spans="3:4" x14ac:dyDescent="0.2">
      <c r="C1658" s="62"/>
      <c r="D1658" s="62"/>
    </row>
    <row r="1659" spans="3:4" x14ac:dyDescent="0.2">
      <c r="C1659" s="62"/>
      <c r="D1659" s="62"/>
    </row>
    <row r="1660" spans="3:4" x14ac:dyDescent="0.2">
      <c r="C1660" s="62"/>
      <c r="D1660" s="62"/>
    </row>
    <row r="1661" spans="3:4" x14ac:dyDescent="0.2">
      <c r="C1661" s="62"/>
      <c r="D1661" s="62"/>
    </row>
    <row r="1662" spans="3:4" x14ac:dyDescent="0.2">
      <c r="C1662" s="62"/>
      <c r="D1662" s="62"/>
    </row>
    <row r="1663" spans="3:4" x14ac:dyDescent="0.2">
      <c r="C1663" s="62"/>
      <c r="D1663" s="62"/>
    </row>
    <row r="1664" spans="3:4" x14ac:dyDescent="0.2">
      <c r="C1664" s="62"/>
      <c r="D1664" s="62"/>
    </row>
    <row r="1665" spans="3:4" x14ac:dyDescent="0.2">
      <c r="C1665" s="62"/>
      <c r="D1665" s="62"/>
    </row>
    <row r="1666" spans="3:4" x14ac:dyDescent="0.2">
      <c r="C1666" s="62"/>
      <c r="D1666" s="62"/>
    </row>
    <row r="1667" spans="3:4" x14ac:dyDescent="0.2">
      <c r="C1667" s="62"/>
      <c r="D1667" s="62"/>
    </row>
    <row r="1668" spans="3:4" x14ac:dyDescent="0.2">
      <c r="C1668" s="62"/>
      <c r="D1668" s="62"/>
    </row>
    <row r="1669" spans="3:4" x14ac:dyDescent="0.2">
      <c r="C1669" s="62"/>
      <c r="D1669" s="62"/>
    </row>
    <row r="1670" spans="3:4" x14ac:dyDescent="0.2">
      <c r="C1670" s="62"/>
      <c r="D1670" s="62"/>
    </row>
    <row r="1671" spans="3:4" x14ac:dyDescent="0.2">
      <c r="C1671" s="62"/>
      <c r="D1671" s="62"/>
    </row>
    <row r="1672" spans="3:4" x14ac:dyDescent="0.2">
      <c r="C1672" s="62"/>
      <c r="D1672" s="62"/>
    </row>
    <row r="1673" spans="3:4" x14ac:dyDescent="0.2">
      <c r="C1673" s="62"/>
      <c r="D1673" s="62"/>
    </row>
    <row r="1674" spans="3:4" x14ac:dyDescent="0.2">
      <c r="C1674" s="62"/>
      <c r="D1674" s="62"/>
    </row>
    <row r="1675" spans="3:4" x14ac:dyDescent="0.2">
      <c r="C1675" s="62"/>
      <c r="D1675" s="62"/>
    </row>
    <row r="1676" spans="3:4" x14ac:dyDescent="0.2">
      <c r="C1676" s="62"/>
      <c r="D1676" s="62"/>
    </row>
    <row r="1677" spans="3:4" x14ac:dyDescent="0.2">
      <c r="C1677" s="62"/>
      <c r="D1677" s="62"/>
    </row>
    <row r="1678" spans="3:4" x14ac:dyDescent="0.2">
      <c r="C1678" s="62"/>
      <c r="D1678" s="62"/>
    </row>
    <row r="1679" spans="3:4" x14ac:dyDescent="0.2">
      <c r="C1679" s="62"/>
      <c r="D1679" s="62"/>
    </row>
    <row r="1680" spans="3:4" x14ac:dyDescent="0.2">
      <c r="C1680" s="62"/>
      <c r="D1680" s="62"/>
    </row>
    <row r="1681" spans="3:4" x14ac:dyDescent="0.2">
      <c r="C1681" s="62"/>
      <c r="D1681" s="62"/>
    </row>
    <row r="1682" spans="3:4" x14ac:dyDescent="0.2">
      <c r="C1682" s="62"/>
      <c r="D1682" s="62"/>
    </row>
    <row r="1683" spans="3:4" x14ac:dyDescent="0.2">
      <c r="C1683" s="62"/>
      <c r="D1683" s="62"/>
    </row>
    <row r="1684" spans="3:4" x14ac:dyDescent="0.2">
      <c r="C1684" s="62"/>
      <c r="D1684" s="62"/>
    </row>
    <row r="1685" spans="3:4" x14ac:dyDescent="0.2">
      <c r="C1685" s="62"/>
      <c r="D1685" s="62"/>
    </row>
    <row r="1686" spans="3:4" x14ac:dyDescent="0.2">
      <c r="C1686" s="62"/>
      <c r="D1686" s="62"/>
    </row>
    <row r="1687" spans="3:4" x14ac:dyDescent="0.2">
      <c r="C1687" s="62"/>
      <c r="D1687" s="62"/>
    </row>
    <row r="1688" spans="3:4" x14ac:dyDescent="0.2">
      <c r="C1688" s="62"/>
      <c r="D1688" s="62"/>
    </row>
    <row r="1689" spans="3:4" x14ac:dyDescent="0.2">
      <c r="C1689" s="62"/>
      <c r="D1689" s="62"/>
    </row>
    <row r="1690" spans="3:4" x14ac:dyDescent="0.2">
      <c r="C1690" s="62"/>
      <c r="D1690" s="62"/>
    </row>
    <row r="1691" spans="3:4" x14ac:dyDescent="0.2">
      <c r="C1691" s="62"/>
      <c r="D1691" s="62"/>
    </row>
    <row r="1692" spans="3:4" x14ac:dyDescent="0.2">
      <c r="C1692" s="62"/>
      <c r="D1692" s="62"/>
    </row>
    <row r="1693" spans="3:4" x14ac:dyDescent="0.2">
      <c r="C1693" s="62"/>
      <c r="D1693" s="62"/>
    </row>
    <row r="1694" spans="3:4" x14ac:dyDescent="0.2">
      <c r="C1694" s="62"/>
      <c r="D1694" s="62"/>
    </row>
    <row r="1695" spans="3:4" x14ac:dyDescent="0.2">
      <c r="C1695" s="62"/>
      <c r="D1695" s="62"/>
    </row>
    <row r="1696" spans="3:4" x14ac:dyDescent="0.2">
      <c r="C1696" s="62"/>
      <c r="D1696" s="62"/>
    </row>
    <row r="1697" spans="3:4" x14ac:dyDescent="0.2">
      <c r="C1697" s="62"/>
      <c r="D1697" s="62"/>
    </row>
    <row r="1698" spans="3:4" x14ac:dyDescent="0.2">
      <c r="C1698" s="62"/>
      <c r="D1698" s="62"/>
    </row>
    <row r="1699" spans="3:4" x14ac:dyDescent="0.2">
      <c r="C1699" s="62"/>
      <c r="D1699" s="62"/>
    </row>
    <row r="1700" spans="3:4" x14ac:dyDescent="0.2">
      <c r="C1700" s="62"/>
      <c r="D1700" s="62"/>
    </row>
    <row r="1701" spans="3:4" x14ac:dyDescent="0.2">
      <c r="C1701" s="62"/>
      <c r="D1701" s="62"/>
    </row>
    <row r="1702" spans="3:4" x14ac:dyDescent="0.2">
      <c r="C1702" s="62"/>
      <c r="D1702" s="62"/>
    </row>
    <row r="1703" spans="3:4" x14ac:dyDescent="0.2">
      <c r="C1703" s="62"/>
      <c r="D1703" s="62"/>
    </row>
    <row r="1704" spans="3:4" x14ac:dyDescent="0.2">
      <c r="C1704" s="62"/>
      <c r="D1704" s="62"/>
    </row>
    <row r="1705" spans="3:4" x14ac:dyDescent="0.2">
      <c r="C1705" s="62"/>
      <c r="D1705" s="62"/>
    </row>
    <row r="1706" spans="3:4" x14ac:dyDescent="0.2">
      <c r="C1706" s="62"/>
      <c r="D1706" s="62"/>
    </row>
    <row r="1707" spans="3:4" x14ac:dyDescent="0.2">
      <c r="C1707" s="62"/>
      <c r="D1707" s="62"/>
    </row>
    <row r="1708" spans="3:4" x14ac:dyDescent="0.2">
      <c r="C1708" s="62"/>
      <c r="D1708" s="62"/>
    </row>
    <row r="1709" spans="3:4" x14ac:dyDescent="0.2">
      <c r="C1709" s="62"/>
      <c r="D1709" s="62"/>
    </row>
    <row r="1710" spans="3:4" x14ac:dyDescent="0.2">
      <c r="C1710" s="62"/>
      <c r="D1710" s="62"/>
    </row>
    <row r="1711" spans="3:4" x14ac:dyDescent="0.2">
      <c r="C1711" s="62"/>
      <c r="D1711" s="62"/>
    </row>
    <row r="1712" spans="3:4" x14ac:dyDescent="0.2">
      <c r="C1712" s="62"/>
      <c r="D1712" s="62"/>
    </row>
    <row r="1713" spans="3:4" x14ac:dyDescent="0.2">
      <c r="C1713" s="62"/>
      <c r="D1713" s="62"/>
    </row>
    <row r="1714" spans="3:4" x14ac:dyDescent="0.2">
      <c r="C1714" s="62"/>
      <c r="D1714" s="62"/>
    </row>
    <row r="1715" spans="3:4" x14ac:dyDescent="0.2">
      <c r="C1715" s="62"/>
      <c r="D1715" s="62"/>
    </row>
    <row r="1716" spans="3:4" x14ac:dyDescent="0.2">
      <c r="C1716" s="62"/>
      <c r="D1716" s="62"/>
    </row>
    <row r="1717" spans="3:4" x14ac:dyDescent="0.2">
      <c r="C1717" s="62"/>
      <c r="D1717" s="62"/>
    </row>
    <row r="1718" spans="3:4" x14ac:dyDescent="0.2">
      <c r="C1718" s="62"/>
      <c r="D1718" s="62"/>
    </row>
    <row r="1719" spans="3:4" x14ac:dyDescent="0.2">
      <c r="C1719" s="62"/>
      <c r="D1719" s="62"/>
    </row>
    <row r="1720" spans="3:4" x14ac:dyDescent="0.2">
      <c r="C1720" s="62"/>
      <c r="D1720" s="62"/>
    </row>
    <row r="1721" spans="3:4" x14ac:dyDescent="0.2">
      <c r="C1721" s="62"/>
      <c r="D1721" s="62"/>
    </row>
    <row r="1722" spans="3:4" x14ac:dyDescent="0.2">
      <c r="C1722" s="62"/>
      <c r="D1722" s="62"/>
    </row>
    <row r="1723" spans="3:4" x14ac:dyDescent="0.2">
      <c r="C1723" s="62"/>
      <c r="D1723" s="62"/>
    </row>
    <row r="1724" spans="3:4" x14ac:dyDescent="0.2">
      <c r="C1724" s="62"/>
      <c r="D1724" s="62"/>
    </row>
    <row r="1725" spans="3:4" x14ac:dyDescent="0.2">
      <c r="C1725" s="62"/>
      <c r="D1725" s="62"/>
    </row>
    <row r="1726" spans="3:4" x14ac:dyDescent="0.2">
      <c r="C1726" s="62"/>
      <c r="D1726" s="62"/>
    </row>
    <row r="1727" spans="3:4" x14ac:dyDescent="0.2">
      <c r="C1727" s="62"/>
      <c r="D1727" s="62"/>
    </row>
    <row r="1728" spans="3:4" x14ac:dyDescent="0.2">
      <c r="C1728" s="62"/>
      <c r="D1728" s="62"/>
    </row>
    <row r="1729" spans="3:4" x14ac:dyDescent="0.2">
      <c r="C1729" s="62"/>
      <c r="D1729" s="62"/>
    </row>
    <row r="1730" spans="3:4" x14ac:dyDescent="0.2">
      <c r="C1730" s="62"/>
      <c r="D1730" s="62"/>
    </row>
    <row r="1731" spans="3:4" x14ac:dyDescent="0.2">
      <c r="C1731" s="62"/>
      <c r="D1731" s="62"/>
    </row>
    <row r="1732" spans="3:4" x14ac:dyDescent="0.2">
      <c r="C1732" s="62"/>
      <c r="D1732" s="62"/>
    </row>
    <row r="1733" spans="3:4" x14ac:dyDescent="0.2">
      <c r="C1733" s="62"/>
      <c r="D1733" s="62"/>
    </row>
    <row r="1734" spans="3:4" x14ac:dyDescent="0.2">
      <c r="C1734" s="62"/>
      <c r="D1734" s="62"/>
    </row>
    <row r="1735" spans="3:4" x14ac:dyDescent="0.2">
      <c r="C1735" s="62"/>
      <c r="D1735" s="62"/>
    </row>
    <row r="1736" spans="3:4" x14ac:dyDescent="0.2">
      <c r="C1736" s="62"/>
      <c r="D1736" s="62"/>
    </row>
    <row r="1737" spans="3:4" x14ac:dyDescent="0.2">
      <c r="C1737" s="62"/>
      <c r="D1737" s="62"/>
    </row>
    <row r="1738" spans="3:4" x14ac:dyDescent="0.2">
      <c r="C1738" s="62"/>
      <c r="D1738" s="62"/>
    </row>
    <row r="1739" spans="3:4" x14ac:dyDescent="0.2">
      <c r="C1739" s="62"/>
      <c r="D1739" s="62"/>
    </row>
    <row r="1740" spans="3:4" x14ac:dyDescent="0.2">
      <c r="C1740" s="62"/>
      <c r="D1740" s="62"/>
    </row>
    <row r="1741" spans="3:4" x14ac:dyDescent="0.2">
      <c r="C1741" s="62"/>
      <c r="D1741" s="62"/>
    </row>
    <row r="1742" spans="3:4" x14ac:dyDescent="0.2">
      <c r="C1742" s="62"/>
      <c r="D1742" s="62"/>
    </row>
    <row r="1743" spans="3:4" x14ac:dyDescent="0.2">
      <c r="C1743" s="62"/>
      <c r="D1743" s="62"/>
    </row>
    <row r="1744" spans="3:4" x14ac:dyDescent="0.2">
      <c r="C1744" s="62"/>
      <c r="D1744" s="62"/>
    </row>
    <row r="1745" spans="3:4" x14ac:dyDescent="0.2">
      <c r="C1745" s="62"/>
      <c r="D1745" s="62"/>
    </row>
    <row r="1746" spans="3:4" x14ac:dyDescent="0.2">
      <c r="C1746" s="62"/>
      <c r="D1746" s="62"/>
    </row>
    <row r="1747" spans="3:4" x14ac:dyDescent="0.2">
      <c r="C1747" s="62"/>
      <c r="D1747" s="62"/>
    </row>
    <row r="1748" spans="3:4" x14ac:dyDescent="0.2">
      <c r="C1748" s="62"/>
      <c r="D1748" s="62"/>
    </row>
    <row r="1749" spans="3:4" x14ac:dyDescent="0.2">
      <c r="C1749" s="62"/>
      <c r="D1749" s="62"/>
    </row>
    <row r="1750" spans="3:4" x14ac:dyDescent="0.2">
      <c r="C1750" s="62"/>
      <c r="D1750" s="62"/>
    </row>
    <row r="1751" spans="3:4" x14ac:dyDescent="0.2">
      <c r="C1751" s="62"/>
      <c r="D1751" s="62"/>
    </row>
    <row r="1752" spans="3:4" x14ac:dyDescent="0.2">
      <c r="C1752" s="62"/>
      <c r="D1752" s="62"/>
    </row>
    <row r="1753" spans="3:4" x14ac:dyDescent="0.2">
      <c r="C1753" s="62"/>
      <c r="D1753" s="62"/>
    </row>
    <row r="1754" spans="3:4" x14ac:dyDescent="0.2">
      <c r="C1754" s="62"/>
      <c r="D1754" s="62"/>
    </row>
    <row r="1755" spans="3:4" x14ac:dyDescent="0.2">
      <c r="C1755" s="62"/>
      <c r="D1755" s="62"/>
    </row>
    <row r="1756" spans="3:4" x14ac:dyDescent="0.2">
      <c r="C1756" s="62"/>
      <c r="D1756" s="62"/>
    </row>
    <row r="1757" spans="3:4" x14ac:dyDescent="0.2">
      <c r="C1757" s="62"/>
      <c r="D1757" s="62"/>
    </row>
    <row r="1758" spans="3:4" x14ac:dyDescent="0.2">
      <c r="C1758" s="62"/>
      <c r="D1758" s="62"/>
    </row>
    <row r="1759" spans="3:4" x14ac:dyDescent="0.2">
      <c r="C1759" s="62"/>
      <c r="D1759" s="62"/>
    </row>
    <row r="1760" spans="3:4" x14ac:dyDescent="0.2">
      <c r="C1760" s="62"/>
      <c r="D1760" s="62"/>
    </row>
    <row r="1761" spans="3:4" x14ac:dyDescent="0.2">
      <c r="C1761" s="62"/>
      <c r="D1761" s="62"/>
    </row>
    <row r="1762" spans="3:4" x14ac:dyDescent="0.2">
      <c r="C1762" s="62"/>
      <c r="D1762" s="62"/>
    </row>
    <row r="1763" spans="3:4" x14ac:dyDescent="0.2">
      <c r="C1763" s="62"/>
      <c r="D1763" s="62"/>
    </row>
    <row r="1764" spans="3:4" x14ac:dyDescent="0.2">
      <c r="C1764" s="62"/>
      <c r="D1764" s="62"/>
    </row>
    <row r="1765" spans="3:4" x14ac:dyDescent="0.2">
      <c r="C1765" s="62"/>
      <c r="D1765" s="62"/>
    </row>
    <row r="1766" spans="3:4" x14ac:dyDescent="0.2">
      <c r="C1766" s="62"/>
      <c r="D1766" s="62"/>
    </row>
    <row r="1767" spans="3:4" x14ac:dyDescent="0.2">
      <c r="C1767" s="62"/>
      <c r="D1767" s="62"/>
    </row>
    <row r="1768" spans="3:4" x14ac:dyDescent="0.2">
      <c r="C1768" s="62"/>
      <c r="D1768" s="62"/>
    </row>
    <row r="1769" spans="3:4" x14ac:dyDescent="0.2">
      <c r="C1769" s="62"/>
      <c r="D1769" s="62"/>
    </row>
    <row r="1770" spans="3:4" x14ac:dyDescent="0.2">
      <c r="C1770" s="62"/>
      <c r="D1770" s="62"/>
    </row>
    <row r="1771" spans="3:4" x14ac:dyDescent="0.2">
      <c r="C1771" s="62"/>
      <c r="D1771" s="62"/>
    </row>
    <row r="1772" spans="3:4" x14ac:dyDescent="0.2">
      <c r="C1772" s="62"/>
      <c r="D1772" s="62"/>
    </row>
    <row r="1773" spans="3:4" x14ac:dyDescent="0.2">
      <c r="C1773" s="62"/>
      <c r="D1773" s="62"/>
    </row>
    <row r="1774" spans="3:4" x14ac:dyDescent="0.2">
      <c r="C1774" s="62"/>
      <c r="D1774" s="62"/>
    </row>
    <row r="1775" spans="3:4" x14ac:dyDescent="0.2">
      <c r="C1775" s="62"/>
      <c r="D1775" s="62"/>
    </row>
    <row r="1776" spans="3:4" x14ac:dyDescent="0.2">
      <c r="C1776" s="62"/>
      <c r="D1776" s="62"/>
    </row>
    <row r="1777" spans="3:4" x14ac:dyDescent="0.2">
      <c r="C1777" s="62"/>
      <c r="D1777" s="62"/>
    </row>
    <row r="1778" spans="3:4" x14ac:dyDescent="0.2">
      <c r="C1778" s="62"/>
      <c r="D1778" s="62"/>
    </row>
    <row r="1779" spans="3:4" x14ac:dyDescent="0.2">
      <c r="C1779" s="62"/>
      <c r="D1779" s="62"/>
    </row>
    <row r="1780" spans="3:4" x14ac:dyDescent="0.2">
      <c r="C1780" s="62"/>
      <c r="D1780" s="62"/>
    </row>
    <row r="1781" spans="3:4" x14ac:dyDescent="0.2">
      <c r="C1781" s="62"/>
      <c r="D1781" s="62"/>
    </row>
    <row r="1782" spans="3:4" x14ac:dyDescent="0.2">
      <c r="C1782" s="62"/>
      <c r="D1782" s="62"/>
    </row>
    <row r="1783" spans="3:4" x14ac:dyDescent="0.2">
      <c r="C1783" s="62"/>
      <c r="D1783" s="62"/>
    </row>
    <row r="1784" spans="3:4" x14ac:dyDescent="0.2">
      <c r="C1784" s="62"/>
      <c r="D1784" s="62"/>
    </row>
    <row r="1785" spans="3:4" x14ac:dyDescent="0.2">
      <c r="C1785" s="62"/>
      <c r="D1785" s="62"/>
    </row>
    <row r="1786" spans="3:4" x14ac:dyDescent="0.2">
      <c r="C1786" s="62"/>
      <c r="D1786" s="62"/>
    </row>
    <row r="1787" spans="3:4" x14ac:dyDescent="0.2">
      <c r="C1787" s="62"/>
      <c r="D1787" s="62"/>
    </row>
    <row r="1788" spans="3:4" x14ac:dyDescent="0.2">
      <c r="C1788" s="62"/>
      <c r="D1788" s="62"/>
    </row>
    <row r="1789" spans="3:4" x14ac:dyDescent="0.2">
      <c r="C1789" s="62"/>
      <c r="D1789" s="62"/>
    </row>
    <row r="1790" spans="3:4" x14ac:dyDescent="0.2">
      <c r="C1790" s="62"/>
      <c r="D1790" s="62"/>
    </row>
    <row r="1791" spans="3:4" x14ac:dyDescent="0.2">
      <c r="C1791" s="62"/>
      <c r="D1791" s="62"/>
    </row>
    <row r="1792" spans="3:4" x14ac:dyDescent="0.2">
      <c r="C1792" s="62"/>
      <c r="D1792" s="62"/>
    </row>
    <row r="1793" spans="3:4" x14ac:dyDescent="0.2">
      <c r="C1793" s="62"/>
      <c r="D1793" s="62"/>
    </row>
    <row r="1794" spans="3:4" x14ac:dyDescent="0.2">
      <c r="C1794" s="62"/>
      <c r="D1794" s="62"/>
    </row>
    <row r="1795" spans="3:4" x14ac:dyDescent="0.2">
      <c r="C1795" s="62"/>
      <c r="D1795" s="62"/>
    </row>
    <row r="1796" spans="3:4" x14ac:dyDescent="0.2">
      <c r="C1796" s="62"/>
      <c r="D1796" s="62"/>
    </row>
    <row r="1797" spans="3:4" x14ac:dyDescent="0.2">
      <c r="C1797" s="62"/>
      <c r="D1797" s="62"/>
    </row>
    <row r="1798" spans="3:4" x14ac:dyDescent="0.2">
      <c r="C1798" s="62"/>
      <c r="D1798" s="62"/>
    </row>
    <row r="1799" spans="3:4" x14ac:dyDescent="0.2">
      <c r="C1799" s="62"/>
      <c r="D1799" s="62"/>
    </row>
    <row r="1800" spans="3:4" x14ac:dyDescent="0.2">
      <c r="C1800" s="62"/>
      <c r="D1800" s="62"/>
    </row>
    <row r="1801" spans="3:4" x14ac:dyDescent="0.2">
      <c r="C1801" s="62"/>
      <c r="D1801" s="62"/>
    </row>
    <row r="1802" spans="3:4" x14ac:dyDescent="0.2">
      <c r="C1802" s="62"/>
      <c r="D1802" s="62"/>
    </row>
    <row r="1803" spans="3:4" x14ac:dyDescent="0.2">
      <c r="C1803" s="62"/>
      <c r="D1803" s="62"/>
    </row>
    <row r="1804" spans="3:4" x14ac:dyDescent="0.2">
      <c r="C1804" s="62"/>
      <c r="D1804" s="62"/>
    </row>
    <row r="1805" spans="3:4" x14ac:dyDescent="0.2">
      <c r="C1805" s="62"/>
      <c r="D1805" s="62"/>
    </row>
    <row r="1806" spans="3:4" x14ac:dyDescent="0.2">
      <c r="C1806" s="62"/>
      <c r="D1806" s="62"/>
    </row>
    <row r="1807" spans="3:4" x14ac:dyDescent="0.2">
      <c r="C1807" s="62"/>
      <c r="D1807" s="62"/>
    </row>
    <row r="1808" spans="3:4" x14ac:dyDescent="0.2">
      <c r="C1808" s="62"/>
      <c r="D1808" s="62"/>
    </row>
    <row r="1809" spans="3:4" x14ac:dyDescent="0.2">
      <c r="C1809" s="62"/>
      <c r="D1809" s="62"/>
    </row>
    <row r="1810" spans="3:4" x14ac:dyDescent="0.2">
      <c r="C1810" s="62"/>
      <c r="D1810" s="62"/>
    </row>
    <row r="1811" spans="3:4" x14ac:dyDescent="0.2">
      <c r="C1811" s="62"/>
      <c r="D1811" s="62"/>
    </row>
    <row r="1812" spans="3:4" x14ac:dyDescent="0.2">
      <c r="C1812" s="62"/>
      <c r="D1812" s="62"/>
    </row>
    <row r="1813" spans="3:4" x14ac:dyDescent="0.2">
      <c r="C1813" s="62"/>
      <c r="D1813" s="62"/>
    </row>
    <row r="1814" spans="3:4" x14ac:dyDescent="0.2">
      <c r="C1814" s="62"/>
      <c r="D1814" s="62"/>
    </row>
    <row r="1815" spans="3:4" x14ac:dyDescent="0.2">
      <c r="C1815" s="62"/>
      <c r="D1815" s="62"/>
    </row>
    <row r="1816" spans="3:4" x14ac:dyDescent="0.2">
      <c r="C1816" s="62"/>
      <c r="D1816" s="62"/>
    </row>
    <row r="1817" spans="3:4" x14ac:dyDescent="0.2">
      <c r="C1817" s="62"/>
      <c r="D1817" s="62"/>
    </row>
    <row r="1818" spans="3:4" x14ac:dyDescent="0.2">
      <c r="C1818" s="62"/>
      <c r="D1818" s="62"/>
    </row>
    <row r="1819" spans="3:4" x14ac:dyDescent="0.2">
      <c r="C1819" s="62"/>
      <c r="D1819" s="62"/>
    </row>
    <row r="1820" spans="3:4" x14ac:dyDescent="0.2">
      <c r="C1820" s="62"/>
      <c r="D1820" s="62"/>
    </row>
    <row r="1821" spans="3:4" x14ac:dyDescent="0.2">
      <c r="C1821" s="62"/>
      <c r="D1821" s="62"/>
    </row>
    <row r="1822" spans="3:4" x14ac:dyDescent="0.2">
      <c r="C1822" s="62"/>
      <c r="D1822" s="62"/>
    </row>
    <row r="1823" spans="3:4" x14ac:dyDescent="0.2">
      <c r="C1823" s="62"/>
      <c r="D1823" s="62"/>
    </row>
    <row r="1824" spans="3:4" x14ac:dyDescent="0.2">
      <c r="C1824" s="62"/>
      <c r="D1824" s="62"/>
    </row>
    <row r="1825" spans="3:4" x14ac:dyDescent="0.2">
      <c r="C1825" s="62"/>
      <c r="D1825" s="62"/>
    </row>
    <row r="1826" spans="3:4" x14ac:dyDescent="0.2">
      <c r="C1826" s="62"/>
      <c r="D1826" s="62"/>
    </row>
    <row r="1827" spans="3:4" x14ac:dyDescent="0.2">
      <c r="C1827" s="62"/>
      <c r="D1827" s="62"/>
    </row>
    <row r="1828" spans="3:4" x14ac:dyDescent="0.2">
      <c r="C1828" s="62"/>
      <c r="D1828" s="62"/>
    </row>
    <row r="1829" spans="3:4" x14ac:dyDescent="0.2">
      <c r="C1829" s="62"/>
      <c r="D1829" s="62"/>
    </row>
    <row r="1830" spans="3:4" x14ac:dyDescent="0.2">
      <c r="C1830" s="62"/>
      <c r="D1830" s="62"/>
    </row>
    <row r="1831" spans="3:4" x14ac:dyDescent="0.2">
      <c r="C1831" s="62"/>
      <c r="D1831" s="62"/>
    </row>
    <row r="1832" spans="3:4" x14ac:dyDescent="0.2">
      <c r="C1832" s="62"/>
      <c r="D1832" s="62"/>
    </row>
    <row r="1833" spans="3:4" x14ac:dyDescent="0.2">
      <c r="C1833" s="62"/>
      <c r="D1833" s="62"/>
    </row>
    <row r="1834" spans="3:4" x14ac:dyDescent="0.2">
      <c r="C1834" s="62"/>
      <c r="D1834" s="62"/>
    </row>
    <row r="1835" spans="3:4" x14ac:dyDescent="0.2">
      <c r="C1835" s="62"/>
      <c r="D1835" s="62"/>
    </row>
    <row r="1836" spans="3:4" x14ac:dyDescent="0.2">
      <c r="C1836" s="62"/>
      <c r="D1836" s="62"/>
    </row>
    <row r="1837" spans="3:4" x14ac:dyDescent="0.2">
      <c r="C1837" s="62"/>
      <c r="D1837" s="62"/>
    </row>
    <row r="1838" spans="3:4" x14ac:dyDescent="0.2">
      <c r="C1838" s="62"/>
      <c r="D1838" s="62"/>
    </row>
    <row r="1839" spans="3:4" x14ac:dyDescent="0.2">
      <c r="C1839" s="62"/>
      <c r="D1839" s="62"/>
    </row>
    <row r="1840" spans="3:4" x14ac:dyDescent="0.2">
      <c r="C1840" s="62"/>
      <c r="D1840" s="62"/>
    </row>
    <row r="1841" spans="3:4" x14ac:dyDescent="0.2">
      <c r="C1841" s="62"/>
      <c r="D1841" s="62"/>
    </row>
    <row r="1842" spans="3:4" x14ac:dyDescent="0.2">
      <c r="C1842" s="62"/>
      <c r="D1842" s="62"/>
    </row>
    <row r="1843" spans="3:4" x14ac:dyDescent="0.2">
      <c r="C1843" s="62"/>
      <c r="D1843" s="62"/>
    </row>
    <row r="1844" spans="3:4" x14ac:dyDescent="0.2">
      <c r="C1844" s="62"/>
      <c r="D1844" s="62"/>
    </row>
    <row r="1845" spans="3:4" x14ac:dyDescent="0.2">
      <c r="C1845" s="62"/>
      <c r="D1845" s="62"/>
    </row>
    <row r="1846" spans="3:4" x14ac:dyDescent="0.2">
      <c r="C1846" s="62"/>
      <c r="D1846" s="62"/>
    </row>
    <row r="1847" spans="3:4" x14ac:dyDescent="0.2">
      <c r="C1847" s="62"/>
      <c r="D1847" s="62"/>
    </row>
    <row r="1848" spans="3:4" x14ac:dyDescent="0.2">
      <c r="C1848" s="62"/>
      <c r="D1848" s="62"/>
    </row>
    <row r="1849" spans="3:4" x14ac:dyDescent="0.2">
      <c r="C1849" s="62"/>
      <c r="D1849" s="62"/>
    </row>
    <row r="1850" spans="3:4" x14ac:dyDescent="0.2">
      <c r="C1850" s="62"/>
      <c r="D1850" s="62"/>
    </row>
    <row r="1851" spans="3:4" x14ac:dyDescent="0.2">
      <c r="C1851" s="62"/>
      <c r="D1851" s="62"/>
    </row>
    <row r="1852" spans="3:4" x14ac:dyDescent="0.2">
      <c r="C1852" s="62"/>
      <c r="D1852" s="62"/>
    </row>
    <row r="1853" spans="3:4" x14ac:dyDescent="0.2">
      <c r="C1853" s="62"/>
      <c r="D1853" s="62"/>
    </row>
    <row r="1854" spans="3:4" x14ac:dyDescent="0.2">
      <c r="C1854" s="62"/>
      <c r="D1854" s="62"/>
    </row>
    <row r="1855" spans="3:4" x14ac:dyDescent="0.2">
      <c r="C1855" s="62"/>
      <c r="D1855" s="62"/>
    </row>
    <row r="1856" spans="3:4" x14ac:dyDescent="0.2">
      <c r="C1856" s="62"/>
      <c r="D1856" s="62"/>
    </row>
    <row r="1857" spans="3:4" x14ac:dyDescent="0.2">
      <c r="C1857" s="62"/>
      <c r="D1857" s="62"/>
    </row>
    <row r="1858" spans="3:4" x14ac:dyDescent="0.2">
      <c r="C1858" s="62"/>
      <c r="D1858" s="62"/>
    </row>
    <row r="1859" spans="3:4" x14ac:dyDescent="0.2">
      <c r="C1859" s="62"/>
      <c r="D1859" s="62"/>
    </row>
    <row r="1860" spans="3:4" x14ac:dyDescent="0.2">
      <c r="C1860" s="62"/>
      <c r="D1860" s="62"/>
    </row>
    <row r="1861" spans="3:4" x14ac:dyDescent="0.2">
      <c r="C1861" s="62"/>
      <c r="D1861" s="62"/>
    </row>
    <row r="1862" spans="3:4" x14ac:dyDescent="0.2">
      <c r="C1862" s="62"/>
      <c r="D1862" s="62"/>
    </row>
    <row r="1863" spans="3:4" x14ac:dyDescent="0.2">
      <c r="C1863" s="62"/>
      <c r="D1863" s="62"/>
    </row>
    <row r="1864" spans="3:4" x14ac:dyDescent="0.2">
      <c r="C1864" s="62"/>
      <c r="D1864" s="62"/>
    </row>
    <row r="1865" spans="3:4" x14ac:dyDescent="0.2">
      <c r="C1865" s="62"/>
      <c r="D1865" s="62"/>
    </row>
    <row r="1866" spans="3:4" x14ac:dyDescent="0.2">
      <c r="C1866" s="62"/>
      <c r="D1866" s="62"/>
    </row>
    <row r="1867" spans="3:4" x14ac:dyDescent="0.2">
      <c r="C1867" s="62"/>
      <c r="D1867" s="62"/>
    </row>
    <row r="1868" spans="3:4" x14ac:dyDescent="0.2">
      <c r="C1868" s="62"/>
      <c r="D1868" s="62"/>
    </row>
    <row r="1869" spans="3:4" x14ac:dyDescent="0.2">
      <c r="C1869" s="62"/>
      <c r="D1869" s="62"/>
    </row>
    <row r="1870" spans="3:4" x14ac:dyDescent="0.2">
      <c r="C1870" s="62"/>
      <c r="D1870" s="62"/>
    </row>
    <row r="1871" spans="3:4" x14ac:dyDescent="0.2">
      <c r="C1871" s="62"/>
      <c r="D1871" s="62"/>
    </row>
    <row r="1872" spans="3:4" x14ac:dyDescent="0.2">
      <c r="C1872" s="62"/>
      <c r="D1872" s="62"/>
    </row>
    <row r="1873" spans="3:4" x14ac:dyDescent="0.2">
      <c r="C1873" s="62"/>
      <c r="D1873" s="62"/>
    </row>
    <row r="1874" spans="3:4" x14ac:dyDescent="0.2">
      <c r="C1874" s="62"/>
      <c r="D1874" s="62"/>
    </row>
    <row r="1875" spans="3:4" x14ac:dyDescent="0.2">
      <c r="C1875" s="62"/>
      <c r="D1875" s="62"/>
    </row>
    <row r="1876" spans="3:4" x14ac:dyDescent="0.2">
      <c r="C1876" s="62"/>
      <c r="D1876" s="62"/>
    </row>
    <row r="1877" spans="3:4" x14ac:dyDescent="0.2">
      <c r="C1877" s="62"/>
      <c r="D1877" s="62"/>
    </row>
    <row r="1878" spans="3:4" x14ac:dyDescent="0.2">
      <c r="C1878" s="62"/>
      <c r="D1878" s="62"/>
    </row>
    <row r="1879" spans="3:4" x14ac:dyDescent="0.2">
      <c r="C1879" s="62"/>
      <c r="D1879" s="62"/>
    </row>
    <row r="1880" spans="3:4" x14ac:dyDescent="0.2">
      <c r="C1880" s="62"/>
      <c r="D1880" s="62"/>
    </row>
    <row r="1881" spans="3:4" x14ac:dyDescent="0.2">
      <c r="C1881" s="62"/>
      <c r="D1881" s="62"/>
    </row>
    <row r="1882" spans="3:4" x14ac:dyDescent="0.2">
      <c r="C1882" s="62"/>
      <c r="D1882" s="62"/>
    </row>
    <row r="1883" spans="3:4" x14ac:dyDescent="0.2">
      <c r="C1883" s="62"/>
      <c r="D1883" s="62"/>
    </row>
    <row r="1884" spans="3:4" x14ac:dyDescent="0.2">
      <c r="C1884" s="62"/>
      <c r="D1884" s="62"/>
    </row>
    <row r="1885" spans="3:4" x14ac:dyDescent="0.2">
      <c r="C1885" s="62"/>
      <c r="D1885" s="62"/>
    </row>
    <row r="1886" spans="3:4" x14ac:dyDescent="0.2">
      <c r="C1886" s="62"/>
      <c r="D1886" s="62"/>
    </row>
    <row r="1887" spans="3:4" x14ac:dyDescent="0.2">
      <c r="C1887" s="62"/>
      <c r="D1887" s="62"/>
    </row>
    <row r="1888" spans="3:4" x14ac:dyDescent="0.2">
      <c r="C1888" s="62"/>
      <c r="D1888" s="62"/>
    </row>
    <row r="1889" spans="3:4" x14ac:dyDescent="0.2">
      <c r="C1889" s="62"/>
      <c r="D1889" s="62"/>
    </row>
    <row r="1890" spans="3:4" x14ac:dyDescent="0.2">
      <c r="C1890" s="62"/>
      <c r="D1890" s="62"/>
    </row>
    <row r="1891" spans="3:4" x14ac:dyDescent="0.2">
      <c r="C1891" s="62"/>
      <c r="D1891" s="62"/>
    </row>
    <row r="1892" spans="3:4" x14ac:dyDescent="0.2">
      <c r="C1892" s="62"/>
      <c r="D1892" s="62"/>
    </row>
    <row r="1893" spans="3:4" x14ac:dyDescent="0.2">
      <c r="C1893" s="62"/>
      <c r="D1893" s="62"/>
    </row>
    <row r="1894" spans="3:4" x14ac:dyDescent="0.2">
      <c r="C1894" s="62"/>
      <c r="D1894" s="62"/>
    </row>
    <row r="1895" spans="3:4" x14ac:dyDescent="0.2">
      <c r="C1895" s="62"/>
      <c r="D1895" s="62"/>
    </row>
    <row r="1896" spans="3:4" x14ac:dyDescent="0.2">
      <c r="C1896" s="62"/>
      <c r="D1896" s="62"/>
    </row>
    <row r="1897" spans="3:4" x14ac:dyDescent="0.2">
      <c r="C1897" s="62"/>
      <c r="D1897" s="62"/>
    </row>
    <row r="1898" spans="3:4" x14ac:dyDescent="0.2">
      <c r="C1898" s="62"/>
      <c r="D1898" s="62"/>
    </row>
    <row r="1899" spans="3:4" x14ac:dyDescent="0.2">
      <c r="C1899" s="62"/>
      <c r="D1899" s="62"/>
    </row>
    <row r="1900" spans="3:4" x14ac:dyDescent="0.2">
      <c r="C1900" s="62"/>
      <c r="D1900" s="62"/>
    </row>
    <row r="1901" spans="3:4" x14ac:dyDescent="0.2">
      <c r="C1901" s="62"/>
      <c r="D1901" s="62"/>
    </row>
    <row r="1902" spans="3:4" x14ac:dyDescent="0.2">
      <c r="C1902" s="62"/>
      <c r="D1902" s="62"/>
    </row>
    <row r="1903" spans="3:4" x14ac:dyDescent="0.2">
      <c r="C1903" s="62"/>
      <c r="D1903" s="62"/>
    </row>
    <row r="1904" spans="3:4" x14ac:dyDescent="0.2">
      <c r="C1904" s="62"/>
      <c r="D1904" s="62"/>
    </row>
    <row r="1905" spans="3:4" x14ac:dyDescent="0.2">
      <c r="C1905" s="62"/>
      <c r="D1905" s="62"/>
    </row>
    <row r="1906" spans="3:4" x14ac:dyDescent="0.2">
      <c r="C1906" s="62"/>
      <c r="D1906" s="62"/>
    </row>
    <row r="1907" spans="3:4" x14ac:dyDescent="0.2">
      <c r="C1907" s="62"/>
      <c r="D1907" s="62"/>
    </row>
    <row r="1908" spans="3:4" x14ac:dyDescent="0.2">
      <c r="C1908" s="62"/>
      <c r="D1908" s="62"/>
    </row>
    <row r="1909" spans="3:4" x14ac:dyDescent="0.2">
      <c r="C1909" s="62"/>
      <c r="D1909" s="62"/>
    </row>
    <row r="1910" spans="3:4" x14ac:dyDescent="0.2">
      <c r="C1910" s="62"/>
      <c r="D1910" s="62"/>
    </row>
    <row r="1911" spans="3:4" x14ac:dyDescent="0.2">
      <c r="C1911" s="62"/>
      <c r="D1911" s="62"/>
    </row>
    <row r="1912" spans="3:4" x14ac:dyDescent="0.2">
      <c r="C1912" s="62"/>
      <c r="D1912" s="62"/>
    </row>
    <row r="1913" spans="3:4" x14ac:dyDescent="0.2">
      <c r="C1913" s="62"/>
      <c r="D1913" s="62"/>
    </row>
    <row r="1914" spans="3:4" x14ac:dyDescent="0.2">
      <c r="C1914" s="62"/>
      <c r="D1914" s="62"/>
    </row>
    <row r="1915" spans="3:4" x14ac:dyDescent="0.2">
      <c r="C1915" s="62"/>
      <c r="D1915" s="62"/>
    </row>
    <row r="1916" spans="3:4" x14ac:dyDescent="0.2">
      <c r="C1916" s="62"/>
      <c r="D1916" s="62"/>
    </row>
    <row r="1917" spans="3:4" x14ac:dyDescent="0.2">
      <c r="C1917" s="62"/>
      <c r="D1917" s="62"/>
    </row>
    <row r="1918" spans="3:4" x14ac:dyDescent="0.2">
      <c r="C1918" s="62"/>
      <c r="D1918" s="62"/>
    </row>
    <row r="1919" spans="3:4" x14ac:dyDescent="0.2">
      <c r="C1919" s="62"/>
      <c r="D1919" s="62"/>
    </row>
    <row r="1920" spans="3:4" x14ac:dyDescent="0.2">
      <c r="C1920" s="62"/>
      <c r="D1920" s="62"/>
    </row>
    <row r="1921" spans="3:4" x14ac:dyDescent="0.2">
      <c r="C1921" s="62"/>
      <c r="D1921" s="62"/>
    </row>
    <row r="1922" spans="3:4" x14ac:dyDescent="0.2">
      <c r="C1922" s="62"/>
      <c r="D1922" s="62"/>
    </row>
    <row r="1923" spans="3:4" x14ac:dyDescent="0.2">
      <c r="C1923" s="62"/>
      <c r="D1923" s="62"/>
    </row>
    <row r="1924" spans="3:4" x14ac:dyDescent="0.2">
      <c r="C1924" s="62"/>
      <c r="D1924" s="62"/>
    </row>
    <row r="1925" spans="3:4" x14ac:dyDescent="0.2">
      <c r="C1925" s="62"/>
      <c r="D1925" s="62"/>
    </row>
    <row r="1926" spans="3:4" x14ac:dyDescent="0.2">
      <c r="C1926" s="62"/>
      <c r="D1926" s="62"/>
    </row>
    <row r="1927" spans="3:4" x14ac:dyDescent="0.2">
      <c r="C1927" s="62"/>
      <c r="D1927" s="62"/>
    </row>
    <row r="1928" spans="3:4" x14ac:dyDescent="0.2">
      <c r="C1928" s="62"/>
      <c r="D1928" s="62"/>
    </row>
    <row r="1929" spans="3:4" x14ac:dyDescent="0.2">
      <c r="C1929" s="62"/>
      <c r="D1929" s="62"/>
    </row>
    <row r="1930" spans="3:4" x14ac:dyDescent="0.2">
      <c r="C1930" s="62"/>
      <c r="D1930" s="62"/>
    </row>
    <row r="1931" spans="3:4" x14ac:dyDescent="0.2">
      <c r="C1931" s="62"/>
      <c r="D1931" s="62"/>
    </row>
    <row r="1932" spans="3:4" x14ac:dyDescent="0.2">
      <c r="C1932" s="62"/>
      <c r="D1932" s="62"/>
    </row>
    <row r="1933" spans="3:4" x14ac:dyDescent="0.2">
      <c r="C1933" s="62"/>
      <c r="D1933" s="62"/>
    </row>
    <row r="1934" spans="3:4" x14ac:dyDescent="0.2">
      <c r="C1934" s="62"/>
      <c r="D1934" s="62"/>
    </row>
    <row r="1935" spans="3:4" x14ac:dyDescent="0.2">
      <c r="C1935" s="62"/>
      <c r="D1935" s="62"/>
    </row>
    <row r="1936" spans="3:4" x14ac:dyDescent="0.2">
      <c r="C1936" s="62"/>
      <c r="D1936" s="62"/>
    </row>
    <row r="1937" spans="3:4" x14ac:dyDescent="0.2">
      <c r="C1937" s="62"/>
      <c r="D1937" s="62"/>
    </row>
    <row r="1938" spans="3:4" x14ac:dyDescent="0.2">
      <c r="C1938" s="62"/>
      <c r="D1938" s="62"/>
    </row>
    <row r="1939" spans="3:4" x14ac:dyDescent="0.2">
      <c r="C1939" s="62"/>
      <c r="D1939" s="62"/>
    </row>
    <row r="1940" spans="3:4" x14ac:dyDescent="0.2">
      <c r="C1940" s="62"/>
      <c r="D1940" s="62"/>
    </row>
    <row r="1941" spans="3:4" x14ac:dyDescent="0.2">
      <c r="C1941" s="62"/>
      <c r="D1941" s="62"/>
    </row>
    <row r="1942" spans="3:4" x14ac:dyDescent="0.2">
      <c r="C1942" s="62"/>
      <c r="D1942" s="62"/>
    </row>
    <row r="1943" spans="3:4" x14ac:dyDescent="0.2">
      <c r="C1943" s="62"/>
      <c r="D1943" s="62"/>
    </row>
    <row r="1944" spans="3:4" x14ac:dyDescent="0.2">
      <c r="C1944" s="62"/>
      <c r="D1944" s="62"/>
    </row>
    <row r="1945" spans="3:4" x14ac:dyDescent="0.2">
      <c r="C1945" s="62"/>
      <c r="D1945" s="62"/>
    </row>
    <row r="1946" spans="3:4" x14ac:dyDescent="0.2">
      <c r="C1946" s="62"/>
      <c r="D1946" s="62"/>
    </row>
    <row r="1947" spans="3:4" x14ac:dyDescent="0.2">
      <c r="C1947" s="62"/>
      <c r="D1947" s="62"/>
    </row>
    <row r="1948" spans="3:4" x14ac:dyDescent="0.2">
      <c r="C1948" s="62"/>
      <c r="D1948" s="62"/>
    </row>
    <row r="1949" spans="3:4" x14ac:dyDescent="0.2">
      <c r="C1949" s="62"/>
      <c r="D1949" s="62"/>
    </row>
    <row r="1950" spans="3:4" x14ac:dyDescent="0.2">
      <c r="C1950" s="62"/>
      <c r="D1950" s="62"/>
    </row>
    <row r="1951" spans="3:4" x14ac:dyDescent="0.2">
      <c r="C1951" s="62"/>
      <c r="D1951" s="62"/>
    </row>
    <row r="1952" spans="3:4" x14ac:dyDescent="0.2">
      <c r="C1952" s="62"/>
      <c r="D1952" s="62"/>
    </row>
    <row r="1953" spans="3:4" x14ac:dyDescent="0.2">
      <c r="C1953" s="62"/>
      <c r="D1953" s="62"/>
    </row>
    <row r="1954" spans="3:4" x14ac:dyDescent="0.2">
      <c r="C1954" s="62"/>
      <c r="D1954" s="62"/>
    </row>
    <row r="1955" spans="3:4" x14ac:dyDescent="0.2">
      <c r="C1955" s="62"/>
      <c r="D1955" s="62"/>
    </row>
    <row r="1956" spans="3:4" x14ac:dyDescent="0.2">
      <c r="C1956" s="62"/>
      <c r="D1956" s="62"/>
    </row>
    <row r="1957" spans="3:4" x14ac:dyDescent="0.2">
      <c r="C1957" s="62"/>
      <c r="D1957" s="62"/>
    </row>
    <row r="1958" spans="3:4" x14ac:dyDescent="0.2">
      <c r="C1958" s="62"/>
      <c r="D1958" s="62"/>
    </row>
    <row r="1959" spans="3:4" x14ac:dyDescent="0.2">
      <c r="C1959" s="62"/>
      <c r="D1959" s="62"/>
    </row>
    <row r="1960" spans="3:4" x14ac:dyDescent="0.2">
      <c r="C1960" s="62"/>
      <c r="D1960" s="62"/>
    </row>
    <row r="1961" spans="3:4" x14ac:dyDescent="0.2">
      <c r="C1961" s="62"/>
      <c r="D1961" s="62"/>
    </row>
    <row r="1962" spans="3:4" x14ac:dyDescent="0.2">
      <c r="C1962" s="62"/>
      <c r="D1962" s="62"/>
    </row>
    <row r="1963" spans="3:4" x14ac:dyDescent="0.2">
      <c r="C1963" s="62"/>
      <c r="D1963" s="62"/>
    </row>
    <row r="1964" spans="3:4" x14ac:dyDescent="0.2">
      <c r="C1964" s="62"/>
      <c r="D1964" s="62"/>
    </row>
    <row r="1965" spans="3:4" x14ac:dyDescent="0.2">
      <c r="C1965" s="62"/>
      <c r="D1965" s="62"/>
    </row>
    <row r="1966" spans="3:4" x14ac:dyDescent="0.2">
      <c r="C1966" s="62"/>
      <c r="D1966" s="62"/>
    </row>
    <row r="1967" spans="3:4" x14ac:dyDescent="0.2">
      <c r="C1967" s="62"/>
      <c r="D1967" s="62"/>
    </row>
    <row r="1968" spans="3:4" x14ac:dyDescent="0.2">
      <c r="C1968" s="62"/>
      <c r="D1968" s="62"/>
    </row>
    <row r="1969" spans="3:4" x14ac:dyDescent="0.2">
      <c r="C1969" s="62"/>
      <c r="D1969" s="62"/>
    </row>
    <row r="1970" spans="3:4" x14ac:dyDescent="0.2">
      <c r="C1970" s="62"/>
      <c r="D1970" s="62"/>
    </row>
    <row r="1971" spans="3:4" x14ac:dyDescent="0.2">
      <c r="C1971" s="62"/>
      <c r="D1971" s="62"/>
    </row>
    <row r="1972" spans="3:4" x14ac:dyDescent="0.2">
      <c r="C1972" s="62"/>
      <c r="D1972" s="62"/>
    </row>
    <row r="1973" spans="3:4" x14ac:dyDescent="0.2">
      <c r="C1973" s="62"/>
      <c r="D1973" s="62"/>
    </row>
    <row r="1974" spans="3:4" x14ac:dyDescent="0.2">
      <c r="C1974" s="62"/>
      <c r="D1974" s="62"/>
    </row>
    <row r="1975" spans="3:4" x14ac:dyDescent="0.2">
      <c r="C1975" s="62"/>
      <c r="D1975" s="62"/>
    </row>
    <row r="1976" spans="3:4" x14ac:dyDescent="0.2">
      <c r="C1976" s="62"/>
      <c r="D1976" s="62"/>
    </row>
    <row r="1977" spans="3:4" x14ac:dyDescent="0.2">
      <c r="C1977" s="62"/>
      <c r="D1977" s="62"/>
    </row>
    <row r="1978" spans="3:4" x14ac:dyDescent="0.2">
      <c r="C1978" s="62"/>
      <c r="D1978" s="62"/>
    </row>
    <row r="1979" spans="3:4" x14ac:dyDescent="0.2">
      <c r="C1979" s="62"/>
      <c r="D1979" s="62"/>
    </row>
    <row r="1980" spans="3:4" x14ac:dyDescent="0.2">
      <c r="C1980" s="62"/>
      <c r="D1980" s="62"/>
    </row>
    <row r="1981" spans="3:4" x14ac:dyDescent="0.2">
      <c r="C1981" s="62"/>
      <c r="D1981" s="62"/>
    </row>
    <row r="1982" spans="3:4" x14ac:dyDescent="0.2">
      <c r="C1982" s="62"/>
      <c r="D1982" s="62"/>
    </row>
    <row r="1983" spans="3:4" x14ac:dyDescent="0.2">
      <c r="C1983" s="62"/>
      <c r="D1983" s="62"/>
    </row>
    <row r="1984" spans="3:4" x14ac:dyDescent="0.2">
      <c r="C1984" s="62"/>
      <c r="D1984" s="62"/>
    </row>
    <row r="1985" spans="3:4" x14ac:dyDescent="0.2">
      <c r="C1985" s="62"/>
      <c r="D1985" s="62"/>
    </row>
    <row r="1986" spans="3:4" x14ac:dyDescent="0.2">
      <c r="C1986" s="62"/>
      <c r="D1986" s="62"/>
    </row>
    <row r="1987" spans="3:4" x14ac:dyDescent="0.2">
      <c r="C1987" s="62"/>
      <c r="D1987" s="62"/>
    </row>
    <row r="1988" spans="3:4" x14ac:dyDescent="0.2">
      <c r="C1988" s="62"/>
      <c r="D1988" s="62"/>
    </row>
    <row r="1989" spans="3:4" x14ac:dyDescent="0.2">
      <c r="C1989" s="62"/>
      <c r="D1989" s="62"/>
    </row>
    <row r="1990" spans="3:4" x14ac:dyDescent="0.2">
      <c r="C1990" s="62"/>
      <c r="D1990" s="62"/>
    </row>
    <row r="1991" spans="3:4" x14ac:dyDescent="0.2">
      <c r="C1991" s="62"/>
      <c r="D1991" s="62"/>
    </row>
    <row r="1992" spans="3:4" x14ac:dyDescent="0.2">
      <c r="C1992" s="62"/>
      <c r="D1992" s="62"/>
    </row>
    <row r="1993" spans="3:4" x14ac:dyDescent="0.2">
      <c r="C1993" s="62"/>
      <c r="D1993" s="62"/>
    </row>
    <row r="1994" spans="3:4" x14ac:dyDescent="0.2">
      <c r="C1994" s="62"/>
      <c r="D1994" s="62"/>
    </row>
    <row r="1995" spans="3:4" x14ac:dyDescent="0.2">
      <c r="C1995" s="62"/>
      <c r="D1995" s="62"/>
    </row>
    <row r="1996" spans="3:4" x14ac:dyDescent="0.2">
      <c r="C1996" s="62"/>
      <c r="D1996" s="62"/>
    </row>
    <row r="1997" spans="3:4" x14ac:dyDescent="0.2">
      <c r="C1997" s="62"/>
      <c r="D1997" s="62"/>
    </row>
    <row r="1998" spans="3:4" x14ac:dyDescent="0.2">
      <c r="C1998" s="62"/>
      <c r="D1998" s="62"/>
    </row>
    <row r="1999" spans="3:4" x14ac:dyDescent="0.2">
      <c r="C1999" s="62"/>
      <c r="D1999" s="62"/>
    </row>
    <row r="2000" spans="3:4" x14ac:dyDescent="0.2">
      <c r="C2000" s="62"/>
      <c r="D2000" s="62"/>
    </row>
    <row r="2001" spans="3:4" x14ac:dyDescent="0.2">
      <c r="C2001" s="62"/>
      <c r="D2001" s="62"/>
    </row>
    <row r="2002" spans="3:4" x14ac:dyDescent="0.2">
      <c r="C2002" s="62"/>
      <c r="D2002" s="62"/>
    </row>
    <row r="2003" spans="3:4" x14ac:dyDescent="0.2">
      <c r="C2003" s="62"/>
      <c r="D2003" s="62"/>
    </row>
    <row r="2004" spans="3:4" x14ac:dyDescent="0.2">
      <c r="C2004" s="62"/>
      <c r="D2004" s="62"/>
    </row>
    <row r="2005" spans="3:4" x14ac:dyDescent="0.2">
      <c r="C2005" s="62"/>
      <c r="D2005" s="62"/>
    </row>
    <row r="2006" spans="3:4" x14ac:dyDescent="0.2">
      <c r="C2006" s="62"/>
      <c r="D2006" s="62"/>
    </row>
    <row r="2007" spans="3:4" x14ac:dyDescent="0.2">
      <c r="C2007" s="62"/>
      <c r="D2007" s="62"/>
    </row>
    <row r="2008" spans="3:4" x14ac:dyDescent="0.2">
      <c r="C2008" s="62"/>
      <c r="D2008" s="62"/>
    </row>
    <row r="2009" spans="3:4" x14ac:dyDescent="0.2">
      <c r="C2009" s="62"/>
      <c r="D2009" s="62"/>
    </row>
    <row r="2010" spans="3:4" x14ac:dyDescent="0.2">
      <c r="C2010" s="62"/>
      <c r="D2010" s="62"/>
    </row>
    <row r="2011" spans="3:4" x14ac:dyDescent="0.2">
      <c r="C2011" s="62"/>
      <c r="D2011" s="62"/>
    </row>
    <row r="2012" spans="3:4" x14ac:dyDescent="0.2">
      <c r="C2012" s="62"/>
      <c r="D2012" s="62"/>
    </row>
    <row r="2013" spans="3:4" x14ac:dyDescent="0.2">
      <c r="C2013" s="62"/>
      <c r="D2013" s="62"/>
    </row>
    <row r="2014" spans="3:4" x14ac:dyDescent="0.2">
      <c r="C2014" s="62"/>
      <c r="D2014" s="62"/>
    </row>
    <row r="2015" spans="3:4" x14ac:dyDescent="0.2">
      <c r="C2015" s="62"/>
      <c r="D2015" s="62"/>
    </row>
    <row r="2016" spans="3:4" x14ac:dyDescent="0.2">
      <c r="C2016" s="62"/>
      <c r="D2016" s="62"/>
    </row>
    <row r="2017" spans="3:4" x14ac:dyDescent="0.2">
      <c r="C2017" s="62"/>
      <c r="D2017" s="62"/>
    </row>
    <row r="2018" spans="3:4" x14ac:dyDescent="0.2">
      <c r="C2018" s="62"/>
      <c r="D2018" s="62"/>
    </row>
    <row r="2019" spans="3:4" x14ac:dyDescent="0.2">
      <c r="C2019" s="62"/>
      <c r="D2019" s="62"/>
    </row>
    <row r="2020" spans="3:4" x14ac:dyDescent="0.2">
      <c r="C2020" s="62"/>
      <c r="D2020" s="62"/>
    </row>
    <row r="2021" spans="3:4" x14ac:dyDescent="0.2">
      <c r="C2021" s="62"/>
      <c r="D2021" s="62"/>
    </row>
    <row r="2022" spans="3:4" x14ac:dyDescent="0.2">
      <c r="C2022" s="62"/>
      <c r="D2022" s="62"/>
    </row>
    <row r="2023" spans="3:4" x14ac:dyDescent="0.2">
      <c r="C2023" s="62"/>
      <c r="D2023" s="62"/>
    </row>
    <row r="2024" spans="3:4" x14ac:dyDescent="0.2">
      <c r="C2024" s="62"/>
      <c r="D2024" s="62"/>
    </row>
    <row r="2025" spans="3:4" x14ac:dyDescent="0.2">
      <c r="C2025" s="62"/>
      <c r="D2025" s="62"/>
    </row>
    <row r="2026" spans="3:4" x14ac:dyDescent="0.2">
      <c r="C2026" s="62"/>
      <c r="D2026" s="62"/>
    </row>
    <row r="2027" spans="3:4" x14ac:dyDescent="0.2">
      <c r="C2027" s="62"/>
      <c r="D2027" s="62"/>
    </row>
    <row r="2028" spans="3:4" x14ac:dyDescent="0.2">
      <c r="C2028" s="62"/>
      <c r="D2028" s="62"/>
    </row>
    <row r="2029" spans="3:4" x14ac:dyDescent="0.2">
      <c r="C2029" s="62"/>
      <c r="D2029" s="62"/>
    </row>
    <row r="2030" spans="3:4" x14ac:dyDescent="0.2">
      <c r="C2030" s="62"/>
      <c r="D2030" s="62"/>
    </row>
    <row r="2031" spans="3:4" x14ac:dyDescent="0.2">
      <c r="C2031" s="62"/>
      <c r="D2031" s="62"/>
    </row>
    <row r="2032" spans="3:4" x14ac:dyDescent="0.2">
      <c r="C2032" s="62"/>
      <c r="D2032" s="62"/>
    </row>
    <row r="2033" spans="3:4" x14ac:dyDescent="0.2">
      <c r="C2033" s="62"/>
      <c r="D2033" s="62"/>
    </row>
    <row r="2034" spans="3:4" x14ac:dyDescent="0.2">
      <c r="C2034" s="62"/>
      <c r="D2034" s="62"/>
    </row>
    <row r="2035" spans="3:4" x14ac:dyDescent="0.2">
      <c r="C2035" s="62"/>
      <c r="D2035" s="62"/>
    </row>
    <row r="2036" spans="3:4" x14ac:dyDescent="0.2">
      <c r="C2036" s="62"/>
      <c r="D2036" s="62"/>
    </row>
    <row r="2037" spans="3:4" x14ac:dyDescent="0.2">
      <c r="C2037" s="62"/>
      <c r="D2037" s="62"/>
    </row>
    <row r="2038" spans="3:4" x14ac:dyDescent="0.2">
      <c r="C2038" s="62"/>
      <c r="D2038" s="62"/>
    </row>
    <row r="2039" spans="3:4" x14ac:dyDescent="0.2">
      <c r="C2039" s="62"/>
      <c r="D2039" s="62"/>
    </row>
    <row r="2040" spans="3:4" x14ac:dyDescent="0.2">
      <c r="C2040" s="62"/>
      <c r="D2040" s="62"/>
    </row>
    <row r="2041" spans="3:4" x14ac:dyDescent="0.2">
      <c r="C2041" s="62"/>
      <c r="D2041" s="62"/>
    </row>
    <row r="2042" spans="3:4" x14ac:dyDescent="0.2">
      <c r="C2042" s="62"/>
      <c r="D2042" s="62"/>
    </row>
    <row r="2043" spans="3:4" x14ac:dyDescent="0.2">
      <c r="C2043" s="62"/>
      <c r="D2043" s="62"/>
    </row>
    <row r="2044" spans="3:4" x14ac:dyDescent="0.2">
      <c r="C2044" s="62"/>
      <c r="D2044" s="62"/>
    </row>
    <row r="2045" spans="3:4" x14ac:dyDescent="0.2">
      <c r="C2045" s="62"/>
      <c r="D2045" s="62"/>
    </row>
    <row r="2046" spans="3:4" x14ac:dyDescent="0.2">
      <c r="C2046" s="62"/>
      <c r="D2046" s="62"/>
    </row>
    <row r="2047" spans="3:4" x14ac:dyDescent="0.2">
      <c r="C2047" s="62"/>
      <c r="D2047" s="62"/>
    </row>
    <row r="2048" spans="3:4" x14ac:dyDescent="0.2">
      <c r="C2048" s="62"/>
      <c r="D2048" s="62"/>
    </row>
    <row r="2049" spans="3:4" x14ac:dyDescent="0.2">
      <c r="C2049" s="62"/>
      <c r="D2049" s="62"/>
    </row>
    <row r="2050" spans="3:4" x14ac:dyDescent="0.2">
      <c r="C2050" s="62"/>
      <c r="D2050" s="62"/>
    </row>
    <row r="2051" spans="3:4" x14ac:dyDescent="0.2">
      <c r="C2051" s="62"/>
      <c r="D2051" s="62"/>
    </row>
    <row r="2052" spans="3:4" x14ac:dyDescent="0.2">
      <c r="C2052" s="62"/>
      <c r="D2052" s="62"/>
    </row>
    <row r="2053" spans="3:4" x14ac:dyDescent="0.2">
      <c r="C2053" s="62"/>
      <c r="D2053" s="62"/>
    </row>
    <row r="2054" spans="3:4" x14ac:dyDescent="0.2">
      <c r="C2054" s="62"/>
      <c r="D2054" s="62"/>
    </row>
    <row r="2055" spans="3:4" x14ac:dyDescent="0.2">
      <c r="C2055" s="62"/>
      <c r="D2055" s="62"/>
    </row>
    <row r="2056" spans="3:4" x14ac:dyDescent="0.2">
      <c r="C2056" s="62"/>
      <c r="D2056" s="62"/>
    </row>
    <row r="2057" spans="3:4" x14ac:dyDescent="0.2">
      <c r="C2057" s="62"/>
      <c r="D2057" s="62"/>
    </row>
    <row r="2058" spans="3:4" x14ac:dyDescent="0.2">
      <c r="C2058" s="62"/>
      <c r="D2058" s="62"/>
    </row>
    <row r="2059" spans="3:4" x14ac:dyDescent="0.2">
      <c r="C2059" s="62"/>
      <c r="D2059" s="62"/>
    </row>
    <row r="2060" spans="3:4" x14ac:dyDescent="0.2">
      <c r="C2060" s="62"/>
      <c r="D2060" s="62"/>
    </row>
    <row r="2061" spans="3:4" x14ac:dyDescent="0.2">
      <c r="C2061" s="62"/>
      <c r="D2061" s="62"/>
    </row>
    <row r="2062" spans="3:4" x14ac:dyDescent="0.2">
      <c r="C2062" s="62"/>
      <c r="D2062" s="62"/>
    </row>
    <row r="2063" spans="3:4" x14ac:dyDescent="0.2">
      <c r="C2063" s="62"/>
      <c r="D2063" s="62"/>
    </row>
    <row r="2064" spans="3:4" x14ac:dyDescent="0.2">
      <c r="C2064" s="62"/>
      <c r="D2064" s="62"/>
    </row>
    <row r="2065" spans="3:4" x14ac:dyDescent="0.2">
      <c r="C2065" s="62"/>
      <c r="D2065" s="62"/>
    </row>
    <row r="2066" spans="3:4" x14ac:dyDescent="0.2">
      <c r="C2066" s="62"/>
      <c r="D2066" s="62"/>
    </row>
    <row r="2067" spans="3:4" x14ac:dyDescent="0.2">
      <c r="C2067" s="62"/>
      <c r="D2067" s="62"/>
    </row>
    <row r="2068" spans="3:4" x14ac:dyDescent="0.2">
      <c r="C2068" s="62"/>
      <c r="D2068" s="62"/>
    </row>
    <row r="2069" spans="3:4" x14ac:dyDescent="0.2">
      <c r="C2069" s="62"/>
      <c r="D2069" s="62"/>
    </row>
    <row r="2070" spans="3:4" x14ac:dyDescent="0.2">
      <c r="C2070" s="62"/>
      <c r="D2070" s="62"/>
    </row>
    <row r="2071" spans="3:4" x14ac:dyDescent="0.2">
      <c r="C2071" s="62"/>
      <c r="D2071" s="62"/>
    </row>
    <row r="2072" spans="3:4" x14ac:dyDescent="0.2">
      <c r="C2072" s="62"/>
      <c r="D2072" s="62"/>
    </row>
    <row r="2073" spans="3:4" x14ac:dyDescent="0.2">
      <c r="C2073" s="62"/>
      <c r="D2073" s="62"/>
    </row>
    <row r="2074" spans="3:4" x14ac:dyDescent="0.2">
      <c r="C2074" s="62"/>
      <c r="D2074" s="62"/>
    </row>
    <row r="2075" spans="3:4" x14ac:dyDescent="0.2">
      <c r="C2075" s="62"/>
      <c r="D2075" s="62"/>
    </row>
    <row r="2076" spans="3:4" x14ac:dyDescent="0.2">
      <c r="C2076" s="62"/>
      <c r="D2076" s="62"/>
    </row>
    <row r="2077" spans="3:4" x14ac:dyDescent="0.2">
      <c r="C2077" s="62"/>
      <c r="D2077" s="62"/>
    </row>
    <row r="2078" spans="3:4" x14ac:dyDescent="0.2">
      <c r="C2078" s="62"/>
      <c r="D2078" s="62"/>
    </row>
    <row r="2079" spans="3:4" x14ac:dyDescent="0.2">
      <c r="C2079" s="62"/>
      <c r="D2079" s="62"/>
    </row>
    <row r="2080" spans="3:4" x14ac:dyDescent="0.2">
      <c r="C2080" s="62"/>
      <c r="D2080" s="62"/>
    </row>
    <row r="2081" spans="3:4" x14ac:dyDescent="0.2">
      <c r="C2081" s="62"/>
      <c r="D2081" s="62"/>
    </row>
    <row r="2082" spans="3:4" x14ac:dyDescent="0.2">
      <c r="C2082" s="62"/>
      <c r="D2082" s="62"/>
    </row>
    <row r="2083" spans="3:4" x14ac:dyDescent="0.2">
      <c r="C2083" s="62"/>
      <c r="D2083" s="62"/>
    </row>
    <row r="2084" spans="3:4" x14ac:dyDescent="0.2">
      <c r="C2084" s="62"/>
      <c r="D2084" s="62"/>
    </row>
    <row r="2085" spans="3:4" x14ac:dyDescent="0.2">
      <c r="C2085" s="62"/>
      <c r="D2085" s="62"/>
    </row>
    <row r="2086" spans="3:4" x14ac:dyDescent="0.2">
      <c r="C2086" s="62"/>
      <c r="D2086" s="62"/>
    </row>
    <row r="2087" spans="3:4" x14ac:dyDescent="0.2">
      <c r="C2087" s="62"/>
      <c r="D2087" s="62"/>
    </row>
    <row r="2088" spans="3:4" x14ac:dyDescent="0.2">
      <c r="C2088" s="62"/>
      <c r="D2088" s="62"/>
    </row>
    <row r="2089" spans="3:4" x14ac:dyDescent="0.2">
      <c r="C2089" s="62"/>
      <c r="D2089" s="62"/>
    </row>
    <row r="2090" spans="3:4" x14ac:dyDescent="0.2">
      <c r="C2090" s="62"/>
      <c r="D2090" s="62"/>
    </row>
    <row r="2091" spans="3:4" x14ac:dyDescent="0.2">
      <c r="C2091" s="62"/>
      <c r="D2091" s="62"/>
    </row>
    <row r="2092" spans="3:4" x14ac:dyDescent="0.2">
      <c r="C2092" s="62"/>
      <c r="D2092" s="62"/>
    </row>
    <row r="2093" spans="3:4" x14ac:dyDescent="0.2">
      <c r="C2093" s="62"/>
      <c r="D2093" s="62"/>
    </row>
    <row r="2094" spans="3:4" x14ac:dyDescent="0.2">
      <c r="C2094" s="62"/>
      <c r="D2094" s="62"/>
    </row>
    <row r="2095" spans="3:4" x14ac:dyDescent="0.2">
      <c r="C2095" s="62"/>
      <c r="D2095" s="62"/>
    </row>
    <row r="2096" spans="3:4" x14ac:dyDescent="0.2">
      <c r="C2096" s="62"/>
      <c r="D2096" s="62"/>
    </row>
    <row r="2097" spans="3:4" x14ac:dyDescent="0.2">
      <c r="C2097" s="62"/>
      <c r="D2097" s="62"/>
    </row>
    <row r="2098" spans="3:4" x14ac:dyDescent="0.2">
      <c r="C2098" s="62"/>
      <c r="D2098" s="62"/>
    </row>
    <row r="2099" spans="3:4" x14ac:dyDescent="0.2">
      <c r="C2099" s="62"/>
      <c r="D2099" s="62"/>
    </row>
    <row r="2100" spans="3:4" x14ac:dyDescent="0.2">
      <c r="C2100" s="62"/>
      <c r="D2100" s="62"/>
    </row>
    <row r="2101" spans="3:4" x14ac:dyDescent="0.2">
      <c r="C2101" s="62"/>
      <c r="D2101" s="62"/>
    </row>
    <row r="2102" spans="3:4" x14ac:dyDescent="0.2">
      <c r="C2102" s="62"/>
      <c r="D2102" s="62"/>
    </row>
    <row r="2103" spans="3:4" x14ac:dyDescent="0.2">
      <c r="C2103" s="62"/>
      <c r="D2103" s="62"/>
    </row>
    <row r="2104" spans="3:4" x14ac:dyDescent="0.2">
      <c r="C2104" s="62"/>
      <c r="D2104" s="62"/>
    </row>
    <row r="2105" spans="3:4" x14ac:dyDescent="0.2">
      <c r="C2105" s="62"/>
      <c r="D2105" s="62"/>
    </row>
    <row r="2106" spans="3:4" x14ac:dyDescent="0.2">
      <c r="C2106" s="62"/>
      <c r="D2106" s="62"/>
    </row>
    <row r="2107" spans="3:4" x14ac:dyDescent="0.2">
      <c r="C2107" s="62"/>
      <c r="D2107" s="62"/>
    </row>
    <row r="2108" spans="3:4" x14ac:dyDescent="0.2">
      <c r="C2108" s="62"/>
      <c r="D2108" s="62"/>
    </row>
    <row r="2109" spans="3:4" x14ac:dyDescent="0.2">
      <c r="C2109" s="62"/>
      <c r="D2109" s="62"/>
    </row>
    <row r="2110" spans="3:4" x14ac:dyDescent="0.2">
      <c r="C2110" s="62"/>
      <c r="D2110" s="62"/>
    </row>
    <row r="2111" spans="3:4" x14ac:dyDescent="0.2">
      <c r="C2111" s="62"/>
      <c r="D2111" s="62"/>
    </row>
    <row r="2112" spans="3:4" x14ac:dyDescent="0.2">
      <c r="C2112" s="62"/>
      <c r="D2112" s="62"/>
    </row>
    <row r="2113" spans="3:4" x14ac:dyDescent="0.2">
      <c r="C2113" s="62"/>
      <c r="D2113" s="62"/>
    </row>
    <row r="2114" spans="3:4" x14ac:dyDescent="0.2">
      <c r="C2114" s="62"/>
      <c r="D2114" s="62"/>
    </row>
    <row r="2115" spans="3:4" x14ac:dyDescent="0.2">
      <c r="C2115" s="62"/>
      <c r="D2115" s="62"/>
    </row>
    <row r="2116" spans="3:4" x14ac:dyDescent="0.2">
      <c r="C2116" s="62"/>
      <c r="D2116" s="62"/>
    </row>
    <row r="2117" spans="3:4" x14ac:dyDescent="0.2">
      <c r="C2117" s="62"/>
      <c r="D2117" s="62"/>
    </row>
    <row r="2118" spans="3:4" x14ac:dyDescent="0.2">
      <c r="C2118" s="62"/>
      <c r="D2118" s="62"/>
    </row>
    <row r="2119" spans="3:4" x14ac:dyDescent="0.2">
      <c r="C2119" s="62"/>
      <c r="D2119" s="62"/>
    </row>
    <row r="2120" spans="3:4" x14ac:dyDescent="0.2">
      <c r="C2120" s="62"/>
      <c r="D2120" s="62"/>
    </row>
    <row r="2121" spans="3:4" x14ac:dyDescent="0.2">
      <c r="C2121" s="62"/>
      <c r="D2121" s="62"/>
    </row>
    <row r="2122" spans="3:4" x14ac:dyDescent="0.2">
      <c r="C2122" s="62"/>
      <c r="D2122" s="62"/>
    </row>
    <row r="2123" spans="3:4" x14ac:dyDescent="0.2">
      <c r="C2123" s="62"/>
      <c r="D2123" s="62"/>
    </row>
    <row r="2124" spans="3:4" x14ac:dyDescent="0.2">
      <c r="C2124" s="62"/>
      <c r="D2124" s="62"/>
    </row>
    <row r="2125" spans="3:4" x14ac:dyDescent="0.2">
      <c r="C2125" s="62"/>
      <c r="D2125" s="62"/>
    </row>
    <row r="2126" spans="3:4" x14ac:dyDescent="0.2">
      <c r="C2126" s="62"/>
      <c r="D2126" s="62"/>
    </row>
    <row r="2127" spans="3:4" x14ac:dyDescent="0.2">
      <c r="C2127" s="62"/>
      <c r="D2127" s="62"/>
    </row>
    <row r="2128" spans="3:4" x14ac:dyDescent="0.2">
      <c r="C2128" s="62"/>
      <c r="D2128" s="62"/>
    </row>
    <row r="2129" spans="3:4" x14ac:dyDescent="0.2">
      <c r="C2129" s="62"/>
      <c r="D2129" s="62"/>
    </row>
    <row r="2130" spans="3:4" x14ac:dyDescent="0.2">
      <c r="C2130" s="62"/>
      <c r="D2130" s="62"/>
    </row>
    <row r="2131" spans="3:4" x14ac:dyDescent="0.2">
      <c r="C2131" s="62"/>
      <c r="D2131" s="62"/>
    </row>
    <row r="2132" spans="3:4" x14ac:dyDescent="0.2">
      <c r="C2132" s="62"/>
      <c r="D2132" s="62"/>
    </row>
    <row r="2133" spans="3:4" x14ac:dyDescent="0.2">
      <c r="C2133" s="62"/>
      <c r="D2133" s="62"/>
    </row>
    <row r="2134" spans="3:4" x14ac:dyDescent="0.2">
      <c r="C2134" s="62"/>
      <c r="D2134" s="62"/>
    </row>
    <row r="2135" spans="3:4" x14ac:dyDescent="0.2">
      <c r="C2135" s="62"/>
      <c r="D2135" s="62"/>
    </row>
    <row r="2136" spans="3:4" x14ac:dyDescent="0.2">
      <c r="C2136" s="62"/>
      <c r="D2136" s="62"/>
    </row>
    <row r="2137" spans="3:4" x14ac:dyDescent="0.2">
      <c r="C2137" s="62"/>
      <c r="D2137" s="62"/>
    </row>
    <row r="2138" spans="3:4" x14ac:dyDescent="0.2">
      <c r="C2138" s="62"/>
      <c r="D2138" s="62"/>
    </row>
    <row r="2139" spans="3:4" x14ac:dyDescent="0.2">
      <c r="C2139" s="62"/>
      <c r="D2139" s="62"/>
    </row>
    <row r="2140" spans="3:4" x14ac:dyDescent="0.2">
      <c r="C2140" s="62"/>
      <c r="D2140" s="62"/>
    </row>
    <row r="2141" spans="3:4" x14ac:dyDescent="0.2">
      <c r="C2141" s="62"/>
      <c r="D2141" s="62"/>
    </row>
    <row r="2142" spans="3:4" x14ac:dyDescent="0.2">
      <c r="C2142" s="62"/>
      <c r="D2142" s="62"/>
    </row>
    <row r="2143" spans="3:4" x14ac:dyDescent="0.2">
      <c r="C2143" s="62"/>
      <c r="D2143" s="62"/>
    </row>
    <row r="2144" spans="3:4" x14ac:dyDescent="0.2">
      <c r="C2144" s="62"/>
      <c r="D2144" s="62"/>
    </row>
    <row r="2145" spans="3:4" x14ac:dyDescent="0.2">
      <c r="C2145" s="62"/>
      <c r="D2145" s="62"/>
    </row>
    <row r="2146" spans="3:4" x14ac:dyDescent="0.2">
      <c r="C2146" s="62"/>
      <c r="D2146" s="62"/>
    </row>
    <row r="2147" spans="3:4" x14ac:dyDescent="0.2">
      <c r="C2147" s="62"/>
      <c r="D2147" s="62"/>
    </row>
    <row r="2148" spans="3:4" x14ac:dyDescent="0.2">
      <c r="C2148" s="62"/>
      <c r="D2148" s="62"/>
    </row>
    <row r="2149" spans="3:4" x14ac:dyDescent="0.2">
      <c r="C2149" s="62"/>
      <c r="D2149" s="62"/>
    </row>
    <row r="2150" spans="3:4" x14ac:dyDescent="0.2">
      <c r="C2150" s="62"/>
      <c r="D2150" s="62"/>
    </row>
    <row r="2151" spans="3:4" x14ac:dyDescent="0.2">
      <c r="C2151" s="62"/>
      <c r="D2151" s="62"/>
    </row>
    <row r="2152" spans="3:4" x14ac:dyDescent="0.2">
      <c r="C2152" s="62"/>
      <c r="D2152" s="62"/>
    </row>
    <row r="2153" spans="3:4" x14ac:dyDescent="0.2">
      <c r="C2153" s="62"/>
      <c r="D2153" s="62"/>
    </row>
    <row r="2154" spans="3:4" x14ac:dyDescent="0.2">
      <c r="C2154" s="62"/>
      <c r="D2154" s="62"/>
    </row>
    <row r="2155" spans="3:4" x14ac:dyDescent="0.2">
      <c r="C2155" s="62"/>
      <c r="D2155" s="62"/>
    </row>
    <row r="2156" spans="3:4" x14ac:dyDescent="0.2">
      <c r="C2156" s="62"/>
      <c r="D2156" s="62"/>
    </row>
    <row r="2157" spans="3:4" x14ac:dyDescent="0.2">
      <c r="C2157" s="62"/>
      <c r="D2157" s="62"/>
    </row>
    <row r="2158" spans="3:4" x14ac:dyDescent="0.2">
      <c r="C2158" s="62"/>
      <c r="D2158" s="62"/>
    </row>
    <row r="2159" spans="3:4" x14ac:dyDescent="0.2">
      <c r="C2159" s="62"/>
      <c r="D2159" s="62"/>
    </row>
    <row r="2160" spans="3:4" x14ac:dyDescent="0.2">
      <c r="C2160" s="62"/>
      <c r="D2160" s="62"/>
    </row>
    <row r="2161" spans="3:4" x14ac:dyDescent="0.2">
      <c r="C2161" s="62"/>
      <c r="D2161" s="62"/>
    </row>
    <row r="2162" spans="3:4" x14ac:dyDescent="0.2">
      <c r="C2162" s="62"/>
      <c r="D2162" s="62"/>
    </row>
    <row r="2163" spans="3:4" x14ac:dyDescent="0.2">
      <c r="C2163" s="62"/>
      <c r="D2163" s="62"/>
    </row>
    <row r="2164" spans="3:4" x14ac:dyDescent="0.2">
      <c r="C2164" s="62"/>
      <c r="D2164" s="62"/>
    </row>
    <row r="2165" spans="3:4" x14ac:dyDescent="0.2">
      <c r="C2165" s="62"/>
      <c r="D2165" s="62"/>
    </row>
    <row r="2166" spans="3:4" x14ac:dyDescent="0.2">
      <c r="C2166" s="62"/>
      <c r="D2166" s="62"/>
    </row>
    <row r="2167" spans="3:4" x14ac:dyDescent="0.2">
      <c r="C2167" s="62"/>
      <c r="D2167" s="62"/>
    </row>
    <row r="2168" spans="3:4" x14ac:dyDescent="0.2">
      <c r="C2168" s="62"/>
      <c r="D2168" s="62"/>
    </row>
    <row r="2169" spans="3:4" x14ac:dyDescent="0.2">
      <c r="C2169" s="62"/>
      <c r="D2169" s="62"/>
    </row>
    <row r="2170" spans="3:4" x14ac:dyDescent="0.2">
      <c r="C2170" s="62"/>
      <c r="D2170" s="62"/>
    </row>
    <row r="2171" spans="3:4" x14ac:dyDescent="0.2">
      <c r="C2171" s="62"/>
      <c r="D2171" s="62"/>
    </row>
    <row r="2172" spans="3:4" x14ac:dyDescent="0.2">
      <c r="C2172" s="62"/>
      <c r="D2172" s="62"/>
    </row>
    <row r="2173" spans="3:4" x14ac:dyDescent="0.2">
      <c r="C2173" s="62"/>
      <c r="D2173" s="62"/>
    </row>
    <row r="2174" spans="3:4" x14ac:dyDescent="0.2">
      <c r="C2174" s="62"/>
      <c r="D2174" s="62"/>
    </row>
    <row r="2175" spans="3:4" x14ac:dyDescent="0.2">
      <c r="C2175" s="62"/>
      <c r="D2175" s="62"/>
    </row>
    <row r="2176" spans="3:4" x14ac:dyDescent="0.2">
      <c r="C2176" s="62"/>
      <c r="D2176" s="62"/>
    </row>
    <row r="2177" spans="3:4" x14ac:dyDescent="0.2">
      <c r="C2177" s="62"/>
      <c r="D2177" s="62"/>
    </row>
    <row r="2178" spans="3:4" x14ac:dyDescent="0.2">
      <c r="C2178" s="62"/>
      <c r="D2178" s="62"/>
    </row>
    <row r="2179" spans="3:4" x14ac:dyDescent="0.2">
      <c r="C2179" s="62"/>
      <c r="D2179" s="62"/>
    </row>
    <row r="2180" spans="3:4" x14ac:dyDescent="0.2">
      <c r="C2180" s="62"/>
      <c r="D2180" s="62"/>
    </row>
    <row r="2181" spans="3:4" x14ac:dyDescent="0.2">
      <c r="C2181" s="62"/>
      <c r="D2181" s="62"/>
    </row>
    <row r="2182" spans="3:4" x14ac:dyDescent="0.2">
      <c r="C2182" s="62"/>
      <c r="D2182" s="62"/>
    </row>
    <row r="2183" spans="3:4" x14ac:dyDescent="0.2">
      <c r="C2183" s="62"/>
      <c r="D2183" s="62"/>
    </row>
    <row r="2184" spans="3:4" x14ac:dyDescent="0.2">
      <c r="C2184" s="62"/>
      <c r="D2184" s="62"/>
    </row>
    <row r="2185" spans="3:4" x14ac:dyDescent="0.2">
      <c r="C2185" s="62"/>
      <c r="D2185" s="62"/>
    </row>
    <row r="2186" spans="3:4" x14ac:dyDescent="0.2">
      <c r="C2186" s="62"/>
      <c r="D2186" s="62"/>
    </row>
    <row r="2187" spans="3:4" x14ac:dyDescent="0.2">
      <c r="C2187" s="62"/>
      <c r="D2187" s="62"/>
    </row>
    <row r="2188" spans="3:4" x14ac:dyDescent="0.2">
      <c r="C2188" s="62"/>
      <c r="D2188" s="62"/>
    </row>
    <row r="2189" spans="3:4" x14ac:dyDescent="0.2">
      <c r="C2189" s="62"/>
      <c r="D2189" s="62"/>
    </row>
    <row r="2190" spans="3:4" x14ac:dyDescent="0.2">
      <c r="C2190" s="62"/>
      <c r="D2190" s="62"/>
    </row>
    <row r="2191" spans="3:4" x14ac:dyDescent="0.2">
      <c r="C2191" s="62"/>
      <c r="D2191" s="62"/>
    </row>
    <row r="2192" spans="3:4" x14ac:dyDescent="0.2">
      <c r="C2192" s="62"/>
      <c r="D2192" s="62"/>
    </row>
    <row r="2193" spans="3:4" x14ac:dyDescent="0.2">
      <c r="C2193" s="62"/>
      <c r="D2193" s="62"/>
    </row>
    <row r="2194" spans="3:4" x14ac:dyDescent="0.2">
      <c r="C2194" s="62"/>
      <c r="D2194" s="62"/>
    </row>
    <row r="2195" spans="3:4" x14ac:dyDescent="0.2">
      <c r="C2195" s="62"/>
      <c r="D2195" s="62"/>
    </row>
    <row r="2196" spans="3:4" x14ac:dyDescent="0.2">
      <c r="C2196" s="62"/>
      <c r="D2196" s="62"/>
    </row>
    <row r="2197" spans="3:4" x14ac:dyDescent="0.2">
      <c r="C2197" s="62"/>
      <c r="D2197" s="62"/>
    </row>
    <row r="2198" spans="3:4" x14ac:dyDescent="0.2">
      <c r="C2198" s="62"/>
      <c r="D2198" s="62"/>
    </row>
    <row r="2199" spans="3:4" x14ac:dyDescent="0.2">
      <c r="C2199" s="62"/>
      <c r="D2199" s="62"/>
    </row>
    <row r="2200" spans="3:4" x14ac:dyDescent="0.2">
      <c r="C2200" s="62"/>
      <c r="D2200" s="62"/>
    </row>
    <row r="2201" spans="3:4" x14ac:dyDescent="0.2">
      <c r="C2201" s="62"/>
      <c r="D2201" s="62"/>
    </row>
    <row r="2202" spans="3:4" x14ac:dyDescent="0.2">
      <c r="C2202" s="62"/>
      <c r="D2202" s="62"/>
    </row>
    <row r="2203" spans="3:4" x14ac:dyDescent="0.2">
      <c r="C2203" s="62"/>
      <c r="D2203" s="62"/>
    </row>
    <row r="2204" spans="3:4" x14ac:dyDescent="0.2">
      <c r="C2204" s="62"/>
      <c r="D2204" s="62"/>
    </row>
    <row r="2205" spans="3:4" x14ac:dyDescent="0.2">
      <c r="C2205" s="62"/>
      <c r="D2205" s="62"/>
    </row>
    <row r="2206" spans="3:4" x14ac:dyDescent="0.2">
      <c r="C2206" s="62"/>
      <c r="D2206" s="62"/>
    </row>
    <row r="2207" spans="3:4" x14ac:dyDescent="0.2">
      <c r="C2207" s="62"/>
      <c r="D2207" s="62"/>
    </row>
    <row r="2208" spans="3:4" x14ac:dyDescent="0.2">
      <c r="C2208" s="62"/>
      <c r="D2208" s="62"/>
    </row>
    <row r="2209" spans="3:4" x14ac:dyDescent="0.2">
      <c r="C2209" s="62"/>
      <c r="D2209" s="62"/>
    </row>
    <row r="2210" spans="3:4" x14ac:dyDescent="0.2">
      <c r="C2210" s="62"/>
      <c r="D2210" s="62"/>
    </row>
    <row r="2211" spans="3:4" x14ac:dyDescent="0.2">
      <c r="C2211" s="62"/>
      <c r="D2211" s="62"/>
    </row>
    <row r="2212" spans="3:4" x14ac:dyDescent="0.2">
      <c r="C2212" s="62"/>
      <c r="D2212" s="62"/>
    </row>
    <row r="2213" spans="3:4" x14ac:dyDescent="0.2">
      <c r="C2213" s="62"/>
      <c r="D2213" s="62"/>
    </row>
    <row r="2214" spans="3:4" x14ac:dyDescent="0.2">
      <c r="C2214" s="62"/>
      <c r="D2214" s="62"/>
    </row>
    <row r="2215" spans="3:4" x14ac:dyDescent="0.2">
      <c r="C2215" s="62"/>
      <c r="D2215" s="62"/>
    </row>
    <row r="2216" spans="3:4" x14ac:dyDescent="0.2">
      <c r="C2216" s="62"/>
      <c r="D2216" s="62"/>
    </row>
    <row r="2217" spans="3:4" x14ac:dyDescent="0.2">
      <c r="C2217" s="62"/>
      <c r="D2217" s="62"/>
    </row>
    <row r="2218" spans="3:4" x14ac:dyDescent="0.2">
      <c r="C2218" s="62"/>
      <c r="D2218" s="62"/>
    </row>
    <row r="2219" spans="3:4" x14ac:dyDescent="0.2">
      <c r="C2219" s="62"/>
      <c r="D2219" s="62"/>
    </row>
    <row r="2220" spans="3:4" x14ac:dyDescent="0.2">
      <c r="C2220" s="62"/>
      <c r="D2220" s="62"/>
    </row>
    <row r="2221" spans="3:4" x14ac:dyDescent="0.2">
      <c r="C2221" s="62"/>
      <c r="D2221" s="62"/>
    </row>
    <row r="2222" spans="3:4" x14ac:dyDescent="0.2">
      <c r="C2222" s="62"/>
      <c r="D2222" s="62"/>
    </row>
    <row r="2223" spans="3:4" x14ac:dyDescent="0.2">
      <c r="C2223" s="62"/>
      <c r="D2223" s="62"/>
    </row>
    <row r="2224" spans="3:4" x14ac:dyDescent="0.2">
      <c r="C2224" s="62"/>
      <c r="D2224" s="62"/>
    </row>
    <row r="2225" spans="3:4" x14ac:dyDescent="0.2">
      <c r="C2225" s="62"/>
      <c r="D2225" s="62"/>
    </row>
    <row r="2226" spans="3:4" x14ac:dyDescent="0.2">
      <c r="C2226" s="62"/>
      <c r="D2226" s="62"/>
    </row>
    <row r="2227" spans="3:4" x14ac:dyDescent="0.2">
      <c r="C2227" s="62"/>
      <c r="D2227" s="62"/>
    </row>
    <row r="2228" spans="3:4" x14ac:dyDescent="0.2">
      <c r="C2228" s="62"/>
      <c r="D2228" s="62"/>
    </row>
    <row r="2229" spans="3:4" x14ac:dyDescent="0.2">
      <c r="C2229" s="62"/>
      <c r="D2229" s="62"/>
    </row>
    <row r="2230" spans="3:4" x14ac:dyDescent="0.2">
      <c r="C2230" s="62"/>
      <c r="D2230" s="62"/>
    </row>
    <row r="2231" spans="3:4" x14ac:dyDescent="0.2">
      <c r="C2231" s="62"/>
      <c r="D2231" s="62"/>
    </row>
    <row r="2232" spans="3:4" x14ac:dyDescent="0.2">
      <c r="C2232" s="62"/>
      <c r="D2232" s="62"/>
    </row>
    <row r="2233" spans="3:4" x14ac:dyDescent="0.2">
      <c r="C2233" s="62"/>
      <c r="D2233" s="62"/>
    </row>
    <row r="2234" spans="3:4" x14ac:dyDescent="0.2">
      <c r="C2234" s="62"/>
      <c r="D2234" s="62"/>
    </row>
    <row r="2235" spans="3:4" x14ac:dyDescent="0.2">
      <c r="C2235" s="62"/>
      <c r="D2235" s="62"/>
    </row>
    <row r="2236" spans="3:4" x14ac:dyDescent="0.2">
      <c r="C2236" s="62"/>
      <c r="D2236" s="62"/>
    </row>
    <row r="2237" spans="3:4" x14ac:dyDescent="0.2">
      <c r="C2237" s="62"/>
      <c r="D2237" s="62"/>
    </row>
    <row r="2238" spans="3:4" x14ac:dyDescent="0.2">
      <c r="C2238" s="62"/>
      <c r="D2238" s="62"/>
    </row>
    <row r="2239" spans="3:4" x14ac:dyDescent="0.2">
      <c r="C2239" s="62"/>
      <c r="D2239" s="62"/>
    </row>
    <row r="2240" spans="3:4" x14ac:dyDescent="0.2">
      <c r="C2240" s="62"/>
      <c r="D2240" s="62"/>
    </row>
    <row r="2241" spans="3:4" x14ac:dyDescent="0.2">
      <c r="C2241" s="62"/>
      <c r="D2241" s="62"/>
    </row>
    <row r="2242" spans="3:4" x14ac:dyDescent="0.2">
      <c r="C2242" s="62"/>
      <c r="D2242" s="62"/>
    </row>
    <row r="2243" spans="3:4" x14ac:dyDescent="0.2">
      <c r="C2243" s="62"/>
      <c r="D2243" s="62"/>
    </row>
    <row r="2244" spans="3:4" x14ac:dyDescent="0.2">
      <c r="C2244" s="62"/>
      <c r="D2244" s="62"/>
    </row>
    <row r="2245" spans="3:4" x14ac:dyDescent="0.2">
      <c r="C2245" s="62"/>
      <c r="D2245" s="62"/>
    </row>
    <row r="2246" spans="3:4" x14ac:dyDescent="0.2">
      <c r="C2246" s="62"/>
      <c r="D2246" s="62"/>
    </row>
    <row r="2247" spans="3:4" x14ac:dyDescent="0.2">
      <c r="C2247" s="62"/>
      <c r="D2247" s="62"/>
    </row>
    <row r="2248" spans="3:4" x14ac:dyDescent="0.2">
      <c r="C2248" s="62"/>
      <c r="D2248" s="62"/>
    </row>
    <row r="2249" spans="3:4" x14ac:dyDescent="0.2">
      <c r="C2249" s="62"/>
      <c r="D2249" s="62"/>
    </row>
    <row r="2250" spans="3:4" x14ac:dyDescent="0.2">
      <c r="C2250" s="62"/>
      <c r="D2250" s="62"/>
    </row>
    <row r="2251" spans="3:4" x14ac:dyDescent="0.2">
      <c r="C2251" s="62"/>
      <c r="D2251" s="62"/>
    </row>
    <row r="2252" spans="3:4" x14ac:dyDescent="0.2">
      <c r="C2252" s="62"/>
      <c r="D2252" s="62"/>
    </row>
    <row r="2253" spans="3:4" x14ac:dyDescent="0.2">
      <c r="C2253" s="62"/>
      <c r="D2253" s="62"/>
    </row>
    <row r="2254" spans="3:4" x14ac:dyDescent="0.2">
      <c r="C2254" s="62"/>
      <c r="D2254" s="62"/>
    </row>
    <row r="2255" spans="3:4" x14ac:dyDescent="0.2">
      <c r="C2255" s="62"/>
      <c r="D2255" s="62"/>
    </row>
    <row r="2256" spans="3:4" x14ac:dyDescent="0.2">
      <c r="C2256" s="62"/>
      <c r="D2256" s="62"/>
    </row>
    <row r="2257" spans="3:4" x14ac:dyDescent="0.2">
      <c r="C2257" s="62"/>
      <c r="D2257" s="62"/>
    </row>
    <row r="2258" spans="3:4" x14ac:dyDescent="0.2">
      <c r="C2258" s="62"/>
      <c r="D2258" s="62"/>
    </row>
    <row r="2259" spans="3:4" x14ac:dyDescent="0.2">
      <c r="C2259" s="62"/>
      <c r="D2259" s="62"/>
    </row>
    <row r="2260" spans="3:4" x14ac:dyDescent="0.2">
      <c r="C2260" s="62"/>
      <c r="D2260" s="62"/>
    </row>
    <row r="2261" spans="3:4" x14ac:dyDescent="0.2">
      <c r="C2261" s="62"/>
      <c r="D2261" s="62"/>
    </row>
    <row r="2262" spans="3:4" x14ac:dyDescent="0.2">
      <c r="C2262" s="62"/>
      <c r="D2262" s="62"/>
    </row>
    <row r="2263" spans="3:4" x14ac:dyDescent="0.2">
      <c r="C2263" s="62"/>
      <c r="D2263" s="62"/>
    </row>
    <row r="2264" spans="3:4" x14ac:dyDescent="0.2">
      <c r="C2264" s="62"/>
      <c r="D2264" s="62"/>
    </row>
    <row r="2265" spans="3:4" x14ac:dyDescent="0.2">
      <c r="C2265" s="62"/>
      <c r="D2265" s="62"/>
    </row>
    <row r="2266" spans="3:4" x14ac:dyDescent="0.2">
      <c r="C2266" s="62"/>
      <c r="D2266" s="62"/>
    </row>
    <row r="2267" spans="3:4" x14ac:dyDescent="0.2">
      <c r="C2267" s="62"/>
      <c r="D2267" s="62"/>
    </row>
    <row r="2268" spans="3:4" x14ac:dyDescent="0.2">
      <c r="C2268" s="62"/>
      <c r="D2268" s="62"/>
    </row>
    <row r="2269" spans="3:4" x14ac:dyDescent="0.2">
      <c r="C2269" s="62"/>
      <c r="D2269" s="62"/>
    </row>
    <row r="2270" spans="3:4" x14ac:dyDescent="0.2">
      <c r="C2270" s="62"/>
      <c r="D2270" s="62"/>
    </row>
    <row r="2271" spans="3:4" x14ac:dyDescent="0.2">
      <c r="C2271" s="62"/>
      <c r="D2271" s="62"/>
    </row>
    <row r="2272" spans="3:4" x14ac:dyDescent="0.2">
      <c r="C2272" s="62"/>
      <c r="D2272" s="62"/>
    </row>
    <row r="2273" spans="3:4" x14ac:dyDescent="0.2">
      <c r="C2273" s="62"/>
      <c r="D2273" s="62"/>
    </row>
    <row r="2274" spans="3:4" x14ac:dyDescent="0.2">
      <c r="C2274" s="62"/>
      <c r="D2274" s="62"/>
    </row>
    <row r="2275" spans="3:4" x14ac:dyDescent="0.2">
      <c r="C2275" s="62"/>
      <c r="D2275" s="62"/>
    </row>
    <row r="2276" spans="3:4" x14ac:dyDescent="0.2">
      <c r="C2276" s="62"/>
      <c r="D2276" s="62"/>
    </row>
    <row r="2277" spans="3:4" x14ac:dyDescent="0.2">
      <c r="C2277" s="62"/>
      <c r="D2277" s="62"/>
    </row>
    <row r="2278" spans="3:4" x14ac:dyDescent="0.2">
      <c r="C2278" s="62"/>
      <c r="D2278" s="62"/>
    </row>
    <row r="2279" spans="3:4" x14ac:dyDescent="0.2">
      <c r="C2279" s="62"/>
      <c r="D2279" s="62"/>
    </row>
    <row r="2280" spans="3:4" x14ac:dyDescent="0.2">
      <c r="C2280" s="62"/>
      <c r="D2280" s="62"/>
    </row>
    <row r="2281" spans="3:4" x14ac:dyDescent="0.2">
      <c r="C2281" s="62"/>
      <c r="D2281" s="62"/>
    </row>
    <row r="2282" spans="3:4" x14ac:dyDescent="0.2">
      <c r="C2282" s="62"/>
      <c r="D2282" s="62"/>
    </row>
    <row r="2283" spans="3:4" x14ac:dyDescent="0.2">
      <c r="C2283" s="62"/>
      <c r="D2283" s="62"/>
    </row>
    <row r="2284" spans="3:4" x14ac:dyDescent="0.2">
      <c r="C2284" s="62"/>
      <c r="D2284" s="62"/>
    </row>
    <row r="2285" spans="3:4" x14ac:dyDescent="0.2">
      <c r="C2285" s="62"/>
      <c r="D2285" s="62"/>
    </row>
    <row r="2286" spans="3:4" x14ac:dyDescent="0.2">
      <c r="C2286" s="62"/>
      <c r="D2286" s="62"/>
    </row>
    <row r="2287" spans="3:4" x14ac:dyDescent="0.2">
      <c r="C2287" s="62"/>
      <c r="D2287" s="62"/>
    </row>
    <row r="2288" spans="3:4" x14ac:dyDescent="0.2">
      <c r="C2288" s="62"/>
      <c r="D2288" s="62"/>
    </row>
    <row r="2289" spans="3:4" x14ac:dyDescent="0.2">
      <c r="C2289" s="62"/>
      <c r="D2289" s="62"/>
    </row>
    <row r="2290" spans="3:4" x14ac:dyDescent="0.2">
      <c r="C2290" s="62"/>
      <c r="D2290" s="62"/>
    </row>
    <row r="2291" spans="3:4" x14ac:dyDescent="0.2">
      <c r="C2291" s="62"/>
      <c r="D2291" s="62"/>
    </row>
    <row r="2292" spans="3:4" x14ac:dyDescent="0.2">
      <c r="C2292" s="62"/>
      <c r="D2292" s="62"/>
    </row>
    <row r="2293" spans="3:4" x14ac:dyDescent="0.2">
      <c r="C2293" s="62"/>
      <c r="D2293" s="62"/>
    </row>
    <row r="2294" spans="3:4" x14ac:dyDescent="0.2">
      <c r="C2294" s="62"/>
      <c r="D2294" s="62"/>
    </row>
    <row r="2295" spans="3:4" x14ac:dyDescent="0.2">
      <c r="C2295" s="62"/>
      <c r="D2295" s="62"/>
    </row>
    <row r="2296" spans="3:4" x14ac:dyDescent="0.2">
      <c r="C2296" s="62"/>
      <c r="D2296" s="62"/>
    </row>
    <row r="2297" spans="3:4" x14ac:dyDescent="0.2">
      <c r="C2297" s="62"/>
      <c r="D2297" s="62"/>
    </row>
    <row r="2298" spans="3:4" x14ac:dyDescent="0.2">
      <c r="C2298" s="62"/>
      <c r="D2298" s="62"/>
    </row>
    <row r="2299" spans="3:4" x14ac:dyDescent="0.2">
      <c r="C2299" s="62"/>
      <c r="D2299" s="62"/>
    </row>
    <row r="2300" spans="3:4" x14ac:dyDescent="0.2">
      <c r="C2300" s="62"/>
      <c r="D2300" s="62"/>
    </row>
    <row r="2301" spans="3:4" x14ac:dyDescent="0.2">
      <c r="C2301" s="62"/>
      <c r="D2301" s="62"/>
    </row>
    <row r="2302" spans="3:4" x14ac:dyDescent="0.2">
      <c r="C2302" s="62"/>
      <c r="D2302" s="62"/>
    </row>
    <row r="2303" spans="3:4" x14ac:dyDescent="0.2">
      <c r="C2303" s="62"/>
      <c r="D2303" s="62"/>
    </row>
    <row r="2304" spans="3:4" x14ac:dyDescent="0.2">
      <c r="C2304" s="62"/>
      <c r="D2304" s="62"/>
    </row>
    <row r="2305" spans="3:4" x14ac:dyDescent="0.2">
      <c r="C2305" s="62"/>
      <c r="D2305" s="62"/>
    </row>
    <row r="2306" spans="3:4" x14ac:dyDescent="0.2">
      <c r="C2306" s="62"/>
      <c r="D2306" s="62"/>
    </row>
    <row r="2307" spans="3:4" x14ac:dyDescent="0.2">
      <c r="C2307" s="62"/>
      <c r="D2307" s="62"/>
    </row>
    <row r="2308" spans="3:4" x14ac:dyDescent="0.2">
      <c r="C2308" s="62"/>
      <c r="D2308" s="62"/>
    </row>
    <row r="2309" spans="3:4" x14ac:dyDescent="0.2">
      <c r="C2309" s="62"/>
      <c r="D2309" s="62"/>
    </row>
    <row r="2310" spans="3:4" x14ac:dyDescent="0.2">
      <c r="C2310" s="62"/>
      <c r="D2310" s="62"/>
    </row>
    <row r="2311" spans="3:4" x14ac:dyDescent="0.2">
      <c r="C2311" s="62"/>
      <c r="D2311" s="62"/>
    </row>
    <row r="2312" spans="3:4" x14ac:dyDescent="0.2">
      <c r="C2312" s="62"/>
      <c r="D2312" s="62"/>
    </row>
    <row r="2313" spans="3:4" x14ac:dyDescent="0.2">
      <c r="C2313" s="62"/>
      <c r="D2313" s="62"/>
    </row>
    <row r="2314" spans="3:4" x14ac:dyDescent="0.2">
      <c r="C2314" s="62"/>
      <c r="D2314" s="62"/>
    </row>
    <row r="2315" spans="3:4" x14ac:dyDescent="0.2">
      <c r="C2315" s="62"/>
      <c r="D2315" s="62"/>
    </row>
    <row r="2316" spans="3:4" x14ac:dyDescent="0.2">
      <c r="C2316" s="62"/>
      <c r="D2316" s="62"/>
    </row>
    <row r="2317" spans="3:4" x14ac:dyDescent="0.2">
      <c r="C2317" s="62"/>
      <c r="D2317" s="62"/>
    </row>
    <row r="2318" spans="3:4" x14ac:dyDescent="0.2">
      <c r="C2318" s="62"/>
      <c r="D2318" s="62"/>
    </row>
    <row r="2319" spans="3:4" x14ac:dyDescent="0.2">
      <c r="C2319" s="62"/>
      <c r="D2319" s="62"/>
    </row>
    <row r="2320" spans="3:4" x14ac:dyDescent="0.2">
      <c r="C2320" s="62"/>
      <c r="D2320" s="62"/>
    </row>
    <row r="2321" spans="3:4" x14ac:dyDescent="0.2">
      <c r="C2321" s="62"/>
      <c r="D2321" s="62"/>
    </row>
    <row r="2322" spans="3:4" x14ac:dyDescent="0.2">
      <c r="C2322" s="62"/>
      <c r="D2322" s="62"/>
    </row>
    <row r="2323" spans="3:4" x14ac:dyDescent="0.2">
      <c r="C2323" s="62"/>
      <c r="D2323" s="62"/>
    </row>
    <row r="2324" spans="3:4" x14ac:dyDescent="0.2">
      <c r="C2324" s="62"/>
      <c r="D2324" s="62"/>
    </row>
    <row r="2325" spans="3:4" x14ac:dyDescent="0.2">
      <c r="C2325" s="62"/>
      <c r="D2325" s="62"/>
    </row>
    <row r="2326" spans="3:4" x14ac:dyDescent="0.2">
      <c r="C2326" s="62"/>
      <c r="D2326" s="62"/>
    </row>
    <row r="2327" spans="3:4" x14ac:dyDescent="0.2">
      <c r="C2327" s="62"/>
      <c r="D2327" s="62"/>
    </row>
    <row r="2328" spans="3:4" x14ac:dyDescent="0.2">
      <c r="C2328" s="62"/>
      <c r="D2328" s="62"/>
    </row>
    <row r="2329" spans="3:4" x14ac:dyDescent="0.2">
      <c r="C2329" s="62"/>
      <c r="D2329" s="62"/>
    </row>
    <row r="2330" spans="3:4" x14ac:dyDescent="0.2">
      <c r="C2330" s="62"/>
      <c r="D2330" s="62"/>
    </row>
    <row r="2331" spans="3:4" x14ac:dyDescent="0.2">
      <c r="C2331" s="62"/>
      <c r="D2331" s="62"/>
    </row>
    <row r="2332" spans="3:4" x14ac:dyDescent="0.2">
      <c r="C2332" s="62"/>
      <c r="D2332" s="62"/>
    </row>
    <row r="2333" spans="3:4" x14ac:dyDescent="0.2">
      <c r="C2333" s="62"/>
      <c r="D2333" s="62"/>
    </row>
    <row r="2334" spans="3:4" x14ac:dyDescent="0.2">
      <c r="C2334" s="62"/>
      <c r="D2334" s="62"/>
    </row>
    <row r="2335" spans="3:4" x14ac:dyDescent="0.2">
      <c r="C2335" s="62"/>
      <c r="D2335" s="62"/>
    </row>
    <row r="2336" spans="3:4" x14ac:dyDescent="0.2">
      <c r="C2336" s="62"/>
      <c r="D2336" s="62"/>
    </row>
    <row r="2337" spans="3:4" x14ac:dyDescent="0.2">
      <c r="C2337" s="62"/>
      <c r="D2337" s="62"/>
    </row>
    <row r="2338" spans="3:4" x14ac:dyDescent="0.2">
      <c r="C2338" s="62"/>
      <c r="D2338" s="62"/>
    </row>
    <row r="2339" spans="3:4" x14ac:dyDescent="0.2">
      <c r="C2339" s="62"/>
      <c r="D2339" s="62"/>
    </row>
    <row r="2340" spans="3:4" x14ac:dyDescent="0.2">
      <c r="C2340" s="62"/>
      <c r="D2340" s="62"/>
    </row>
    <row r="2341" spans="3:4" x14ac:dyDescent="0.2">
      <c r="C2341" s="62"/>
      <c r="D2341" s="62"/>
    </row>
    <row r="2342" spans="3:4" x14ac:dyDescent="0.2">
      <c r="C2342" s="62"/>
      <c r="D2342" s="62"/>
    </row>
    <row r="2343" spans="3:4" x14ac:dyDescent="0.2">
      <c r="C2343" s="62"/>
      <c r="D2343" s="62"/>
    </row>
    <row r="2344" spans="3:4" x14ac:dyDescent="0.2">
      <c r="C2344" s="62"/>
      <c r="D2344" s="62"/>
    </row>
    <row r="2345" spans="3:4" x14ac:dyDescent="0.2">
      <c r="C2345" s="62"/>
      <c r="D2345" s="62"/>
    </row>
    <row r="2346" spans="3:4" x14ac:dyDescent="0.2">
      <c r="C2346" s="62"/>
      <c r="D2346" s="62"/>
    </row>
    <row r="2347" spans="3:4" x14ac:dyDescent="0.2">
      <c r="C2347" s="62"/>
      <c r="D2347" s="62"/>
    </row>
    <row r="2348" spans="3:4" x14ac:dyDescent="0.2">
      <c r="C2348" s="62"/>
      <c r="D2348" s="62"/>
    </row>
    <row r="2349" spans="3:4" x14ac:dyDescent="0.2">
      <c r="C2349" s="62"/>
      <c r="D2349" s="62"/>
    </row>
    <row r="2350" spans="3:4" x14ac:dyDescent="0.2">
      <c r="C2350" s="62"/>
      <c r="D2350" s="62"/>
    </row>
    <row r="2351" spans="3:4" x14ac:dyDescent="0.2">
      <c r="C2351" s="62"/>
      <c r="D2351" s="62"/>
    </row>
    <row r="2352" spans="3:4" x14ac:dyDescent="0.2">
      <c r="C2352" s="62"/>
      <c r="D2352" s="62"/>
    </row>
    <row r="2353" spans="3:4" x14ac:dyDescent="0.2">
      <c r="C2353" s="62"/>
      <c r="D2353" s="62"/>
    </row>
    <row r="2354" spans="3:4" x14ac:dyDescent="0.2">
      <c r="C2354" s="62"/>
      <c r="D2354" s="62"/>
    </row>
    <row r="2355" spans="3:4" x14ac:dyDescent="0.2">
      <c r="C2355" s="62"/>
      <c r="D2355" s="62"/>
    </row>
    <row r="2356" spans="3:4" x14ac:dyDescent="0.2">
      <c r="C2356" s="62"/>
      <c r="D2356" s="62"/>
    </row>
    <row r="2357" spans="3:4" x14ac:dyDescent="0.2">
      <c r="C2357" s="62"/>
      <c r="D2357" s="62"/>
    </row>
    <row r="2358" spans="3:4" x14ac:dyDescent="0.2">
      <c r="C2358" s="62"/>
      <c r="D2358" s="62"/>
    </row>
    <row r="2359" spans="3:4" x14ac:dyDescent="0.2">
      <c r="C2359" s="62"/>
      <c r="D2359" s="62"/>
    </row>
    <row r="2360" spans="3:4" x14ac:dyDescent="0.2">
      <c r="C2360" s="62"/>
      <c r="D2360" s="62"/>
    </row>
    <row r="2361" spans="3:4" x14ac:dyDescent="0.2">
      <c r="C2361" s="62"/>
      <c r="D2361" s="62"/>
    </row>
    <row r="2362" spans="3:4" x14ac:dyDescent="0.2">
      <c r="C2362" s="62"/>
      <c r="D2362" s="62"/>
    </row>
    <row r="2363" spans="3:4" x14ac:dyDescent="0.2">
      <c r="C2363" s="62"/>
      <c r="D2363" s="62"/>
    </row>
    <row r="2364" spans="3:4" x14ac:dyDescent="0.2">
      <c r="C2364" s="62"/>
      <c r="D2364" s="62"/>
    </row>
    <row r="2365" spans="3:4" x14ac:dyDescent="0.2">
      <c r="C2365" s="62"/>
      <c r="D2365" s="62"/>
    </row>
    <row r="2366" spans="3:4" x14ac:dyDescent="0.2">
      <c r="C2366" s="62"/>
      <c r="D2366" s="62"/>
    </row>
    <row r="2367" spans="3:4" x14ac:dyDescent="0.2">
      <c r="C2367" s="62"/>
      <c r="D2367" s="62"/>
    </row>
    <row r="2368" spans="3:4" x14ac:dyDescent="0.2">
      <c r="C2368" s="62"/>
      <c r="D2368" s="62"/>
    </row>
    <row r="2369" spans="3:4" x14ac:dyDescent="0.2">
      <c r="C2369" s="62"/>
      <c r="D2369" s="62"/>
    </row>
    <row r="2370" spans="3:4" x14ac:dyDescent="0.2">
      <c r="C2370" s="62"/>
      <c r="D2370" s="62"/>
    </row>
    <row r="2371" spans="3:4" x14ac:dyDescent="0.2">
      <c r="C2371" s="62"/>
      <c r="D2371" s="62"/>
    </row>
    <row r="2372" spans="3:4" x14ac:dyDescent="0.2">
      <c r="C2372" s="62"/>
      <c r="D2372" s="62"/>
    </row>
    <row r="2373" spans="3:4" x14ac:dyDescent="0.2">
      <c r="C2373" s="62"/>
      <c r="D2373" s="62"/>
    </row>
    <row r="2374" spans="3:4" x14ac:dyDescent="0.2">
      <c r="C2374" s="62"/>
      <c r="D2374" s="62"/>
    </row>
    <row r="2375" spans="3:4" x14ac:dyDescent="0.2">
      <c r="C2375" s="62"/>
      <c r="D2375" s="62"/>
    </row>
    <row r="2376" spans="3:4" x14ac:dyDescent="0.2">
      <c r="C2376" s="62"/>
      <c r="D2376" s="62"/>
    </row>
    <row r="2377" spans="3:4" x14ac:dyDescent="0.2">
      <c r="C2377" s="62"/>
      <c r="D2377" s="62"/>
    </row>
    <row r="2378" spans="3:4" x14ac:dyDescent="0.2">
      <c r="C2378" s="62"/>
      <c r="D2378" s="62"/>
    </row>
    <row r="2379" spans="3:4" x14ac:dyDescent="0.2">
      <c r="C2379" s="62"/>
      <c r="D2379" s="62"/>
    </row>
    <row r="2380" spans="3:4" x14ac:dyDescent="0.2">
      <c r="C2380" s="62"/>
      <c r="D2380" s="62"/>
    </row>
    <row r="2381" spans="3:4" x14ac:dyDescent="0.2">
      <c r="C2381" s="62"/>
      <c r="D2381" s="62"/>
    </row>
    <row r="2382" spans="3:4" x14ac:dyDescent="0.2">
      <c r="C2382" s="62"/>
      <c r="D2382" s="62"/>
    </row>
    <row r="2383" spans="3:4" x14ac:dyDescent="0.2">
      <c r="C2383" s="62"/>
      <c r="D2383" s="62"/>
    </row>
    <row r="2384" spans="3:4" x14ac:dyDescent="0.2">
      <c r="C2384" s="62"/>
      <c r="D2384" s="62"/>
    </row>
    <row r="2385" spans="3:4" x14ac:dyDescent="0.2">
      <c r="C2385" s="62"/>
      <c r="D2385" s="62"/>
    </row>
    <row r="2386" spans="3:4" x14ac:dyDescent="0.2">
      <c r="C2386" s="62"/>
      <c r="D2386" s="62"/>
    </row>
    <row r="2387" spans="3:4" x14ac:dyDescent="0.2">
      <c r="C2387" s="62"/>
      <c r="D2387" s="62"/>
    </row>
    <row r="2388" spans="3:4" x14ac:dyDescent="0.2">
      <c r="C2388" s="62"/>
      <c r="D2388" s="62"/>
    </row>
    <row r="2389" spans="3:4" x14ac:dyDescent="0.2">
      <c r="C2389" s="62"/>
      <c r="D2389" s="62"/>
    </row>
    <row r="2390" spans="3:4" x14ac:dyDescent="0.2">
      <c r="C2390" s="62"/>
      <c r="D2390" s="62"/>
    </row>
    <row r="2391" spans="3:4" x14ac:dyDescent="0.2">
      <c r="C2391" s="62"/>
      <c r="D2391" s="62"/>
    </row>
    <row r="2392" spans="3:4" x14ac:dyDescent="0.2">
      <c r="C2392" s="62"/>
      <c r="D2392" s="62"/>
    </row>
    <row r="2393" spans="3:4" x14ac:dyDescent="0.2">
      <c r="C2393" s="62"/>
      <c r="D2393" s="62"/>
    </row>
    <row r="2394" spans="3:4" x14ac:dyDescent="0.2">
      <c r="C2394" s="62"/>
      <c r="D2394" s="62"/>
    </row>
    <row r="2395" spans="3:4" x14ac:dyDescent="0.2">
      <c r="C2395" s="62"/>
      <c r="D2395" s="62"/>
    </row>
    <row r="2396" spans="3:4" x14ac:dyDescent="0.2">
      <c r="C2396" s="62"/>
      <c r="D2396" s="62"/>
    </row>
    <row r="2397" spans="3:4" x14ac:dyDescent="0.2">
      <c r="C2397" s="62"/>
      <c r="D2397" s="62"/>
    </row>
    <row r="2398" spans="3:4" x14ac:dyDescent="0.2">
      <c r="C2398" s="62"/>
      <c r="D2398" s="62"/>
    </row>
    <row r="2399" spans="3:4" x14ac:dyDescent="0.2">
      <c r="C2399" s="62"/>
      <c r="D2399" s="62"/>
    </row>
    <row r="2400" spans="3:4" x14ac:dyDescent="0.2">
      <c r="C2400" s="62"/>
      <c r="D2400" s="62"/>
    </row>
    <row r="2401" spans="3:4" x14ac:dyDescent="0.2">
      <c r="C2401" s="62"/>
      <c r="D2401" s="62"/>
    </row>
    <row r="2402" spans="3:4" x14ac:dyDescent="0.2">
      <c r="C2402" s="62"/>
      <c r="D2402" s="62"/>
    </row>
    <row r="2403" spans="3:4" x14ac:dyDescent="0.2">
      <c r="C2403" s="62"/>
      <c r="D2403" s="62"/>
    </row>
    <row r="2404" spans="3:4" x14ac:dyDescent="0.2">
      <c r="C2404" s="62"/>
      <c r="D2404" s="62"/>
    </row>
    <row r="2405" spans="3:4" x14ac:dyDescent="0.2">
      <c r="C2405" s="62"/>
      <c r="D2405" s="62"/>
    </row>
    <row r="2406" spans="3:4" x14ac:dyDescent="0.2">
      <c r="C2406" s="62"/>
      <c r="D2406" s="62"/>
    </row>
    <row r="2407" spans="3:4" x14ac:dyDescent="0.2">
      <c r="C2407" s="62"/>
      <c r="D2407" s="62"/>
    </row>
    <row r="2408" spans="3:4" x14ac:dyDescent="0.2">
      <c r="C2408" s="62"/>
      <c r="D2408" s="62"/>
    </row>
    <row r="2409" spans="3:4" x14ac:dyDescent="0.2">
      <c r="C2409" s="62"/>
      <c r="D2409" s="62"/>
    </row>
    <row r="2410" spans="3:4" x14ac:dyDescent="0.2">
      <c r="C2410" s="62"/>
      <c r="D2410" s="62"/>
    </row>
    <row r="2411" spans="3:4" x14ac:dyDescent="0.2">
      <c r="C2411" s="62"/>
      <c r="D2411" s="62"/>
    </row>
    <row r="2412" spans="3:4" x14ac:dyDescent="0.2">
      <c r="C2412" s="62"/>
      <c r="D2412" s="62"/>
    </row>
    <row r="2413" spans="3:4" x14ac:dyDescent="0.2">
      <c r="C2413" s="62"/>
      <c r="D2413" s="62"/>
    </row>
    <row r="2414" spans="3:4" x14ac:dyDescent="0.2">
      <c r="C2414" s="62"/>
      <c r="D2414" s="62"/>
    </row>
    <row r="2415" spans="3:4" x14ac:dyDescent="0.2">
      <c r="C2415" s="62"/>
      <c r="D2415" s="62"/>
    </row>
    <row r="2416" spans="3:4" x14ac:dyDescent="0.2">
      <c r="C2416" s="62"/>
      <c r="D2416" s="62"/>
    </row>
    <row r="2417" spans="3:4" x14ac:dyDescent="0.2">
      <c r="C2417" s="62"/>
      <c r="D2417" s="62"/>
    </row>
    <row r="2418" spans="3:4" x14ac:dyDescent="0.2">
      <c r="C2418" s="62"/>
      <c r="D2418" s="62"/>
    </row>
    <row r="2419" spans="3:4" x14ac:dyDescent="0.2">
      <c r="C2419" s="62"/>
      <c r="D2419" s="62"/>
    </row>
    <row r="2420" spans="3:4" x14ac:dyDescent="0.2">
      <c r="C2420" s="62"/>
      <c r="D2420" s="62"/>
    </row>
    <row r="2421" spans="3:4" x14ac:dyDescent="0.2">
      <c r="C2421" s="62"/>
      <c r="D2421" s="62"/>
    </row>
    <row r="2422" spans="3:4" x14ac:dyDescent="0.2">
      <c r="C2422" s="62"/>
      <c r="D2422" s="62"/>
    </row>
    <row r="2423" spans="3:4" x14ac:dyDescent="0.2">
      <c r="C2423" s="62"/>
      <c r="D2423" s="62"/>
    </row>
    <row r="2424" spans="3:4" x14ac:dyDescent="0.2">
      <c r="C2424" s="62"/>
      <c r="D2424" s="62"/>
    </row>
    <row r="2425" spans="3:4" x14ac:dyDescent="0.2">
      <c r="C2425" s="62"/>
      <c r="D2425" s="62"/>
    </row>
    <row r="2426" spans="3:4" x14ac:dyDescent="0.2">
      <c r="C2426" s="62"/>
      <c r="D2426" s="62"/>
    </row>
    <row r="2427" spans="3:4" x14ac:dyDescent="0.2">
      <c r="C2427" s="62"/>
      <c r="D2427" s="62"/>
    </row>
    <row r="2428" spans="3:4" x14ac:dyDescent="0.2">
      <c r="C2428" s="62"/>
      <c r="D2428" s="62"/>
    </row>
    <row r="2429" spans="3:4" x14ac:dyDescent="0.2">
      <c r="C2429" s="62"/>
      <c r="D2429" s="62"/>
    </row>
    <row r="2430" spans="3:4" x14ac:dyDescent="0.2">
      <c r="C2430" s="62"/>
      <c r="D2430" s="62"/>
    </row>
    <row r="2431" spans="3:4" x14ac:dyDescent="0.2">
      <c r="C2431" s="62"/>
      <c r="D2431" s="62"/>
    </row>
    <row r="2432" spans="3:4" x14ac:dyDescent="0.2">
      <c r="C2432" s="62"/>
      <c r="D2432" s="62"/>
    </row>
    <row r="2433" spans="3:4" x14ac:dyDescent="0.2">
      <c r="C2433" s="62"/>
      <c r="D2433" s="62"/>
    </row>
    <row r="2434" spans="3:4" x14ac:dyDescent="0.2">
      <c r="C2434" s="62"/>
      <c r="D2434" s="62"/>
    </row>
    <row r="2435" spans="3:4" x14ac:dyDescent="0.2">
      <c r="C2435" s="62"/>
      <c r="D2435" s="62"/>
    </row>
    <row r="2436" spans="3:4" x14ac:dyDescent="0.2">
      <c r="C2436" s="62"/>
      <c r="D2436" s="62"/>
    </row>
    <row r="2437" spans="3:4" x14ac:dyDescent="0.2">
      <c r="C2437" s="62"/>
      <c r="D2437" s="62"/>
    </row>
    <row r="2438" spans="3:4" x14ac:dyDescent="0.2">
      <c r="C2438" s="62"/>
      <c r="D2438" s="62"/>
    </row>
    <row r="2439" spans="3:4" x14ac:dyDescent="0.2">
      <c r="C2439" s="62"/>
      <c r="D2439" s="62"/>
    </row>
    <row r="2440" spans="3:4" x14ac:dyDescent="0.2">
      <c r="C2440" s="62"/>
      <c r="D2440" s="62"/>
    </row>
    <row r="2441" spans="3:4" x14ac:dyDescent="0.2">
      <c r="C2441" s="62"/>
      <c r="D2441" s="62"/>
    </row>
    <row r="2442" spans="3:4" x14ac:dyDescent="0.2">
      <c r="C2442" s="62"/>
      <c r="D2442" s="62"/>
    </row>
    <row r="2443" spans="3:4" x14ac:dyDescent="0.2">
      <c r="C2443" s="62"/>
      <c r="D2443" s="62"/>
    </row>
    <row r="2444" spans="3:4" x14ac:dyDescent="0.2">
      <c r="C2444" s="62"/>
      <c r="D2444" s="62"/>
    </row>
    <row r="2445" spans="3:4" x14ac:dyDescent="0.2">
      <c r="C2445" s="62"/>
      <c r="D2445" s="62"/>
    </row>
    <row r="2446" spans="3:4" x14ac:dyDescent="0.2">
      <c r="C2446" s="62"/>
      <c r="D2446" s="62"/>
    </row>
    <row r="2447" spans="3:4" x14ac:dyDescent="0.2">
      <c r="C2447" s="62"/>
      <c r="D2447" s="62"/>
    </row>
    <row r="2448" spans="3:4" x14ac:dyDescent="0.2">
      <c r="C2448" s="62"/>
      <c r="D2448" s="62"/>
    </row>
    <row r="2449" spans="3:4" x14ac:dyDescent="0.2">
      <c r="C2449" s="62"/>
      <c r="D2449" s="62"/>
    </row>
    <row r="2450" spans="3:4" x14ac:dyDescent="0.2">
      <c r="C2450" s="62"/>
      <c r="D2450" s="62"/>
    </row>
    <row r="2451" spans="3:4" x14ac:dyDescent="0.2">
      <c r="C2451" s="62"/>
      <c r="D2451" s="62"/>
    </row>
    <row r="2452" spans="3:4" x14ac:dyDescent="0.2">
      <c r="C2452" s="62"/>
      <c r="D2452" s="62"/>
    </row>
    <row r="2453" spans="3:4" x14ac:dyDescent="0.2">
      <c r="C2453" s="62"/>
      <c r="D2453" s="62"/>
    </row>
    <row r="2454" spans="3:4" x14ac:dyDescent="0.2">
      <c r="C2454" s="62"/>
      <c r="D2454" s="62"/>
    </row>
    <row r="2455" spans="3:4" x14ac:dyDescent="0.2">
      <c r="C2455" s="62"/>
      <c r="D2455" s="62"/>
    </row>
    <row r="2456" spans="3:4" x14ac:dyDescent="0.2">
      <c r="C2456" s="62"/>
      <c r="D2456" s="62"/>
    </row>
    <row r="2457" spans="3:4" x14ac:dyDescent="0.2">
      <c r="C2457" s="62"/>
      <c r="D2457" s="62"/>
    </row>
    <row r="2458" spans="3:4" x14ac:dyDescent="0.2">
      <c r="C2458" s="62"/>
      <c r="D2458" s="62"/>
    </row>
    <row r="2459" spans="3:4" x14ac:dyDescent="0.2">
      <c r="C2459" s="62"/>
      <c r="D2459" s="62"/>
    </row>
    <row r="2460" spans="3:4" x14ac:dyDescent="0.2">
      <c r="C2460" s="62"/>
      <c r="D2460" s="62"/>
    </row>
    <row r="2461" spans="3:4" x14ac:dyDescent="0.2">
      <c r="C2461" s="62"/>
      <c r="D2461" s="62"/>
    </row>
    <row r="2462" spans="3:4" x14ac:dyDescent="0.2">
      <c r="C2462" s="62"/>
      <c r="D2462" s="62"/>
    </row>
    <row r="2463" spans="3:4" x14ac:dyDescent="0.2">
      <c r="C2463" s="62"/>
      <c r="D2463" s="62"/>
    </row>
    <row r="2464" spans="3:4" x14ac:dyDescent="0.2">
      <c r="C2464" s="62"/>
      <c r="D2464" s="62"/>
    </row>
    <row r="2465" spans="3:4" x14ac:dyDescent="0.2">
      <c r="C2465" s="62"/>
      <c r="D2465" s="62"/>
    </row>
    <row r="2466" spans="3:4" x14ac:dyDescent="0.2">
      <c r="C2466" s="62"/>
      <c r="D2466" s="62"/>
    </row>
    <row r="2467" spans="3:4" x14ac:dyDescent="0.2">
      <c r="C2467" s="62"/>
      <c r="D2467" s="62"/>
    </row>
    <row r="2468" spans="3:4" x14ac:dyDescent="0.2">
      <c r="C2468" s="62"/>
      <c r="D2468" s="62"/>
    </row>
    <row r="2469" spans="3:4" x14ac:dyDescent="0.2">
      <c r="C2469" s="62"/>
      <c r="D2469" s="62"/>
    </row>
    <row r="2470" spans="3:4" x14ac:dyDescent="0.2">
      <c r="C2470" s="62"/>
      <c r="D2470" s="62"/>
    </row>
    <row r="2471" spans="3:4" x14ac:dyDescent="0.2">
      <c r="C2471" s="62"/>
      <c r="D2471" s="62"/>
    </row>
    <row r="2472" spans="3:4" x14ac:dyDescent="0.2">
      <c r="C2472" s="62"/>
      <c r="D2472" s="62"/>
    </row>
    <row r="2473" spans="3:4" x14ac:dyDescent="0.2">
      <c r="C2473" s="62"/>
      <c r="D2473" s="62"/>
    </row>
    <row r="2474" spans="3:4" x14ac:dyDescent="0.2">
      <c r="C2474" s="62"/>
      <c r="D2474" s="62"/>
    </row>
    <row r="2475" spans="3:4" x14ac:dyDescent="0.2">
      <c r="C2475" s="62"/>
      <c r="D2475" s="62"/>
    </row>
    <row r="2476" spans="3:4" x14ac:dyDescent="0.2">
      <c r="C2476" s="62"/>
      <c r="D2476" s="62"/>
    </row>
    <row r="2477" spans="3:4" x14ac:dyDescent="0.2">
      <c r="C2477" s="62"/>
      <c r="D2477" s="62"/>
    </row>
    <row r="2478" spans="3:4" x14ac:dyDescent="0.2">
      <c r="C2478" s="62"/>
      <c r="D2478" s="62"/>
    </row>
    <row r="2479" spans="3:4" x14ac:dyDescent="0.2">
      <c r="C2479" s="62"/>
      <c r="D2479" s="62"/>
    </row>
    <row r="2480" spans="3:4" x14ac:dyDescent="0.2">
      <c r="C2480" s="62"/>
      <c r="D2480" s="62"/>
    </row>
    <row r="2481" spans="3:4" x14ac:dyDescent="0.2">
      <c r="C2481" s="62"/>
      <c r="D2481" s="62"/>
    </row>
    <row r="2482" spans="3:4" x14ac:dyDescent="0.2">
      <c r="C2482" s="62"/>
      <c r="D2482" s="62"/>
    </row>
    <row r="2483" spans="3:4" x14ac:dyDescent="0.2">
      <c r="C2483" s="62"/>
      <c r="D2483" s="62"/>
    </row>
    <row r="2484" spans="3:4" x14ac:dyDescent="0.2">
      <c r="C2484" s="62"/>
      <c r="D2484" s="62"/>
    </row>
    <row r="2485" spans="3:4" x14ac:dyDescent="0.2">
      <c r="C2485" s="62"/>
      <c r="D2485" s="62"/>
    </row>
    <row r="2486" spans="3:4" x14ac:dyDescent="0.2">
      <c r="C2486" s="62"/>
      <c r="D2486" s="62"/>
    </row>
    <row r="2487" spans="3:4" x14ac:dyDescent="0.2">
      <c r="C2487" s="62"/>
      <c r="D2487" s="62"/>
    </row>
    <row r="2488" spans="3:4" x14ac:dyDescent="0.2">
      <c r="C2488" s="62"/>
      <c r="D2488" s="62"/>
    </row>
    <row r="2489" spans="3:4" x14ac:dyDescent="0.2">
      <c r="C2489" s="62"/>
      <c r="D2489" s="62"/>
    </row>
    <row r="2490" spans="3:4" x14ac:dyDescent="0.2">
      <c r="C2490" s="62"/>
      <c r="D2490" s="62"/>
    </row>
    <row r="2491" spans="3:4" x14ac:dyDescent="0.2">
      <c r="C2491" s="62"/>
      <c r="D2491" s="62"/>
    </row>
    <row r="2492" spans="3:4" x14ac:dyDescent="0.2">
      <c r="C2492" s="62"/>
      <c r="D2492" s="62"/>
    </row>
    <row r="2493" spans="3:4" x14ac:dyDescent="0.2">
      <c r="C2493" s="62"/>
      <c r="D2493" s="62"/>
    </row>
    <row r="2494" spans="3:4" x14ac:dyDescent="0.2">
      <c r="C2494" s="62"/>
      <c r="D2494" s="62"/>
    </row>
    <row r="2495" spans="3:4" x14ac:dyDescent="0.2">
      <c r="C2495" s="62"/>
      <c r="D2495" s="62"/>
    </row>
    <row r="2496" spans="3:4" x14ac:dyDescent="0.2">
      <c r="C2496" s="62"/>
      <c r="D2496" s="62"/>
    </row>
    <row r="2497" spans="3:4" x14ac:dyDescent="0.2">
      <c r="C2497" s="62"/>
      <c r="D2497" s="62"/>
    </row>
    <row r="2498" spans="3:4" x14ac:dyDescent="0.2">
      <c r="C2498" s="62"/>
      <c r="D2498" s="62"/>
    </row>
    <row r="2499" spans="3:4" x14ac:dyDescent="0.2">
      <c r="C2499" s="62"/>
      <c r="D2499" s="62"/>
    </row>
    <row r="2500" spans="3:4" x14ac:dyDescent="0.2">
      <c r="C2500" s="62"/>
      <c r="D2500" s="62"/>
    </row>
    <row r="2501" spans="3:4" x14ac:dyDescent="0.2">
      <c r="C2501" s="62"/>
      <c r="D2501" s="62"/>
    </row>
    <row r="2502" spans="3:4" x14ac:dyDescent="0.2">
      <c r="C2502" s="62"/>
      <c r="D2502" s="62"/>
    </row>
    <row r="2503" spans="3:4" x14ac:dyDescent="0.2">
      <c r="C2503" s="62"/>
      <c r="D2503" s="62"/>
    </row>
    <row r="2504" spans="3:4" x14ac:dyDescent="0.2">
      <c r="C2504" s="62"/>
      <c r="D2504" s="62"/>
    </row>
    <row r="2505" spans="3:4" x14ac:dyDescent="0.2">
      <c r="C2505" s="62"/>
      <c r="D2505" s="62"/>
    </row>
    <row r="2506" spans="3:4" x14ac:dyDescent="0.2">
      <c r="C2506" s="62"/>
      <c r="D2506" s="62"/>
    </row>
    <row r="2507" spans="3:4" x14ac:dyDescent="0.2">
      <c r="C2507" s="62"/>
      <c r="D2507" s="62"/>
    </row>
    <row r="2508" spans="3:4" x14ac:dyDescent="0.2">
      <c r="C2508" s="62"/>
      <c r="D2508" s="62"/>
    </row>
    <row r="2509" spans="3:4" x14ac:dyDescent="0.2">
      <c r="C2509" s="62"/>
      <c r="D2509" s="62"/>
    </row>
    <row r="2510" spans="3:4" x14ac:dyDescent="0.2">
      <c r="C2510" s="62"/>
      <c r="D2510" s="62"/>
    </row>
    <row r="2511" spans="3:4" x14ac:dyDescent="0.2">
      <c r="C2511" s="62"/>
      <c r="D2511" s="62"/>
    </row>
    <row r="2512" spans="3:4" x14ac:dyDescent="0.2">
      <c r="C2512" s="62"/>
      <c r="D2512" s="62"/>
    </row>
    <row r="2513" spans="3:4" x14ac:dyDescent="0.2">
      <c r="C2513" s="62"/>
      <c r="D2513" s="62"/>
    </row>
    <row r="2514" spans="3:4" x14ac:dyDescent="0.2">
      <c r="C2514" s="62"/>
      <c r="D2514" s="62"/>
    </row>
    <row r="2515" spans="3:4" x14ac:dyDescent="0.2">
      <c r="C2515" s="62"/>
      <c r="D2515" s="62"/>
    </row>
    <row r="2516" spans="3:4" x14ac:dyDescent="0.2">
      <c r="C2516" s="62"/>
      <c r="D2516" s="62"/>
    </row>
    <row r="2517" spans="3:4" x14ac:dyDescent="0.2">
      <c r="C2517" s="62"/>
      <c r="D2517" s="62"/>
    </row>
    <row r="2518" spans="3:4" x14ac:dyDescent="0.2">
      <c r="C2518" s="62"/>
      <c r="D2518" s="62"/>
    </row>
    <row r="2519" spans="3:4" x14ac:dyDescent="0.2">
      <c r="C2519" s="62"/>
      <c r="D2519" s="62"/>
    </row>
    <row r="2520" spans="3:4" x14ac:dyDescent="0.2">
      <c r="C2520" s="62"/>
      <c r="D2520" s="62"/>
    </row>
    <row r="2521" spans="3:4" x14ac:dyDescent="0.2">
      <c r="C2521" s="62"/>
      <c r="D2521" s="62"/>
    </row>
    <row r="2522" spans="3:4" x14ac:dyDescent="0.2">
      <c r="C2522" s="62"/>
      <c r="D2522" s="62"/>
    </row>
    <row r="2523" spans="3:4" x14ac:dyDescent="0.2">
      <c r="C2523" s="62"/>
      <c r="D2523" s="62"/>
    </row>
    <row r="2524" spans="3:4" x14ac:dyDescent="0.2">
      <c r="C2524" s="62"/>
      <c r="D2524" s="62"/>
    </row>
    <row r="2525" spans="3:4" x14ac:dyDescent="0.2">
      <c r="C2525" s="62"/>
      <c r="D2525" s="62"/>
    </row>
    <row r="2526" spans="3:4" x14ac:dyDescent="0.2">
      <c r="C2526" s="62"/>
      <c r="D2526" s="62"/>
    </row>
    <row r="2527" spans="3:4" x14ac:dyDescent="0.2">
      <c r="C2527" s="62"/>
      <c r="D2527" s="62"/>
    </row>
    <row r="2528" spans="3:4" x14ac:dyDescent="0.2">
      <c r="C2528" s="62"/>
      <c r="D2528" s="62"/>
    </row>
    <row r="2529" spans="3:4" x14ac:dyDescent="0.2">
      <c r="C2529" s="62"/>
      <c r="D2529" s="62"/>
    </row>
    <row r="2530" spans="3:4" x14ac:dyDescent="0.2">
      <c r="C2530" s="62"/>
      <c r="D2530" s="62"/>
    </row>
    <row r="2531" spans="3:4" x14ac:dyDescent="0.2">
      <c r="C2531" s="62"/>
      <c r="D2531" s="62"/>
    </row>
    <row r="2532" spans="3:4" x14ac:dyDescent="0.2">
      <c r="C2532" s="62"/>
      <c r="D2532" s="62"/>
    </row>
    <row r="2533" spans="3:4" x14ac:dyDescent="0.2">
      <c r="C2533" s="62"/>
      <c r="D2533" s="62"/>
    </row>
    <row r="2534" spans="3:4" x14ac:dyDescent="0.2">
      <c r="C2534" s="62"/>
      <c r="D2534" s="62"/>
    </row>
    <row r="2535" spans="3:4" x14ac:dyDescent="0.2">
      <c r="C2535" s="62"/>
      <c r="D2535" s="62"/>
    </row>
    <row r="2536" spans="3:4" x14ac:dyDescent="0.2">
      <c r="C2536" s="62"/>
      <c r="D2536" s="62"/>
    </row>
    <row r="2537" spans="3:4" x14ac:dyDescent="0.2">
      <c r="C2537" s="62"/>
      <c r="D2537" s="62"/>
    </row>
    <row r="2538" spans="3:4" x14ac:dyDescent="0.2">
      <c r="C2538" s="62"/>
      <c r="D2538" s="62"/>
    </row>
    <row r="2539" spans="3:4" x14ac:dyDescent="0.2">
      <c r="C2539" s="62"/>
      <c r="D2539" s="62"/>
    </row>
    <row r="2540" spans="3:4" x14ac:dyDescent="0.2">
      <c r="C2540" s="62"/>
      <c r="D2540" s="62"/>
    </row>
    <row r="2541" spans="3:4" x14ac:dyDescent="0.2">
      <c r="C2541" s="62"/>
      <c r="D2541" s="62"/>
    </row>
    <row r="2542" spans="3:4" x14ac:dyDescent="0.2">
      <c r="C2542" s="62"/>
      <c r="D2542" s="62"/>
    </row>
    <row r="2543" spans="3:4" x14ac:dyDescent="0.2">
      <c r="C2543" s="62"/>
      <c r="D2543" s="62"/>
    </row>
    <row r="2544" spans="3:4" x14ac:dyDescent="0.2">
      <c r="C2544" s="62"/>
      <c r="D2544" s="62"/>
    </row>
    <row r="2545" spans="3:4" x14ac:dyDescent="0.2">
      <c r="C2545" s="62"/>
      <c r="D2545" s="62"/>
    </row>
    <row r="2546" spans="3:4" x14ac:dyDescent="0.2">
      <c r="C2546" s="62"/>
      <c r="D2546" s="62"/>
    </row>
    <row r="2547" spans="3:4" x14ac:dyDescent="0.2">
      <c r="C2547" s="62"/>
      <c r="D2547" s="62"/>
    </row>
    <row r="2548" spans="3:4" x14ac:dyDescent="0.2">
      <c r="C2548" s="62"/>
      <c r="D2548" s="62"/>
    </row>
    <row r="2549" spans="3:4" x14ac:dyDescent="0.2">
      <c r="C2549" s="62"/>
      <c r="D2549" s="62"/>
    </row>
    <row r="2550" spans="3:4" x14ac:dyDescent="0.2">
      <c r="C2550" s="62"/>
      <c r="D2550" s="62"/>
    </row>
    <row r="2551" spans="3:4" x14ac:dyDescent="0.2">
      <c r="C2551" s="62"/>
      <c r="D2551" s="62"/>
    </row>
    <row r="2552" spans="3:4" x14ac:dyDescent="0.2">
      <c r="C2552" s="62"/>
      <c r="D2552" s="62"/>
    </row>
    <row r="2553" spans="3:4" x14ac:dyDescent="0.2">
      <c r="C2553" s="62"/>
      <c r="D2553" s="62"/>
    </row>
    <row r="2554" spans="3:4" x14ac:dyDescent="0.2">
      <c r="C2554" s="62"/>
      <c r="D2554" s="62"/>
    </row>
    <row r="2555" spans="3:4" x14ac:dyDescent="0.2">
      <c r="C2555" s="62"/>
      <c r="D2555" s="62"/>
    </row>
    <row r="2556" spans="3:4" x14ac:dyDescent="0.2">
      <c r="C2556" s="62"/>
      <c r="D2556" s="62"/>
    </row>
    <row r="2557" spans="3:4" x14ac:dyDescent="0.2">
      <c r="C2557" s="62"/>
      <c r="D2557" s="62"/>
    </row>
    <row r="2558" spans="3:4" x14ac:dyDescent="0.2">
      <c r="C2558" s="62"/>
      <c r="D2558" s="62"/>
    </row>
    <row r="2559" spans="3:4" x14ac:dyDescent="0.2">
      <c r="C2559" s="62"/>
      <c r="D2559" s="62"/>
    </row>
    <row r="2560" spans="3:4" x14ac:dyDescent="0.2">
      <c r="C2560" s="62"/>
      <c r="D2560" s="62"/>
    </row>
    <row r="2561" spans="3:4" x14ac:dyDescent="0.2">
      <c r="C2561" s="62"/>
      <c r="D2561" s="62"/>
    </row>
    <row r="2562" spans="3:4" x14ac:dyDescent="0.2">
      <c r="C2562" s="62"/>
      <c r="D2562" s="62"/>
    </row>
    <row r="2563" spans="3:4" x14ac:dyDescent="0.2">
      <c r="C2563" s="62"/>
      <c r="D2563" s="62"/>
    </row>
    <row r="2564" spans="3:4" x14ac:dyDescent="0.2">
      <c r="C2564" s="62"/>
      <c r="D2564" s="62"/>
    </row>
    <row r="2565" spans="3:4" x14ac:dyDescent="0.2">
      <c r="C2565" s="62"/>
      <c r="D2565" s="62"/>
    </row>
    <row r="2566" spans="3:4" x14ac:dyDescent="0.2">
      <c r="C2566" s="62"/>
      <c r="D2566" s="62"/>
    </row>
    <row r="2567" spans="3:4" x14ac:dyDescent="0.2">
      <c r="C2567" s="62"/>
      <c r="D2567" s="62"/>
    </row>
    <row r="2568" spans="3:4" x14ac:dyDescent="0.2">
      <c r="C2568" s="62"/>
      <c r="D2568" s="62"/>
    </row>
    <row r="2569" spans="3:4" x14ac:dyDescent="0.2">
      <c r="C2569" s="62"/>
      <c r="D2569" s="62"/>
    </row>
    <row r="2570" spans="3:4" x14ac:dyDescent="0.2">
      <c r="C2570" s="62"/>
      <c r="D2570" s="62"/>
    </row>
    <row r="2571" spans="3:4" x14ac:dyDescent="0.2">
      <c r="C2571" s="62"/>
      <c r="D2571" s="62"/>
    </row>
    <row r="2572" spans="3:4" x14ac:dyDescent="0.2">
      <c r="C2572" s="62"/>
      <c r="D2572" s="62"/>
    </row>
    <row r="2573" spans="3:4" x14ac:dyDescent="0.2">
      <c r="C2573" s="62"/>
      <c r="D2573" s="62"/>
    </row>
    <row r="2574" spans="3:4" x14ac:dyDescent="0.2">
      <c r="C2574" s="62"/>
      <c r="D2574" s="62"/>
    </row>
    <row r="2575" spans="3:4" x14ac:dyDescent="0.2">
      <c r="C2575" s="62"/>
      <c r="D2575" s="62"/>
    </row>
    <row r="2576" spans="3:4" x14ac:dyDescent="0.2">
      <c r="C2576" s="62"/>
      <c r="D2576" s="62"/>
    </row>
    <row r="2577" spans="3:4" x14ac:dyDescent="0.2">
      <c r="C2577" s="62"/>
      <c r="D2577" s="62"/>
    </row>
    <row r="2578" spans="3:4" x14ac:dyDescent="0.2">
      <c r="C2578" s="62"/>
      <c r="D2578" s="62"/>
    </row>
    <row r="2579" spans="3:4" x14ac:dyDescent="0.2">
      <c r="C2579" s="62"/>
      <c r="D2579" s="62"/>
    </row>
    <row r="2580" spans="3:4" x14ac:dyDescent="0.2">
      <c r="C2580" s="62"/>
      <c r="D2580" s="62"/>
    </row>
    <row r="2581" spans="3:4" x14ac:dyDescent="0.2">
      <c r="C2581" s="62"/>
      <c r="D2581" s="62"/>
    </row>
    <row r="2582" spans="3:4" x14ac:dyDescent="0.2">
      <c r="C2582" s="62"/>
      <c r="D2582" s="62"/>
    </row>
    <row r="2583" spans="3:4" x14ac:dyDescent="0.2">
      <c r="C2583" s="62"/>
      <c r="D2583" s="62"/>
    </row>
    <row r="2584" spans="3:4" x14ac:dyDescent="0.2">
      <c r="C2584" s="62"/>
      <c r="D2584" s="62"/>
    </row>
    <row r="2585" spans="3:4" x14ac:dyDescent="0.2">
      <c r="C2585" s="62"/>
      <c r="D2585" s="62"/>
    </row>
    <row r="2586" spans="3:4" x14ac:dyDescent="0.2">
      <c r="C2586" s="62"/>
      <c r="D2586" s="62"/>
    </row>
    <row r="2587" spans="3:4" x14ac:dyDescent="0.2">
      <c r="C2587" s="62"/>
      <c r="D2587" s="62"/>
    </row>
    <row r="2588" spans="3:4" x14ac:dyDescent="0.2">
      <c r="C2588" s="62"/>
      <c r="D2588" s="62"/>
    </row>
    <row r="2589" spans="3:4" x14ac:dyDescent="0.2">
      <c r="C2589" s="62"/>
      <c r="D2589" s="62"/>
    </row>
    <row r="2590" spans="3:4" x14ac:dyDescent="0.2">
      <c r="C2590" s="62"/>
      <c r="D2590" s="62"/>
    </row>
    <row r="2591" spans="3:4" x14ac:dyDescent="0.2">
      <c r="C2591" s="62"/>
      <c r="D2591" s="62"/>
    </row>
    <row r="2592" spans="3:4" x14ac:dyDescent="0.2">
      <c r="C2592" s="62"/>
      <c r="D2592" s="62"/>
    </row>
    <row r="2593" spans="3:4" x14ac:dyDescent="0.2">
      <c r="C2593" s="62"/>
      <c r="D2593" s="62"/>
    </row>
    <row r="2594" spans="3:4" x14ac:dyDescent="0.2">
      <c r="C2594" s="62"/>
      <c r="D2594" s="62"/>
    </row>
    <row r="2595" spans="3:4" x14ac:dyDescent="0.2">
      <c r="C2595" s="62"/>
      <c r="D2595" s="62"/>
    </row>
    <row r="2596" spans="3:4" x14ac:dyDescent="0.2">
      <c r="C2596" s="62"/>
      <c r="D2596" s="62"/>
    </row>
    <row r="2597" spans="3:4" x14ac:dyDescent="0.2">
      <c r="C2597" s="62"/>
      <c r="D2597" s="62"/>
    </row>
    <row r="2598" spans="3:4" x14ac:dyDescent="0.2">
      <c r="C2598" s="62"/>
      <c r="D2598" s="62"/>
    </row>
    <row r="2599" spans="3:4" x14ac:dyDescent="0.2">
      <c r="C2599" s="62"/>
      <c r="D2599" s="62"/>
    </row>
    <row r="2600" spans="3:4" x14ac:dyDescent="0.2">
      <c r="C2600" s="62"/>
      <c r="D2600" s="62"/>
    </row>
    <row r="2601" spans="3:4" x14ac:dyDescent="0.2">
      <c r="C2601" s="62"/>
      <c r="D2601" s="62"/>
    </row>
    <row r="2602" spans="3:4" x14ac:dyDescent="0.2">
      <c r="C2602" s="62"/>
      <c r="D2602" s="62"/>
    </row>
    <row r="2603" spans="3:4" x14ac:dyDescent="0.2">
      <c r="C2603" s="62"/>
      <c r="D2603" s="62"/>
    </row>
    <row r="2604" spans="3:4" x14ac:dyDescent="0.2">
      <c r="C2604" s="62"/>
      <c r="D2604" s="62"/>
    </row>
    <row r="2605" spans="3:4" x14ac:dyDescent="0.2">
      <c r="C2605" s="62"/>
      <c r="D2605" s="62"/>
    </row>
    <row r="2606" spans="3:4" x14ac:dyDescent="0.2">
      <c r="C2606" s="62"/>
      <c r="D2606" s="62"/>
    </row>
    <row r="2607" spans="3:4" x14ac:dyDescent="0.2">
      <c r="C2607" s="62"/>
      <c r="D2607" s="62"/>
    </row>
    <row r="2608" spans="3:4" x14ac:dyDescent="0.2">
      <c r="C2608" s="62"/>
      <c r="D2608" s="62"/>
    </row>
    <row r="2609" spans="3:4" x14ac:dyDescent="0.2">
      <c r="C2609" s="62"/>
      <c r="D2609" s="62"/>
    </row>
    <row r="2610" spans="3:4" x14ac:dyDescent="0.2">
      <c r="C2610" s="62"/>
      <c r="D2610" s="62"/>
    </row>
    <row r="2611" spans="3:4" x14ac:dyDescent="0.2">
      <c r="C2611" s="62"/>
      <c r="D2611" s="62"/>
    </row>
    <row r="2612" spans="3:4" x14ac:dyDescent="0.2">
      <c r="C2612" s="62"/>
      <c r="D2612" s="62"/>
    </row>
    <row r="2613" spans="3:4" x14ac:dyDescent="0.2">
      <c r="C2613" s="62"/>
      <c r="D2613" s="62"/>
    </row>
    <row r="2614" spans="3:4" x14ac:dyDescent="0.2">
      <c r="C2614" s="62"/>
      <c r="D2614" s="62"/>
    </row>
    <row r="2615" spans="3:4" x14ac:dyDescent="0.2">
      <c r="C2615" s="62"/>
      <c r="D2615" s="62"/>
    </row>
    <row r="2616" spans="3:4" x14ac:dyDescent="0.2">
      <c r="C2616" s="62"/>
      <c r="D2616" s="62"/>
    </row>
    <row r="2617" spans="3:4" x14ac:dyDescent="0.2">
      <c r="C2617" s="62"/>
      <c r="D2617" s="62"/>
    </row>
    <row r="2618" spans="3:4" x14ac:dyDescent="0.2">
      <c r="C2618" s="62"/>
      <c r="D2618" s="62"/>
    </row>
    <row r="2619" spans="3:4" x14ac:dyDescent="0.2">
      <c r="C2619" s="62"/>
      <c r="D2619" s="62"/>
    </row>
    <row r="2620" spans="3:4" x14ac:dyDescent="0.2">
      <c r="C2620" s="62"/>
      <c r="D2620" s="62"/>
    </row>
    <row r="2621" spans="3:4" x14ac:dyDescent="0.2">
      <c r="C2621" s="62"/>
      <c r="D2621" s="62"/>
    </row>
    <row r="2622" spans="3:4" x14ac:dyDescent="0.2">
      <c r="C2622" s="62"/>
      <c r="D2622" s="62"/>
    </row>
    <row r="2623" spans="3:4" x14ac:dyDescent="0.2">
      <c r="C2623" s="62"/>
      <c r="D2623" s="62"/>
    </row>
    <row r="2624" spans="3:4" x14ac:dyDescent="0.2">
      <c r="C2624" s="62"/>
      <c r="D2624" s="62"/>
    </row>
    <row r="2625" spans="3:4" x14ac:dyDescent="0.2">
      <c r="C2625" s="62"/>
      <c r="D2625" s="62"/>
    </row>
    <row r="2626" spans="3:4" x14ac:dyDescent="0.2">
      <c r="C2626" s="62"/>
      <c r="D2626" s="62"/>
    </row>
    <row r="2627" spans="3:4" x14ac:dyDescent="0.2">
      <c r="C2627" s="62"/>
      <c r="D2627" s="62"/>
    </row>
    <row r="2628" spans="3:4" x14ac:dyDescent="0.2">
      <c r="C2628" s="62"/>
      <c r="D2628" s="62"/>
    </row>
    <row r="2629" spans="3:4" x14ac:dyDescent="0.2">
      <c r="C2629" s="62"/>
      <c r="D2629" s="62"/>
    </row>
    <row r="2630" spans="3:4" x14ac:dyDescent="0.2">
      <c r="C2630" s="62"/>
      <c r="D2630" s="62"/>
    </row>
    <row r="2631" spans="3:4" x14ac:dyDescent="0.2">
      <c r="C2631" s="62"/>
      <c r="D2631" s="62"/>
    </row>
    <row r="2632" spans="3:4" x14ac:dyDescent="0.2">
      <c r="C2632" s="62"/>
      <c r="D2632" s="62"/>
    </row>
    <row r="2633" spans="3:4" x14ac:dyDescent="0.2">
      <c r="C2633" s="62"/>
      <c r="D2633" s="62"/>
    </row>
    <row r="2634" spans="3:4" x14ac:dyDescent="0.2">
      <c r="C2634" s="62"/>
      <c r="D2634" s="62"/>
    </row>
    <row r="2635" spans="3:4" x14ac:dyDescent="0.2">
      <c r="C2635" s="62"/>
      <c r="D2635" s="62"/>
    </row>
    <row r="2636" spans="3:4" x14ac:dyDescent="0.2">
      <c r="C2636" s="62"/>
      <c r="D2636" s="62"/>
    </row>
    <row r="2637" spans="3:4" x14ac:dyDescent="0.2">
      <c r="C2637" s="62"/>
      <c r="D2637" s="62"/>
    </row>
    <row r="2638" spans="3:4" x14ac:dyDescent="0.2">
      <c r="C2638" s="62"/>
      <c r="D2638" s="62"/>
    </row>
    <row r="2639" spans="3:4" x14ac:dyDescent="0.2">
      <c r="C2639" s="62"/>
      <c r="D2639" s="62"/>
    </row>
    <row r="2640" spans="3:4" x14ac:dyDescent="0.2">
      <c r="C2640" s="62"/>
      <c r="D2640" s="62"/>
    </row>
    <row r="2641" spans="3:4" x14ac:dyDescent="0.2">
      <c r="C2641" s="62"/>
      <c r="D2641" s="62"/>
    </row>
    <row r="2642" spans="3:4" x14ac:dyDescent="0.2">
      <c r="C2642" s="62"/>
      <c r="D2642" s="62"/>
    </row>
    <row r="2643" spans="3:4" x14ac:dyDescent="0.2">
      <c r="C2643" s="62"/>
      <c r="D2643" s="62"/>
    </row>
    <row r="2644" spans="3:4" x14ac:dyDescent="0.2">
      <c r="C2644" s="62"/>
      <c r="D2644" s="62"/>
    </row>
    <row r="2645" spans="3:4" x14ac:dyDescent="0.2">
      <c r="C2645" s="62"/>
      <c r="D2645" s="62"/>
    </row>
    <row r="2646" spans="3:4" x14ac:dyDescent="0.2">
      <c r="C2646" s="62"/>
      <c r="D2646" s="62"/>
    </row>
    <row r="2647" spans="3:4" x14ac:dyDescent="0.2">
      <c r="C2647" s="62"/>
      <c r="D2647" s="62"/>
    </row>
    <row r="2648" spans="3:4" x14ac:dyDescent="0.2">
      <c r="C2648" s="62"/>
      <c r="D2648" s="62"/>
    </row>
    <row r="2649" spans="3:4" x14ac:dyDescent="0.2">
      <c r="C2649" s="62"/>
      <c r="D2649" s="62"/>
    </row>
    <row r="2650" spans="3:4" x14ac:dyDescent="0.2">
      <c r="C2650" s="62"/>
      <c r="D2650" s="62"/>
    </row>
    <row r="2651" spans="3:4" x14ac:dyDescent="0.2">
      <c r="C2651" s="62"/>
      <c r="D2651" s="62"/>
    </row>
    <row r="2652" spans="3:4" x14ac:dyDescent="0.2">
      <c r="C2652" s="62"/>
      <c r="D2652" s="62"/>
    </row>
    <row r="2653" spans="3:4" x14ac:dyDescent="0.2">
      <c r="C2653" s="62"/>
      <c r="D2653" s="62"/>
    </row>
    <row r="2654" spans="3:4" x14ac:dyDescent="0.2">
      <c r="C2654" s="62"/>
      <c r="D2654" s="62"/>
    </row>
    <row r="2655" spans="3:4" x14ac:dyDescent="0.2">
      <c r="C2655" s="62"/>
      <c r="D2655" s="62"/>
    </row>
    <row r="2656" spans="3:4" x14ac:dyDescent="0.2">
      <c r="C2656" s="62"/>
      <c r="D2656" s="62"/>
    </row>
    <row r="2657" spans="3:4" x14ac:dyDescent="0.2">
      <c r="C2657" s="62"/>
      <c r="D2657" s="62"/>
    </row>
    <row r="2658" spans="3:4" x14ac:dyDescent="0.2">
      <c r="C2658" s="62"/>
      <c r="D2658" s="62"/>
    </row>
    <row r="2659" spans="3:4" x14ac:dyDescent="0.2">
      <c r="C2659" s="62"/>
      <c r="D2659" s="62"/>
    </row>
    <row r="2660" spans="3:4" x14ac:dyDescent="0.2">
      <c r="C2660" s="62"/>
      <c r="D2660" s="62"/>
    </row>
    <row r="2661" spans="3:4" x14ac:dyDescent="0.2">
      <c r="C2661" s="62"/>
      <c r="D2661" s="62"/>
    </row>
    <row r="2662" spans="3:4" x14ac:dyDescent="0.2">
      <c r="C2662" s="62"/>
      <c r="D2662" s="62"/>
    </row>
    <row r="2663" spans="3:4" x14ac:dyDescent="0.2">
      <c r="C2663" s="62"/>
      <c r="D2663" s="62"/>
    </row>
    <row r="2664" spans="3:4" x14ac:dyDescent="0.2">
      <c r="C2664" s="62"/>
      <c r="D2664" s="62"/>
    </row>
    <row r="2665" spans="3:4" x14ac:dyDescent="0.2">
      <c r="C2665" s="62"/>
      <c r="D2665" s="62"/>
    </row>
    <row r="2666" spans="3:4" x14ac:dyDescent="0.2">
      <c r="C2666" s="62"/>
      <c r="D2666" s="62"/>
    </row>
    <row r="2667" spans="3:4" x14ac:dyDescent="0.2">
      <c r="C2667" s="62"/>
      <c r="D2667" s="62"/>
    </row>
    <row r="2668" spans="3:4" x14ac:dyDescent="0.2">
      <c r="C2668" s="62"/>
      <c r="D2668" s="62"/>
    </row>
    <row r="2669" spans="3:4" x14ac:dyDescent="0.2">
      <c r="C2669" s="62"/>
      <c r="D2669" s="62"/>
    </row>
    <row r="2670" spans="3:4" x14ac:dyDescent="0.2">
      <c r="C2670" s="62"/>
      <c r="D2670" s="62"/>
    </row>
    <row r="2671" spans="3:4" x14ac:dyDescent="0.2">
      <c r="C2671" s="62"/>
      <c r="D2671" s="62"/>
    </row>
    <row r="2672" spans="3:4" x14ac:dyDescent="0.2">
      <c r="C2672" s="62"/>
      <c r="D2672" s="62"/>
    </row>
    <row r="2673" spans="3:4" x14ac:dyDescent="0.2">
      <c r="C2673" s="62"/>
      <c r="D2673" s="62"/>
    </row>
    <row r="2674" spans="3:4" x14ac:dyDescent="0.2">
      <c r="C2674" s="62"/>
      <c r="D2674" s="62"/>
    </row>
    <row r="2675" spans="3:4" x14ac:dyDescent="0.2">
      <c r="C2675" s="62"/>
      <c r="D2675" s="62"/>
    </row>
    <row r="2676" spans="3:4" x14ac:dyDescent="0.2">
      <c r="C2676" s="62"/>
      <c r="D2676" s="62"/>
    </row>
    <row r="2677" spans="3:4" x14ac:dyDescent="0.2">
      <c r="C2677" s="62"/>
      <c r="D2677" s="62"/>
    </row>
    <row r="2678" spans="3:4" x14ac:dyDescent="0.2">
      <c r="C2678" s="62"/>
      <c r="D2678" s="62"/>
    </row>
    <row r="2679" spans="3:4" x14ac:dyDescent="0.2">
      <c r="C2679" s="62"/>
      <c r="D2679" s="62"/>
    </row>
    <row r="2680" spans="3:4" x14ac:dyDescent="0.2">
      <c r="C2680" s="62"/>
      <c r="D2680" s="62"/>
    </row>
    <row r="2681" spans="3:4" x14ac:dyDescent="0.2">
      <c r="C2681" s="62"/>
      <c r="D2681" s="62"/>
    </row>
    <row r="2682" spans="3:4" x14ac:dyDescent="0.2">
      <c r="C2682" s="62"/>
      <c r="D2682" s="62"/>
    </row>
    <row r="2683" spans="3:4" x14ac:dyDescent="0.2">
      <c r="C2683" s="62"/>
      <c r="D2683" s="62"/>
    </row>
    <row r="2684" spans="3:4" x14ac:dyDescent="0.2">
      <c r="C2684" s="62"/>
      <c r="D2684" s="62"/>
    </row>
    <row r="2685" spans="3:4" x14ac:dyDescent="0.2">
      <c r="C2685" s="62"/>
      <c r="D2685" s="62"/>
    </row>
    <row r="2686" spans="3:4" x14ac:dyDescent="0.2">
      <c r="C2686" s="62"/>
      <c r="D2686" s="62"/>
    </row>
    <row r="2687" spans="3:4" x14ac:dyDescent="0.2">
      <c r="C2687" s="62"/>
      <c r="D2687" s="62"/>
    </row>
    <row r="2688" spans="3:4" x14ac:dyDescent="0.2">
      <c r="C2688" s="62"/>
      <c r="D2688" s="62"/>
    </row>
    <row r="2689" spans="3:4" x14ac:dyDescent="0.2">
      <c r="C2689" s="62"/>
      <c r="D2689" s="62"/>
    </row>
    <row r="2690" spans="3:4" x14ac:dyDescent="0.2">
      <c r="C2690" s="62"/>
      <c r="D2690" s="62"/>
    </row>
    <row r="2691" spans="3:4" x14ac:dyDescent="0.2">
      <c r="C2691" s="62"/>
      <c r="D2691" s="62"/>
    </row>
    <row r="2692" spans="3:4" x14ac:dyDescent="0.2">
      <c r="C2692" s="62"/>
      <c r="D2692" s="62"/>
    </row>
    <row r="2693" spans="3:4" x14ac:dyDescent="0.2">
      <c r="C2693" s="62"/>
      <c r="D2693" s="62"/>
    </row>
    <row r="2694" spans="3:4" x14ac:dyDescent="0.2">
      <c r="C2694" s="62"/>
      <c r="D2694" s="62"/>
    </row>
    <row r="2695" spans="3:4" x14ac:dyDescent="0.2">
      <c r="C2695" s="62"/>
      <c r="D2695" s="62"/>
    </row>
    <row r="2696" spans="3:4" x14ac:dyDescent="0.2">
      <c r="C2696" s="62"/>
      <c r="D2696" s="62"/>
    </row>
    <row r="2697" spans="3:4" x14ac:dyDescent="0.2">
      <c r="C2697" s="62"/>
      <c r="D2697" s="62"/>
    </row>
    <row r="2698" spans="3:4" x14ac:dyDescent="0.2">
      <c r="C2698" s="62"/>
      <c r="D2698" s="62"/>
    </row>
    <row r="2699" spans="3:4" x14ac:dyDescent="0.2">
      <c r="C2699" s="62"/>
      <c r="D2699" s="62"/>
    </row>
    <row r="2700" spans="3:4" x14ac:dyDescent="0.2">
      <c r="C2700" s="62"/>
      <c r="D2700" s="62"/>
    </row>
    <row r="2701" spans="3:4" x14ac:dyDescent="0.2">
      <c r="C2701" s="62"/>
      <c r="D2701" s="62"/>
    </row>
    <row r="2702" spans="3:4" x14ac:dyDescent="0.2">
      <c r="C2702" s="62"/>
      <c r="D2702" s="62"/>
    </row>
    <row r="2703" spans="3:4" x14ac:dyDescent="0.2">
      <c r="C2703" s="62"/>
      <c r="D2703" s="62"/>
    </row>
    <row r="2704" spans="3:4" x14ac:dyDescent="0.2">
      <c r="C2704" s="62"/>
      <c r="D2704" s="62"/>
    </row>
    <row r="2705" spans="3:4" x14ac:dyDescent="0.2">
      <c r="C2705" s="62"/>
      <c r="D2705" s="62"/>
    </row>
    <row r="2706" spans="3:4" x14ac:dyDescent="0.2">
      <c r="C2706" s="62"/>
      <c r="D2706" s="62"/>
    </row>
    <row r="2707" spans="3:4" x14ac:dyDescent="0.2">
      <c r="C2707" s="62"/>
      <c r="D2707" s="62"/>
    </row>
    <row r="2708" spans="3:4" x14ac:dyDescent="0.2">
      <c r="C2708" s="62"/>
      <c r="D2708" s="62"/>
    </row>
    <row r="2709" spans="3:4" x14ac:dyDescent="0.2">
      <c r="C2709" s="62"/>
      <c r="D2709" s="62"/>
    </row>
    <row r="2710" spans="3:4" x14ac:dyDescent="0.2">
      <c r="C2710" s="62"/>
      <c r="D2710" s="62"/>
    </row>
    <row r="2711" spans="3:4" x14ac:dyDescent="0.2">
      <c r="C2711" s="62"/>
      <c r="D2711" s="62"/>
    </row>
    <row r="2712" spans="3:4" x14ac:dyDescent="0.2">
      <c r="C2712" s="62"/>
      <c r="D2712" s="62"/>
    </row>
    <row r="2713" spans="3:4" x14ac:dyDescent="0.2">
      <c r="C2713" s="62"/>
      <c r="D2713" s="62"/>
    </row>
    <row r="2714" spans="3:4" x14ac:dyDescent="0.2">
      <c r="C2714" s="62"/>
      <c r="D2714" s="62"/>
    </row>
    <row r="2715" spans="3:4" x14ac:dyDescent="0.2">
      <c r="C2715" s="62"/>
      <c r="D2715" s="62"/>
    </row>
    <row r="2716" spans="3:4" x14ac:dyDescent="0.2">
      <c r="C2716" s="62"/>
      <c r="D2716" s="62"/>
    </row>
    <row r="2717" spans="3:4" x14ac:dyDescent="0.2">
      <c r="C2717" s="62"/>
      <c r="D2717" s="62"/>
    </row>
    <row r="2718" spans="3:4" x14ac:dyDescent="0.2">
      <c r="C2718" s="62"/>
      <c r="D2718" s="62"/>
    </row>
    <row r="2719" spans="3:4" x14ac:dyDescent="0.2">
      <c r="C2719" s="62"/>
      <c r="D2719" s="62"/>
    </row>
    <row r="2720" spans="3:4" x14ac:dyDescent="0.2">
      <c r="C2720" s="62"/>
      <c r="D2720" s="62"/>
    </row>
    <row r="2721" spans="3:4" x14ac:dyDescent="0.2">
      <c r="C2721" s="62"/>
      <c r="D2721" s="62"/>
    </row>
    <row r="2722" spans="3:4" x14ac:dyDescent="0.2">
      <c r="C2722" s="62"/>
      <c r="D2722" s="62"/>
    </row>
    <row r="2723" spans="3:4" x14ac:dyDescent="0.2">
      <c r="C2723" s="62"/>
      <c r="D2723" s="62"/>
    </row>
    <row r="2724" spans="3:4" x14ac:dyDescent="0.2">
      <c r="C2724" s="62"/>
      <c r="D2724" s="62"/>
    </row>
    <row r="2725" spans="3:4" x14ac:dyDescent="0.2">
      <c r="C2725" s="62"/>
      <c r="D2725" s="62"/>
    </row>
    <row r="2726" spans="3:4" x14ac:dyDescent="0.2">
      <c r="C2726" s="62"/>
      <c r="D2726" s="62"/>
    </row>
    <row r="2727" spans="3:4" x14ac:dyDescent="0.2">
      <c r="C2727" s="62"/>
      <c r="D2727" s="62"/>
    </row>
    <row r="2728" spans="3:4" x14ac:dyDescent="0.2">
      <c r="C2728" s="62"/>
      <c r="D2728" s="62"/>
    </row>
    <row r="2729" spans="3:4" x14ac:dyDescent="0.2">
      <c r="C2729" s="62"/>
      <c r="D2729" s="62"/>
    </row>
    <row r="2730" spans="3:4" x14ac:dyDescent="0.2">
      <c r="C2730" s="62"/>
      <c r="D2730" s="62"/>
    </row>
    <row r="2731" spans="3:4" x14ac:dyDescent="0.2">
      <c r="C2731" s="62"/>
      <c r="D2731" s="62"/>
    </row>
    <row r="2732" spans="3:4" x14ac:dyDescent="0.2">
      <c r="C2732" s="62"/>
      <c r="D2732" s="62"/>
    </row>
    <row r="2733" spans="3:4" x14ac:dyDescent="0.2">
      <c r="C2733" s="62"/>
      <c r="D2733" s="62"/>
    </row>
    <row r="2734" spans="3:4" x14ac:dyDescent="0.2">
      <c r="C2734" s="62"/>
      <c r="D2734" s="62"/>
    </row>
    <row r="2735" spans="3:4" x14ac:dyDescent="0.2">
      <c r="C2735" s="62"/>
      <c r="D2735" s="62"/>
    </row>
    <row r="2736" spans="3:4" x14ac:dyDescent="0.2">
      <c r="C2736" s="62"/>
      <c r="D2736" s="62"/>
    </row>
    <row r="2737" spans="3:4" x14ac:dyDescent="0.2">
      <c r="C2737" s="62"/>
      <c r="D2737" s="62"/>
    </row>
    <row r="2738" spans="3:4" x14ac:dyDescent="0.2">
      <c r="C2738" s="62"/>
      <c r="D2738" s="62"/>
    </row>
    <row r="2739" spans="3:4" x14ac:dyDescent="0.2">
      <c r="C2739" s="62"/>
      <c r="D2739" s="62"/>
    </row>
    <row r="2740" spans="3:4" x14ac:dyDescent="0.2">
      <c r="C2740" s="62"/>
      <c r="D2740" s="62"/>
    </row>
    <row r="2741" spans="3:4" x14ac:dyDescent="0.2">
      <c r="C2741" s="62"/>
      <c r="D2741" s="62"/>
    </row>
    <row r="2742" spans="3:4" x14ac:dyDescent="0.2">
      <c r="C2742" s="62"/>
      <c r="D2742" s="62"/>
    </row>
    <row r="2743" spans="3:4" x14ac:dyDescent="0.2">
      <c r="C2743" s="62"/>
      <c r="D2743" s="62"/>
    </row>
    <row r="2744" spans="3:4" x14ac:dyDescent="0.2">
      <c r="C2744" s="62"/>
      <c r="D2744" s="62"/>
    </row>
    <row r="2745" spans="3:4" x14ac:dyDescent="0.2">
      <c r="C2745" s="62"/>
      <c r="D2745" s="62"/>
    </row>
    <row r="2746" spans="3:4" x14ac:dyDescent="0.2">
      <c r="C2746" s="62"/>
      <c r="D2746" s="62"/>
    </row>
    <row r="2747" spans="3:4" x14ac:dyDescent="0.2">
      <c r="C2747" s="62"/>
      <c r="D2747" s="62"/>
    </row>
    <row r="2748" spans="3:4" x14ac:dyDescent="0.2">
      <c r="C2748" s="62"/>
      <c r="D2748" s="62"/>
    </row>
    <row r="2749" spans="3:4" x14ac:dyDescent="0.2">
      <c r="C2749" s="62"/>
      <c r="D2749" s="62"/>
    </row>
    <row r="2750" spans="3:4" x14ac:dyDescent="0.2">
      <c r="C2750" s="62"/>
      <c r="D2750" s="62"/>
    </row>
    <row r="2751" spans="3:4" x14ac:dyDescent="0.2">
      <c r="C2751" s="62"/>
      <c r="D2751" s="62"/>
    </row>
    <row r="2752" spans="3:4" x14ac:dyDescent="0.2">
      <c r="C2752" s="62"/>
      <c r="D2752" s="62"/>
    </row>
    <row r="2753" spans="3:4" x14ac:dyDescent="0.2">
      <c r="C2753" s="62"/>
      <c r="D2753" s="62"/>
    </row>
    <row r="2754" spans="3:4" x14ac:dyDescent="0.2">
      <c r="C2754" s="62"/>
      <c r="D2754" s="62"/>
    </row>
    <row r="2755" spans="3:4" x14ac:dyDescent="0.2">
      <c r="C2755" s="62"/>
      <c r="D2755" s="62"/>
    </row>
    <row r="2756" spans="3:4" x14ac:dyDescent="0.2">
      <c r="C2756" s="62"/>
      <c r="D2756" s="62"/>
    </row>
    <row r="2757" spans="3:4" x14ac:dyDescent="0.2">
      <c r="C2757" s="62"/>
      <c r="D2757" s="62"/>
    </row>
    <row r="2758" spans="3:4" x14ac:dyDescent="0.2">
      <c r="C2758" s="62"/>
      <c r="D2758" s="62"/>
    </row>
    <row r="2759" spans="3:4" x14ac:dyDescent="0.2">
      <c r="C2759" s="62"/>
      <c r="D2759" s="62"/>
    </row>
    <row r="2760" spans="3:4" x14ac:dyDescent="0.2">
      <c r="C2760" s="62"/>
      <c r="D2760" s="62"/>
    </row>
    <row r="2761" spans="3:4" x14ac:dyDescent="0.2">
      <c r="C2761" s="62"/>
      <c r="D2761" s="62"/>
    </row>
    <row r="2762" spans="3:4" x14ac:dyDescent="0.2">
      <c r="C2762" s="62"/>
      <c r="D2762" s="62"/>
    </row>
    <row r="2763" spans="3:4" x14ac:dyDescent="0.2">
      <c r="C2763" s="62"/>
      <c r="D2763" s="62"/>
    </row>
    <row r="2764" spans="3:4" x14ac:dyDescent="0.2">
      <c r="C2764" s="62"/>
      <c r="D2764" s="62"/>
    </row>
    <row r="2765" spans="3:4" x14ac:dyDescent="0.2">
      <c r="C2765" s="62"/>
      <c r="D2765" s="62"/>
    </row>
    <row r="2766" spans="3:4" x14ac:dyDescent="0.2">
      <c r="C2766" s="62"/>
      <c r="D2766" s="62"/>
    </row>
    <row r="2767" spans="3:4" x14ac:dyDescent="0.2">
      <c r="C2767" s="62"/>
      <c r="D2767" s="62"/>
    </row>
    <row r="2768" spans="3:4" x14ac:dyDescent="0.2">
      <c r="C2768" s="62"/>
      <c r="D2768" s="62"/>
    </row>
    <row r="2769" spans="3:4" x14ac:dyDescent="0.2">
      <c r="C2769" s="62"/>
      <c r="D2769" s="62"/>
    </row>
    <row r="2770" spans="3:4" x14ac:dyDescent="0.2">
      <c r="C2770" s="62"/>
      <c r="D2770" s="62"/>
    </row>
    <row r="2771" spans="3:4" x14ac:dyDescent="0.2">
      <c r="C2771" s="62"/>
      <c r="D2771" s="62"/>
    </row>
    <row r="2772" spans="3:4" x14ac:dyDescent="0.2">
      <c r="C2772" s="62"/>
      <c r="D2772" s="62"/>
    </row>
    <row r="2773" spans="3:4" x14ac:dyDescent="0.2">
      <c r="C2773" s="62"/>
      <c r="D2773" s="62"/>
    </row>
    <row r="2774" spans="3:4" x14ac:dyDescent="0.2">
      <c r="C2774" s="62"/>
      <c r="D2774" s="62"/>
    </row>
    <row r="2775" spans="3:4" x14ac:dyDescent="0.2">
      <c r="C2775" s="62"/>
      <c r="D2775" s="62"/>
    </row>
    <row r="2776" spans="3:4" x14ac:dyDescent="0.2">
      <c r="C2776" s="62"/>
      <c r="D2776" s="62"/>
    </row>
    <row r="2777" spans="3:4" x14ac:dyDescent="0.2">
      <c r="C2777" s="62"/>
      <c r="D2777" s="62"/>
    </row>
    <row r="2778" spans="3:4" x14ac:dyDescent="0.2">
      <c r="C2778" s="62"/>
      <c r="D2778" s="62"/>
    </row>
    <row r="2779" spans="3:4" x14ac:dyDescent="0.2">
      <c r="C2779" s="62"/>
      <c r="D2779" s="62"/>
    </row>
    <row r="2780" spans="3:4" x14ac:dyDescent="0.2">
      <c r="C2780" s="62"/>
      <c r="D2780" s="62"/>
    </row>
    <row r="2781" spans="3:4" x14ac:dyDescent="0.2">
      <c r="C2781" s="62"/>
      <c r="D2781" s="62"/>
    </row>
    <row r="2782" spans="3:4" x14ac:dyDescent="0.2">
      <c r="C2782" s="62"/>
      <c r="D2782" s="62"/>
    </row>
    <row r="2783" spans="3:4" x14ac:dyDescent="0.2">
      <c r="C2783" s="62"/>
      <c r="D2783" s="62"/>
    </row>
    <row r="2784" spans="3:4" x14ac:dyDescent="0.2">
      <c r="C2784" s="62"/>
      <c r="D2784" s="62"/>
    </row>
    <row r="2785" spans="3:4" x14ac:dyDescent="0.2">
      <c r="C2785" s="62"/>
      <c r="D2785" s="62"/>
    </row>
    <row r="2786" spans="3:4" x14ac:dyDescent="0.2">
      <c r="C2786" s="62"/>
      <c r="D2786" s="62"/>
    </row>
    <row r="2787" spans="3:4" x14ac:dyDescent="0.2">
      <c r="C2787" s="62"/>
      <c r="D2787" s="62"/>
    </row>
    <row r="2788" spans="3:4" x14ac:dyDescent="0.2">
      <c r="C2788" s="62"/>
      <c r="D2788" s="62"/>
    </row>
    <row r="2789" spans="3:4" x14ac:dyDescent="0.2">
      <c r="C2789" s="62"/>
      <c r="D2789" s="62"/>
    </row>
    <row r="2790" spans="3:4" x14ac:dyDescent="0.2">
      <c r="C2790" s="62"/>
      <c r="D2790" s="62"/>
    </row>
    <row r="2791" spans="3:4" x14ac:dyDescent="0.2">
      <c r="C2791" s="62"/>
      <c r="D2791" s="62"/>
    </row>
    <row r="2792" spans="3:4" x14ac:dyDescent="0.2">
      <c r="C2792" s="62"/>
      <c r="D2792" s="62"/>
    </row>
    <row r="2793" spans="3:4" x14ac:dyDescent="0.2">
      <c r="C2793" s="62"/>
      <c r="D2793" s="62"/>
    </row>
    <row r="2794" spans="3:4" x14ac:dyDescent="0.2">
      <c r="C2794" s="62"/>
      <c r="D2794" s="62"/>
    </row>
    <row r="2795" spans="3:4" x14ac:dyDescent="0.2">
      <c r="C2795" s="62"/>
      <c r="D2795" s="62"/>
    </row>
    <row r="2796" spans="3:4" x14ac:dyDescent="0.2">
      <c r="C2796" s="62"/>
      <c r="D2796" s="62"/>
    </row>
    <row r="2797" spans="3:4" x14ac:dyDescent="0.2">
      <c r="C2797" s="62"/>
      <c r="D2797" s="62"/>
    </row>
    <row r="2798" spans="3:4" x14ac:dyDescent="0.2">
      <c r="C2798" s="62"/>
      <c r="D2798" s="62"/>
    </row>
    <row r="2799" spans="3:4" x14ac:dyDescent="0.2">
      <c r="C2799" s="62"/>
      <c r="D2799" s="62"/>
    </row>
    <row r="2800" spans="3:4" x14ac:dyDescent="0.2">
      <c r="C2800" s="62"/>
      <c r="D2800" s="62"/>
    </row>
    <row r="2801" spans="3:4" x14ac:dyDescent="0.2">
      <c r="C2801" s="62"/>
      <c r="D2801" s="62"/>
    </row>
    <row r="2802" spans="3:4" x14ac:dyDescent="0.2">
      <c r="C2802" s="62"/>
      <c r="D2802" s="62"/>
    </row>
    <row r="2803" spans="3:4" x14ac:dyDescent="0.2">
      <c r="C2803" s="62"/>
      <c r="D2803" s="62"/>
    </row>
    <row r="2804" spans="3:4" x14ac:dyDescent="0.2">
      <c r="C2804" s="62"/>
      <c r="D2804" s="62"/>
    </row>
    <row r="2805" spans="3:4" x14ac:dyDescent="0.2">
      <c r="C2805" s="62"/>
      <c r="D2805" s="62"/>
    </row>
    <row r="2806" spans="3:4" x14ac:dyDescent="0.2">
      <c r="C2806" s="62"/>
      <c r="D2806" s="62"/>
    </row>
    <row r="2807" spans="3:4" x14ac:dyDescent="0.2">
      <c r="C2807" s="62"/>
      <c r="D2807" s="62"/>
    </row>
    <row r="2808" spans="3:4" x14ac:dyDescent="0.2">
      <c r="C2808" s="62"/>
      <c r="D2808" s="62"/>
    </row>
    <row r="2809" spans="3:4" x14ac:dyDescent="0.2">
      <c r="C2809" s="62"/>
      <c r="D2809" s="62"/>
    </row>
    <row r="2810" spans="3:4" x14ac:dyDescent="0.2">
      <c r="C2810" s="62"/>
      <c r="D2810" s="62"/>
    </row>
    <row r="2811" spans="3:4" x14ac:dyDescent="0.2">
      <c r="C2811" s="62"/>
      <c r="D2811" s="62"/>
    </row>
    <row r="2812" spans="3:4" x14ac:dyDescent="0.2">
      <c r="C2812" s="62"/>
      <c r="D2812" s="62"/>
    </row>
    <row r="2813" spans="3:4" x14ac:dyDescent="0.2">
      <c r="C2813" s="62"/>
      <c r="D2813" s="62"/>
    </row>
    <row r="2814" spans="3:4" x14ac:dyDescent="0.2">
      <c r="C2814" s="62"/>
      <c r="D2814" s="62"/>
    </row>
    <row r="2815" spans="3:4" x14ac:dyDescent="0.2">
      <c r="C2815" s="62"/>
      <c r="D2815" s="62"/>
    </row>
    <row r="2816" spans="3:4" x14ac:dyDescent="0.2">
      <c r="C2816" s="62"/>
      <c r="D2816" s="62"/>
    </row>
    <row r="2817" spans="3:4" x14ac:dyDescent="0.2">
      <c r="C2817" s="62"/>
      <c r="D2817" s="62"/>
    </row>
    <row r="2818" spans="3:4" x14ac:dyDescent="0.2">
      <c r="C2818" s="62"/>
      <c r="D2818" s="62"/>
    </row>
    <row r="2819" spans="3:4" x14ac:dyDescent="0.2">
      <c r="C2819" s="62"/>
      <c r="D2819" s="62"/>
    </row>
    <row r="2820" spans="3:4" x14ac:dyDescent="0.2">
      <c r="C2820" s="62"/>
      <c r="D2820" s="62"/>
    </row>
    <row r="2821" spans="3:4" x14ac:dyDescent="0.2">
      <c r="C2821" s="62"/>
      <c r="D2821" s="62"/>
    </row>
    <row r="2822" spans="3:4" x14ac:dyDescent="0.2">
      <c r="C2822" s="62"/>
      <c r="D2822" s="62"/>
    </row>
    <row r="2823" spans="3:4" x14ac:dyDescent="0.2">
      <c r="C2823" s="62"/>
      <c r="D2823" s="62"/>
    </row>
    <row r="2824" spans="3:4" x14ac:dyDescent="0.2">
      <c r="C2824" s="62"/>
      <c r="D2824" s="62"/>
    </row>
    <row r="2825" spans="3:4" x14ac:dyDescent="0.2">
      <c r="C2825" s="62"/>
      <c r="D2825" s="62"/>
    </row>
    <row r="2826" spans="3:4" x14ac:dyDescent="0.2">
      <c r="C2826" s="62"/>
      <c r="D2826" s="62"/>
    </row>
    <row r="2827" spans="3:4" x14ac:dyDescent="0.2">
      <c r="C2827" s="62"/>
      <c r="D2827" s="62"/>
    </row>
    <row r="2828" spans="3:4" x14ac:dyDescent="0.2">
      <c r="C2828" s="62"/>
      <c r="D2828" s="62"/>
    </row>
    <row r="2829" spans="3:4" x14ac:dyDescent="0.2">
      <c r="C2829" s="62"/>
      <c r="D2829" s="62"/>
    </row>
    <row r="2830" spans="3:4" x14ac:dyDescent="0.2">
      <c r="C2830" s="62"/>
      <c r="D2830" s="62"/>
    </row>
    <row r="2831" spans="3:4" x14ac:dyDescent="0.2">
      <c r="C2831" s="62"/>
      <c r="D2831" s="62"/>
    </row>
    <row r="2832" spans="3:4" x14ac:dyDescent="0.2">
      <c r="C2832" s="62"/>
      <c r="D2832" s="62"/>
    </row>
    <row r="2833" spans="3:4" x14ac:dyDescent="0.2">
      <c r="C2833" s="62"/>
      <c r="D2833" s="62"/>
    </row>
    <row r="2834" spans="3:4" x14ac:dyDescent="0.2">
      <c r="C2834" s="62"/>
      <c r="D2834" s="62"/>
    </row>
    <row r="2835" spans="3:4" x14ac:dyDescent="0.2">
      <c r="C2835" s="62"/>
      <c r="D2835" s="62"/>
    </row>
    <row r="2836" spans="3:4" x14ac:dyDescent="0.2">
      <c r="C2836" s="62"/>
      <c r="D2836" s="62"/>
    </row>
    <row r="2837" spans="3:4" x14ac:dyDescent="0.2">
      <c r="C2837" s="62"/>
      <c r="D2837" s="62"/>
    </row>
    <row r="2838" spans="3:4" x14ac:dyDescent="0.2">
      <c r="C2838" s="62"/>
      <c r="D2838" s="62"/>
    </row>
    <row r="2839" spans="3:4" x14ac:dyDescent="0.2">
      <c r="C2839" s="62"/>
      <c r="D2839" s="62"/>
    </row>
    <row r="2840" spans="3:4" x14ac:dyDescent="0.2">
      <c r="C2840" s="62"/>
      <c r="D2840" s="62"/>
    </row>
    <row r="2841" spans="3:4" x14ac:dyDescent="0.2">
      <c r="C2841" s="62"/>
      <c r="D2841" s="62"/>
    </row>
    <row r="2842" spans="3:4" x14ac:dyDescent="0.2">
      <c r="C2842" s="62"/>
      <c r="D2842" s="62"/>
    </row>
    <row r="2843" spans="3:4" x14ac:dyDescent="0.2">
      <c r="C2843" s="62"/>
      <c r="D2843" s="62"/>
    </row>
    <row r="2844" spans="3:4" x14ac:dyDescent="0.2">
      <c r="C2844" s="62"/>
      <c r="D2844" s="62"/>
    </row>
    <row r="2845" spans="3:4" x14ac:dyDescent="0.2">
      <c r="C2845" s="62"/>
      <c r="D2845" s="62"/>
    </row>
    <row r="2846" spans="3:4" x14ac:dyDescent="0.2">
      <c r="C2846" s="62"/>
      <c r="D2846" s="62"/>
    </row>
    <row r="2847" spans="3:4" x14ac:dyDescent="0.2">
      <c r="C2847" s="62"/>
      <c r="D2847" s="62"/>
    </row>
    <row r="2848" spans="3:4" x14ac:dyDescent="0.2">
      <c r="C2848" s="62"/>
      <c r="D2848" s="62"/>
    </row>
    <row r="2849" spans="3:4" x14ac:dyDescent="0.2">
      <c r="C2849" s="62"/>
      <c r="D2849" s="62"/>
    </row>
    <row r="2850" spans="3:4" x14ac:dyDescent="0.2">
      <c r="C2850" s="62"/>
      <c r="D2850" s="62"/>
    </row>
    <row r="2851" spans="3:4" x14ac:dyDescent="0.2">
      <c r="C2851" s="62"/>
      <c r="D2851" s="62"/>
    </row>
    <row r="2852" spans="3:4" x14ac:dyDescent="0.2">
      <c r="C2852" s="62"/>
      <c r="D2852" s="62"/>
    </row>
    <row r="2853" spans="3:4" x14ac:dyDescent="0.2">
      <c r="C2853" s="62"/>
      <c r="D2853" s="62"/>
    </row>
    <row r="2854" spans="3:4" x14ac:dyDescent="0.2">
      <c r="C2854" s="62"/>
      <c r="D2854" s="62"/>
    </row>
    <row r="2855" spans="3:4" x14ac:dyDescent="0.2">
      <c r="C2855" s="62"/>
      <c r="D2855" s="62"/>
    </row>
    <row r="2856" spans="3:4" x14ac:dyDescent="0.2">
      <c r="C2856" s="62"/>
      <c r="D2856" s="62"/>
    </row>
    <row r="2857" spans="3:4" x14ac:dyDescent="0.2">
      <c r="C2857" s="62"/>
      <c r="D2857" s="62"/>
    </row>
    <row r="2858" spans="3:4" x14ac:dyDescent="0.2">
      <c r="C2858" s="62"/>
      <c r="D2858" s="62"/>
    </row>
    <row r="2859" spans="3:4" x14ac:dyDescent="0.2">
      <c r="C2859" s="62"/>
      <c r="D2859" s="62"/>
    </row>
    <row r="2860" spans="3:4" x14ac:dyDescent="0.2">
      <c r="C2860" s="62"/>
      <c r="D2860" s="62"/>
    </row>
    <row r="2861" spans="3:4" x14ac:dyDescent="0.2">
      <c r="C2861" s="62"/>
      <c r="D2861" s="62"/>
    </row>
    <row r="2862" spans="3:4" x14ac:dyDescent="0.2">
      <c r="C2862" s="62"/>
      <c r="D2862" s="62"/>
    </row>
    <row r="2863" spans="3:4" x14ac:dyDescent="0.2">
      <c r="C2863" s="62"/>
      <c r="D2863" s="62"/>
    </row>
    <row r="2864" spans="3:4" x14ac:dyDescent="0.2">
      <c r="C2864" s="62"/>
      <c r="D2864" s="62"/>
    </row>
    <row r="2865" spans="3:4" x14ac:dyDescent="0.2">
      <c r="C2865" s="62"/>
      <c r="D2865" s="62"/>
    </row>
    <row r="2866" spans="3:4" x14ac:dyDescent="0.2">
      <c r="C2866" s="62"/>
      <c r="D2866" s="62"/>
    </row>
    <row r="2867" spans="3:4" x14ac:dyDescent="0.2">
      <c r="C2867" s="62"/>
      <c r="D2867" s="62"/>
    </row>
    <row r="2868" spans="3:4" x14ac:dyDescent="0.2">
      <c r="C2868" s="62"/>
      <c r="D2868" s="62"/>
    </row>
    <row r="2869" spans="3:4" x14ac:dyDescent="0.2">
      <c r="C2869" s="62"/>
      <c r="D2869" s="62"/>
    </row>
    <row r="2870" spans="3:4" x14ac:dyDescent="0.2">
      <c r="C2870" s="62"/>
      <c r="D2870" s="62"/>
    </row>
    <row r="2871" spans="3:4" x14ac:dyDescent="0.2">
      <c r="C2871" s="62"/>
      <c r="D2871" s="62"/>
    </row>
    <row r="2872" spans="3:4" x14ac:dyDescent="0.2">
      <c r="C2872" s="62"/>
      <c r="D2872" s="62"/>
    </row>
    <row r="2873" spans="3:4" x14ac:dyDescent="0.2">
      <c r="C2873" s="62"/>
      <c r="D2873" s="62"/>
    </row>
    <row r="2874" spans="3:4" x14ac:dyDescent="0.2">
      <c r="C2874" s="62"/>
      <c r="D2874" s="62"/>
    </row>
    <row r="2875" spans="3:4" x14ac:dyDescent="0.2">
      <c r="C2875" s="62"/>
      <c r="D2875" s="62"/>
    </row>
    <row r="2876" spans="3:4" x14ac:dyDescent="0.2">
      <c r="C2876" s="62"/>
      <c r="D2876" s="62"/>
    </row>
    <row r="2877" spans="3:4" x14ac:dyDescent="0.2">
      <c r="C2877" s="62"/>
      <c r="D2877" s="62"/>
    </row>
    <row r="2878" spans="3:4" x14ac:dyDescent="0.2">
      <c r="C2878" s="62"/>
      <c r="D2878" s="62"/>
    </row>
    <row r="2879" spans="3:4" x14ac:dyDescent="0.2">
      <c r="C2879" s="62"/>
      <c r="D2879" s="62"/>
    </row>
    <row r="2880" spans="3:4" x14ac:dyDescent="0.2">
      <c r="C2880" s="62"/>
      <c r="D2880" s="62"/>
    </row>
    <row r="2881" spans="3:4" x14ac:dyDescent="0.2">
      <c r="C2881" s="62"/>
      <c r="D2881" s="62"/>
    </row>
    <row r="2882" spans="3:4" x14ac:dyDescent="0.2">
      <c r="C2882" s="62"/>
      <c r="D2882" s="62"/>
    </row>
    <row r="2883" spans="3:4" x14ac:dyDescent="0.2">
      <c r="C2883" s="62"/>
      <c r="D2883" s="62"/>
    </row>
    <row r="2884" spans="3:4" x14ac:dyDescent="0.2">
      <c r="C2884" s="62"/>
      <c r="D2884" s="62"/>
    </row>
    <row r="2885" spans="3:4" x14ac:dyDescent="0.2">
      <c r="C2885" s="62"/>
      <c r="D2885" s="62"/>
    </row>
    <row r="2886" spans="3:4" x14ac:dyDescent="0.2">
      <c r="C2886" s="62"/>
      <c r="D2886" s="62"/>
    </row>
    <row r="2887" spans="3:4" x14ac:dyDescent="0.2">
      <c r="C2887" s="62"/>
      <c r="D2887" s="62"/>
    </row>
    <row r="2888" spans="3:4" x14ac:dyDescent="0.2">
      <c r="C2888" s="62"/>
      <c r="D2888" s="62"/>
    </row>
    <row r="2889" spans="3:4" x14ac:dyDescent="0.2">
      <c r="C2889" s="62"/>
      <c r="D2889" s="62"/>
    </row>
    <row r="2890" spans="3:4" x14ac:dyDescent="0.2">
      <c r="C2890" s="62"/>
      <c r="D2890" s="62"/>
    </row>
    <row r="2891" spans="3:4" x14ac:dyDescent="0.2">
      <c r="C2891" s="62"/>
      <c r="D2891" s="62"/>
    </row>
    <row r="2892" spans="3:4" x14ac:dyDescent="0.2">
      <c r="C2892" s="62"/>
      <c r="D2892" s="62"/>
    </row>
    <row r="2893" spans="3:4" x14ac:dyDescent="0.2">
      <c r="C2893" s="62"/>
      <c r="D2893" s="62"/>
    </row>
    <row r="2894" spans="3:4" x14ac:dyDescent="0.2">
      <c r="C2894" s="62"/>
      <c r="D2894" s="62"/>
    </row>
    <row r="2895" spans="3:4" x14ac:dyDescent="0.2">
      <c r="C2895" s="62"/>
      <c r="D2895" s="62"/>
    </row>
    <row r="2896" spans="3:4" x14ac:dyDescent="0.2">
      <c r="C2896" s="62"/>
      <c r="D2896" s="62"/>
    </row>
    <row r="2897" spans="3:4" x14ac:dyDescent="0.2">
      <c r="C2897" s="62"/>
      <c r="D2897" s="62"/>
    </row>
    <row r="2898" spans="3:4" x14ac:dyDescent="0.2">
      <c r="C2898" s="62"/>
      <c r="D2898" s="62"/>
    </row>
    <row r="2899" spans="3:4" x14ac:dyDescent="0.2">
      <c r="C2899" s="62"/>
      <c r="D2899" s="62"/>
    </row>
    <row r="2900" spans="3:4" x14ac:dyDescent="0.2">
      <c r="C2900" s="62"/>
      <c r="D2900" s="62"/>
    </row>
    <row r="2901" spans="3:4" x14ac:dyDescent="0.2">
      <c r="C2901" s="62"/>
      <c r="D2901" s="62"/>
    </row>
    <row r="2902" spans="3:4" x14ac:dyDescent="0.2">
      <c r="C2902" s="62"/>
      <c r="D2902" s="62"/>
    </row>
    <row r="2903" spans="3:4" x14ac:dyDescent="0.2">
      <c r="C2903" s="62"/>
      <c r="D2903" s="62"/>
    </row>
    <row r="2904" spans="3:4" x14ac:dyDescent="0.2">
      <c r="C2904" s="62"/>
      <c r="D2904" s="62"/>
    </row>
    <row r="2905" spans="3:4" x14ac:dyDescent="0.2">
      <c r="C2905" s="62"/>
      <c r="D2905" s="62"/>
    </row>
    <row r="2906" spans="3:4" x14ac:dyDescent="0.2">
      <c r="C2906" s="62"/>
      <c r="D2906" s="62"/>
    </row>
    <row r="2907" spans="3:4" x14ac:dyDescent="0.2">
      <c r="C2907" s="62"/>
      <c r="D2907" s="62"/>
    </row>
    <row r="2908" spans="3:4" x14ac:dyDescent="0.2">
      <c r="C2908" s="62"/>
      <c r="D2908" s="62"/>
    </row>
    <row r="2909" spans="3:4" x14ac:dyDescent="0.2">
      <c r="C2909" s="62"/>
      <c r="D2909" s="62"/>
    </row>
    <row r="2910" spans="3:4" x14ac:dyDescent="0.2">
      <c r="C2910" s="62"/>
      <c r="D2910" s="62"/>
    </row>
    <row r="2911" spans="3:4" x14ac:dyDescent="0.2">
      <c r="C2911" s="62"/>
      <c r="D2911" s="62"/>
    </row>
    <row r="2912" spans="3:4" x14ac:dyDescent="0.2">
      <c r="C2912" s="62"/>
      <c r="D2912" s="62"/>
    </row>
    <row r="2913" spans="3:4" x14ac:dyDescent="0.2">
      <c r="C2913" s="62"/>
      <c r="D2913" s="62"/>
    </row>
    <row r="2914" spans="3:4" x14ac:dyDescent="0.2">
      <c r="C2914" s="62"/>
      <c r="D2914" s="62"/>
    </row>
    <row r="2915" spans="3:4" x14ac:dyDescent="0.2">
      <c r="C2915" s="62"/>
      <c r="D2915" s="62"/>
    </row>
    <row r="2916" spans="3:4" x14ac:dyDescent="0.2">
      <c r="C2916" s="62"/>
      <c r="D2916" s="62"/>
    </row>
    <row r="2917" spans="3:4" x14ac:dyDescent="0.2">
      <c r="C2917" s="62"/>
      <c r="D2917" s="62"/>
    </row>
    <row r="2918" spans="3:4" x14ac:dyDescent="0.2">
      <c r="C2918" s="62"/>
      <c r="D2918" s="62"/>
    </row>
    <row r="2919" spans="3:4" x14ac:dyDescent="0.2">
      <c r="C2919" s="62"/>
      <c r="D2919" s="62"/>
    </row>
    <row r="2920" spans="3:4" x14ac:dyDescent="0.2">
      <c r="C2920" s="62"/>
      <c r="D2920" s="62"/>
    </row>
    <row r="2921" spans="3:4" x14ac:dyDescent="0.2">
      <c r="C2921" s="62"/>
      <c r="D2921" s="62"/>
    </row>
    <row r="2922" spans="3:4" x14ac:dyDescent="0.2">
      <c r="C2922" s="62"/>
      <c r="D2922" s="62"/>
    </row>
    <row r="2923" spans="3:4" x14ac:dyDescent="0.2">
      <c r="C2923" s="62"/>
      <c r="D2923" s="62"/>
    </row>
    <row r="2924" spans="3:4" x14ac:dyDescent="0.2">
      <c r="C2924" s="62"/>
      <c r="D2924" s="62"/>
    </row>
    <row r="2925" spans="3:4" x14ac:dyDescent="0.2">
      <c r="C2925" s="62"/>
      <c r="D2925" s="62"/>
    </row>
    <row r="2926" spans="3:4" x14ac:dyDescent="0.2">
      <c r="C2926" s="62"/>
      <c r="D2926" s="62"/>
    </row>
    <row r="2927" spans="3:4" x14ac:dyDescent="0.2">
      <c r="C2927" s="62"/>
      <c r="D2927" s="62"/>
    </row>
    <row r="2928" spans="3:4" x14ac:dyDescent="0.2">
      <c r="C2928" s="62"/>
      <c r="D2928" s="62"/>
    </row>
    <row r="2929" spans="3:4" x14ac:dyDescent="0.2">
      <c r="C2929" s="62"/>
      <c r="D2929" s="62"/>
    </row>
    <row r="2930" spans="3:4" x14ac:dyDescent="0.2">
      <c r="C2930" s="62"/>
      <c r="D2930" s="62"/>
    </row>
    <row r="2931" spans="3:4" x14ac:dyDescent="0.2">
      <c r="C2931" s="62"/>
      <c r="D2931" s="62"/>
    </row>
    <row r="2932" spans="3:4" x14ac:dyDescent="0.2">
      <c r="C2932" s="62"/>
      <c r="D2932" s="62"/>
    </row>
    <row r="2933" spans="3:4" x14ac:dyDescent="0.2">
      <c r="C2933" s="62"/>
      <c r="D2933" s="62"/>
    </row>
    <row r="2934" spans="3:4" x14ac:dyDescent="0.2">
      <c r="C2934" s="62"/>
      <c r="D2934" s="62"/>
    </row>
    <row r="2935" spans="3:4" x14ac:dyDescent="0.2">
      <c r="C2935" s="62"/>
      <c r="D2935" s="62"/>
    </row>
    <row r="2936" spans="3:4" x14ac:dyDescent="0.2">
      <c r="C2936" s="62"/>
      <c r="D2936" s="62"/>
    </row>
    <row r="2937" spans="3:4" x14ac:dyDescent="0.2">
      <c r="C2937" s="62"/>
      <c r="D2937" s="62"/>
    </row>
    <row r="2938" spans="3:4" x14ac:dyDescent="0.2">
      <c r="C2938" s="62"/>
      <c r="D2938" s="62"/>
    </row>
    <row r="2939" spans="3:4" x14ac:dyDescent="0.2">
      <c r="C2939" s="62"/>
      <c r="D2939" s="62"/>
    </row>
    <row r="2940" spans="3:4" x14ac:dyDescent="0.2">
      <c r="C2940" s="62"/>
      <c r="D2940" s="62"/>
    </row>
    <row r="2941" spans="3:4" x14ac:dyDescent="0.2">
      <c r="C2941" s="62"/>
      <c r="D2941" s="62"/>
    </row>
    <row r="2942" spans="3:4" x14ac:dyDescent="0.2">
      <c r="C2942" s="62"/>
      <c r="D2942" s="62"/>
    </row>
    <row r="2943" spans="3:4" x14ac:dyDescent="0.2">
      <c r="C2943" s="62"/>
      <c r="D2943" s="62"/>
    </row>
    <row r="2944" spans="3:4" x14ac:dyDescent="0.2">
      <c r="C2944" s="62"/>
      <c r="D2944" s="62"/>
    </row>
    <row r="2945" spans="3:4" x14ac:dyDescent="0.2">
      <c r="C2945" s="62"/>
      <c r="D2945" s="62"/>
    </row>
    <row r="2946" spans="3:4" x14ac:dyDescent="0.2">
      <c r="C2946" s="62"/>
      <c r="D2946" s="62"/>
    </row>
    <row r="2947" spans="3:4" x14ac:dyDescent="0.2">
      <c r="C2947" s="62"/>
      <c r="D2947" s="62"/>
    </row>
    <row r="2948" spans="3:4" x14ac:dyDescent="0.2">
      <c r="C2948" s="62"/>
      <c r="D2948" s="62"/>
    </row>
    <row r="2949" spans="3:4" x14ac:dyDescent="0.2">
      <c r="C2949" s="62"/>
      <c r="D2949" s="62"/>
    </row>
    <row r="2950" spans="3:4" x14ac:dyDescent="0.2">
      <c r="C2950" s="62"/>
      <c r="D2950" s="62"/>
    </row>
    <row r="2951" spans="3:4" x14ac:dyDescent="0.2">
      <c r="C2951" s="62"/>
      <c r="D2951" s="62"/>
    </row>
    <row r="2952" spans="3:4" x14ac:dyDescent="0.2">
      <c r="C2952" s="62"/>
      <c r="D2952" s="62"/>
    </row>
    <row r="2953" spans="3:4" x14ac:dyDescent="0.2">
      <c r="C2953" s="62"/>
      <c r="D2953" s="62"/>
    </row>
    <row r="2954" spans="3:4" x14ac:dyDescent="0.2">
      <c r="C2954" s="62"/>
      <c r="D2954" s="62"/>
    </row>
    <row r="2955" spans="3:4" x14ac:dyDescent="0.2">
      <c r="C2955" s="62"/>
      <c r="D2955" s="62"/>
    </row>
    <row r="2956" spans="3:4" x14ac:dyDescent="0.2">
      <c r="C2956" s="62"/>
      <c r="D2956" s="62"/>
    </row>
    <row r="2957" spans="3:4" x14ac:dyDescent="0.2">
      <c r="C2957" s="62"/>
      <c r="D2957" s="62"/>
    </row>
    <row r="2958" spans="3:4" x14ac:dyDescent="0.2">
      <c r="C2958" s="62"/>
      <c r="D2958" s="62"/>
    </row>
    <row r="2959" spans="3:4" x14ac:dyDescent="0.2">
      <c r="C2959" s="62"/>
      <c r="D2959" s="62"/>
    </row>
    <row r="2960" spans="3:4" x14ac:dyDescent="0.2">
      <c r="C2960" s="62"/>
      <c r="D2960" s="62"/>
    </row>
    <row r="2961" spans="3:4" x14ac:dyDescent="0.2">
      <c r="C2961" s="62"/>
      <c r="D2961" s="62"/>
    </row>
    <row r="2962" spans="3:4" x14ac:dyDescent="0.2">
      <c r="C2962" s="62"/>
      <c r="D2962" s="62"/>
    </row>
    <row r="2963" spans="3:4" x14ac:dyDescent="0.2">
      <c r="C2963" s="62"/>
      <c r="D2963" s="62"/>
    </row>
    <row r="2964" spans="3:4" x14ac:dyDescent="0.2">
      <c r="C2964" s="62"/>
      <c r="D2964" s="62"/>
    </row>
    <row r="2965" spans="3:4" x14ac:dyDescent="0.2">
      <c r="C2965" s="62"/>
      <c r="D2965" s="62"/>
    </row>
    <row r="2966" spans="3:4" x14ac:dyDescent="0.2">
      <c r="C2966" s="62"/>
      <c r="D2966" s="62"/>
    </row>
    <row r="2967" spans="3:4" x14ac:dyDescent="0.2">
      <c r="C2967" s="62"/>
      <c r="D2967" s="62"/>
    </row>
    <row r="2968" spans="3:4" x14ac:dyDescent="0.2">
      <c r="C2968" s="62"/>
      <c r="D2968" s="62"/>
    </row>
    <row r="2969" spans="3:4" x14ac:dyDescent="0.2">
      <c r="C2969" s="62"/>
      <c r="D2969" s="62"/>
    </row>
    <row r="2970" spans="3:4" x14ac:dyDescent="0.2">
      <c r="C2970" s="62"/>
      <c r="D2970" s="62"/>
    </row>
    <row r="2971" spans="3:4" x14ac:dyDescent="0.2">
      <c r="C2971" s="62"/>
      <c r="D2971" s="62"/>
    </row>
    <row r="2972" spans="3:4" x14ac:dyDescent="0.2">
      <c r="C2972" s="62"/>
      <c r="D2972" s="62"/>
    </row>
    <row r="2973" spans="3:4" x14ac:dyDescent="0.2">
      <c r="C2973" s="62"/>
      <c r="D2973" s="62"/>
    </row>
    <row r="2974" spans="3:4" x14ac:dyDescent="0.2">
      <c r="C2974" s="62"/>
      <c r="D2974" s="62"/>
    </row>
    <row r="2975" spans="3:4" x14ac:dyDescent="0.2">
      <c r="C2975" s="62"/>
      <c r="D2975" s="62"/>
    </row>
    <row r="2976" spans="3:4" x14ac:dyDescent="0.2">
      <c r="C2976" s="62"/>
      <c r="D2976" s="62"/>
    </row>
    <row r="2977" spans="3:4" x14ac:dyDescent="0.2">
      <c r="C2977" s="62"/>
      <c r="D2977" s="62"/>
    </row>
    <row r="2978" spans="3:4" x14ac:dyDescent="0.2">
      <c r="C2978" s="62"/>
      <c r="D2978" s="62"/>
    </row>
    <row r="2979" spans="3:4" x14ac:dyDescent="0.2">
      <c r="C2979" s="62"/>
      <c r="D2979" s="62"/>
    </row>
    <row r="2980" spans="3:4" x14ac:dyDescent="0.2">
      <c r="C2980" s="62"/>
      <c r="D2980" s="62"/>
    </row>
    <row r="2981" spans="3:4" x14ac:dyDescent="0.2">
      <c r="C2981" s="62"/>
      <c r="D2981" s="62"/>
    </row>
    <row r="2982" spans="3:4" x14ac:dyDescent="0.2">
      <c r="C2982" s="62"/>
      <c r="D2982" s="62"/>
    </row>
    <row r="2983" spans="3:4" x14ac:dyDescent="0.2">
      <c r="C2983" s="62"/>
      <c r="D2983" s="62"/>
    </row>
    <row r="2984" spans="3:4" x14ac:dyDescent="0.2">
      <c r="C2984" s="62"/>
      <c r="D2984" s="62"/>
    </row>
    <row r="2985" spans="3:4" x14ac:dyDescent="0.2">
      <c r="C2985" s="62"/>
      <c r="D2985" s="62"/>
    </row>
    <row r="2986" spans="3:4" x14ac:dyDescent="0.2">
      <c r="C2986" s="62"/>
      <c r="D2986" s="62"/>
    </row>
    <row r="2987" spans="3:4" x14ac:dyDescent="0.2">
      <c r="C2987" s="62"/>
      <c r="D2987" s="62"/>
    </row>
    <row r="2988" spans="3:4" x14ac:dyDescent="0.2">
      <c r="C2988" s="62"/>
      <c r="D2988" s="62"/>
    </row>
    <row r="2989" spans="3:4" x14ac:dyDescent="0.2">
      <c r="C2989" s="62"/>
      <c r="D2989" s="62"/>
    </row>
    <row r="2990" spans="3:4" x14ac:dyDescent="0.2">
      <c r="C2990" s="62"/>
      <c r="D2990" s="62"/>
    </row>
    <row r="2991" spans="3:4" x14ac:dyDescent="0.2">
      <c r="C2991" s="62"/>
      <c r="D2991" s="62"/>
    </row>
    <row r="2992" spans="3:4" x14ac:dyDescent="0.2">
      <c r="C2992" s="62"/>
      <c r="D2992" s="62"/>
    </row>
    <row r="2993" spans="3:4" x14ac:dyDescent="0.2">
      <c r="C2993" s="62"/>
      <c r="D2993" s="62"/>
    </row>
    <row r="2994" spans="3:4" x14ac:dyDescent="0.2">
      <c r="C2994" s="62"/>
      <c r="D2994" s="62"/>
    </row>
    <row r="2995" spans="3:4" x14ac:dyDescent="0.2">
      <c r="C2995" s="62"/>
      <c r="D2995" s="62"/>
    </row>
    <row r="2996" spans="3:4" x14ac:dyDescent="0.2">
      <c r="C2996" s="62"/>
      <c r="D2996" s="62"/>
    </row>
    <row r="2997" spans="3:4" x14ac:dyDescent="0.2">
      <c r="C2997" s="62"/>
      <c r="D2997" s="62"/>
    </row>
    <row r="2998" spans="3:4" x14ac:dyDescent="0.2">
      <c r="C2998" s="62"/>
      <c r="D2998" s="62"/>
    </row>
    <row r="2999" spans="3:4" x14ac:dyDescent="0.2">
      <c r="C2999" s="62"/>
      <c r="D2999" s="62"/>
    </row>
    <row r="3000" spans="3:4" x14ac:dyDescent="0.2">
      <c r="C3000" s="62"/>
      <c r="D3000" s="62"/>
    </row>
    <row r="3001" spans="3:4" x14ac:dyDescent="0.2">
      <c r="C3001" s="62"/>
      <c r="D3001" s="62"/>
    </row>
    <row r="3002" spans="3:4" x14ac:dyDescent="0.2">
      <c r="C3002" s="62"/>
      <c r="D3002" s="62"/>
    </row>
    <row r="3003" spans="3:4" x14ac:dyDescent="0.2">
      <c r="C3003" s="62"/>
      <c r="D3003" s="62"/>
    </row>
    <row r="3004" spans="3:4" x14ac:dyDescent="0.2">
      <c r="C3004" s="62"/>
      <c r="D3004" s="62"/>
    </row>
    <row r="3005" spans="3:4" x14ac:dyDescent="0.2">
      <c r="C3005" s="62"/>
      <c r="D3005" s="62"/>
    </row>
    <row r="3006" spans="3:4" x14ac:dyDescent="0.2">
      <c r="C3006" s="62"/>
      <c r="D3006" s="62"/>
    </row>
    <row r="3007" spans="3:4" x14ac:dyDescent="0.2">
      <c r="C3007" s="62"/>
      <c r="D3007" s="62"/>
    </row>
    <row r="3008" spans="3:4" x14ac:dyDescent="0.2">
      <c r="C3008" s="62"/>
      <c r="D3008" s="62"/>
    </row>
    <row r="3009" spans="3:4" x14ac:dyDescent="0.2">
      <c r="C3009" s="62"/>
      <c r="D3009" s="62"/>
    </row>
    <row r="3010" spans="3:4" x14ac:dyDescent="0.2">
      <c r="C3010" s="62"/>
      <c r="D3010" s="62"/>
    </row>
    <row r="3011" spans="3:4" x14ac:dyDescent="0.2">
      <c r="C3011" s="62"/>
      <c r="D3011" s="62"/>
    </row>
    <row r="3012" spans="3:4" x14ac:dyDescent="0.2">
      <c r="C3012" s="62"/>
      <c r="D3012" s="62"/>
    </row>
    <row r="3013" spans="3:4" x14ac:dyDescent="0.2">
      <c r="C3013" s="62"/>
      <c r="D3013" s="62"/>
    </row>
    <row r="3014" spans="3:4" x14ac:dyDescent="0.2">
      <c r="C3014" s="62"/>
      <c r="D3014" s="62"/>
    </row>
    <row r="3015" spans="3:4" x14ac:dyDescent="0.2">
      <c r="C3015" s="62"/>
      <c r="D3015" s="62"/>
    </row>
    <row r="3016" spans="3:4" x14ac:dyDescent="0.2">
      <c r="C3016" s="62"/>
      <c r="D3016" s="62"/>
    </row>
    <row r="3017" spans="3:4" x14ac:dyDescent="0.2">
      <c r="C3017" s="62"/>
      <c r="D3017" s="62"/>
    </row>
    <row r="3018" spans="3:4" x14ac:dyDescent="0.2">
      <c r="C3018" s="62"/>
      <c r="D3018" s="62"/>
    </row>
    <row r="3019" spans="3:4" x14ac:dyDescent="0.2">
      <c r="C3019" s="62"/>
      <c r="D3019" s="62"/>
    </row>
    <row r="3020" spans="3:4" x14ac:dyDescent="0.2">
      <c r="C3020" s="62"/>
      <c r="D3020" s="62"/>
    </row>
    <row r="3021" spans="3:4" x14ac:dyDescent="0.2">
      <c r="C3021" s="62"/>
      <c r="D3021" s="62"/>
    </row>
    <row r="3022" spans="3:4" x14ac:dyDescent="0.2">
      <c r="C3022" s="62"/>
      <c r="D3022" s="62"/>
    </row>
    <row r="3023" spans="3:4" x14ac:dyDescent="0.2">
      <c r="C3023" s="62"/>
      <c r="D3023" s="62"/>
    </row>
    <row r="3024" spans="3:4" x14ac:dyDescent="0.2">
      <c r="C3024" s="62"/>
      <c r="D3024" s="62"/>
    </row>
    <row r="3025" spans="3:4" x14ac:dyDescent="0.2">
      <c r="C3025" s="62"/>
      <c r="D3025" s="62"/>
    </row>
    <row r="3026" spans="3:4" x14ac:dyDescent="0.2">
      <c r="C3026" s="62"/>
      <c r="D3026" s="62"/>
    </row>
    <row r="3027" spans="3:4" x14ac:dyDescent="0.2">
      <c r="C3027" s="62"/>
      <c r="D3027" s="62"/>
    </row>
    <row r="3028" spans="3:4" x14ac:dyDescent="0.2">
      <c r="C3028" s="62"/>
      <c r="D3028" s="62"/>
    </row>
    <row r="3029" spans="3:4" x14ac:dyDescent="0.2">
      <c r="C3029" s="62"/>
      <c r="D3029" s="62"/>
    </row>
    <row r="3030" spans="3:4" x14ac:dyDescent="0.2">
      <c r="C3030" s="62"/>
      <c r="D3030" s="62"/>
    </row>
    <row r="3031" spans="3:4" x14ac:dyDescent="0.2">
      <c r="C3031" s="62"/>
      <c r="D3031" s="62"/>
    </row>
    <row r="3032" spans="3:4" x14ac:dyDescent="0.2">
      <c r="C3032" s="62"/>
      <c r="D3032" s="62"/>
    </row>
    <row r="3033" spans="3:4" x14ac:dyDescent="0.2">
      <c r="C3033" s="62"/>
      <c r="D3033" s="62"/>
    </row>
    <row r="3034" spans="3:4" x14ac:dyDescent="0.2">
      <c r="C3034" s="62"/>
      <c r="D3034" s="62"/>
    </row>
    <row r="3035" spans="3:4" x14ac:dyDescent="0.2">
      <c r="C3035" s="62"/>
      <c r="D3035" s="62"/>
    </row>
    <row r="3036" spans="3:4" x14ac:dyDescent="0.2">
      <c r="C3036" s="62"/>
      <c r="D3036" s="62"/>
    </row>
    <row r="3037" spans="3:4" x14ac:dyDescent="0.2">
      <c r="C3037" s="62"/>
      <c r="D3037" s="62"/>
    </row>
    <row r="3038" spans="3:4" x14ac:dyDescent="0.2">
      <c r="C3038" s="62"/>
      <c r="D3038" s="62"/>
    </row>
    <row r="3039" spans="3:4" x14ac:dyDescent="0.2">
      <c r="C3039" s="62"/>
      <c r="D3039" s="62"/>
    </row>
    <row r="3040" spans="3:4" x14ac:dyDescent="0.2">
      <c r="C3040" s="62"/>
      <c r="D3040" s="62"/>
    </row>
    <row r="3041" spans="3:4" x14ac:dyDescent="0.2">
      <c r="C3041" s="62"/>
      <c r="D3041" s="62"/>
    </row>
    <row r="3042" spans="3:4" x14ac:dyDescent="0.2">
      <c r="C3042" s="62"/>
      <c r="D3042" s="62"/>
    </row>
    <row r="3043" spans="3:4" x14ac:dyDescent="0.2">
      <c r="C3043" s="62"/>
      <c r="D3043" s="62"/>
    </row>
    <row r="3044" spans="3:4" x14ac:dyDescent="0.2">
      <c r="C3044" s="62"/>
      <c r="D3044" s="62"/>
    </row>
    <row r="3045" spans="3:4" x14ac:dyDescent="0.2">
      <c r="C3045" s="62"/>
      <c r="D3045" s="62"/>
    </row>
    <row r="3046" spans="3:4" x14ac:dyDescent="0.2">
      <c r="C3046" s="62"/>
      <c r="D3046" s="62"/>
    </row>
    <row r="3047" spans="3:4" x14ac:dyDescent="0.2">
      <c r="C3047" s="62"/>
      <c r="D3047" s="62"/>
    </row>
    <row r="3048" spans="3:4" x14ac:dyDescent="0.2">
      <c r="C3048" s="62"/>
      <c r="D3048" s="62"/>
    </row>
    <row r="3049" spans="3:4" x14ac:dyDescent="0.2">
      <c r="C3049" s="62"/>
      <c r="D3049" s="62"/>
    </row>
    <row r="3050" spans="3:4" x14ac:dyDescent="0.2">
      <c r="C3050" s="62"/>
      <c r="D3050" s="62"/>
    </row>
    <row r="3051" spans="3:4" x14ac:dyDescent="0.2">
      <c r="C3051" s="62"/>
      <c r="D3051" s="62"/>
    </row>
    <row r="3052" spans="3:4" x14ac:dyDescent="0.2">
      <c r="C3052" s="62"/>
      <c r="D3052" s="62"/>
    </row>
    <row r="3053" spans="3:4" x14ac:dyDescent="0.2">
      <c r="C3053" s="62"/>
      <c r="D3053" s="62"/>
    </row>
    <row r="3054" spans="3:4" x14ac:dyDescent="0.2">
      <c r="C3054" s="62"/>
      <c r="D3054" s="62"/>
    </row>
    <row r="3055" spans="3:4" x14ac:dyDescent="0.2">
      <c r="C3055" s="62"/>
      <c r="D3055" s="62"/>
    </row>
    <row r="3056" spans="3:4" x14ac:dyDescent="0.2">
      <c r="C3056" s="62"/>
      <c r="D3056" s="62"/>
    </row>
    <row r="3057" spans="3:4" x14ac:dyDescent="0.2">
      <c r="C3057" s="62"/>
      <c r="D3057" s="62"/>
    </row>
    <row r="3058" spans="3:4" x14ac:dyDescent="0.2">
      <c r="C3058" s="62"/>
      <c r="D3058" s="62"/>
    </row>
    <row r="3059" spans="3:4" x14ac:dyDescent="0.2">
      <c r="C3059" s="62"/>
      <c r="D3059" s="62"/>
    </row>
    <row r="3060" spans="3:4" x14ac:dyDescent="0.2">
      <c r="C3060" s="62"/>
      <c r="D3060" s="62"/>
    </row>
    <row r="3061" spans="3:4" x14ac:dyDescent="0.2">
      <c r="C3061" s="62"/>
      <c r="D3061" s="62"/>
    </row>
    <row r="3062" spans="3:4" x14ac:dyDescent="0.2">
      <c r="C3062" s="62"/>
      <c r="D3062" s="62"/>
    </row>
    <row r="3063" spans="3:4" x14ac:dyDescent="0.2">
      <c r="C3063" s="62"/>
      <c r="D3063" s="62"/>
    </row>
    <row r="3064" spans="3:4" x14ac:dyDescent="0.2">
      <c r="C3064" s="62"/>
      <c r="D3064" s="62"/>
    </row>
    <row r="3065" spans="3:4" x14ac:dyDescent="0.2">
      <c r="C3065" s="62"/>
      <c r="D3065" s="62"/>
    </row>
    <row r="3066" spans="3:4" x14ac:dyDescent="0.2">
      <c r="C3066" s="62"/>
      <c r="D3066" s="62"/>
    </row>
    <row r="3067" spans="3:4" x14ac:dyDescent="0.2">
      <c r="C3067" s="62"/>
      <c r="D3067" s="62"/>
    </row>
    <row r="3068" spans="3:4" x14ac:dyDescent="0.2">
      <c r="C3068" s="62"/>
      <c r="D3068" s="62"/>
    </row>
    <row r="3069" spans="3:4" x14ac:dyDescent="0.2">
      <c r="C3069" s="62"/>
      <c r="D3069" s="62"/>
    </row>
    <row r="3070" spans="3:4" x14ac:dyDescent="0.2">
      <c r="C3070" s="62"/>
      <c r="D3070" s="62"/>
    </row>
    <row r="3071" spans="3:4" x14ac:dyDescent="0.2">
      <c r="C3071" s="62"/>
      <c r="D3071" s="62"/>
    </row>
    <row r="3072" spans="3:4" x14ac:dyDescent="0.2">
      <c r="C3072" s="62"/>
      <c r="D3072" s="62"/>
    </row>
    <row r="3073" spans="3:4" x14ac:dyDescent="0.2">
      <c r="C3073" s="62"/>
      <c r="D3073" s="62"/>
    </row>
    <row r="3074" spans="3:4" x14ac:dyDescent="0.2">
      <c r="C3074" s="62"/>
      <c r="D3074" s="62"/>
    </row>
    <row r="3075" spans="3:4" x14ac:dyDescent="0.2">
      <c r="C3075" s="62"/>
      <c r="D3075" s="62"/>
    </row>
    <row r="3076" spans="3:4" x14ac:dyDescent="0.2">
      <c r="C3076" s="62"/>
      <c r="D3076" s="62"/>
    </row>
    <row r="3077" spans="3:4" x14ac:dyDescent="0.2">
      <c r="C3077" s="62"/>
      <c r="D3077" s="62"/>
    </row>
    <row r="3078" spans="3:4" x14ac:dyDescent="0.2">
      <c r="C3078" s="62"/>
      <c r="D3078" s="62"/>
    </row>
    <row r="3079" spans="3:4" x14ac:dyDescent="0.2">
      <c r="C3079" s="62"/>
      <c r="D3079" s="62"/>
    </row>
    <row r="3080" spans="3:4" x14ac:dyDescent="0.2">
      <c r="C3080" s="62"/>
      <c r="D3080" s="62"/>
    </row>
    <row r="3081" spans="3:4" x14ac:dyDescent="0.2">
      <c r="C3081" s="62"/>
      <c r="D3081" s="62"/>
    </row>
    <row r="3082" spans="3:4" x14ac:dyDescent="0.2">
      <c r="C3082" s="62"/>
      <c r="D3082" s="62"/>
    </row>
    <row r="3083" spans="3:4" x14ac:dyDescent="0.2">
      <c r="C3083" s="62"/>
      <c r="D3083" s="62"/>
    </row>
    <row r="3084" spans="3:4" x14ac:dyDescent="0.2">
      <c r="C3084" s="62"/>
      <c r="D3084" s="62"/>
    </row>
    <row r="3085" spans="3:4" x14ac:dyDescent="0.2">
      <c r="C3085" s="62"/>
      <c r="D3085" s="62"/>
    </row>
    <row r="3086" spans="3:4" x14ac:dyDescent="0.2">
      <c r="C3086" s="62"/>
      <c r="D3086" s="62"/>
    </row>
    <row r="3087" spans="3:4" x14ac:dyDescent="0.2">
      <c r="C3087" s="62"/>
      <c r="D3087" s="62"/>
    </row>
    <row r="3088" spans="3:4" x14ac:dyDescent="0.2">
      <c r="C3088" s="62"/>
      <c r="D3088" s="62"/>
    </row>
    <row r="3089" spans="3:4" x14ac:dyDescent="0.2">
      <c r="C3089" s="62"/>
      <c r="D3089" s="62"/>
    </row>
    <row r="3090" spans="3:4" x14ac:dyDescent="0.2">
      <c r="C3090" s="62"/>
      <c r="D3090" s="62"/>
    </row>
    <row r="3091" spans="3:4" x14ac:dyDescent="0.2">
      <c r="C3091" s="62"/>
      <c r="D3091" s="62"/>
    </row>
    <row r="3092" spans="3:4" x14ac:dyDescent="0.2">
      <c r="C3092" s="62"/>
      <c r="D3092" s="62"/>
    </row>
    <row r="3093" spans="3:4" x14ac:dyDescent="0.2">
      <c r="C3093" s="62"/>
      <c r="D3093" s="62"/>
    </row>
    <row r="3094" spans="3:4" x14ac:dyDescent="0.2">
      <c r="C3094" s="62"/>
      <c r="D3094" s="62"/>
    </row>
    <row r="3095" spans="3:4" x14ac:dyDescent="0.2">
      <c r="C3095" s="62"/>
      <c r="D3095" s="62"/>
    </row>
    <row r="3096" spans="3:4" x14ac:dyDescent="0.2">
      <c r="C3096" s="62"/>
      <c r="D3096" s="62"/>
    </row>
    <row r="3097" spans="3:4" x14ac:dyDescent="0.2">
      <c r="C3097" s="62"/>
      <c r="D3097" s="62"/>
    </row>
    <row r="3098" spans="3:4" x14ac:dyDescent="0.2">
      <c r="C3098" s="62"/>
      <c r="D3098" s="62"/>
    </row>
    <row r="3099" spans="3:4" x14ac:dyDescent="0.2">
      <c r="C3099" s="62"/>
      <c r="D3099" s="62"/>
    </row>
    <row r="3100" spans="3:4" x14ac:dyDescent="0.2">
      <c r="C3100" s="62"/>
      <c r="D3100" s="62"/>
    </row>
    <row r="3101" spans="3:4" x14ac:dyDescent="0.2">
      <c r="C3101" s="62"/>
      <c r="D3101" s="62"/>
    </row>
    <row r="3102" spans="3:4" x14ac:dyDescent="0.2">
      <c r="C3102" s="62"/>
      <c r="D3102" s="62"/>
    </row>
    <row r="3103" spans="3:4" x14ac:dyDescent="0.2">
      <c r="C3103" s="62"/>
      <c r="D3103" s="62"/>
    </row>
    <row r="3104" spans="3:4" x14ac:dyDescent="0.2">
      <c r="C3104" s="62"/>
      <c r="D3104" s="62"/>
    </row>
    <row r="3105" spans="3:4" x14ac:dyDescent="0.2">
      <c r="C3105" s="62"/>
      <c r="D3105" s="62"/>
    </row>
    <row r="3106" spans="3:4" x14ac:dyDescent="0.2">
      <c r="C3106" s="62"/>
      <c r="D3106" s="62"/>
    </row>
    <row r="3107" spans="3:4" x14ac:dyDescent="0.2">
      <c r="C3107" s="62"/>
      <c r="D3107" s="62"/>
    </row>
    <row r="3108" spans="3:4" x14ac:dyDescent="0.2">
      <c r="C3108" s="62"/>
      <c r="D3108" s="62"/>
    </row>
    <row r="3109" spans="3:4" x14ac:dyDescent="0.2">
      <c r="C3109" s="62"/>
      <c r="D3109" s="62"/>
    </row>
    <row r="3110" spans="3:4" x14ac:dyDescent="0.2">
      <c r="C3110" s="62"/>
      <c r="D3110" s="62"/>
    </row>
    <row r="3111" spans="3:4" x14ac:dyDescent="0.2">
      <c r="C3111" s="62"/>
      <c r="D3111" s="62"/>
    </row>
    <row r="3112" spans="3:4" x14ac:dyDescent="0.2">
      <c r="C3112" s="62"/>
      <c r="D3112" s="62"/>
    </row>
    <row r="3113" spans="3:4" x14ac:dyDescent="0.2">
      <c r="C3113" s="62"/>
      <c r="D3113" s="62"/>
    </row>
    <row r="3114" spans="3:4" x14ac:dyDescent="0.2">
      <c r="C3114" s="62"/>
      <c r="D3114" s="62"/>
    </row>
    <row r="3115" spans="3:4" x14ac:dyDescent="0.2">
      <c r="C3115" s="62"/>
      <c r="D3115" s="62"/>
    </row>
    <row r="3116" spans="3:4" x14ac:dyDescent="0.2">
      <c r="C3116" s="62"/>
      <c r="D3116" s="62"/>
    </row>
    <row r="3117" spans="3:4" x14ac:dyDescent="0.2">
      <c r="C3117" s="62"/>
      <c r="D3117" s="62"/>
    </row>
    <row r="3118" spans="3:4" x14ac:dyDescent="0.2">
      <c r="C3118" s="62"/>
      <c r="D3118" s="62"/>
    </row>
    <row r="3119" spans="3:4" x14ac:dyDescent="0.2">
      <c r="C3119" s="62"/>
      <c r="D3119" s="62"/>
    </row>
    <row r="3120" spans="3:4" x14ac:dyDescent="0.2">
      <c r="C3120" s="62"/>
      <c r="D3120" s="62"/>
    </row>
    <row r="3121" spans="3:4" x14ac:dyDescent="0.2">
      <c r="C3121" s="62"/>
      <c r="D3121" s="62"/>
    </row>
    <row r="3122" spans="3:4" x14ac:dyDescent="0.2">
      <c r="C3122" s="62"/>
      <c r="D3122" s="62"/>
    </row>
    <row r="3123" spans="3:4" x14ac:dyDescent="0.2">
      <c r="C3123" s="62"/>
      <c r="D3123" s="62"/>
    </row>
    <row r="3124" spans="3:4" x14ac:dyDescent="0.2">
      <c r="C3124" s="62"/>
      <c r="D3124" s="62"/>
    </row>
    <row r="3125" spans="3:4" x14ac:dyDescent="0.2">
      <c r="C3125" s="62"/>
      <c r="D3125" s="62"/>
    </row>
    <row r="3126" spans="3:4" x14ac:dyDescent="0.2">
      <c r="C3126" s="62"/>
      <c r="D3126" s="62"/>
    </row>
    <row r="3127" spans="3:4" x14ac:dyDescent="0.2">
      <c r="C3127" s="62"/>
      <c r="D3127" s="62"/>
    </row>
    <row r="3128" spans="3:4" x14ac:dyDescent="0.2">
      <c r="C3128" s="62"/>
      <c r="D3128" s="62"/>
    </row>
    <row r="3129" spans="3:4" x14ac:dyDescent="0.2">
      <c r="C3129" s="62"/>
      <c r="D3129" s="62"/>
    </row>
    <row r="3130" spans="3:4" x14ac:dyDescent="0.2">
      <c r="C3130" s="62"/>
      <c r="D3130" s="62"/>
    </row>
    <row r="3131" spans="3:4" x14ac:dyDescent="0.2">
      <c r="C3131" s="62"/>
      <c r="D3131" s="62"/>
    </row>
    <row r="3132" spans="3:4" x14ac:dyDescent="0.2">
      <c r="C3132" s="62"/>
      <c r="D3132" s="62"/>
    </row>
    <row r="3133" spans="3:4" x14ac:dyDescent="0.2">
      <c r="C3133" s="62"/>
      <c r="D3133" s="62"/>
    </row>
    <row r="3134" spans="3:4" x14ac:dyDescent="0.2">
      <c r="C3134" s="62"/>
      <c r="D3134" s="62"/>
    </row>
    <row r="3135" spans="3:4" x14ac:dyDescent="0.2">
      <c r="C3135" s="62"/>
      <c r="D3135" s="62"/>
    </row>
    <row r="3136" spans="3:4" x14ac:dyDescent="0.2">
      <c r="C3136" s="62"/>
      <c r="D3136" s="62"/>
    </row>
    <row r="3137" spans="3:4" x14ac:dyDescent="0.2">
      <c r="C3137" s="62"/>
      <c r="D3137" s="62"/>
    </row>
    <row r="3138" spans="3:4" x14ac:dyDescent="0.2">
      <c r="C3138" s="62"/>
      <c r="D3138" s="62"/>
    </row>
    <row r="3139" spans="3:4" x14ac:dyDescent="0.2">
      <c r="C3139" s="62"/>
      <c r="D3139" s="62"/>
    </row>
    <row r="3140" spans="3:4" x14ac:dyDescent="0.2">
      <c r="C3140" s="62"/>
      <c r="D3140" s="62"/>
    </row>
    <row r="3141" spans="3:4" x14ac:dyDescent="0.2">
      <c r="C3141" s="62"/>
      <c r="D3141" s="62"/>
    </row>
    <row r="3142" spans="3:4" x14ac:dyDescent="0.2">
      <c r="C3142" s="62"/>
      <c r="D3142" s="62"/>
    </row>
    <row r="3143" spans="3:4" x14ac:dyDescent="0.2">
      <c r="C3143" s="62"/>
      <c r="D3143" s="62"/>
    </row>
    <row r="3144" spans="3:4" x14ac:dyDescent="0.2">
      <c r="C3144" s="62"/>
      <c r="D3144" s="62"/>
    </row>
    <row r="3145" spans="3:4" x14ac:dyDescent="0.2">
      <c r="C3145" s="62"/>
      <c r="D3145" s="62"/>
    </row>
    <row r="3146" spans="3:4" x14ac:dyDescent="0.2">
      <c r="C3146" s="62"/>
      <c r="D3146" s="62"/>
    </row>
    <row r="3147" spans="3:4" x14ac:dyDescent="0.2">
      <c r="C3147" s="62"/>
      <c r="D3147" s="62"/>
    </row>
    <row r="3148" spans="3:4" x14ac:dyDescent="0.2">
      <c r="C3148" s="62"/>
      <c r="D3148" s="62"/>
    </row>
    <row r="3149" spans="3:4" x14ac:dyDescent="0.2">
      <c r="C3149" s="62"/>
      <c r="D3149" s="62"/>
    </row>
    <row r="3150" spans="3:4" x14ac:dyDescent="0.2">
      <c r="C3150" s="62"/>
      <c r="D3150" s="62"/>
    </row>
    <row r="3151" spans="3:4" x14ac:dyDescent="0.2">
      <c r="C3151" s="62"/>
      <c r="D3151" s="62"/>
    </row>
    <row r="3152" spans="3:4" x14ac:dyDescent="0.2">
      <c r="C3152" s="62"/>
      <c r="D3152" s="62"/>
    </row>
    <row r="3153" spans="3:4" x14ac:dyDescent="0.2">
      <c r="C3153" s="62"/>
      <c r="D3153" s="62"/>
    </row>
    <row r="3154" spans="3:4" x14ac:dyDescent="0.2">
      <c r="C3154" s="62"/>
      <c r="D3154" s="62"/>
    </row>
    <row r="3155" spans="3:4" x14ac:dyDescent="0.2">
      <c r="C3155" s="62"/>
      <c r="D3155" s="62"/>
    </row>
    <row r="3156" spans="3:4" x14ac:dyDescent="0.2">
      <c r="C3156" s="62"/>
      <c r="D3156" s="62"/>
    </row>
    <row r="3157" spans="3:4" x14ac:dyDescent="0.2">
      <c r="C3157" s="62"/>
      <c r="D3157" s="62"/>
    </row>
    <row r="3158" spans="3:4" x14ac:dyDescent="0.2">
      <c r="C3158" s="62"/>
      <c r="D3158" s="62"/>
    </row>
    <row r="3159" spans="3:4" x14ac:dyDescent="0.2">
      <c r="C3159" s="62"/>
      <c r="D3159" s="62"/>
    </row>
    <row r="3160" spans="3:4" x14ac:dyDescent="0.2">
      <c r="C3160" s="62"/>
      <c r="D3160" s="62"/>
    </row>
    <row r="3161" spans="3:4" x14ac:dyDescent="0.2">
      <c r="C3161" s="62"/>
      <c r="D3161" s="62"/>
    </row>
    <row r="3162" spans="3:4" x14ac:dyDescent="0.2">
      <c r="C3162" s="62"/>
      <c r="D3162" s="62"/>
    </row>
    <row r="3163" spans="3:4" x14ac:dyDescent="0.2">
      <c r="C3163" s="62"/>
      <c r="D3163" s="62"/>
    </row>
    <row r="3164" spans="3:4" x14ac:dyDescent="0.2">
      <c r="C3164" s="62"/>
      <c r="D3164" s="62"/>
    </row>
    <row r="3165" spans="3:4" x14ac:dyDescent="0.2">
      <c r="C3165" s="62"/>
      <c r="D3165" s="62"/>
    </row>
    <row r="3166" spans="3:4" x14ac:dyDescent="0.2">
      <c r="C3166" s="62"/>
      <c r="D3166" s="62"/>
    </row>
    <row r="3167" spans="3:4" x14ac:dyDescent="0.2">
      <c r="C3167" s="62"/>
      <c r="D3167" s="62"/>
    </row>
    <row r="3168" spans="3:4" x14ac:dyDescent="0.2">
      <c r="C3168" s="62"/>
      <c r="D3168" s="62"/>
    </row>
    <row r="3169" spans="3:4" x14ac:dyDescent="0.2">
      <c r="C3169" s="62"/>
      <c r="D3169" s="62"/>
    </row>
    <row r="3170" spans="3:4" x14ac:dyDescent="0.2">
      <c r="C3170" s="62"/>
      <c r="D3170" s="62"/>
    </row>
    <row r="3171" spans="3:4" x14ac:dyDescent="0.2">
      <c r="C3171" s="62"/>
      <c r="D3171" s="62"/>
    </row>
    <row r="3172" spans="3:4" x14ac:dyDescent="0.2">
      <c r="C3172" s="62"/>
      <c r="D3172" s="62"/>
    </row>
    <row r="3173" spans="3:4" x14ac:dyDescent="0.2">
      <c r="C3173" s="62"/>
      <c r="D3173" s="62"/>
    </row>
    <row r="3174" spans="3:4" x14ac:dyDescent="0.2">
      <c r="C3174" s="62"/>
      <c r="D3174" s="62"/>
    </row>
    <row r="3175" spans="3:4" x14ac:dyDescent="0.2">
      <c r="C3175" s="62"/>
      <c r="D3175" s="62"/>
    </row>
    <row r="3176" spans="3:4" x14ac:dyDescent="0.2">
      <c r="C3176" s="62"/>
      <c r="D3176" s="62"/>
    </row>
    <row r="3177" spans="3:4" x14ac:dyDescent="0.2">
      <c r="C3177" s="62"/>
      <c r="D3177" s="62"/>
    </row>
    <row r="3178" spans="3:4" x14ac:dyDescent="0.2">
      <c r="C3178" s="62"/>
      <c r="D3178" s="62"/>
    </row>
    <row r="3179" spans="3:4" x14ac:dyDescent="0.2">
      <c r="C3179" s="62"/>
      <c r="D3179" s="62"/>
    </row>
    <row r="3180" spans="3:4" x14ac:dyDescent="0.2">
      <c r="C3180" s="62"/>
      <c r="D3180" s="62"/>
    </row>
    <row r="3181" spans="3:4" x14ac:dyDescent="0.2">
      <c r="C3181" s="62"/>
      <c r="D3181" s="62"/>
    </row>
    <row r="3182" spans="3:4" x14ac:dyDescent="0.2">
      <c r="C3182" s="62"/>
      <c r="D3182" s="62"/>
    </row>
    <row r="3183" spans="3:4" x14ac:dyDescent="0.2">
      <c r="C3183" s="62"/>
      <c r="D3183" s="62"/>
    </row>
    <row r="3184" spans="3:4" x14ac:dyDescent="0.2">
      <c r="C3184" s="62"/>
      <c r="D3184" s="62"/>
    </row>
    <row r="3185" spans="3:4" x14ac:dyDescent="0.2">
      <c r="C3185" s="62"/>
      <c r="D3185" s="62"/>
    </row>
    <row r="3186" spans="3:4" x14ac:dyDescent="0.2">
      <c r="C3186" s="62"/>
      <c r="D3186" s="62"/>
    </row>
    <row r="3187" spans="3:4" x14ac:dyDescent="0.2">
      <c r="C3187" s="62"/>
      <c r="D3187" s="62"/>
    </row>
    <row r="3188" spans="3:4" x14ac:dyDescent="0.2">
      <c r="C3188" s="62"/>
      <c r="D3188" s="62"/>
    </row>
    <row r="3189" spans="3:4" x14ac:dyDescent="0.2">
      <c r="C3189" s="62"/>
      <c r="D3189" s="62"/>
    </row>
    <row r="3190" spans="3:4" x14ac:dyDescent="0.2">
      <c r="C3190" s="62"/>
      <c r="D3190" s="62"/>
    </row>
    <row r="3191" spans="3:4" x14ac:dyDescent="0.2">
      <c r="C3191" s="62"/>
      <c r="D3191" s="62"/>
    </row>
    <row r="3192" spans="3:4" x14ac:dyDescent="0.2">
      <c r="C3192" s="62"/>
      <c r="D3192" s="62"/>
    </row>
    <row r="3193" spans="3:4" x14ac:dyDescent="0.2">
      <c r="C3193" s="62"/>
      <c r="D3193" s="62"/>
    </row>
    <row r="3194" spans="3:4" x14ac:dyDescent="0.2">
      <c r="C3194" s="62"/>
      <c r="D3194" s="62"/>
    </row>
    <row r="3195" spans="3:4" x14ac:dyDescent="0.2">
      <c r="C3195" s="62"/>
      <c r="D3195" s="62"/>
    </row>
    <row r="3196" spans="3:4" x14ac:dyDescent="0.2">
      <c r="C3196" s="62"/>
      <c r="D3196" s="62"/>
    </row>
    <row r="3197" spans="3:4" x14ac:dyDescent="0.2">
      <c r="C3197" s="62"/>
      <c r="D3197" s="62"/>
    </row>
    <row r="3198" spans="3:4" x14ac:dyDescent="0.2">
      <c r="C3198" s="62"/>
      <c r="D3198" s="62"/>
    </row>
    <row r="3199" spans="3:4" x14ac:dyDescent="0.2">
      <c r="C3199" s="62"/>
      <c r="D3199" s="62"/>
    </row>
    <row r="3200" spans="3:4" x14ac:dyDescent="0.2">
      <c r="C3200" s="62"/>
      <c r="D3200" s="62"/>
    </row>
    <row r="3201" spans="3:4" x14ac:dyDescent="0.2">
      <c r="C3201" s="62"/>
      <c r="D3201" s="62"/>
    </row>
    <row r="3202" spans="3:4" x14ac:dyDescent="0.2">
      <c r="C3202" s="62"/>
      <c r="D3202" s="62"/>
    </row>
    <row r="3203" spans="3:4" x14ac:dyDescent="0.2">
      <c r="C3203" s="62"/>
      <c r="D3203" s="62"/>
    </row>
    <row r="3204" spans="3:4" x14ac:dyDescent="0.2">
      <c r="C3204" s="62"/>
      <c r="D3204" s="62"/>
    </row>
    <row r="3205" spans="3:4" x14ac:dyDescent="0.2">
      <c r="C3205" s="62"/>
      <c r="D3205" s="62"/>
    </row>
    <row r="3206" spans="3:4" x14ac:dyDescent="0.2">
      <c r="C3206" s="62"/>
      <c r="D3206" s="62"/>
    </row>
    <row r="3207" spans="3:4" x14ac:dyDescent="0.2">
      <c r="C3207" s="62"/>
      <c r="D3207" s="62"/>
    </row>
    <row r="3208" spans="3:4" x14ac:dyDescent="0.2">
      <c r="C3208" s="62"/>
      <c r="D3208" s="62"/>
    </row>
    <row r="3209" spans="3:4" x14ac:dyDescent="0.2">
      <c r="C3209" s="62"/>
      <c r="D3209" s="62"/>
    </row>
    <row r="3210" spans="3:4" x14ac:dyDescent="0.2">
      <c r="C3210" s="62"/>
      <c r="D3210" s="62"/>
    </row>
    <row r="3211" spans="3:4" x14ac:dyDescent="0.2">
      <c r="C3211" s="62"/>
      <c r="D3211" s="62"/>
    </row>
    <row r="3212" spans="3:4" x14ac:dyDescent="0.2">
      <c r="C3212" s="62"/>
      <c r="D3212" s="62"/>
    </row>
    <row r="3213" spans="3:4" x14ac:dyDescent="0.2">
      <c r="C3213" s="62"/>
      <c r="D3213" s="62"/>
    </row>
    <row r="3214" spans="3:4" x14ac:dyDescent="0.2">
      <c r="C3214" s="62"/>
      <c r="D3214" s="62"/>
    </row>
    <row r="3215" spans="3:4" x14ac:dyDescent="0.2">
      <c r="C3215" s="62"/>
      <c r="D3215" s="62"/>
    </row>
    <row r="3216" spans="3:4" x14ac:dyDescent="0.2">
      <c r="C3216" s="62"/>
      <c r="D3216" s="62"/>
    </row>
    <row r="3217" spans="3:4" x14ac:dyDescent="0.2">
      <c r="C3217" s="62"/>
      <c r="D3217" s="62"/>
    </row>
    <row r="3218" spans="3:4" x14ac:dyDescent="0.2">
      <c r="C3218" s="62"/>
      <c r="D3218" s="62"/>
    </row>
    <row r="3219" spans="3:4" x14ac:dyDescent="0.2">
      <c r="C3219" s="62"/>
      <c r="D3219" s="62"/>
    </row>
    <row r="3220" spans="3:4" x14ac:dyDescent="0.2">
      <c r="C3220" s="62"/>
      <c r="D3220" s="62"/>
    </row>
    <row r="3221" spans="3:4" x14ac:dyDescent="0.2">
      <c r="C3221" s="62"/>
      <c r="D3221" s="62"/>
    </row>
    <row r="3222" spans="3:4" x14ac:dyDescent="0.2">
      <c r="C3222" s="62"/>
      <c r="D3222" s="62"/>
    </row>
    <row r="3223" spans="3:4" x14ac:dyDescent="0.2">
      <c r="C3223" s="62"/>
      <c r="D3223" s="62"/>
    </row>
    <row r="3224" spans="3:4" x14ac:dyDescent="0.2">
      <c r="C3224" s="62"/>
      <c r="D3224" s="62"/>
    </row>
    <row r="3225" spans="3:4" x14ac:dyDescent="0.2">
      <c r="C3225" s="62"/>
      <c r="D3225" s="62"/>
    </row>
    <row r="3226" spans="3:4" x14ac:dyDescent="0.2">
      <c r="C3226" s="62"/>
      <c r="D3226" s="62"/>
    </row>
    <row r="3227" spans="3:4" x14ac:dyDescent="0.2">
      <c r="C3227" s="62"/>
      <c r="D3227" s="62"/>
    </row>
    <row r="3228" spans="3:4" x14ac:dyDescent="0.2">
      <c r="C3228" s="62"/>
      <c r="D3228" s="62"/>
    </row>
    <row r="3229" spans="3:4" x14ac:dyDescent="0.2">
      <c r="C3229" s="62"/>
      <c r="D3229" s="62"/>
    </row>
    <row r="3230" spans="3:4" x14ac:dyDescent="0.2">
      <c r="C3230" s="62"/>
      <c r="D3230" s="62"/>
    </row>
    <row r="3231" spans="3:4" x14ac:dyDescent="0.2">
      <c r="C3231" s="62"/>
      <c r="D3231" s="62"/>
    </row>
    <row r="3232" spans="3:4" x14ac:dyDescent="0.2">
      <c r="C3232" s="62"/>
      <c r="D3232" s="62"/>
    </row>
    <row r="3233" spans="3:4" x14ac:dyDescent="0.2">
      <c r="C3233" s="62"/>
      <c r="D3233" s="62"/>
    </row>
    <row r="3234" spans="3:4" x14ac:dyDescent="0.2">
      <c r="C3234" s="62"/>
      <c r="D3234" s="62"/>
    </row>
    <row r="3235" spans="3:4" x14ac:dyDescent="0.2">
      <c r="C3235" s="62"/>
      <c r="D3235" s="62"/>
    </row>
    <row r="3236" spans="3:4" x14ac:dyDescent="0.2">
      <c r="C3236" s="62"/>
      <c r="D3236" s="62"/>
    </row>
    <row r="3237" spans="3:4" x14ac:dyDescent="0.2">
      <c r="C3237" s="62"/>
      <c r="D3237" s="62"/>
    </row>
    <row r="3238" spans="3:4" x14ac:dyDescent="0.2">
      <c r="C3238" s="62"/>
      <c r="D3238" s="62"/>
    </row>
    <row r="3239" spans="3:4" x14ac:dyDescent="0.2">
      <c r="C3239" s="62"/>
      <c r="D3239" s="62"/>
    </row>
    <row r="3240" spans="3:4" x14ac:dyDescent="0.2">
      <c r="C3240" s="62"/>
      <c r="D3240" s="62"/>
    </row>
    <row r="3241" spans="3:4" x14ac:dyDescent="0.2">
      <c r="C3241" s="62"/>
      <c r="D3241" s="62"/>
    </row>
    <row r="3242" spans="3:4" x14ac:dyDescent="0.2">
      <c r="C3242" s="62"/>
      <c r="D3242" s="62"/>
    </row>
    <row r="3243" spans="3:4" x14ac:dyDescent="0.2">
      <c r="C3243" s="62"/>
      <c r="D3243" s="62"/>
    </row>
    <row r="3244" spans="3:4" x14ac:dyDescent="0.2">
      <c r="C3244" s="62"/>
      <c r="D3244" s="62"/>
    </row>
    <row r="3245" spans="3:4" x14ac:dyDescent="0.2">
      <c r="C3245" s="62"/>
      <c r="D3245" s="62"/>
    </row>
    <row r="3246" spans="3:4" x14ac:dyDescent="0.2">
      <c r="C3246" s="62"/>
      <c r="D3246" s="62"/>
    </row>
    <row r="3247" spans="3:4" x14ac:dyDescent="0.2">
      <c r="C3247" s="62"/>
      <c r="D3247" s="62"/>
    </row>
    <row r="3248" spans="3:4" x14ac:dyDescent="0.2">
      <c r="C3248" s="62"/>
      <c r="D3248" s="62"/>
    </row>
    <row r="3249" spans="3:4" x14ac:dyDescent="0.2">
      <c r="C3249" s="62"/>
      <c r="D3249" s="62"/>
    </row>
    <row r="3250" spans="3:4" x14ac:dyDescent="0.2">
      <c r="C3250" s="62"/>
      <c r="D3250" s="62"/>
    </row>
    <row r="3251" spans="3:4" x14ac:dyDescent="0.2">
      <c r="C3251" s="62"/>
      <c r="D3251" s="62"/>
    </row>
    <row r="3252" spans="3:4" x14ac:dyDescent="0.2">
      <c r="C3252" s="62"/>
      <c r="D3252" s="62"/>
    </row>
    <row r="3253" spans="3:4" x14ac:dyDescent="0.2">
      <c r="C3253" s="62"/>
      <c r="D3253" s="62"/>
    </row>
    <row r="3254" spans="3:4" x14ac:dyDescent="0.2">
      <c r="C3254" s="62"/>
      <c r="D3254" s="62"/>
    </row>
    <row r="3255" spans="3:4" x14ac:dyDescent="0.2">
      <c r="C3255" s="62"/>
      <c r="D3255" s="62"/>
    </row>
    <row r="3256" spans="3:4" x14ac:dyDescent="0.2">
      <c r="C3256" s="62"/>
      <c r="D3256" s="62"/>
    </row>
    <row r="3257" spans="3:4" x14ac:dyDescent="0.2">
      <c r="C3257" s="62"/>
      <c r="D3257" s="62"/>
    </row>
    <row r="3258" spans="3:4" x14ac:dyDescent="0.2">
      <c r="C3258" s="62"/>
      <c r="D3258" s="62"/>
    </row>
    <row r="3259" spans="3:4" x14ac:dyDescent="0.2">
      <c r="C3259" s="62"/>
      <c r="D3259" s="62"/>
    </row>
    <row r="3260" spans="3:4" x14ac:dyDescent="0.2">
      <c r="C3260" s="62"/>
      <c r="D3260" s="62"/>
    </row>
    <row r="3261" spans="3:4" x14ac:dyDescent="0.2">
      <c r="C3261" s="62"/>
      <c r="D3261" s="62"/>
    </row>
    <row r="3262" spans="3:4" x14ac:dyDescent="0.2">
      <c r="C3262" s="62"/>
      <c r="D3262" s="62"/>
    </row>
    <row r="3263" spans="3:4" x14ac:dyDescent="0.2">
      <c r="C3263" s="62"/>
      <c r="D3263" s="62"/>
    </row>
    <row r="3264" spans="3:4" x14ac:dyDescent="0.2">
      <c r="C3264" s="62"/>
      <c r="D3264" s="62"/>
    </row>
    <row r="3265" spans="3:4" x14ac:dyDescent="0.2">
      <c r="C3265" s="62"/>
      <c r="D3265" s="62"/>
    </row>
    <row r="3266" spans="3:4" x14ac:dyDescent="0.2">
      <c r="C3266" s="62"/>
      <c r="D3266" s="62"/>
    </row>
    <row r="3267" spans="3:4" x14ac:dyDescent="0.2">
      <c r="C3267" s="62"/>
      <c r="D3267" s="62"/>
    </row>
    <row r="3268" spans="3:4" x14ac:dyDescent="0.2">
      <c r="C3268" s="62"/>
      <c r="D3268" s="62"/>
    </row>
    <row r="3269" spans="3:4" x14ac:dyDescent="0.2">
      <c r="C3269" s="62"/>
      <c r="D3269" s="62"/>
    </row>
    <row r="3270" spans="3:4" x14ac:dyDescent="0.2">
      <c r="C3270" s="62"/>
      <c r="D3270" s="62"/>
    </row>
    <row r="3271" spans="3:4" x14ac:dyDescent="0.2">
      <c r="C3271" s="62"/>
      <c r="D3271" s="62"/>
    </row>
    <row r="3272" spans="3:4" x14ac:dyDescent="0.2">
      <c r="C3272" s="62"/>
      <c r="D3272" s="62"/>
    </row>
    <row r="3273" spans="3:4" x14ac:dyDescent="0.2">
      <c r="C3273" s="62"/>
      <c r="D3273" s="62"/>
    </row>
    <row r="3274" spans="3:4" x14ac:dyDescent="0.2">
      <c r="C3274" s="62"/>
      <c r="D3274" s="62"/>
    </row>
    <row r="3275" spans="3:4" x14ac:dyDescent="0.2">
      <c r="C3275" s="62"/>
      <c r="D3275" s="62"/>
    </row>
    <row r="3276" spans="3:4" x14ac:dyDescent="0.2">
      <c r="C3276" s="62"/>
      <c r="D3276" s="62"/>
    </row>
    <row r="3277" spans="3:4" x14ac:dyDescent="0.2">
      <c r="C3277" s="62"/>
      <c r="D3277" s="62"/>
    </row>
    <row r="3278" spans="3:4" x14ac:dyDescent="0.2">
      <c r="C3278" s="62"/>
      <c r="D3278" s="62"/>
    </row>
    <row r="3279" spans="3:4" x14ac:dyDescent="0.2">
      <c r="C3279" s="62"/>
      <c r="D3279" s="62"/>
    </row>
    <row r="3280" spans="3:4" x14ac:dyDescent="0.2">
      <c r="C3280" s="62"/>
      <c r="D3280" s="62"/>
    </row>
    <row r="3281" spans="3:4" x14ac:dyDescent="0.2">
      <c r="C3281" s="62"/>
      <c r="D3281" s="62"/>
    </row>
    <row r="3282" spans="3:4" x14ac:dyDescent="0.2">
      <c r="C3282" s="62"/>
      <c r="D3282" s="62"/>
    </row>
    <row r="3283" spans="3:4" x14ac:dyDescent="0.2">
      <c r="C3283" s="62"/>
      <c r="D3283" s="62"/>
    </row>
    <row r="3284" spans="3:4" x14ac:dyDescent="0.2">
      <c r="C3284" s="62"/>
      <c r="D3284" s="62"/>
    </row>
    <row r="3285" spans="3:4" x14ac:dyDescent="0.2">
      <c r="C3285" s="62"/>
      <c r="D3285" s="62"/>
    </row>
    <row r="3286" spans="3:4" x14ac:dyDescent="0.2">
      <c r="C3286" s="62"/>
      <c r="D3286" s="62"/>
    </row>
    <row r="3287" spans="3:4" x14ac:dyDescent="0.2">
      <c r="C3287" s="62"/>
      <c r="D3287" s="62"/>
    </row>
    <row r="3288" spans="3:4" x14ac:dyDescent="0.2">
      <c r="C3288" s="62"/>
      <c r="D3288" s="62"/>
    </row>
    <row r="3289" spans="3:4" x14ac:dyDescent="0.2">
      <c r="C3289" s="62"/>
      <c r="D3289" s="62"/>
    </row>
    <row r="3290" spans="3:4" x14ac:dyDescent="0.2">
      <c r="C3290" s="62"/>
      <c r="D3290" s="62"/>
    </row>
    <row r="3291" spans="3:4" x14ac:dyDescent="0.2">
      <c r="C3291" s="62"/>
      <c r="D3291" s="62"/>
    </row>
    <row r="3292" spans="3:4" x14ac:dyDescent="0.2">
      <c r="C3292" s="62"/>
      <c r="D3292" s="62"/>
    </row>
    <row r="3293" spans="3:4" x14ac:dyDescent="0.2">
      <c r="C3293" s="62"/>
      <c r="D3293" s="62"/>
    </row>
    <row r="3294" spans="3:4" x14ac:dyDescent="0.2">
      <c r="C3294" s="62"/>
      <c r="D3294" s="62"/>
    </row>
    <row r="3295" spans="3:4" x14ac:dyDescent="0.2">
      <c r="C3295" s="62"/>
      <c r="D3295" s="62"/>
    </row>
    <row r="3296" spans="3:4" x14ac:dyDescent="0.2">
      <c r="C3296" s="62"/>
      <c r="D3296" s="62"/>
    </row>
    <row r="3297" spans="3:4" x14ac:dyDescent="0.2">
      <c r="C3297" s="62"/>
      <c r="D3297" s="62"/>
    </row>
    <row r="3298" spans="3:4" x14ac:dyDescent="0.2">
      <c r="C3298" s="62"/>
      <c r="D3298" s="62"/>
    </row>
    <row r="3299" spans="3:4" x14ac:dyDescent="0.2">
      <c r="C3299" s="62"/>
      <c r="D3299" s="62"/>
    </row>
    <row r="3300" spans="3:4" x14ac:dyDescent="0.2">
      <c r="C3300" s="62"/>
      <c r="D3300" s="62"/>
    </row>
    <row r="3301" spans="3:4" x14ac:dyDescent="0.2">
      <c r="C3301" s="62"/>
      <c r="D3301" s="62"/>
    </row>
    <row r="3302" spans="3:4" x14ac:dyDescent="0.2">
      <c r="C3302" s="62"/>
      <c r="D3302" s="62"/>
    </row>
    <row r="3303" spans="3:4" x14ac:dyDescent="0.2">
      <c r="C3303" s="62"/>
      <c r="D3303" s="62"/>
    </row>
    <row r="3304" spans="3:4" x14ac:dyDescent="0.2">
      <c r="C3304" s="62"/>
      <c r="D3304" s="62"/>
    </row>
    <row r="3305" spans="3:4" x14ac:dyDescent="0.2">
      <c r="C3305" s="62"/>
      <c r="D3305" s="62"/>
    </row>
    <row r="3306" spans="3:4" x14ac:dyDescent="0.2">
      <c r="C3306" s="62"/>
      <c r="D3306" s="62"/>
    </row>
    <row r="3307" spans="3:4" x14ac:dyDescent="0.2">
      <c r="C3307" s="62"/>
      <c r="D3307" s="62"/>
    </row>
    <row r="3308" spans="3:4" x14ac:dyDescent="0.2">
      <c r="C3308" s="62"/>
      <c r="D3308" s="62"/>
    </row>
    <row r="3309" spans="3:4" x14ac:dyDescent="0.2">
      <c r="C3309" s="62"/>
      <c r="D3309" s="62"/>
    </row>
    <row r="3310" spans="3:4" x14ac:dyDescent="0.2">
      <c r="C3310" s="62"/>
      <c r="D3310" s="62"/>
    </row>
    <row r="3311" spans="3:4" x14ac:dyDescent="0.2">
      <c r="C3311" s="62"/>
      <c r="D3311" s="62"/>
    </row>
    <row r="3312" spans="3:4" x14ac:dyDescent="0.2">
      <c r="C3312" s="62"/>
      <c r="D3312" s="62"/>
    </row>
    <row r="3313" spans="3:4" x14ac:dyDescent="0.2">
      <c r="C3313" s="62"/>
      <c r="D3313" s="62"/>
    </row>
    <row r="3314" spans="3:4" x14ac:dyDescent="0.2">
      <c r="C3314" s="62"/>
      <c r="D3314" s="62"/>
    </row>
    <row r="3315" spans="3:4" x14ac:dyDescent="0.2">
      <c r="C3315" s="62"/>
      <c r="D3315" s="62"/>
    </row>
    <row r="3316" spans="3:4" x14ac:dyDescent="0.2">
      <c r="C3316" s="62"/>
      <c r="D3316" s="62"/>
    </row>
    <row r="3317" spans="3:4" x14ac:dyDescent="0.2">
      <c r="C3317" s="62"/>
      <c r="D3317" s="62"/>
    </row>
    <row r="3318" spans="3:4" x14ac:dyDescent="0.2">
      <c r="C3318" s="62"/>
      <c r="D3318" s="62"/>
    </row>
    <row r="3319" spans="3:4" x14ac:dyDescent="0.2">
      <c r="C3319" s="62"/>
      <c r="D3319" s="62"/>
    </row>
    <row r="3320" spans="3:4" x14ac:dyDescent="0.2">
      <c r="C3320" s="62"/>
      <c r="D3320" s="62"/>
    </row>
    <row r="3321" spans="3:4" x14ac:dyDescent="0.2">
      <c r="C3321" s="62"/>
      <c r="D3321" s="62"/>
    </row>
    <row r="3322" spans="3:4" x14ac:dyDescent="0.2">
      <c r="C3322" s="62"/>
      <c r="D3322" s="62"/>
    </row>
    <row r="3323" spans="3:4" x14ac:dyDescent="0.2">
      <c r="C3323" s="62"/>
      <c r="D3323" s="62"/>
    </row>
    <row r="3324" spans="3:4" x14ac:dyDescent="0.2">
      <c r="C3324" s="62"/>
      <c r="D3324" s="62"/>
    </row>
    <row r="3325" spans="3:4" x14ac:dyDescent="0.2">
      <c r="C3325" s="62"/>
      <c r="D3325" s="62"/>
    </row>
    <row r="3326" spans="3:4" x14ac:dyDescent="0.2">
      <c r="C3326" s="62"/>
      <c r="D3326" s="62"/>
    </row>
    <row r="3327" spans="3:4" x14ac:dyDescent="0.2">
      <c r="C3327" s="62"/>
      <c r="D3327" s="62"/>
    </row>
    <row r="3328" spans="3:4" x14ac:dyDescent="0.2">
      <c r="C3328" s="62"/>
      <c r="D3328" s="62"/>
    </row>
    <row r="3329" spans="3:4" x14ac:dyDescent="0.2">
      <c r="C3329" s="62"/>
      <c r="D3329" s="62"/>
    </row>
    <row r="3330" spans="3:4" x14ac:dyDescent="0.2">
      <c r="C3330" s="62"/>
      <c r="D3330" s="62"/>
    </row>
    <row r="3331" spans="3:4" x14ac:dyDescent="0.2">
      <c r="C3331" s="62"/>
      <c r="D3331" s="62"/>
    </row>
    <row r="3332" spans="3:4" x14ac:dyDescent="0.2">
      <c r="C3332" s="62"/>
      <c r="D3332" s="62"/>
    </row>
    <row r="3333" spans="3:4" x14ac:dyDescent="0.2">
      <c r="C3333" s="62"/>
      <c r="D3333" s="62"/>
    </row>
    <row r="3334" spans="3:4" x14ac:dyDescent="0.2">
      <c r="C3334" s="62"/>
      <c r="D3334" s="62"/>
    </row>
    <row r="3335" spans="3:4" x14ac:dyDescent="0.2">
      <c r="C3335" s="62"/>
      <c r="D3335" s="62"/>
    </row>
    <row r="3336" spans="3:4" x14ac:dyDescent="0.2">
      <c r="C3336" s="62"/>
      <c r="D3336" s="62"/>
    </row>
    <row r="3337" spans="3:4" x14ac:dyDescent="0.2">
      <c r="C3337" s="62"/>
      <c r="D3337" s="62"/>
    </row>
    <row r="3338" spans="3:4" x14ac:dyDescent="0.2">
      <c r="C3338" s="62"/>
      <c r="D3338" s="62"/>
    </row>
    <row r="3339" spans="3:4" x14ac:dyDescent="0.2">
      <c r="C3339" s="62"/>
      <c r="D3339" s="62"/>
    </row>
    <row r="3340" spans="3:4" x14ac:dyDescent="0.2">
      <c r="C3340" s="62"/>
      <c r="D3340" s="62"/>
    </row>
    <row r="3341" spans="3:4" x14ac:dyDescent="0.2">
      <c r="C3341" s="62"/>
      <c r="D3341" s="62"/>
    </row>
    <row r="3342" spans="3:4" x14ac:dyDescent="0.2">
      <c r="C3342" s="62"/>
      <c r="D3342" s="62"/>
    </row>
    <row r="3343" spans="3:4" x14ac:dyDescent="0.2">
      <c r="C3343" s="62"/>
      <c r="D3343" s="62"/>
    </row>
    <row r="3344" spans="3:4" x14ac:dyDescent="0.2">
      <c r="C3344" s="62"/>
      <c r="D3344" s="62"/>
    </row>
    <row r="3345" spans="3:4" x14ac:dyDescent="0.2">
      <c r="C3345" s="62"/>
      <c r="D3345" s="62"/>
    </row>
    <row r="3346" spans="3:4" x14ac:dyDescent="0.2">
      <c r="C3346" s="62"/>
      <c r="D3346" s="62"/>
    </row>
    <row r="3347" spans="3:4" x14ac:dyDescent="0.2">
      <c r="C3347" s="62"/>
      <c r="D3347" s="62"/>
    </row>
    <row r="3348" spans="3:4" x14ac:dyDescent="0.2">
      <c r="C3348" s="62"/>
      <c r="D3348" s="62"/>
    </row>
    <row r="3349" spans="3:4" x14ac:dyDescent="0.2">
      <c r="C3349" s="62"/>
      <c r="D3349" s="62"/>
    </row>
    <row r="3350" spans="3:4" x14ac:dyDescent="0.2">
      <c r="C3350" s="62"/>
      <c r="D3350" s="62"/>
    </row>
    <row r="3351" spans="3:4" x14ac:dyDescent="0.2">
      <c r="C3351" s="62"/>
      <c r="D3351" s="62"/>
    </row>
    <row r="3352" spans="3:4" x14ac:dyDescent="0.2">
      <c r="C3352" s="62"/>
      <c r="D3352" s="62"/>
    </row>
    <row r="3353" spans="3:4" x14ac:dyDescent="0.2">
      <c r="C3353" s="62"/>
      <c r="D3353" s="62"/>
    </row>
    <row r="3354" spans="3:4" x14ac:dyDescent="0.2">
      <c r="C3354" s="62"/>
      <c r="D3354" s="62"/>
    </row>
    <row r="3355" spans="3:4" x14ac:dyDescent="0.2">
      <c r="C3355" s="62"/>
      <c r="D3355" s="62"/>
    </row>
    <row r="3356" spans="3:4" x14ac:dyDescent="0.2">
      <c r="C3356" s="62"/>
      <c r="D3356" s="62"/>
    </row>
    <row r="3357" spans="3:4" x14ac:dyDescent="0.2">
      <c r="C3357" s="62"/>
      <c r="D3357" s="62"/>
    </row>
    <row r="3358" spans="3:4" x14ac:dyDescent="0.2">
      <c r="C3358" s="62"/>
      <c r="D3358" s="62"/>
    </row>
    <row r="3359" spans="3:4" x14ac:dyDescent="0.2">
      <c r="C3359" s="62"/>
      <c r="D3359" s="62"/>
    </row>
    <row r="3360" spans="3:4" x14ac:dyDescent="0.2">
      <c r="C3360" s="62"/>
      <c r="D3360" s="62"/>
    </row>
    <row r="3361" spans="3:4" x14ac:dyDescent="0.2">
      <c r="C3361" s="62"/>
      <c r="D3361" s="62"/>
    </row>
    <row r="3362" spans="3:4" x14ac:dyDescent="0.2">
      <c r="C3362" s="62"/>
      <c r="D3362" s="62"/>
    </row>
    <row r="3363" spans="3:4" x14ac:dyDescent="0.2">
      <c r="C3363" s="62"/>
      <c r="D3363" s="62"/>
    </row>
    <row r="3364" spans="3:4" x14ac:dyDescent="0.2">
      <c r="C3364" s="62"/>
      <c r="D3364" s="62"/>
    </row>
    <row r="3365" spans="3:4" x14ac:dyDescent="0.2">
      <c r="C3365" s="62"/>
      <c r="D3365" s="62"/>
    </row>
    <row r="3366" spans="3:4" x14ac:dyDescent="0.2">
      <c r="C3366" s="62"/>
      <c r="D3366" s="62"/>
    </row>
    <row r="3367" spans="3:4" x14ac:dyDescent="0.2">
      <c r="C3367" s="62"/>
      <c r="D3367" s="62"/>
    </row>
    <row r="3368" spans="3:4" x14ac:dyDescent="0.2">
      <c r="C3368" s="62"/>
      <c r="D3368" s="62"/>
    </row>
    <row r="3369" spans="3:4" x14ac:dyDescent="0.2">
      <c r="C3369" s="62"/>
      <c r="D3369" s="62"/>
    </row>
    <row r="3370" spans="3:4" x14ac:dyDescent="0.2">
      <c r="C3370" s="62"/>
      <c r="D3370" s="62"/>
    </row>
    <row r="3371" spans="3:4" x14ac:dyDescent="0.2">
      <c r="C3371" s="62"/>
      <c r="D3371" s="62"/>
    </row>
    <row r="3372" spans="3:4" x14ac:dyDescent="0.2">
      <c r="C3372" s="62"/>
      <c r="D3372" s="62"/>
    </row>
    <row r="3373" spans="3:4" x14ac:dyDescent="0.2">
      <c r="C3373" s="62"/>
      <c r="D3373" s="62"/>
    </row>
    <row r="3374" spans="3:4" x14ac:dyDescent="0.2">
      <c r="C3374" s="62"/>
      <c r="D3374" s="62"/>
    </row>
    <row r="3375" spans="3:4" x14ac:dyDescent="0.2">
      <c r="C3375" s="62"/>
      <c r="D3375" s="62"/>
    </row>
    <row r="3376" spans="3:4" x14ac:dyDescent="0.2">
      <c r="C3376" s="62"/>
      <c r="D3376" s="62"/>
    </row>
    <row r="3377" spans="3:4" x14ac:dyDescent="0.2">
      <c r="C3377" s="62"/>
      <c r="D3377" s="62"/>
    </row>
    <row r="3378" spans="3:4" x14ac:dyDescent="0.2">
      <c r="C3378" s="62"/>
      <c r="D3378" s="62"/>
    </row>
    <row r="3379" spans="3:4" x14ac:dyDescent="0.2">
      <c r="C3379" s="62"/>
      <c r="D3379" s="62"/>
    </row>
    <row r="3380" spans="3:4" x14ac:dyDescent="0.2">
      <c r="C3380" s="62"/>
      <c r="D3380" s="62"/>
    </row>
    <row r="3381" spans="3:4" x14ac:dyDescent="0.2">
      <c r="C3381" s="62"/>
      <c r="D3381" s="62"/>
    </row>
    <row r="3382" spans="3:4" x14ac:dyDescent="0.2">
      <c r="C3382" s="62"/>
      <c r="D3382" s="62"/>
    </row>
    <row r="3383" spans="3:4" x14ac:dyDescent="0.2">
      <c r="C3383" s="62"/>
      <c r="D3383" s="62"/>
    </row>
    <row r="3384" spans="3:4" x14ac:dyDescent="0.2">
      <c r="C3384" s="62"/>
      <c r="D3384" s="62"/>
    </row>
    <row r="3385" spans="3:4" x14ac:dyDescent="0.2">
      <c r="C3385" s="62"/>
      <c r="D3385" s="62"/>
    </row>
    <row r="3386" spans="3:4" x14ac:dyDescent="0.2">
      <c r="C3386" s="62"/>
      <c r="D3386" s="62"/>
    </row>
    <row r="3387" spans="3:4" x14ac:dyDescent="0.2">
      <c r="C3387" s="62"/>
      <c r="D3387" s="62"/>
    </row>
    <row r="3388" spans="3:4" x14ac:dyDescent="0.2">
      <c r="C3388" s="62"/>
      <c r="D3388" s="62"/>
    </row>
    <row r="3389" spans="3:4" x14ac:dyDescent="0.2">
      <c r="C3389" s="62"/>
      <c r="D3389" s="62"/>
    </row>
    <row r="3390" spans="3:4" x14ac:dyDescent="0.2">
      <c r="C3390" s="62"/>
      <c r="D3390" s="62"/>
    </row>
    <row r="3391" spans="3:4" x14ac:dyDescent="0.2">
      <c r="C3391" s="62"/>
      <c r="D3391" s="62"/>
    </row>
    <row r="3392" spans="3:4" x14ac:dyDescent="0.2">
      <c r="C3392" s="62"/>
      <c r="D3392" s="62"/>
    </row>
    <row r="3393" spans="3:4" x14ac:dyDescent="0.2">
      <c r="C3393" s="62"/>
      <c r="D3393" s="62"/>
    </row>
    <row r="3394" spans="3:4" x14ac:dyDescent="0.2">
      <c r="C3394" s="62"/>
      <c r="D3394" s="62"/>
    </row>
    <row r="3395" spans="3:4" x14ac:dyDescent="0.2">
      <c r="C3395" s="62"/>
      <c r="D3395" s="62"/>
    </row>
    <row r="3396" spans="3:4" x14ac:dyDescent="0.2">
      <c r="C3396" s="62"/>
      <c r="D3396" s="62"/>
    </row>
    <row r="3397" spans="3:4" x14ac:dyDescent="0.2">
      <c r="C3397" s="62"/>
      <c r="D3397" s="62"/>
    </row>
    <row r="3398" spans="3:4" x14ac:dyDescent="0.2">
      <c r="C3398" s="62"/>
      <c r="D3398" s="62"/>
    </row>
    <row r="3399" spans="3:4" x14ac:dyDescent="0.2">
      <c r="C3399" s="62"/>
      <c r="D3399" s="62"/>
    </row>
    <row r="3400" spans="3:4" x14ac:dyDescent="0.2">
      <c r="C3400" s="62"/>
      <c r="D3400" s="62"/>
    </row>
    <row r="3401" spans="3:4" x14ac:dyDescent="0.2">
      <c r="C3401" s="62"/>
      <c r="D3401" s="62"/>
    </row>
    <row r="3402" spans="3:4" x14ac:dyDescent="0.2">
      <c r="C3402" s="62"/>
      <c r="D3402" s="62"/>
    </row>
    <row r="3403" spans="3:4" x14ac:dyDescent="0.2">
      <c r="C3403" s="62"/>
      <c r="D3403" s="62"/>
    </row>
    <row r="3404" spans="3:4" x14ac:dyDescent="0.2">
      <c r="C3404" s="62"/>
      <c r="D3404" s="62"/>
    </row>
    <row r="3405" spans="3:4" x14ac:dyDescent="0.2">
      <c r="C3405" s="62"/>
      <c r="D3405" s="62"/>
    </row>
    <row r="3406" spans="3:4" x14ac:dyDescent="0.2">
      <c r="C3406" s="62"/>
      <c r="D3406" s="62"/>
    </row>
    <row r="3407" spans="3:4" x14ac:dyDescent="0.2">
      <c r="C3407" s="62"/>
      <c r="D3407" s="62"/>
    </row>
    <row r="3408" spans="3:4" x14ac:dyDescent="0.2">
      <c r="C3408" s="62"/>
      <c r="D3408" s="62"/>
    </row>
    <row r="3409" spans="3:4" x14ac:dyDescent="0.2">
      <c r="C3409" s="62"/>
      <c r="D3409" s="62"/>
    </row>
    <row r="3410" spans="3:4" x14ac:dyDescent="0.2">
      <c r="C3410" s="62"/>
      <c r="D3410" s="62"/>
    </row>
    <row r="3411" spans="3:4" x14ac:dyDescent="0.2">
      <c r="C3411" s="62"/>
      <c r="D3411" s="62"/>
    </row>
    <row r="3412" spans="3:4" x14ac:dyDescent="0.2">
      <c r="C3412" s="62"/>
      <c r="D3412" s="62"/>
    </row>
    <row r="3413" spans="3:4" x14ac:dyDescent="0.2">
      <c r="C3413" s="62"/>
      <c r="D3413" s="62"/>
    </row>
    <row r="3414" spans="3:4" x14ac:dyDescent="0.2">
      <c r="C3414" s="62"/>
      <c r="D3414" s="62"/>
    </row>
    <row r="3415" spans="3:4" x14ac:dyDescent="0.2">
      <c r="C3415" s="62"/>
      <c r="D3415" s="62"/>
    </row>
    <row r="3416" spans="3:4" x14ac:dyDescent="0.2">
      <c r="C3416" s="62"/>
      <c r="D3416" s="62"/>
    </row>
    <row r="3417" spans="3:4" x14ac:dyDescent="0.2">
      <c r="C3417" s="62"/>
      <c r="D3417" s="62"/>
    </row>
    <row r="3418" spans="3:4" x14ac:dyDescent="0.2">
      <c r="C3418" s="62"/>
      <c r="D3418" s="62"/>
    </row>
    <row r="3419" spans="3:4" x14ac:dyDescent="0.2">
      <c r="C3419" s="62"/>
      <c r="D3419" s="62"/>
    </row>
    <row r="3420" spans="3:4" x14ac:dyDescent="0.2">
      <c r="C3420" s="62"/>
      <c r="D3420" s="62"/>
    </row>
    <row r="3421" spans="3:4" x14ac:dyDescent="0.2">
      <c r="C3421" s="62"/>
      <c r="D3421" s="62"/>
    </row>
    <row r="3422" spans="3:4" x14ac:dyDescent="0.2">
      <c r="C3422" s="62"/>
      <c r="D3422" s="62"/>
    </row>
    <row r="3423" spans="3:4" x14ac:dyDescent="0.2">
      <c r="C3423" s="62"/>
      <c r="D3423" s="62"/>
    </row>
    <row r="3424" spans="3:4" x14ac:dyDescent="0.2">
      <c r="C3424" s="62"/>
      <c r="D3424" s="62"/>
    </row>
    <row r="3425" spans="3:4" x14ac:dyDescent="0.2">
      <c r="C3425" s="62"/>
      <c r="D3425" s="62"/>
    </row>
    <row r="3426" spans="3:4" x14ac:dyDescent="0.2">
      <c r="C3426" s="62"/>
      <c r="D3426" s="62"/>
    </row>
    <row r="3427" spans="3:4" x14ac:dyDescent="0.2">
      <c r="C3427" s="62"/>
      <c r="D3427" s="62"/>
    </row>
    <row r="3428" spans="3:4" x14ac:dyDescent="0.2">
      <c r="C3428" s="62"/>
      <c r="D3428" s="62"/>
    </row>
    <row r="3429" spans="3:4" x14ac:dyDescent="0.2">
      <c r="C3429" s="62"/>
      <c r="D3429" s="62"/>
    </row>
    <row r="3430" spans="3:4" x14ac:dyDescent="0.2">
      <c r="C3430" s="62"/>
      <c r="D3430" s="62"/>
    </row>
    <row r="3431" spans="3:4" x14ac:dyDescent="0.2">
      <c r="C3431" s="62"/>
      <c r="D3431" s="62"/>
    </row>
    <row r="3432" spans="3:4" x14ac:dyDescent="0.2">
      <c r="C3432" s="62"/>
      <c r="D3432" s="62"/>
    </row>
    <row r="3433" spans="3:4" x14ac:dyDescent="0.2">
      <c r="C3433" s="62"/>
      <c r="D3433" s="62"/>
    </row>
    <row r="3434" spans="3:4" x14ac:dyDescent="0.2">
      <c r="C3434" s="62"/>
      <c r="D3434" s="62"/>
    </row>
    <row r="3435" spans="3:4" x14ac:dyDescent="0.2">
      <c r="C3435" s="62"/>
      <c r="D3435" s="62"/>
    </row>
    <row r="3436" spans="3:4" x14ac:dyDescent="0.2">
      <c r="C3436" s="62"/>
      <c r="D3436" s="62"/>
    </row>
    <row r="3437" spans="3:4" x14ac:dyDescent="0.2">
      <c r="C3437" s="62"/>
      <c r="D3437" s="62"/>
    </row>
    <row r="3438" spans="3:4" x14ac:dyDescent="0.2">
      <c r="C3438" s="62"/>
      <c r="D3438" s="62"/>
    </row>
    <row r="3439" spans="3:4" x14ac:dyDescent="0.2">
      <c r="C3439" s="62"/>
      <c r="D3439" s="62"/>
    </row>
    <row r="3440" spans="3:4" x14ac:dyDescent="0.2">
      <c r="C3440" s="62"/>
      <c r="D3440" s="62"/>
    </row>
    <row r="3441" spans="3:4" x14ac:dyDescent="0.2">
      <c r="C3441" s="62"/>
      <c r="D3441" s="62"/>
    </row>
    <row r="3442" spans="3:4" x14ac:dyDescent="0.2">
      <c r="C3442" s="62"/>
      <c r="D3442" s="62"/>
    </row>
    <row r="3443" spans="3:4" x14ac:dyDescent="0.2">
      <c r="C3443" s="62"/>
      <c r="D3443" s="62"/>
    </row>
    <row r="3444" spans="3:4" x14ac:dyDescent="0.2">
      <c r="C3444" s="62"/>
      <c r="D3444" s="62"/>
    </row>
    <row r="3445" spans="3:4" x14ac:dyDescent="0.2">
      <c r="C3445" s="62"/>
      <c r="D3445" s="62"/>
    </row>
    <row r="3446" spans="3:4" x14ac:dyDescent="0.2">
      <c r="C3446" s="62"/>
      <c r="D3446" s="62"/>
    </row>
    <row r="3447" spans="3:4" x14ac:dyDescent="0.2">
      <c r="C3447" s="62"/>
      <c r="D3447" s="62"/>
    </row>
    <row r="3448" spans="3:4" x14ac:dyDescent="0.2">
      <c r="C3448" s="62"/>
      <c r="D3448" s="62"/>
    </row>
    <row r="3449" spans="3:4" x14ac:dyDescent="0.2">
      <c r="C3449" s="62"/>
      <c r="D3449" s="62"/>
    </row>
    <row r="3450" spans="3:4" x14ac:dyDescent="0.2">
      <c r="C3450" s="62"/>
      <c r="D3450" s="62"/>
    </row>
    <row r="3451" spans="3:4" x14ac:dyDescent="0.2">
      <c r="C3451" s="62"/>
      <c r="D3451" s="62"/>
    </row>
    <row r="3452" spans="3:4" x14ac:dyDescent="0.2">
      <c r="C3452" s="62"/>
      <c r="D3452" s="62"/>
    </row>
    <row r="3453" spans="3:4" x14ac:dyDescent="0.2">
      <c r="C3453" s="62"/>
      <c r="D3453" s="62"/>
    </row>
    <row r="3454" spans="3:4" x14ac:dyDescent="0.2">
      <c r="C3454" s="62"/>
      <c r="D3454" s="62"/>
    </row>
    <row r="3455" spans="3:4" x14ac:dyDescent="0.2">
      <c r="C3455" s="62"/>
      <c r="D3455" s="62"/>
    </row>
    <row r="3456" spans="3:4" x14ac:dyDescent="0.2">
      <c r="C3456" s="62"/>
      <c r="D3456" s="62"/>
    </row>
    <row r="3457" spans="3:4" x14ac:dyDescent="0.2">
      <c r="C3457" s="62"/>
      <c r="D3457" s="62"/>
    </row>
    <row r="3458" spans="3:4" x14ac:dyDescent="0.2">
      <c r="C3458" s="62"/>
      <c r="D3458" s="62"/>
    </row>
    <row r="3459" spans="3:4" x14ac:dyDescent="0.2">
      <c r="C3459" s="62"/>
      <c r="D3459" s="62"/>
    </row>
    <row r="3460" spans="3:4" x14ac:dyDescent="0.2">
      <c r="C3460" s="62"/>
      <c r="D3460" s="62"/>
    </row>
    <row r="3461" spans="3:4" x14ac:dyDescent="0.2">
      <c r="C3461" s="62"/>
      <c r="D3461" s="62"/>
    </row>
    <row r="3462" spans="3:4" x14ac:dyDescent="0.2">
      <c r="C3462" s="62"/>
      <c r="D3462" s="62"/>
    </row>
    <row r="3463" spans="3:4" x14ac:dyDescent="0.2">
      <c r="C3463" s="62"/>
      <c r="D3463" s="62"/>
    </row>
    <row r="3464" spans="3:4" x14ac:dyDescent="0.2">
      <c r="C3464" s="62"/>
      <c r="D3464" s="62"/>
    </row>
    <row r="3465" spans="3:4" x14ac:dyDescent="0.2">
      <c r="C3465" s="62"/>
      <c r="D3465" s="62"/>
    </row>
    <row r="3466" spans="3:4" x14ac:dyDescent="0.2">
      <c r="C3466" s="62"/>
      <c r="D3466" s="62"/>
    </row>
    <row r="3467" spans="3:4" x14ac:dyDescent="0.2">
      <c r="C3467" s="62"/>
      <c r="D3467" s="62"/>
    </row>
    <row r="3468" spans="3:4" x14ac:dyDescent="0.2">
      <c r="C3468" s="62"/>
      <c r="D3468" s="62"/>
    </row>
    <row r="3469" spans="3:4" x14ac:dyDescent="0.2">
      <c r="C3469" s="62"/>
      <c r="D3469" s="62"/>
    </row>
    <row r="3470" spans="3:4" x14ac:dyDescent="0.2">
      <c r="C3470" s="62"/>
      <c r="D3470" s="62"/>
    </row>
    <row r="3471" spans="3:4" x14ac:dyDescent="0.2">
      <c r="C3471" s="62"/>
      <c r="D3471" s="62"/>
    </row>
    <row r="3472" spans="3:4" x14ac:dyDescent="0.2">
      <c r="C3472" s="62"/>
      <c r="D3472" s="62"/>
    </row>
    <row r="3473" spans="3:4" x14ac:dyDescent="0.2">
      <c r="C3473" s="62"/>
      <c r="D3473" s="62"/>
    </row>
    <row r="3474" spans="3:4" x14ac:dyDescent="0.2">
      <c r="C3474" s="62"/>
      <c r="D3474" s="62"/>
    </row>
    <row r="3475" spans="3:4" x14ac:dyDescent="0.2">
      <c r="C3475" s="62"/>
      <c r="D3475" s="62"/>
    </row>
    <row r="3476" spans="3:4" x14ac:dyDescent="0.2">
      <c r="C3476" s="62"/>
      <c r="D3476" s="62"/>
    </row>
    <row r="3477" spans="3:4" x14ac:dyDescent="0.2">
      <c r="C3477" s="62"/>
      <c r="D3477" s="62"/>
    </row>
    <row r="3478" spans="3:4" x14ac:dyDescent="0.2">
      <c r="C3478" s="62"/>
      <c r="D3478" s="62"/>
    </row>
    <row r="3479" spans="3:4" x14ac:dyDescent="0.2">
      <c r="C3479" s="62"/>
      <c r="D3479" s="62"/>
    </row>
    <row r="3480" spans="3:4" x14ac:dyDescent="0.2">
      <c r="C3480" s="62"/>
      <c r="D3480" s="62"/>
    </row>
    <row r="3481" spans="3:4" x14ac:dyDescent="0.2">
      <c r="C3481" s="62"/>
      <c r="D3481" s="62"/>
    </row>
    <row r="3482" spans="3:4" x14ac:dyDescent="0.2">
      <c r="C3482" s="62"/>
      <c r="D3482" s="62"/>
    </row>
    <row r="3483" spans="3:4" x14ac:dyDescent="0.2">
      <c r="C3483" s="62"/>
      <c r="D3483" s="62"/>
    </row>
    <row r="3484" spans="3:4" x14ac:dyDescent="0.2">
      <c r="C3484" s="62"/>
      <c r="D3484" s="62"/>
    </row>
    <row r="3485" spans="3:4" x14ac:dyDescent="0.2">
      <c r="C3485" s="62"/>
      <c r="D3485" s="62"/>
    </row>
    <row r="3486" spans="3:4" x14ac:dyDescent="0.2">
      <c r="C3486" s="62"/>
      <c r="D3486" s="62"/>
    </row>
    <row r="3487" spans="3:4" x14ac:dyDescent="0.2">
      <c r="C3487" s="62"/>
      <c r="D3487" s="62"/>
    </row>
    <row r="3488" spans="3:4" x14ac:dyDescent="0.2">
      <c r="C3488" s="62"/>
      <c r="D3488" s="62"/>
    </row>
    <row r="3489" spans="3:4" x14ac:dyDescent="0.2">
      <c r="C3489" s="62"/>
      <c r="D3489" s="62"/>
    </row>
    <row r="3490" spans="3:4" x14ac:dyDescent="0.2">
      <c r="C3490" s="62"/>
      <c r="D3490" s="62"/>
    </row>
    <row r="3491" spans="3:4" x14ac:dyDescent="0.2">
      <c r="C3491" s="62"/>
      <c r="D3491" s="62"/>
    </row>
    <row r="3492" spans="3:4" x14ac:dyDescent="0.2">
      <c r="C3492" s="62"/>
      <c r="D3492" s="62"/>
    </row>
    <row r="3493" spans="3:4" x14ac:dyDescent="0.2">
      <c r="C3493" s="62"/>
      <c r="D3493" s="62"/>
    </row>
    <row r="3494" spans="3:4" x14ac:dyDescent="0.2">
      <c r="C3494" s="62"/>
      <c r="D3494" s="62"/>
    </row>
    <row r="3495" spans="3:4" x14ac:dyDescent="0.2">
      <c r="C3495" s="62"/>
      <c r="D3495" s="62"/>
    </row>
    <row r="3496" spans="3:4" x14ac:dyDescent="0.2">
      <c r="C3496" s="62"/>
      <c r="D3496" s="62"/>
    </row>
    <row r="3497" spans="3:4" x14ac:dyDescent="0.2">
      <c r="C3497" s="62"/>
      <c r="D3497" s="62"/>
    </row>
    <row r="3498" spans="3:4" x14ac:dyDescent="0.2">
      <c r="C3498" s="62"/>
      <c r="D3498" s="62"/>
    </row>
    <row r="3499" spans="3:4" x14ac:dyDescent="0.2">
      <c r="C3499" s="62"/>
      <c r="D3499" s="62"/>
    </row>
    <row r="3500" spans="3:4" x14ac:dyDescent="0.2">
      <c r="C3500" s="62"/>
      <c r="D3500" s="62"/>
    </row>
    <row r="3501" spans="3:4" x14ac:dyDescent="0.2">
      <c r="C3501" s="62"/>
      <c r="D3501" s="62"/>
    </row>
    <row r="3502" spans="3:4" x14ac:dyDescent="0.2">
      <c r="C3502" s="62"/>
      <c r="D3502" s="62"/>
    </row>
    <row r="3503" spans="3:4" x14ac:dyDescent="0.2">
      <c r="C3503" s="62"/>
      <c r="D3503" s="62"/>
    </row>
    <row r="3504" spans="3:4" x14ac:dyDescent="0.2">
      <c r="C3504" s="62"/>
      <c r="D3504" s="62"/>
    </row>
    <row r="3505" spans="3:4" x14ac:dyDescent="0.2">
      <c r="C3505" s="62"/>
      <c r="D3505" s="62"/>
    </row>
    <row r="3506" spans="3:4" x14ac:dyDescent="0.2">
      <c r="C3506" s="62"/>
      <c r="D3506" s="62"/>
    </row>
    <row r="3507" spans="3:4" x14ac:dyDescent="0.2">
      <c r="C3507" s="62"/>
      <c r="D3507" s="62"/>
    </row>
    <row r="3508" spans="3:4" x14ac:dyDescent="0.2">
      <c r="C3508" s="62"/>
      <c r="D3508" s="62"/>
    </row>
    <row r="3509" spans="3:4" x14ac:dyDescent="0.2">
      <c r="C3509" s="62"/>
      <c r="D3509" s="62"/>
    </row>
    <row r="3510" spans="3:4" x14ac:dyDescent="0.2">
      <c r="C3510" s="62"/>
      <c r="D3510" s="62"/>
    </row>
    <row r="3511" spans="3:4" x14ac:dyDescent="0.2">
      <c r="C3511" s="62"/>
      <c r="D3511" s="62"/>
    </row>
    <row r="3512" spans="3:4" x14ac:dyDescent="0.2">
      <c r="C3512" s="62"/>
      <c r="D3512" s="62"/>
    </row>
    <row r="3513" spans="3:4" x14ac:dyDescent="0.2">
      <c r="C3513" s="62"/>
      <c r="D3513" s="62"/>
    </row>
    <row r="3514" spans="3:4" x14ac:dyDescent="0.2">
      <c r="C3514" s="62"/>
      <c r="D3514" s="62"/>
    </row>
    <row r="3515" spans="3:4" x14ac:dyDescent="0.2">
      <c r="C3515" s="62"/>
      <c r="D3515" s="62"/>
    </row>
    <row r="3516" spans="3:4" x14ac:dyDescent="0.2">
      <c r="C3516" s="62"/>
      <c r="D3516" s="62"/>
    </row>
    <row r="3517" spans="3:4" x14ac:dyDescent="0.2">
      <c r="C3517" s="62"/>
      <c r="D3517" s="62"/>
    </row>
    <row r="3518" spans="3:4" x14ac:dyDescent="0.2">
      <c r="C3518" s="62"/>
      <c r="D3518" s="62"/>
    </row>
    <row r="3519" spans="3:4" x14ac:dyDescent="0.2">
      <c r="C3519" s="62"/>
      <c r="D3519" s="62"/>
    </row>
    <row r="3520" spans="3:4" x14ac:dyDescent="0.2">
      <c r="C3520" s="62"/>
      <c r="D3520" s="62"/>
    </row>
    <row r="3521" spans="3:4" x14ac:dyDescent="0.2">
      <c r="C3521" s="62"/>
      <c r="D3521" s="62"/>
    </row>
    <row r="3522" spans="3:4" x14ac:dyDescent="0.2">
      <c r="C3522" s="62"/>
      <c r="D3522" s="62"/>
    </row>
    <row r="3523" spans="3:4" x14ac:dyDescent="0.2">
      <c r="C3523" s="62"/>
      <c r="D3523" s="62"/>
    </row>
    <row r="3524" spans="3:4" x14ac:dyDescent="0.2">
      <c r="C3524" s="62"/>
      <c r="D3524" s="62"/>
    </row>
    <row r="3525" spans="3:4" x14ac:dyDescent="0.2">
      <c r="C3525" s="62"/>
      <c r="D3525" s="62"/>
    </row>
    <row r="3526" spans="3:4" x14ac:dyDescent="0.2">
      <c r="C3526" s="62"/>
      <c r="D3526" s="62"/>
    </row>
    <row r="3527" spans="3:4" x14ac:dyDescent="0.2">
      <c r="C3527" s="62"/>
      <c r="D3527" s="62"/>
    </row>
    <row r="3528" spans="3:4" x14ac:dyDescent="0.2">
      <c r="C3528" s="62"/>
      <c r="D3528" s="62"/>
    </row>
    <row r="3529" spans="3:4" x14ac:dyDescent="0.2">
      <c r="C3529" s="62"/>
      <c r="D3529" s="62"/>
    </row>
    <row r="3530" spans="3:4" x14ac:dyDescent="0.2">
      <c r="C3530" s="62"/>
      <c r="D3530" s="62"/>
    </row>
    <row r="3531" spans="3:4" x14ac:dyDescent="0.2">
      <c r="C3531" s="62"/>
      <c r="D3531" s="62"/>
    </row>
    <row r="3532" spans="3:4" x14ac:dyDescent="0.2">
      <c r="C3532" s="62"/>
      <c r="D3532" s="62"/>
    </row>
    <row r="3533" spans="3:4" x14ac:dyDescent="0.2">
      <c r="C3533" s="62"/>
      <c r="D3533" s="62"/>
    </row>
    <row r="3534" spans="3:4" x14ac:dyDescent="0.2">
      <c r="C3534" s="62"/>
      <c r="D3534" s="62"/>
    </row>
    <row r="3535" spans="3:4" x14ac:dyDescent="0.2">
      <c r="C3535" s="62"/>
      <c r="D3535" s="62"/>
    </row>
    <row r="3536" spans="3:4" x14ac:dyDescent="0.2">
      <c r="C3536" s="62"/>
      <c r="D3536" s="62"/>
    </row>
    <row r="3537" spans="3:4" x14ac:dyDescent="0.2">
      <c r="C3537" s="62"/>
      <c r="D3537" s="62"/>
    </row>
    <row r="3538" spans="3:4" x14ac:dyDescent="0.2">
      <c r="C3538" s="62"/>
      <c r="D3538" s="62"/>
    </row>
    <row r="3539" spans="3:4" x14ac:dyDescent="0.2">
      <c r="C3539" s="62"/>
      <c r="D3539" s="62"/>
    </row>
    <row r="3540" spans="3:4" x14ac:dyDescent="0.2">
      <c r="C3540" s="62"/>
      <c r="D3540" s="62"/>
    </row>
    <row r="3541" spans="3:4" x14ac:dyDescent="0.2">
      <c r="C3541" s="62"/>
      <c r="D3541" s="62"/>
    </row>
    <row r="3542" spans="3:4" x14ac:dyDescent="0.2">
      <c r="C3542" s="62"/>
      <c r="D3542" s="62"/>
    </row>
    <row r="3543" spans="3:4" x14ac:dyDescent="0.2">
      <c r="C3543" s="62"/>
      <c r="D3543" s="62"/>
    </row>
    <row r="3544" spans="3:4" x14ac:dyDescent="0.2">
      <c r="C3544" s="62"/>
      <c r="D3544" s="62"/>
    </row>
    <row r="3545" spans="3:4" x14ac:dyDescent="0.2">
      <c r="C3545" s="62"/>
      <c r="D3545" s="62"/>
    </row>
    <row r="3546" spans="3:4" x14ac:dyDescent="0.2">
      <c r="C3546" s="62"/>
      <c r="D3546" s="62"/>
    </row>
    <row r="3547" spans="3:4" x14ac:dyDescent="0.2">
      <c r="C3547" s="62"/>
      <c r="D3547" s="62"/>
    </row>
    <row r="3548" spans="3:4" x14ac:dyDescent="0.2">
      <c r="C3548" s="62"/>
      <c r="D3548" s="62"/>
    </row>
    <row r="3549" spans="3:4" x14ac:dyDescent="0.2">
      <c r="C3549" s="62"/>
      <c r="D3549" s="62"/>
    </row>
    <row r="3550" spans="3:4" x14ac:dyDescent="0.2">
      <c r="C3550" s="62"/>
      <c r="D3550" s="62"/>
    </row>
    <row r="3551" spans="3:4" x14ac:dyDescent="0.2">
      <c r="C3551" s="62"/>
      <c r="D3551" s="62"/>
    </row>
    <row r="3552" spans="3:4" x14ac:dyDescent="0.2">
      <c r="C3552" s="62"/>
      <c r="D3552" s="62"/>
    </row>
    <row r="3553" spans="3:4" x14ac:dyDescent="0.2">
      <c r="C3553" s="62"/>
      <c r="D3553" s="62"/>
    </row>
    <row r="3554" spans="3:4" x14ac:dyDescent="0.2">
      <c r="C3554" s="62"/>
      <c r="D3554" s="62"/>
    </row>
    <row r="3555" spans="3:4" x14ac:dyDescent="0.2">
      <c r="C3555" s="62"/>
      <c r="D3555" s="62"/>
    </row>
    <row r="3556" spans="3:4" x14ac:dyDescent="0.2">
      <c r="C3556" s="62"/>
      <c r="D3556" s="62"/>
    </row>
    <row r="3557" spans="3:4" x14ac:dyDescent="0.2">
      <c r="C3557" s="62"/>
      <c r="D3557" s="62"/>
    </row>
    <row r="3558" spans="3:4" x14ac:dyDescent="0.2">
      <c r="C3558" s="62"/>
      <c r="D3558" s="62"/>
    </row>
    <row r="3559" spans="3:4" x14ac:dyDescent="0.2">
      <c r="C3559" s="62"/>
      <c r="D3559" s="62"/>
    </row>
    <row r="3560" spans="3:4" x14ac:dyDescent="0.2">
      <c r="C3560" s="62"/>
      <c r="D3560" s="62"/>
    </row>
    <row r="3561" spans="3:4" x14ac:dyDescent="0.2">
      <c r="C3561" s="62"/>
      <c r="D3561" s="62"/>
    </row>
    <row r="3562" spans="3:4" x14ac:dyDescent="0.2">
      <c r="C3562" s="62"/>
      <c r="D3562" s="62"/>
    </row>
    <row r="3563" spans="3:4" x14ac:dyDescent="0.2">
      <c r="C3563" s="62"/>
      <c r="D3563" s="62"/>
    </row>
    <row r="3564" spans="3:4" x14ac:dyDescent="0.2">
      <c r="C3564" s="62"/>
      <c r="D3564" s="62"/>
    </row>
    <row r="3565" spans="3:4" x14ac:dyDescent="0.2">
      <c r="C3565" s="62"/>
      <c r="D3565" s="62"/>
    </row>
    <row r="3566" spans="3:4" x14ac:dyDescent="0.2">
      <c r="C3566" s="62"/>
      <c r="D3566" s="62"/>
    </row>
    <row r="3567" spans="3:4" x14ac:dyDescent="0.2">
      <c r="C3567" s="62"/>
      <c r="D3567" s="62"/>
    </row>
    <row r="3568" spans="3:4" x14ac:dyDescent="0.2">
      <c r="C3568" s="62"/>
      <c r="D3568" s="62"/>
    </row>
    <row r="3569" spans="3:4" x14ac:dyDescent="0.2">
      <c r="C3569" s="62"/>
      <c r="D3569" s="62"/>
    </row>
    <row r="3570" spans="3:4" x14ac:dyDescent="0.2">
      <c r="C3570" s="62"/>
      <c r="D3570" s="62"/>
    </row>
    <row r="3571" spans="3:4" x14ac:dyDescent="0.2">
      <c r="C3571" s="62"/>
      <c r="D3571" s="62"/>
    </row>
    <row r="3572" spans="3:4" x14ac:dyDescent="0.2">
      <c r="C3572" s="62"/>
      <c r="D3572" s="62"/>
    </row>
    <row r="3573" spans="3:4" x14ac:dyDescent="0.2">
      <c r="C3573" s="62"/>
      <c r="D3573" s="62"/>
    </row>
    <row r="3574" spans="3:4" x14ac:dyDescent="0.2">
      <c r="C3574" s="62"/>
      <c r="D3574" s="62"/>
    </row>
    <row r="3575" spans="3:4" x14ac:dyDescent="0.2">
      <c r="C3575" s="62"/>
      <c r="D3575" s="62"/>
    </row>
    <row r="3576" spans="3:4" x14ac:dyDescent="0.2">
      <c r="C3576" s="62"/>
      <c r="D3576" s="62"/>
    </row>
    <row r="3577" spans="3:4" x14ac:dyDescent="0.2">
      <c r="C3577" s="62"/>
      <c r="D3577" s="62"/>
    </row>
    <row r="3578" spans="3:4" x14ac:dyDescent="0.2">
      <c r="C3578" s="62"/>
      <c r="D3578" s="62"/>
    </row>
    <row r="3579" spans="3:4" x14ac:dyDescent="0.2">
      <c r="C3579" s="62"/>
      <c r="D3579" s="62"/>
    </row>
    <row r="3580" spans="3:4" x14ac:dyDescent="0.2">
      <c r="C3580" s="62"/>
      <c r="D3580" s="62"/>
    </row>
    <row r="3581" spans="3:4" x14ac:dyDescent="0.2">
      <c r="C3581" s="62"/>
      <c r="D3581" s="62"/>
    </row>
    <row r="3582" spans="3:4" x14ac:dyDescent="0.2">
      <c r="C3582" s="62"/>
      <c r="D3582" s="62"/>
    </row>
    <row r="3583" spans="3:4" x14ac:dyDescent="0.2">
      <c r="C3583" s="62"/>
      <c r="D3583" s="62"/>
    </row>
    <row r="3584" spans="3:4" x14ac:dyDescent="0.2">
      <c r="C3584" s="62"/>
      <c r="D3584" s="62"/>
    </row>
    <row r="3585" spans="3:4" x14ac:dyDescent="0.2">
      <c r="C3585" s="62"/>
      <c r="D3585" s="62"/>
    </row>
    <row r="3586" spans="3:4" x14ac:dyDescent="0.2">
      <c r="C3586" s="62"/>
      <c r="D3586" s="62"/>
    </row>
    <row r="3587" spans="3:4" x14ac:dyDescent="0.2">
      <c r="C3587" s="62"/>
      <c r="D3587" s="62"/>
    </row>
    <row r="3588" spans="3:4" x14ac:dyDescent="0.2">
      <c r="C3588" s="62"/>
      <c r="D3588" s="62"/>
    </row>
    <row r="3589" spans="3:4" x14ac:dyDescent="0.2">
      <c r="C3589" s="62"/>
      <c r="D3589" s="62"/>
    </row>
    <row r="3590" spans="3:4" x14ac:dyDescent="0.2">
      <c r="C3590" s="62"/>
      <c r="D3590" s="62"/>
    </row>
    <row r="3591" spans="3:4" x14ac:dyDescent="0.2">
      <c r="C3591" s="62"/>
      <c r="D3591" s="62"/>
    </row>
    <row r="3592" spans="3:4" x14ac:dyDescent="0.2">
      <c r="C3592" s="62"/>
      <c r="D3592" s="62"/>
    </row>
    <row r="3593" spans="3:4" x14ac:dyDescent="0.2">
      <c r="C3593" s="62"/>
      <c r="D3593" s="62"/>
    </row>
    <row r="3594" spans="3:4" x14ac:dyDescent="0.2">
      <c r="C3594" s="62"/>
      <c r="D3594" s="62"/>
    </row>
    <row r="3595" spans="3:4" x14ac:dyDescent="0.2">
      <c r="C3595" s="62"/>
      <c r="D3595" s="62"/>
    </row>
    <row r="3596" spans="3:4" x14ac:dyDescent="0.2">
      <c r="C3596" s="62"/>
      <c r="D3596" s="62"/>
    </row>
    <row r="3597" spans="3:4" x14ac:dyDescent="0.2">
      <c r="C3597" s="62"/>
      <c r="D3597" s="62"/>
    </row>
    <row r="3598" spans="3:4" x14ac:dyDescent="0.2">
      <c r="C3598" s="62"/>
      <c r="D3598" s="62"/>
    </row>
    <row r="3599" spans="3:4" x14ac:dyDescent="0.2">
      <c r="C3599" s="62"/>
      <c r="D3599" s="62"/>
    </row>
    <row r="3600" spans="3:4" x14ac:dyDescent="0.2">
      <c r="C3600" s="62"/>
      <c r="D3600" s="62"/>
    </row>
    <row r="3601" spans="3:4" x14ac:dyDescent="0.2">
      <c r="C3601" s="62"/>
      <c r="D3601" s="62"/>
    </row>
    <row r="3602" spans="3:4" x14ac:dyDescent="0.2">
      <c r="C3602" s="62"/>
      <c r="D3602" s="62"/>
    </row>
    <row r="3603" spans="3:4" x14ac:dyDescent="0.2">
      <c r="C3603" s="62"/>
      <c r="D3603" s="62"/>
    </row>
    <row r="3604" spans="3:4" x14ac:dyDescent="0.2">
      <c r="C3604" s="62"/>
      <c r="D3604" s="62"/>
    </row>
    <row r="3605" spans="3:4" x14ac:dyDescent="0.2">
      <c r="C3605" s="62"/>
      <c r="D3605" s="62"/>
    </row>
    <row r="3606" spans="3:4" x14ac:dyDescent="0.2">
      <c r="C3606" s="62"/>
      <c r="D3606" s="62"/>
    </row>
    <row r="3607" spans="3:4" x14ac:dyDescent="0.2">
      <c r="C3607" s="62"/>
      <c r="D3607" s="62"/>
    </row>
    <row r="3608" spans="3:4" x14ac:dyDescent="0.2">
      <c r="C3608" s="62"/>
      <c r="D3608" s="62"/>
    </row>
    <row r="3609" spans="3:4" x14ac:dyDescent="0.2">
      <c r="C3609" s="62"/>
      <c r="D3609" s="62"/>
    </row>
    <row r="3610" spans="3:4" x14ac:dyDescent="0.2">
      <c r="C3610" s="62"/>
      <c r="D3610" s="62"/>
    </row>
    <row r="3611" spans="3:4" x14ac:dyDescent="0.2">
      <c r="C3611" s="62"/>
      <c r="D3611" s="62"/>
    </row>
    <row r="3612" spans="3:4" x14ac:dyDescent="0.2">
      <c r="C3612" s="62"/>
      <c r="D3612" s="62"/>
    </row>
    <row r="3613" spans="3:4" x14ac:dyDescent="0.2">
      <c r="C3613" s="62"/>
      <c r="D3613" s="62"/>
    </row>
    <row r="3614" spans="3:4" x14ac:dyDescent="0.2">
      <c r="C3614" s="62"/>
      <c r="D3614" s="62"/>
    </row>
    <row r="3615" spans="3:4" x14ac:dyDescent="0.2">
      <c r="C3615" s="62"/>
      <c r="D3615" s="62"/>
    </row>
    <row r="3616" spans="3:4" x14ac:dyDescent="0.2">
      <c r="C3616" s="62"/>
      <c r="D3616" s="62"/>
    </row>
    <row r="3617" spans="3:4" x14ac:dyDescent="0.2">
      <c r="C3617" s="62"/>
      <c r="D3617" s="62"/>
    </row>
    <row r="3618" spans="3:4" x14ac:dyDescent="0.2">
      <c r="C3618" s="62"/>
      <c r="D3618" s="62"/>
    </row>
    <row r="3619" spans="3:4" x14ac:dyDescent="0.2">
      <c r="C3619" s="62"/>
      <c r="D3619" s="62"/>
    </row>
    <row r="3620" spans="3:4" x14ac:dyDescent="0.2">
      <c r="C3620" s="62"/>
      <c r="D3620" s="62"/>
    </row>
    <row r="3621" spans="3:4" x14ac:dyDescent="0.2">
      <c r="C3621" s="62"/>
      <c r="D3621" s="62"/>
    </row>
    <row r="3622" spans="3:4" x14ac:dyDescent="0.2">
      <c r="C3622" s="62"/>
      <c r="D3622" s="62"/>
    </row>
    <row r="3623" spans="3:4" x14ac:dyDescent="0.2">
      <c r="C3623" s="62"/>
      <c r="D3623" s="62"/>
    </row>
    <row r="3624" spans="3:4" x14ac:dyDescent="0.2">
      <c r="C3624" s="62"/>
      <c r="D3624" s="62"/>
    </row>
    <row r="3625" spans="3:4" x14ac:dyDescent="0.2">
      <c r="C3625" s="62"/>
      <c r="D3625" s="62"/>
    </row>
    <row r="3626" spans="3:4" x14ac:dyDescent="0.2">
      <c r="C3626" s="62"/>
      <c r="D3626" s="62"/>
    </row>
    <row r="3627" spans="3:4" x14ac:dyDescent="0.2">
      <c r="C3627" s="62"/>
      <c r="D3627" s="62"/>
    </row>
    <row r="3628" spans="3:4" x14ac:dyDescent="0.2">
      <c r="C3628" s="62"/>
      <c r="D3628" s="62"/>
    </row>
    <row r="3629" spans="3:4" x14ac:dyDescent="0.2">
      <c r="C3629" s="62"/>
      <c r="D3629" s="62"/>
    </row>
    <row r="3630" spans="3:4" x14ac:dyDescent="0.2">
      <c r="C3630" s="62"/>
      <c r="D3630" s="62"/>
    </row>
    <row r="3631" spans="3:4" x14ac:dyDescent="0.2">
      <c r="C3631" s="62"/>
      <c r="D3631" s="62"/>
    </row>
    <row r="3632" spans="3:4" x14ac:dyDescent="0.2">
      <c r="C3632" s="62"/>
      <c r="D3632" s="62"/>
    </row>
    <row r="3633" spans="3:4" x14ac:dyDescent="0.2">
      <c r="C3633" s="62"/>
      <c r="D3633" s="62"/>
    </row>
    <row r="3634" spans="3:4" x14ac:dyDescent="0.2">
      <c r="C3634" s="62"/>
      <c r="D3634" s="62"/>
    </row>
    <row r="3635" spans="3:4" x14ac:dyDescent="0.2">
      <c r="C3635" s="62"/>
      <c r="D3635" s="62"/>
    </row>
    <row r="3636" spans="3:4" x14ac:dyDescent="0.2">
      <c r="C3636" s="62"/>
      <c r="D3636" s="62"/>
    </row>
    <row r="3637" spans="3:4" x14ac:dyDescent="0.2">
      <c r="C3637" s="62"/>
      <c r="D3637" s="62"/>
    </row>
    <row r="3638" spans="3:4" x14ac:dyDescent="0.2">
      <c r="C3638" s="62"/>
      <c r="D3638" s="62"/>
    </row>
    <row r="3639" spans="3:4" x14ac:dyDescent="0.2">
      <c r="C3639" s="62"/>
      <c r="D3639" s="62"/>
    </row>
    <row r="3640" spans="3:4" x14ac:dyDescent="0.2">
      <c r="C3640" s="62"/>
      <c r="D3640" s="62"/>
    </row>
    <row r="3641" spans="3:4" x14ac:dyDescent="0.2">
      <c r="C3641" s="62"/>
      <c r="D3641" s="62"/>
    </row>
    <row r="3642" spans="3:4" x14ac:dyDescent="0.2">
      <c r="C3642" s="62"/>
      <c r="D3642" s="62"/>
    </row>
    <row r="3643" spans="3:4" x14ac:dyDescent="0.2">
      <c r="C3643" s="62"/>
      <c r="D3643" s="62"/>
    </row>
    <row r="3644" spans="3:4" x14ac:dyDescent="0.2">
      <c r="C3644" s="62"/>
      <c r="D3644" s="62"/>
    </row>
    <row r="3645" spans="3:4" x14ac:dyDescent="0.2">
      <c r="C3645" s="62"/>
      <c r="D3645" s="62"/>
    </row>
    <row r="3646" spans="3:4" x14ac:dyDescent="0.2">
      <c r="C3646" s="62"/>
      <c r="D3646" s="62"/>
    </row>
    <row r="3647" spans="3:4" x14ac:dyDescent="0.2">
      <c r="C3647" s="62"/>
      <c r="D3647" s="62"/>
    </row>
    <row r="3648" spans="3:4" x14ac:dyDescent="0.2">
      <c r="C3648" s="62"/>
      <c r="D3648" s="62"/>
    </row>
    <row r="3649" spans="3:4" x14ac:dyDescent="0.2">
      <c r="C3649" s="62"/>
      <c r="D3649" s="62"/>
    </row>
    <row r="3650" spans="3:4" x14ac:dyDescent="0.2">
      <c r="C3650" s="62"/>
      <c r="D3650" s="62"/>
    </row>
    <row r="3651" spans="3:4" x14ac:dyDescent="0.2">
      <c r="C3651" s="62"/>
      <c r="D3651" s="62"/>
    </row>
    <row r="3652" spans="3:4" x14ac:dyDescent="0.2">
      <c r="C3652" s="62"/>
      <c r="D3652" s="62"/>
    </row>
    <row r="3653" spans="3:4" x14ac:dyDescent="0.2">
      <c r="C3653" s="62"/>
      <c r="D3653" s="62"/>
    </row>
    <row r="3654" spans="3:4" x14ac:dyDescent="0.2">
      <c r="C3654" s="62"/>
      <c r="D3654" s="62"/>
    </row>
    <row r="3655" spans="3:4" x14ac:dyDescent="0.2">
      <c r="C3655" s="62"/>
      <c r="D3655" s="62"/>
    </row>
    <row r="3656" spans="3:4" x14ac:dyDescent="0.2">
      <c r="C3656" s="62"/>
      <c r="D3656" s="62"/>
    </row>
    <row r="3657" spans="3:4" x14ac:dyDescent="0.2">
      <c r="C3657" s="62"/>
      <c r="D3657" s="62"/>
    </row>
    <row r="3658" spans="3:4" x14ac:dyDescent="0.2">
      <c r="C3658" s="62"/>
      <c r="D3658" s="62"/>
    </row>
    <row r="3659" spans="3:4" x14ac:dyDescent="0.2">
      <c r="C3659" s="62"/>
      <c r="D3659" s="62"/>
    </row>
    <row r="3660" spans="3:4" x14ac:dyDescent="0.2">
      <c r="C3660" s="62"/>
      <c r="D3660" s="62"/>
    </row>
    <row r="3661" spans="3:4" x14ac:dyDescent="0.2">
      <c r="C3661" s="62"/>
      <c r="D3661" s="62"/>
    </row>
    <row r="3662" spans="3:4" x14ac:dyDescent="0.2">
      <c r="C3662" s="62"/>
      <c r="D3662" s="62"/>
    </row>
    <row r="3663" spans="3:4" x14ac:dyDescent="0.2">
      <c r="C3663" s="62"/>
      <c r="D3663" s="62"/>
    </row>
    <row r="3664" spans="3:4" x14ac:dyDescent="0.2">
      <c r="C3664" s="62"/>
      <c r="D3664" s="62"/>
    </row>
    <row r="3665" spans="3:4" x14ac:dyDescent="0.2">
      <c r="C3665" s="62"/>
      <c r="D3665" s="62"/>
    </row>
    <row r="3666" spans="3:4" x14ac:dyDescent="0.2">
      <c r="C3666" s="62"/>
      <c r="D3666" s="62"/>
    </row>
    <row r="3667" spans="3:4" x14ac:dyDescent="0.2">
      <c r="C3667" s="62"/>
      <c r="D3667" s="62"/>
    </row>
    <row r="3668" spans="3:4" x14ac:dyDescent="0.2">
      <c r="C3668" s="62"/>
      <c r="D3668" s="62"/>
    </row>
    <row r="3669" spans="3:4" x14ac:dyDescent="0.2">
      <c r="C3669" s="62"/>
      <c r="D3669" s="62"/>
    </row>
    <row r="3670" spans="3:4" x14ac:dyDescent="0.2">
      <c r="C3670" s="62"/>
      <c r="D3670" s="62"/>
    </row>
    <row r="3671" spans="3:4" x14ac:dyDescent="0.2">
      <c r="C3671" s="62"/>
      <c r="D3671" s="62"/>
    </row>
    <row r="3672" spans="3:4" x14ac:dyDescent="0.2">
      <c r="C3672" s="62"/>
      <c r="D3672" s="62"/>
    </row>
    <row r="3673" spans="3:4" x14ac:dyDescent="0.2">
      <c r="C3673" s="62"/>
      <c r="D3673" s="62"/>
    </row>
    <row r="3674" spans="3:4" x14ac:dyDescent="0.2">
      <c r="C3674" s="62"/>
      <c r="D3674" s="62"/>
    </row>
    <row r="3675" spans="3:4" x14ac:dyDescent="0.2">
      <c r="C3675" s="62"/>
      <c r="D3675" s="62"/>
    </row>
    <row r="3676" spans="3:4" x14ac:dyDescent="0.2">
      <c r="C3676" s="62"/>
      <c r="D3676" s="62"/>
    </row>
    <row r="3677" spans="3:4" x14ac:dyDescent="0.2">
      <c r="C3677" s="62"/>
      <c r="D3677" s="62"/>
    </row>
    <row r="3678" spans="3:4" x14ac:dyDescent="0.2">
      <c r="C3678" s="62"/>
      <c r="D3678" s="62"/>
    </row>
    <row r="3679" spans="3:4" x14ac:dyDescent="0.2">
      <c r="C3679" s="62"/>
      <c r="D3679" s="62"/>
    </row>
    <row r="3680" spans="3:4" x14ac:dyDescent="0.2">
      <c r="C3680" s="62"/>
      <c r="D3680" s="62"/>
    </row>
    <row r="3681" spans="3:4" x14ac:dyDescent="0.2">
      <c r="C3681" s="62"/>
      <c r="D3681" s="62"/>
    </row>
    <row r="3682" spans="3:4" x14ac:dyDescent="0.2">
      <c r="C3682" s="62"/>
      <c r="D3682" s="62"/>
    </row>
    <row r="3683" spans="3:4" x14ac:dyDescent="0.2">
      <c r="C3683" s="62"/>
      <c r="D3683" s="62"/>
    </row>
    <row r="3684" spans="3:4" x14ac:dyDescent="0.2">
      <c r="C3684" s="62"/>
      <c r="D3684" s="62"/>
    </row>
    <row r="3685" spans="3:4" x14ac:dyDescent="0.2">
      <c r="C3685" s="62"/>
      <c r="D3685" s="62"/>
    </row>
    <row r="3686" spans="3:4" x14ac:dyDescent="0.2">
      <c r="C3686" s="62"/>
      <c r="D3686" s="62"/>
    </row>
    <row r="3687" spans="3:4" x14ac:dyDescent="0.2">
      <c r="C3687" s="62"/>
      <c r="D3687" s="62"/>
    </row>
    <row r="3688" spans="3:4" x14ac:dyDescent="0.2">
      <c r="C3688" s="62"/>
      <c r="D3688" s="62"/>
    </row>
    <row r="3689" spans="3:4" x14ac:dyDescent="0.2">
      <c r="C3689" s="62"/>
      <c r="D3689" s="62"/>
    </row>
    <row r="3690" spans="3:4" x14ac:dyDescent="0.2">
      <c r="C3690" s="62"/>
      <c r="D3690" s="62"/>
    </row>
    <row r="3691" spans="3:4" x14ac:dyDescent="0.2">
      <c r="C3691" s="62"/>
      <c r="D3691" s="62"/>
    </row>
    <row r="3692" spans="3:4" x14ac:dyDescent="0.2">
      <c r="C3692" s="62"/>
      <c r="D3692" s="62"/>
    </row>
    <row r="3693" spans="3:4" x14ac:dyDescent="0.2">
      <c r="C3693" s="62"/>
      <c r="D3693" s="62"/>
    </row>
    <row r="3694" spans="3:4" x14ac:dyDescent="0.2">
      <c r="C3694" s="62"/>
      <c r="D3694" s="62"/>
    </row>
    <row r="3695" spans="3:4" x14ac:dyDescent="0.2">
      <c r="C3695" s="62"/>
      <c r="D3695" s="62"/>
    </row>
    <row r="3696" spans="3:4" x14ac:dyDescent="0.2">
      <c r="C3696" s="62"/>
      <c r="D3696" s="62"/>
    </row>
    <row r="3697" spans="3:4" x14ac:dyDescent="0.2">
      <c r="C3697" s="62"/>
      <c r="D3697" s="62"/>
    </row>
    <row r="3698" spans="3:4" x14ac:dyDescent="0.2">
      <c r="C3698" s="62"/>
      <c r="D3698" s="62"/>
    </row>
    <row r="3699" spans="3:4" x14ac:dyDescent="0.2">
      <c r="C3699" s="62"/>
      <c r="D3699" s="62"/>
    </row>
    <row r="3700" spans="3:4" x14ac:dyDescent="0.2">
      <c r="C3700" s="62"/>
      <c r="D3700" s="62"/>
    </row>
    <row r="3701" spans="3:4" x14ac:dyDescent="0.2">
      <c r="C3701" s="62"/>
      <c r="D3701" s="62"/>
    </row>
    <row r="3702" spans="3:4" x14ac:dyDescent="0.2">
      <c r="C3702" s="62"/>
      <c r="D3702" s="62"/>
    </row>
    <row r="3703" spans="3:4" x14ac:dyDescent="0.2">
      <c r="C3703" s="62"/>
      <c r="D3703" s="62"/>
    </row>
    <row r="3704" spans="3:4" x14ac:dyDescent="0.2">
      <c r="C3704" s="62"/>
      <c r="D3704" s="62"/>
    </row>
    <row r="3705" spans="3:4" x14ac:dyDescent="0.2">
      <c r="C3705" s="62"/>
      <c r="D3705" s="62"/>
    </row>
    <row r="3706" spans="3:4" x14ac:dyDescent="0.2">
      <c r="C3706" s="62"/>
      <c r="D3706" s="62"/>
    </row>
    <row r="3707" spans="3:4" x14ac:dyDescent="0.2">
      <c r="C3707" s="62"/>
      <c r="D3707" s="62"/>
    </row>
    <row r="3708" spans="3:4" x14ac:dyDescent="0.2">
      <c r="C3708" s="62"/>
      <c r="D3708" s="62"/>
    </row>
    <row r="3709" spans="3:4" x14ac:dyDescent="0.2">
      <c r="C3709" s="62"/>
      <c r="D3709" s="62"/>
    </row>
    <row r="3710" spans="3:4" x14ac:dyDescent="0.2">
      <c r="C3710" s="62"/>
      <c r="D3710" s="62"/>
    </row>
    <row r="3711" spans="3:4" x14ac:dyDescent="0.2">
      <c r="C3711" s="62"/>
      <c r="D3711" s="62"/>
    </row>
    <row r="3712" spans="3:4" x14ac:dyDescent="0.2">
      <c r="C3712" s="62"/>
      <c r="D3712" s="62"/>
    </row>
    <row r="3713" spans="3:4" x14ac:dyDescent="0.2">
      <c r="C3713" s="62"/>
      <c r="D3713" s="62"/>
    </row>
    <row r="3714" spans="3:4" x14ac:dyDescent="0.2">
      <c r="C3714" s="62"/>
      <c r="D3714" s="62"/>
    </row>
    <row r="3715" spans="3:4" x14ac:dyDescent="0.2">
      <c r="C3715" s="62"/>
      <c r="D3715" s="62"/>
    </row>
    <row r="3716" spans="3:4" x14ac:dyDescent="0.2">
      <c r="C3716" s="62"/>
      <c r="D3716" s="62"/>
    </row>
    <row r="3717" spans="3:4" x14ac:dyDescent="0.2">
      <c r="C3717" s="62"/>
      <c r="D3717" s="62"/>
    </row>
    <row r="3718" spans="3:4" x14ac:dyDescent="0.2">
      <c r="C3718" s="62"/>
      <c r="D3718" s="62"/>
    </row>
    <row r="3719" spans="3:4" x14ac:dyDescent="0.2">
      <c r="C3719" s="62"/>
      <c r="D3719" s="62"/>
    </row>
    <row r="3720" spans="3:4" x14ac:dyDescent="0.2">
      <c r="C3720" s="62"/>
      <c r="D3720" s="62"/>
    </row>
    <row r="3721" spans="3:4" x14ac:dyDescent="0.2">
      <c r="C3721" s="62"/>
      <c r="D3721" s="62"/>
    </row>
    <row r="3722" spans="3:4" x14ac:dyDescent="0.2">
      <c r="C3722" s="62"/>
      <c r="D3722" s="62"/>
    </row>
    <row r="3723" spans="3:4" x14ac:dyDescent="0.2">
      <c r="C3723" s="62"/>
      <c r="D3723" s="62"/>
    </row>
    <row r="3724" spans="3:4" x14ac:dyDescent="0.2">
      <c r="C3724" s="62"/>
      <c r="D3724" s="62"/>
    </row>
    <row r="3725" spans="3:4" x14ac:dyDescent="0.2">
      <c r="C3725" s="62"/>
      <c r="D3725" s="62"/>
    </row>
    <row r="3726" spans="3:4" x14ac:dyDescent="0.2">
      <c r="C3726" s="62"/>
      <c r="D3726" s="62"/>
    </row>
    <row r="3727" spans="3:4" x14ac:dyDescent="0.2">
      <c r="C3727" s="62"/>
      <c r="D3727" s="62"/>
    </row>
    <row r="3728" spans="3:4" x14ac:dyDescent="0.2">
      <c r="C3728" s="62"/>
      <c r="D3728" s="62"/>
    </row>
    <row r="3729" spans="3:4" x14ac:dyDescent="0.2">
      <c r="C3729" s="62"/>
      <c r="D3729" s="62"/>
    </row>
    <row r="3730" spans="3:4" x14ac:dyDescent="0.2">
      <c r="C3730" s="62"/>
      <c r="D3730" s="62"/>
    </row>
    <row r="3731" spans="3:4" x14ac:dyDescent="0.2">
      <c r="C3731" s="62"/>
      <c r="D3731" s="62"/>
    </row>
    <row r="3732" spans="3:4" x14ac:dyDescent="0.2">
      <c r="C3732" s="62"/>
      <c r="D3732" s="62"/>
    </row>
    <row r="3733" spans="3:4" x14ac:dyDescent="0.2">
      <c r="C3733" s="62"/>
      <c r="D3733" s="62"/>
    </row>
    <row r="3734" spans="3:4" x14ac:dyDescent="0.2">
      <c r="C3734" s="62"/>
      <c r="D3734" s="62"/>
    </row>
    <row r="3735" spans="3:4" x14ac:dyDescent="0.2">
      <c r="C3735" s="62"/>
      <c r="D3735" s="62"/>
    </row>
    <row r="3736" spans="3:4" x14ac:dyDescent="0.2">
      <c r="C3736" s="62"/>
      <c r="D3736" s="62"/>
    </row>
    <row r="3737" spans="3:4" x14ac:dyDescent="0.2">
      <c r="C3737" s="62"/>
      <c r="D3737" s="62"/>
    </row>
    <row r="3738" spans="3:4" x14ac:dyDescent="0.2">
      <c r="C3738" s="62"/>
      <c r="D3738" s="62"/>
    </row>
    <row r="3739" spans="3:4" x14ac:dyDescent="0.2">
      <c r="C3739" s="62"/>
      <c r="D3739" s="62"/>
    </row>
    <row r="3740" spans="3:4" x14ac:dyDescent="0.2">
      <c r="C3740" s="62"/>
      <c r="D3740" s="62"/>
    </row>
    <row r="3741" spans="3:4" x14ac:dyDescent="0.2">
      <c r="C3741" s="62"/>
      <c r="D3741" s="62"/>
    </row>
    <row r="3742" spans="3:4" x14ac:dyDescent="0.2">
      <c r="C3742" s="62"/>
      <c r="D3742" s="62"/>
    </row>
    <row r="3743" spans="3:4" x14ac:dyDescent="0.2">
      <c r="C3743" s="62"/>
      <c r="D3743" s="62"/>
    </row>
    <row r="3744" spans="3:4" x14ac:dyDescent="0.2">
      <c r="C3744" s="62"/>
      <c r="D3744" s="62"/>
    </row>
    <row r="3745" spans="3:4" x14ac:dyDescent="0.2">
      <c r="C3745" s="62"/>
      <c r="D3745" s="62"/>
    </row>
    <row r="3746" spans="3:4" x14ac:dyDescent="0.2">
      <c r="C3746" s="62"/>
      <c r="D3746" s="62"/>
    </row>
    <row r="3747" spans="3:4" x14ac:dyDescent="0.2">
      <c r="C3747" s="62"/>
      <c r="D3747" s="62"/>
    </row>
    <row r="3748" spans="3:4" x14ac:dyDescent="0.2">
      <c r="C3748" s="62"/>
      <c r="D3748" s="62"/>
    </row>
    <row r="3749" spans="3:4" x14ac:dyDescent="0.2">
      <c r="C3749" s="62"/>
      <c r="D3749" s="62"/>
    </row>
    <row r="3750" spans="3:4" x14ac:dyDescent="0.2">
      <c r="C3750" s="62"/>
      <c r="D3750" s="62"/>
    </row>
    <row r="3751" spans="3:4" x14ac:dyDescent="0.2">
      <c r="C3751" s="62"/>
      <c r="D3751" s="62"/>
    </row>
    <row r="3752" spans="3:4" x14ac:dyDescent="0.2">
      <c r="C3752" s="62"/>
      <c r="D3752" s="62"/>
    </row>
    <row r="3753" spans="3:4" x14ac:dyDescent="0.2">
      <c r="C3753" s="62"/>
      <c r="D3753" s="62"/>
    </row>
    <row r="3754" spans="3:4" x14ac:dyDescent="0.2">
      <c r="C3754" s="62"/>
      <c r="D3754" s="62"/>
    </row>
    <row r="3755" spans="3:4" x14ac:dyDescent="0.2">
      <c r="C3755" s="62"/>
      <c r="D3755" s="62"/>
    </row>
    <row r="3756" spans="3:4" x14ac:dyDescent="0.2">
      <c r="C3756" s="62"/>
      <c r="D3756" s="62"/>
    </row>
    <row r="3757" spans="3:4" x14ac:dyDescent="0.2">
      <c r="C3757" s="62"/>
      <c r="D3757" s="62"/>
    </row>
    <row r="3758" spans="3:4" x14ac:dyDescent="0.2">
      <c r="C3758" s="62"/>
      <c r="D3758" s="62"/>
    </row>
    <row r="3759" spans="3:4" x14ac:dyDescent="0.2">
      <c r="C3759" s="62"/>
      <c r="D3759" s="62"/>
    </row>
    <row r="3760" spans="3:4" x14ac:dyDescent="0.2">
      <c r="C3760" s="62"/>
      <c r="D3760" s="62"/>
    </row>
    <row r="3761" spans="3:4" x14ac:dyDescent="0.2">
      <c r="C3761" s="62"/>
      <c r="D3761" s="62"/>
    </row>
    <row r="3762" spans="3:4" x14ac:dyDescent="0.2">
      <c r="C3762" s="62"/>
      <c r="D3762" s="62"/>
    </row>
    <row r="3763" spans="3:4" x14ac:dyDescent="0.2">
      <c r="C3763" s="62"/>
      <c r="D3763" s="62"/>
    </row>
    <row r="3764" spans="3:4" x14ac:dyDescent="0.2">
      <c r="C3764" s="62"/>
      <c r="D3764" s="62"/>
    </row>
    <row r="3765" spans="3:4" x14ac:dyDescent="0.2">
      <c r="C3765" s="62"/>
      <c r="D3765" s="62"/>
    </row>
    <row r="3766" spans="3:4" x14ac:dyDescent="0.2">
      <c r="C3766" s="62"/>
      <c r="D3766" s="62"/>
    </row>
    <row r="3767" spans="3:4" x14ac:dyDescent="0.2">
      <c r="C3767" s="62"/>
      <c r="D3767" s="62"/>
    </row>
    <row r="3768" spans="3:4" x14ac:dyDescent="0.2">
      <c r="C3768" s="62"/>
      <c r="D3768" s="62"/>
    </row>
    <row r="3769" spans="3:4" x14ac:dyDescent="0.2">
      <c r="C3769" s="62"/>
      <c r="D3769" s="62"/>
    </row>
    <row r="3770" spans="3:4" x14ac:dyDescent="0.2">
      <c r="C3770" s="62"/>
      <c r="D3770" s="62"/>
    </row>
    <row r="3771" spans="3:4" x14ac:dyDescent="0.2">
      <c r="C3771" s="62"/>
      <c r="D3771" s="62"/>
    </row>
    <row r="3772" spans="3:4" x14ac:dyDescent="0.2">
      <c r="C3772" s="62"/>
      <c r="D3772" s="62"/>
    </row>
    <row r="3773" spans="3:4" x14ac:dyDescent="0.2">
      <c r="C3773" s="62"/>
      <c r="D3773" s="62"/>
    </row>
    <row r="3774" spans="3:4" x14ac:dyDescent="0.2">
      <c r="C3774" s="62"/>
      <c r="D3774" s="62"/>
    </row>
    <row r="3775" spans="3:4" x14ac:dyDescent="0.2">
      <c r="C3775" s="62"/>
      <c r="D3775" s="62"/>
    </row>
    <row r="3776" spans="3:4" x14ac:dyDescent="0.2">
      <c r="C3776" s="62"/>
      <c r="D3776" s="62"/>
    </row>
    <row r="3777" spans="3:4" x14ac:dyDescent="0.2">
      <c r="C3777" s="62"/>
      <c r="D3777" s="62"/>
    </row>
    <row r="3778" spans="3:4" x14ac:dyDescent="0.2">
      <c r="C3778" s="62"/>
      <c r="D3778" s="62"/>
    </row>
    <row r="3779" spans="3:4" x14ac:dyDescent="0.2">
      <c r="C3779" s="62"/>
      <c r="D3779" s="62"/>
    </row>
    <row r="3780" spans="3:4" x14ac:dyDescent="0.2">
      <c r="C3780" s="62"/>
      <c r="D3780" s="62"/>
    </row>
    <row r="3781" spans="3:4" x14ac:dyDescent="0.2">
      <c r="C3781" s="62"/>
      <c r="D3781" s="62"/>
    </row>
    <row r="3782" spans="3:4" x14ac:dyDescent="0.2">
      <c r="C3782" s="62"/>
      <c r="D3782" s="62"/>
    </row>
    <row r="3783" spans="3:4" x14ac:dyDescent="0.2">
      <c r="C3783" s="62"/>
      <c r="D3783" s="62"/>
    </row>
    <row r="3784" spans="3:4" x14ac:dyDescent="0.2">
      <c r="C3784" s="62"/>
      <c r="D3784" s="62"/>
    </row>
    <row r="3785" spans="3:4" x14ac:dyDescent="0.2">
      <c r="C3785" s="62"/>
      <c r="D3785" s="62"/>
    </row>
    <row r="3786" spans="3:4" x14ac:dyDescent="0.2">
      <c r="C3786" s="62"/>
      <c r="D3786" s="62"/>
    </row>
    <row r="3787" spans="3:4" x14ac:dyDescent="0.2">
      <c r="C3787" s="62"/>
      <c r="D3787" s="62"/>
    </row>
    <row r="3788" spans="3:4" x14ac:dyDescent="0.2">
      <c r="C3788" s="62"/>
      <c r="D3788" s="62"/>
    </row>
    <row r="3789" spans="3:4" x14ac:dyDescent="0.2">
      <c r="C3789" s="62"/>
      <c r="D3789" s="62"/>
    </row>
  </sheetData>
  <sheetProtection sheet="1" objects="1" scenarios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21"/>
  </sheetPr>
  <dimension ref="A1:BX3902"/>
  <sheetViews>
    <sheetView topLeftCell="A188" workbookViewId="0">
      <selection activeCell="P232" sqref="P232"/>
    </sheetView>
  </sheetViews>
  <sheetFormatPr defaultRowHeight="12.75" x14ac:dyDescent="0.2"/>
  <cols>
    <col min="1" max="1" width="14" style="4" customWidth="1"/>
    <col min="2" max="2" width="3.7109375" style="4" customWidth="1"/>
    <col min="3" max="3" width="11.28515625" style="4" customWidth="1"/>
    <col min="4" max="4" width="10.7109375" style="4" customWidth="1"/>
    <col min="5" max="6" width="9.42578125" style="4" customWidth="1"/>
    <col min="7" max="7" width="15" style="4" customWidth="1"/>
    <col min="8" max="15" width="9.42578125" style="4" customWidth="1"/>
    <col min="16" max="17" width="10.7109375" style="4" customWidth="1"/>
    <col min="18" max="18" width="12.7109375" style="4" customWidth="1"/>
    <col min="19" max="19" width="9.140625" style="4"/>
    <col min="20" max="20" width="12.42578125" style="4" bestFit="1" customWidth="1"/>
    <col min="21" max="25" width="9.140625" style="4"/>
    <col min="26" max="26" width="10.28515625" style="16" customWidth="1"/>
    <col min="27" max="27" width="12.140625" style="16" customWidth="1"/>
    <col min="28" max="28" width="9.42578125" style="16" customWidth="1"/>
    <col min="29" max="31" width="10.42578125" style="16" customWidth="1"/>
    <col min="32" max="32" width="10.5703125" style="16" customWidth="1"/>
    <col min="33" max="33" width="10.28515625" style="16" customWidth="1"/>
    <col min="34" max="37" width="9.42578125" style="16" customWidth="1"/>
    <col min="38" max="52" width="10.28515625" style="16" customWidth="1"/>
    <col min="53" max="53" width="11.85546875" style="16" customWidth="1"/>
    <col min="54" max="54" width="14.7109375" style="16" customWidth="1"/>
    <col min="55" max="76" width="10.28515625" style="16" customWidth="1"/>
    <col min="77" max="16384" width="9.140625" style="4"/>
  </cols>
  <sheetData>
    <row r="1" spans="1:64" ht="21" thickBot="1" x14ac:dyDescent="0.35">
      <c r="A1" s="54" t="s">
        <v>131</v>
      </c>
      <c r="C1" s="10"/>
      <c r="AA1" s="86" t="s">
        <v>14</v>
      </c>
      <c r="AB1" s="238"/>
      <c r="AC1" s="238" t="s">
        <v>15</v>
      </c>
      <c r="AD1" s="238" t="s">
        <v>16</v>
      </c>
      <c r="AE1" s="239"/>
      <c r="AW1" s="240" t="s">
        <v>54</v>
      </c>
      <c r="AX1" s="241" t="s">
        <v>46</v>
      </c>
      <c r="AY1" s="114" t="s">
        <v>17</v>
      </c>
      <c r="AZ1" s="242" t="s">
        <v>18</v>
      </c>
      <c r="BA1" s="243" t="s">
        <v>19</v>
      </c>
      <c r="BB1" s="242" t="s">
        <v>20</v>
      </c>
      <c r="BC1" s="243" t="s">
        <v>21</v>
      </c>
      <c r="BD1" s="242" t="s">
        <v>22</v>
      </c>
      <c r="BE1" s="244" t="s">
        <v>23</v>
      </c>
      <c r="BF1" s="243" t="s">
        <v>24</v>
      </c>
      <c r="BG1" s="242" t="s">
        <v>25</v>
      </c>
      <c r="BH1" s="244" t="s">
        <v>26</v>
      </c>
      <c r="BI1" s="243" t="s">
        <v>27</v>
      </c>
      <c r="BJ1" s="242" t="s">
        <v>28</v>
      </c>
      <c r="BK1" s="244" t="s">
        <v>29</v>
      </c>
      <c r="BL1" s="243" t="s">
        <v>186</v>
      </c>
    </row>
    <row r="2" spans="1:64" ht="16.5" thickBot="1" x14ac:dyDescent="0.35">
      <c r="A2" s="16" t="s">
        <v>67</v>
      </c>
      <c r="B2" s="44" t="s">
        <v>119</v>
      </c>
      <c r="AA2" s="245" t="s">
        <v>0</v>
      </c>
      <c r="AB2" s="246">
        <f>C7</f>
        <v>51391.700315130991</v>
      </c>
      <c r="AC2" s="247" t="s">
        <v>1</v>
      </c>
      <c r="AD2" s="246">
        <f>C8</f>
        <v>0.318830261985383</v>
      </c>
      <c r="AE2" s="248" t="s">
        <v>12</v>
      </c>
      <c r="AL2" s="20"/>
      <c r="AW2" s="16">
        <v>-45000</v>
      </c>
      <c r="AX2" s="16">
        <f t="shared" ref="AX2:AX65" si="0">AB$3+AB$4*AW2+AB$5*AW2^2+AZ2</f>
        <v>-2.5202069390434512E-2</v>
      </c>
      <c r="AY2" s="16">
        <f t="shared" ref="AY2:AY65" si="1">AB$3+AB$4*AW2+AB$5*AW2^2</f>
        <v>-1.7277296661005453E-2</v>
      </c>
      <c r="AZ2" s="113">
        <f t="shared" ref="AZ2:AZ65" si="2">$AB$6*($AB$11/BA2*BB2+$AB$12)</f>
        <v>-7.9247727294290589E-3</v>
      </c>
      <c r="BA2" s="16">
        <f t="shared" ref="BA2:BA65" si="3">1+$AB$7*COS(BC2)</f>
        <v>0.83487342013559451</v>
      </c>
      <c r="BB2" s="16">
        <f t="shared" ref="BB2:BB65" si="4">SIN(BC2+RADIANS($AB$9))</f>
        <v>-0.58474095239066382</v>
      </c>
      <c r="BC2" s="16">
        <f t="shared" ref="BC2:BC65" si="5">2*ATAN(BD2)</f>
        <v>-1.2542034052520292</v>
      </c>
      <c r="BD2" s="16">
        <f t="shared" ref="BD2:BD65" si="6">SQRT((1+$AB$7)/(1-$AB$7))*TAN(BE2/2)</f>
        <v>-0.72468502137750002</v>
      </c>
      <c r="BE2" s="16">
        <f t="shared" ref="BE2:BK17" si="7">$BL2+$AB$7*SIN(BF2)</f>
        <v>4.4468948960025223</v>
      </c>
      <c r="BF2" s="16">
        <f t="shared" si="7"/>
        <v>4.4468870559647389</v>
      </c>
      <c r="BG2" s="16">
        <f t="shared" si="7"/>
        <v>4.4468307279133557</v>
      </c>
      <c r="BH2" s="16">
        <f t="shared" si="7"/>
        <v>4.4464263721626383</v>
      </c>
      <c r="BI2" s="16">
        <f t="shared" si="7"/>
        <v>4.4435410996052669</v>
      </c>
      <c r="BJ2" s="16">
        <f t="shared" si="7"/>
        <v>4.4237692483065949</v>
      </c>
      <c r="BK2" s="16">
        <f t="shared" si="7"/>
        <v>4.3131567059343459</v>
      </c>
      <c r="BL2" s="16">
        <f t="shared" ref="BL2:BL65" si="8">RADIANS($AB$9)+$AB$18*(AW2-AB$15)</f>
        <v>3.935089485617961</v>
      </c>
    </row>
    <row r="3" spans="1:64" ht="13.5" thickBot="1" x14ac:dyDescent="0.25">
      <c r="A3" s="16"/>
      <c r="B3" s="3"/>
      <c r="C3" s="13"/>
      <c r="D3" s="13"/>
      <c r="Z3" s="16">
        <v>0.03</v>
      </c>
      <c r="AA3" s="249" t="s">
        <v>30</v>
      </c>
      <c r="AB3" s="250">
        <f t="shared" ref="AB3:AB10" si="9">AC3*AD3</f>
        <v>7.0337265888491384E-3</v>
      </c>
      <c r="AC3" s="251">
        <v>0.70337265888491385</v>
      </c>
      <c r="AD3" s="16">
        <v>0.01</v>
      </c>
      <c r="AE3" s="252"/>
      <c r="AH3" s="251"/>
      <c r="AI3" s="251"/>
      <c r="AJ3" s="251"/>
      <c r="AK3" s="251"/>
      <c r="AL3" s="251"/>
      <c r="AW3" s="16">
        <v>-44500</v>
      </c>
      <c r="AX3" s="16">
        <f t="shared" si="0"/>
        <v>-2.4773550877252089E-2</v>
      </c>
      <c r="AY3" s="16">
        <f t="shared" si="1"/>
        <v>-1.7136491462031708E-2</v>
      </c>
      <c r="AZ3" s="113">
        <f t="shared" si="2"/>
        <v>-7.6370594152203822E-3</v>
      </c>
      <c r="BA3" s="16">
        <f t="shared" si="3"/>
        <v>0.80076980746519444</v>
      </c>
      <c r="BB3" s="16">
        <f t="shared" si="4"/>
        <v>-0.52785867301517009</v>
      </c>
      <c r="BC3" s="16">
        <f t="shared" si="5"/>
        <v>-1.185720110517013</v>
      </c>
      <c r="BD3" s="16">
        <f t="shared" si="6"/>
        <v>-0.67370583611792534</v>
      </c>
      <c r="BE3" s="16">
        <f t="shared" si="7"/>
        <v>4.5179011580631752</v>
      </c>
      <c r="BF3" s="16">
        <f t="shared" si="7"/>
        <v>4.5178995015340142</v>
      </c>
      <c r="BG3" s="16">
        <f t="shared" si="7"/>
        <v>4.5178833419037012</v>
      </c>
      <c r="BH3" s="16">
        <f t="shared" si="7"/>
        <v>4.5177257723544386</v>
      </c>
      <c r="BI3" s="16">
        <f t="shared" si="7"/>
        <v>4.5161958899927797</v>
      </c>
      <c r="BJ3" s="16">
        <f t="shared" si="7"/>
        <v>4.5019118516672032</v>
      </c>
      <c r="BK3" s="16">
        <f t="shared" si="7"/>
        <v>4.398047301567229</v>
      </c>
      <c r="BL3" s="16">
        <f t="shared" si="8"/>
        <v>3.9975111011142817</v>
      </c>
    </row>
    <row r="4" spans="1:64" ht="13.5" thickBot="1" x14ac:dyDescent="0.25">
      <c r="A4" s="17" t="s">
        <v>68</v>
      </c>
      <c r="B4" s="11"/>
      <c r="C4" s="14">
        <v>48544.870999999999</v>
      </c>
      <c r="D4" s="15">
        <v>0.31885106382919526</v>
      </c>
      <c r="E4" s="12"/>
      <c r="Z4" s="16">
        <v>-2.5000000000000002E-6</v>
      </c>
      <c r="AA4" s="253" t="s">
        <v>31</v>
      </c>
      <c r="AB4" s="254">
        <f t="shared" si="9"/>
        <v>8.0178553059590697E-7</v>
      </c>
      <c r="AC4" s="255">
        <v>8.0178553059590705</v>
      </c>
      <c r="AD4" s="16">
        <v>9.9999999999999995E-8</v>
      </c>
      <c r="AE4" s="252"/>
      <c r="AH4" s="255"/>
      <c r="AI4" s="255"/>
      <c r="AJ4" s="255"/>
      <c r="AK4" s="255"/>
      <c r="AL4" s="255"/>
      <c r="AW4" s="16">
        <v>-44000</v>
      </c>
      <c r="AX4" s="16">
        <f t="shared" si="0"/>
        <v>-2.4317253208125292E-2</v>
      </c>
      <c r="AY4" s="16">
        <f t="shared" si="1"/>
        <v>-1.699278025673031E-2</v>
      </c>
      <c r="AZ4" s="113">
        <f t="shared" si="2"/>
        <v>-7.3244729513949822E-3</v>
      </c>
      <c r="BA4" s="16">
        <f t="shared" si="3"/>
        <v>0.77013584014452674</v>
      </c>
      <c r="BB4" s="16">
        <f t="shared" si="4"/>
        <v>-0.4731876631565492</v>
      </c>
      <c r="BC4" s="16">
        <f t="shared" si="5"/>
        <v>-1.1225483819447237</v>
      </c>
      <c r="BD4" s="16">
        <f t="shared" si="6"/>
        <v>-0.62872598690245618</v>
      </c>
      <c r="BE4" s="16">
        <f t="shared" si="7"/>
        <v>4.5860984287514084</v>
      </c>
      <c r="BF4" s="16">
        <f t="shared" si="7"/>
        <v>4.5860982377057882</v>
      </c>
      <c r="BG4" s="16">
        <f t="shared" si="7"/>
        <v>4.5860953780049858</v>
      </c>
      <c r="BH4" s="16">
        <f t="shared" si="7"/>
        <v>4.5860525797531855</v>
      </c>
      <c r="BI4" s="16">
        <f t="shared" si="7"/>
        <v>4.5854137758566988</v>
      </c>
      <c r="BJ4" s="16">
        <f t="shared" si="7"/>
        <v>4.5762328804398136</v>
      </c>
      <c r="BK4" s="16">
        <f t="shared" si="7"/>
        <v>4.4813777313771626</v>
      </c>
      <c r="BL4" s="16">
        <f t="shared" si="8"/>
        <v>4.0599327166106027</v>
      </c>
    </row>
    <row r="5" spans="1:64" x14ac:dyDescent="0.2">
      <c r="A5" s="16"/>
      <c r="B5" s="3"/>
      <c r="C5" s="7"/>
      <c r="D5" s="7"/>
      <c r="Z5" s="16">
        <v>3E-11</v>
      </c>
      <c r="AA5" s="253" t="s">
        <v>129</v>
      </c>
      <c r="AB5" s="254">
        <f t="shared" si="9"/>
        <v>5.8120126552894912E-12</v>
      </c>
      <c r="AC5" s="255">
        <v>0.58120126552894913</v>
      </c>
      <c r="AD5" s="16">
        <v>9.9999999999999994E-12</v>
      </c>
      <c r="AE5" s="252"/>
      <c r="AH5" s="255"/>
      <c r="AI5" s="255"/>
      <c r="AJ5" s="255"/>
      <c r="AK5" s="255"/>
      <c r="AL5" s="255"/>
      <c r="AW5" s="16">
        <v>-43500</v>
      </c>
      <c r="AX5" s="16">
        <f t="shared" si="0"/>
        <v>-2.3837424770209382E-2</v>
      </c>
      <c r="AY5" s="16">
        <f t="shared" si="1"/>
        <v>-1.6846163045101274E-2</v>
      </c>
      <c r="AZ5" s="113">
        <f t="shared" si="2"/>
        <v>-6.9912617251081067E-3</v>
      </c>
      <c r="BA5" s="16">
        <f t="shared" si="3"/>
        <v>0.74254621333502424</v>
      </c>
      <c r="BB5" s="16">
        <f t="shared" si="4"/>
        <v>-0.42080035369099772</v>
      </c>
      <c r="BC5" s="16">
        <f t="shared" si="5"/>
        <v>-1.0639701243691035</v>
      </c>
      <c r="BD5" s="16">
        <f t="shared" si="6"/>
        <v>-0.58858665265708032</v>
      </c>
      <c r="BE5" s="16">
        <f t="shared" si="7"/>
        <v>4.6517699059956081</v>
      </c>
      <c r="BF5" s="16">
        <f t="shared" si="7"/>
        <v>4.6517699006974791</v>
      </c>
      <c r="BG5" s="16">
        <f t="shared" si="7"/>
        <v>4.6517697358116017</v>
      </c>
      <c r="BH5" s="16">
        <f t="shared" si="7"/>
        <v>4.651764604534689</v>
      </c>
      <c r="BI5" s="16">
        <f t="shared" si="7"/>
        <v>4.6516051345455951</v>
      </c>
      <c r="BJ5" s="16">
        <f t="shared" si="7"/>
        <v>4.6468419907768972</v>
      </c>
      <c r="BK5" s="16">
        <f t="shared" si="7"/>
        <v>4.5630665514960143</v>
      </c>
      <c r="BL5" s="16">
        <f t="shared" si="8"/>
        <v>4.1223543321069229</v>
      </c>
    </row>
    <row r="6" spans="1:64" x14ac:dyDescent="0.2">
      <c r="A6" s="17" t="s">
        <v>69</v>
      </c>
      <c r="B6" s="3"/>
      <c r="C6" s="5"/>
      <c r="AA6" s="253" t="s">
        <v>32</v>
      </c>
      <c r="AB6" s="254">
        <f t="shared" si="9"/>
        <v>9.715450913287068E-3</v>
      </c>
      <c r="AC6" s="255">
        <v>0.9715450913287067</v>
      </c>
      <c r="AD6" s="16">
        <v>0.01</v>
      </c>
      <c r="AE6" s="252" t="s">
        <v>12</v>
      </c>
      <c r="AH6" s="255"/>
      <c r="AI6" s="255"/>
      <c r="AJ6" s="255"/>
      <c r="AK6" s="255"/>
      <c r="AL6" s="255"/>
      <c r="AW6" s="16">
        <v>-43000</v>
      </c>
      <c r="AX6" s="16">
        <f t="shared" si="0"/>
        <v>-2.333763959324674E-2</v>
      </c>
      <c r="AY6" s="16">
        <f t="shared" si="1"/>
        <v>-1.6696639827144588E-2</v>
      </c>
      <c r="AZ6" s="16">
        <f t="shared" si="2"/>
        <v>-6.6409997661021512E-3</v>
      </c>
      <c r="BA6" s="16">
        <f t="shared" si="3"/>
        <v>0.71763056340783016</v>
      </c>
      <c r="BB6" s="16">
        <f t="shared" si="4"/>
        <v>-0.37068159960680769</v>
      </c>
      <c r="BC6" s="16">
        <f t="shared" si="5"/>
        <v>-1.0093855097412923</v>
      </c>
      <c r="BD6" s="16">
        <f t="shared" si="6"/>
        <v>-0.55241148681818752</v>
      </c>
      <c r="BE6" s="16">
        <f t="shared" si="7"/>
        <v>4.7151636858362576</v>
      </c>
      <c r="BF6" s="16">
        <f t="shared" si="7"/>
        <v>4.7151636858362522</v>
      </c>
      <c r="BG6" s="16">
        <f t="shared" si="7"/>
        <v>4.7151636858393848</v>
      </c>
      <c r="BH6" s="16">
        <f t="shared" si="7"/>
        <v>4.7151636837111983</v>
      </c>
      <c r="BI6" s="16">
        <f t="shared" si="7"/>
        <v>4.715165129435265</v>
      </c>
      <c r="BJ6" s="16">
        <f t="shared" si="7"/>
        <v>4.713890794542607</v>
      </c>
      <c r="BK6" s="16">
        <f t="shared" si="7"/>
        <v>4.6430387124423129</v>
      </c>
      <c r="BL6" s="16">
        <f t="shared" si="8"/>
        <v>4.184775947603244</v>
      </c>
    </row>
    <row r="7" spans="1:64" x14ac:dyDescent="0.2">
      <c r="A7" s="16" t="s">
        <v>51</v>
      </c>
      <c r="B7" s="3"/>
      <c r="C7" s="23">
        <f>+D7+C8/2</f>
        <v>51391.700315130991</v>
      </c>
      <c r="D7" s="23">
        <v>51391.5409</v>
      </c>
      <c r="W7" s="4" t="s">
        <v>8</v>
      </c>
      <c r="X7" s="4">
        <f>P228-P21</f>
        <v>17947.645279999997</v>
      </c>
      <c r="Y7" s="4" t="s">
        <v>12</v>
      </c>
      <c r="AA7" s="256" t="s">
        <v>40</v>
      </c>
      <c r="AB7" s="257">
        <f t="shared" si="9"/>
        <v>-0.53038977996460035</v>
      </c>
      <c r="AC7" s="255">
        <v>-0.53038977996460035</v>
      </c>
      <c r="AD7" s="16">
        <v>1</v>
      </c>
      <c r="AE7" s="252"/>
      <c r="AH7" s="255"/>
      <c r="AI7" s="255"/>
      <c r="AJ7" s="255"/>
      <c r="AK7" s="255"/>
      <c r="AL7" s="255"/>
      <c r="AW7" s="16">
        <v>-42500</v>
      </c>
      <c r="AX7" s="16">
        <f t="shared" si="0"/>
        <v>-2.2820919643007226E-2</v>
      </c>
      <c r="AY7" s="16">
        <f t="shared" si="1"/>
        <v>-1.6544210602860265E-2</v>
      </c>
      <c r="AZ7" s="16">
        <f t="shared" si="2"/>
        <v>-6.2767090401469614E-3</v>
      </c>
      <c r="BA7" s="16">
        <f t="shared" si="3"/>
        <v>0.69506868777207464</v>
      </c>
      <c r="BB7" s="16">
        <f t="shared" si="4"/>
        <v>-0.32276379433721886</v>
      </c>
      <c r="BC7" s="16">
        <f t="shared" si="5"/>
        <v>-0.95829083235586343</v>
      </c>
      <c r="BD7" s="16">
        <f t="shared" si="6"/>
        <v>-0.51952512046682919</v>
      </c>
      <c r="BE7" s="16">
        <f t="shared" si="7"/>
        <v>4.7764977815995682</v>
      </c>
      <c r="BF7" s="16">
        <f t="shared" si="7"/>
        <v>4.7764977830847215</v>
      </c>
      <c r="BG7" s="16">
        <f t="shared" si="7"/>
        <v>4.7764977393772057</v>
      </c>
      <c r="BH7" s="16">
        <f t="shared" si="7"/>
        <v>4.7764990256609536</v>
      </c>
      <c r="BI7" s="16">
        <f t="shared" si="7"/>
        <v>4.7764611603796103</v>
      </c>
      <c r="BJ7" s="16">
        <f t="shared" si="7"/>
        <v>4.777566634052989</v>
      </c>
      <c r="BK7" s="16">
        <f t="shared" si="7"/>
        <v>4.7212258514534549</v>
      </c>
      <c r="BL7" s="16">
        <f t="shared" si="8"/>
        <v>4.2471975630995651</v>
      </c>
    </row>
    <row r="8" spans="1:64" ht="15.75" x14ac:dyDescent="0.3">
      <c r="A8" s="16" t="s">
        <v>60</v>
      </c>
      <c r="B8" s="3"/>
      <c r="C8" s="4">
        <v>0.318830261985383</v>
      </c>
      <c r="W8" s="4" t="s">
        <v>9</v>
      </c>
      <c r="X8" s="4">
        <f>X7/AB16</f>
        <v>1.1184992285387096</v>
      </c>
      <c r="AA8" s="253" t="s">
        <v>2</v>
      </c>
      <c r="AB8" s="257">
        <f t="shared" si="9"/>
        <v>43.933262414921501</v>
      </c>
      <c r="AC8" s="255">
        <v>4.3933262414921499</v>
      </c>
      <c r="AD8" s="16">
        <v>10</v>
      </c>
      <c r="AE8" s="252" t="s">
        <v>13</v>
      </c>
      <c r="AH8" s="255"/>
      <c r="AI8" s="255"/>
      <c r="AJ8" s="255"/>
      <c r="AK8" s="255"/>
      <c r="AL8" s="255"/>
      <c r="AW8" s="16">
        <v>-42000</v>
      </c>
      <c r="AX8" s="16">
        <f t="shared" si="0"/>
        <v>-2.2289834229557083E-2</v>
      </c>
      <c r="AY8" s="16">
        <f t="shared" si="1"/>
        <v>-1.6388875372248292E-2</v>
      </c>
      <c r="AZ8" s="16">
        <f t="shared" si="2"/>
        <v>-5.900958857308793E-3</v>
      </c>
      <c r="BA8" s="16">
        <f t="shared" si="3"/>
        <v>0.67458474344464214</v>
      </c>
      <c r="BB8" s="16">
        <f t="shared" si="4"/>
        <v>-0.2769496021841808</v>
      </c>
      <c r="BC8" s="16">
        <f t="shared" si="5"/>
        <v>-0.9102607923102517</v>
      </c>
      <c r="BD8" s="16">
        <f t="shared" si="6"/>
        <v>-0.48939837572929673</v>
      </c>
      <c r="BE8" s="16">
        <f t="shared" si="7"/>
        <v>4.835964349637214</v>
      </c>
      <c r="BF8" s="16">
        <f t="shared" si="7"/>
        <v>4.8359643912608279</v>
      </c>
      <c r="BG8" s="16">
        <f t="shared" si="7"/>
        <v>4.8359637545831955</v>
      </c>
      <c r="BH8" s="16">
        <f t="shared" si="7"/>
        <v>4.8359734928908349</v>
      </c>
      <c r="BI8" s="16">
        <f t="shared" si="7"/>
        <v>4.835824456962821</v>
      </c>
      <c r="BJ8" s="16">
        <f t="shared" si="7"/>
        <v>4.8380860743287908</v>
      </c>
      <c r="BK8" s="16">
        <f t="shared" si="7"/>
        <v>4.7975665587718677</v>
      </c>
      <c r="BL8" s="16">
        <f t="shared" si="8"/>
        <v>4.3096191785958862</v>
      </c>
    </row>
    <row r="9" spans="1:64" ht="15.75" x14ac:dyDescent="0.3">
      <c r="A9" s="60" t="s">
        <v>144</v>
      </c>
      <c r="B9" s="60"/>
      <c r="C9" s="60">
        <v>79</v>
      </c>
      <c r="D9" s="60" t="str">
        <f>"F"&amp;C9</f>
        <v>F79</v>
      </c>
      <c r="E9" s="60" t="str">
        <f>"G"&amp;C9</f>
        <v>G79</v>
      </c>
      <c r="W9" s="3"/>
      <c r="AA9" s="258" t="s">
        <v>3</v>
      </c>
      <c r="AB9" s="257">
        <f t="shared" si="9"/>
        <v>396.07587017756322</v>
      </c>
      <c r="AC9" s="255">
        <v>39.607587017756323</v>
      </c>
      <c r="AD9" s="16">
        <v>10</v>
      </c>
      <c r="AE9" s="252" t="s">
        <v>45</v>
      </c>
      <c r="AH9" s="255"/>
      <c r="AI9" s="255"/>
      <c r="AJ9" s="255"/>
      <c r="AK9" s="255"/>
      <c r="AL9" s="255"/>
      <c r="AW9" s="16">
        <v>-41500</v>
      </c>
      <c r="AX9" s="16">
        <f t="shared" si="0"/>
        <v>-2.1746580485898399E-2</v>
      </c>
      <c r="AY9" s="16">
        <f t="shared" si="1"/>
        <v>-1.6230634135308675E-2</v>
      </c>
      <c r="AZ9" s="16">
        <f t="shared" si="2"/>
        <v>-5.5159463505897255E-3</v>
      </c>
      <c r="BA9" s="16">
        <f t="shared" si="3"/>
        <v>0.65594138708360639</v>
      </c>
      <c r="BB9" s="16">
        <f t="shared" si="4"/>
        <v>-0.23312653684818044</v>
      </c>
      <c r="BC9" s="16">
        <f t="shared" si="5"/>
        <v>-0.86493429049934278</v>
      </c>
      <c r="BD9" s="16">
        <f t="shared" si="6"/>
        <v>-0.4616104799866404</v>
      </c>
      <c r="BE9" s="16">
        <f t="shared" si="7"/>
        <v>4.8937332950998904</v>
      </c>
      <c r="BF9" s="16">
        <f t="shared" si="7"/>
        <v>4.8937334753166084</v>
      </c>
      <c r="BG9" s="16">
        <f t="shared" si="7"/>
        <v>4.8937315913172394</v>
      </c>
      <c r="BH9" s="16">
        <f t="shared" si="7"/>
        <v>4.8937512858344476</v>
      </c>
      <c r="BI9" s="16">
        <f t="shared" si="7"/>
        <v>4.8935453032086986</v>
      </c>
      <c r="BJ9" s="16">
        <f t="shared" si="7"/>
        <v>4.8956883274243825</v>
      </c>
      <c r="BK9" s="16">
        <f t="shared" si="7"/>
        <v>4.8720066168478695</v>
      </c>
      <c r="BL9" s="16">
        <f t="shared" si="8"/>
        <v>4.3720407940922072</v>
      </c>
    </row>
    <row r="10" spans="1:64" ht="13.5" thickBot="1" x14ac:dyDescent="0.25">
      <c r="A10" s="16"/>
      <c r="C10" s="19" t="s">
        <v>75</v>
      </c>
      <c r="D10" s="19" t="s">
        <v>76</v>
      </c>
      <c r="E10" s="13"/>
      <c r="W10" s="3"/>
      <c r="AA10" s="259" t="s">
        <v>42</v>
      </c>
      <c r="AB10" s="260">
        <f t="shared" si="9"/>
        <v>44649.021216436944</v>
      </c>
      <c r="AC10" s="261">
        <v>4.4649021216436946</v>
      </c>
      <c r="AD10" s="16">
        <v>10000</v>
      </c>
      <c r="AE10" s="252" t="s">
        <v>41</v>
      </c>
      <c r="AH10" s="261"/>
      <c r="AI10" s="261"/>
      <c r="AJ10" s="261"/>
      <c r="AK10" s="261"/>
      <c r="AL10" s="261"/>
      <c r="AW10" s="16">
        <v>-41000</v>
      </c>
      <c r="AX10" s="16">
        <f t="shared" si="0"/>
        <v>-2.1193048065332079E-2</v>
      </c>
      <c r="AY10" s="16">
        <f t="shared" si="1"/>
        <v>-1.606948689204141E-2</v>
      </c>
      <c r="AZ10" s="16">
        <f t="shared" si="2"/>
        <v>-5.1235611732906678E-3</v>
      </c>
      <c r="BA10" s="16">
        <f t="shared" si="3"/>
        <v>0.63893430968524367</v>
      </c>
      <c r="BB10" s="16">
        <f t="shared" si="4"/>
        <v>-0.19117615740640925</v>
      </c>
      <c r="BC10" s="16">
        <f t="shared" si="5"/>
        <v>-0.82200298053622267</v>
      </c>
      <c r="BD10" s="16">
        <f t="shared" si="6"/>
        <v>-0.4358223995703549</v>
      </c>
      <c r="BE10" s="16">
        <f t="shared" si="7"/>
        <v>4.949955408235275</v>
      </c>
      <c r="BF10" s="16">
        <f t="shared" si="7"/>
        <v>4.9499555923232368</v>
      </c>
      <c r="BG10" s="16">
        <f t="shared" si="7"/>
        <v>4.9499541175033519</v>
      </c>
      <c r="BH10" s="16">
        <f t="shared" si="7"/>
        <v>4.9499659327639973</v>
      </c>
      <c r="BI10" s="16">
        <f t="shared" si="7"/>
        <v>4.9498712606795561</v>
      </c>
      <c r="BJ10" s="16">
        <f t="shared" si="7"/>
        <v>4.950628802239005</v>
      </c>
      <c r="BK10" s="16">
        <f t="shared" si="7"/>
        <v>4.9444992115274919</v>
      </c>
      <c r="BL10" s="16">
        <f t="shared" si="8"/>
        <v>4.4344624095885283</v>
      </c>
    </row>
    <row r="11" spans="1:64" ht="14.25" x14ac:dyDescent="0.2">
      <c r="A11" s="16" t="s">
        <v>70</v>
      </c>
      <c r="C11" s="61">
        <f ca="1">INTERCEPT(INDIRECT(E9):G982,INDIRECT(D9):$F982)</f>
        <v>-3.7282128503065854E-3</v>
      </c>
      <c r="D11" s="272">
        <f>AB3</f>
        <v>7.0337265888491384E-3</v>
      </c>
      <c r="E11" s="27">
        <v>-1.7405994523733755E-3</v>
      </c>
      <c r="F11" s="26">
        <v>1</v>
      </c>
      <c r="W11" s="3"/>
      <c r="AA11" s="262" t="s">
        <v>34</v>
      </c>
      <c r="AB11" s="57">
        <f>1-AB7^2</f>
        <v>0.71868668130910285</v>
      </c>
      <c r="AC11" s="57">
        <f>SUM(AE21:AE1950)</f>
        <v>4.092875143554908E-4</v>
      </c>
      <c r="AD11" s="262" t="s">
        <v>4</v>
      </c>
      <c r="AE11" s="252"/>
      <c r="AH11" s="57"/>
      <c r="AI11" s="57"/>
      <c r="AJ11" s="57"/>
      <c r="AK11" s="57"/>
      <c r="AL11" s="57"/>
      <c r="AW11" s="16">
        <v>-40500</v>
      </c>
      <c r="AX11" s="16">
        <f t="shared" si="0"/>
        <v>-2.0630870822821876E-2</v>
      </c>
      <c r="AY11" s="16">
        <f t="shared" si="1"/>
        <v>-1.5905433642446509E-2</v>
      </c>
      <c r="AZ11" s="16">
        <f t="shared" si="2"/>
        <v>-4.7254371803753673E-3</v>
      </c>
      <c r="BA11" s="16">
        <f t="shared" si="3"/>
        <v>0.62338735813836565</v>
      </c>
      <c r="BB11" s="16">
        <f t="shared" si="4"/>
        <v>-0.1509797264272229</v>
      </c>
      <c r="BC11" s="16">
        <f t="shared" si="5"/>
        <v>-0.78120200046219923</v>
      </c>
      <c r="BD11" s="16">
        <f t="shared" si="6"/>
        <v>-0.41175763776254914</v>
      </c>
      <c r="BE11" s="16">
        <f t="shared" si="7"/>
        <v>5.0047651216555362</v>
      </c>
      <c r="BF11" s="16">
        <f t="shared" si="7"/>
        <v>5.004764121506275</v>
      </c>
      <c r="BG11" s="16">
        <f t="shared" si="7"/>
        <v>5.0047706637951492</v>
      </c>
      <c r="BH11" s="16">
        <f t="shared" si="7"/>
        <v>5.0047278660616303</v>
      </c>
      <c r="BI11" s="16">
        <f t="shared" si="7"/>
        <v>5.0050077260633019</v>
      </c>
      <c r="BJ11" s="16">
        <f t="shared" si="7"/>
        <v>5.0031729466497552</v>
      </c>
      <c r="BK11" s="16">
        <f t="shared" si="7"/>
        <v>5.0150051144026477</v>
      </c>
      <c r="BL11" s="16">
        <f t="shared" si="8"/>
        <v>4.4968840250848494</v>
      </c>
    </row>
    <row r="12" spans="1:64" x14ac:dyDescent="0.2">
      <c r="A12" s="16" t="s">
        <v>71</v>
      </c>
      <c r="C12" s="61">
        <f ca="1">SLOPE(INDIRECT(E9):G983,INDIRECT(D9):$F983)</f>
        <v>1.4942537141661335E-6</v>
      </c>
      <c r="D12" s="272">
        <f>AB4</f>
        <v>8.0178553059590697E-7</v>
      </c>
      <c r="E12" s="28">
        <v>8.6473210880392906E-3</v>
      </c>
      <c r="F12" s="26">
        <v>1E-4</v>
      </c>
      <c r="W12" s="3"/>
      <c r="AA12" s="263" t="s">
        <v>35</v>
      </c>
      <c r="AB12" s="57">
        <f>AB7*SIN(RADIANS(AB9))</f>
        <v>-0.31232321717764921</v>
      </c>
      <c r="AE12" s="252"/>
      <c r="AW12" s="16">
        <v>-40000</v>
      </c>
      <c r="AX12" s="16">
        <f t="shared" si="0"/>
        <v>-2.006146805147405E-2</v>
      </c>
      <c r="AY12" s="16">
        <f t="shared" si="1"/>
        <v>-1.5738474386523954E-2</v>
      </c>
      <c r="AZ12" s="16">
        <f t="shared" si="2"/>
        <v>-4.3229936649500948E-3</v>
      </c>
      <c r="BA12" s="16">
        <f t="shared" si="3"/>
        <v>0.60914829964968187</v>
      </c>
      <c r="BB12" s="16">
        <f t="shared" si="4"/>
        <v>-0.11242157160768174</v>
      </c>
      <c r="BC12" s="16">
        <f t="shared" si="5"/>
        <v>-0.74230245249690507</v>
      </c>
      <c r="BD12" s="16">
        <f t="shared" si="6"/>
        <v>-0.38918816811037565</v>
      </c>
      <c r="BE12" s="16">
        <f t="shared" si="7"/>
        <v>5.058282925946096</v>
      </c>
      <c r="BF12" s="16">
        <f t="shared" si="7"/>
        <v>5.0582771703311726</v>
      </c>
      <c r="BG12" s="16">
        <f t="shared" si="7"/>
        <v>5.0583091766772528</v>
      </c>
      <c r="BH12" s="16">
        <f t="shared" si="7"/>
        <v>5.0581311568187042</v>
      </c>
      <c r="BI12" s="16">
        <f t="shared" si="7"/>
        <v>5.0591201934161312</v>
      </c>
      <c r="BJ12" s="16">
        <f t="shared" si="7"/>
        <v>5.0535905187797043</v>
      </c>
      <c r="BK12" s="16">
        <f t="shared" si="7"/>
        <v>5.0834928356133489</v>
      </c>
      <c r="BL12" s="16">
        <f t="shared" si="8"/>
        <v>4.5593056405811696</v>
      </c>
    </row>
    <row r="13" spans="1:64" ht="16.5" thickBot="1" x14ac:dyDescent="0.35">
      <c r="A13" s="16" t="s">
        <v>72</v>
      </c>
      <c r="C13" s="41"/>
      <c r="D13" s="272">
        <f>AB5</f>
        <v>5.8120126552894912E-12</v>
      </c>
      <c r="E13" s="29">
        <v>3.91164011292419E-3</v>
      </c>
      <c r="F13" s="26">
        <v>1E-8</v>
      </c>
      <c r="W13" s="3"/>
      <c r="AA13" s="264" t="s">
        <v>376</v>
      </c>
      <c r="AB13" s="283">
        <f>AB6*86400*300000/149600000</f>
        <v>1.6833187678636417</v>
      </c>
      <c r="AC13" s="16" t="s">
        <v>10</v>
      </c>
      <c r="AE13" s="252"/>
      <c r="AW13" s="16">
        <v>-39500</v>
      </c>
      <c r="AX13" s="16">
        <f t="shared" si="0"/>
        <v>-1.9486077653894582E-2</v>
      </c>
      <c r="AY13" s="16">
        <f t="shared" si="1"/>
        <v>-1.5568609124273753E-2</v>
      </c>
      <c r="AZ13" s="16">
        <f t="shared" si="2"/>
        <v>-3.9174685296208293E-3</v>
      </c>
      <c r="BA13" s="16">
        <f t="shared" si="3"/>
        <v>0.59608521303306972</v>
      </c>
      <c r="BB13" s="16">
        <f t="shared" si="4"/>
        <v>-7.5390987866651327E-2</v>
      </c>
      <c r="BC13" s="16">
        <f t="shared" si="5"/>
        <v>-0.70510530416987971</v>
      </c>
      <c r="BD13" s="16">
        <f t="shared" si="6"/>
        <v>-0.36792398136634391</v>
      </c>
      <c r="BE13" s="16">
        <f t="shared" si="7"/>
        <v>5.110617449862132</v>
      </c>
      <c r="BF13" s="16">
        <f t="shared" si="7"/>
        <v>5.1105993411910049</v>
      </c>
      <c r="BG13" s="16">
        <f t="shared" si="7"/>
        <v>5.1106873796662722</v>
      </c>
      <c r="BH13" s="16">
        <f t="shared" si="7"/>
        <v>5.1102591921088534</v>
      </c>
      <c r="BI13" s="16">
        <f t="shared" si="7"/>
        <v>5.1123376656208093</v>
      </c>
      <c r="BJ13" s="16">
        <f t="shared" si="7"/>
        <v>5.1021503926014544</v>
      </c>
      <c r="BK13" s="16">
        <f t="shared" si="7"/>
        <v>5.1499387465068001</v>
      </c>
      <c r="BL13" s="16">
        <f t="shared" si="8"/>
        <v>4.6217272560774907</v>
      </c>
    </row>
    <row r="14" spans="1:64" x14ac:dyDescent="0.2">
      <c r="A14" s="16" t="s">
        <v>73</v>
      </c>
      <c r="C14" s="21"/>
      <c r="D14" s="4">
        <f>2*D13*365.24/C8</f>
        <v>1.3316047786676246E-8</v>
      </c>
      <c r="E14" s="7">
        <f>SUM(T21:T297)</f>
        <v>7.7968718036120427E-3</v>
      </c>
      <c r="W14" s="3"/>
      <c r="AA14" s="264" t="s">
        <v>36</v>
      </c>
      <c r="AB14" s="57">
        <f>2*AB5*365.24/C8</f>
        <v>1.3316047786676246E-8</v>
      </c>
      <c r="AC14" s="16" t="s">
        <v>234</v>
      </c>
      <c r="AE14" s="252"/>
      <c r="AW14" s="16">
        <v>-39000</v>
      </c>
      <c r="AX14" s="16">
        <f t="shared" si="0"/>
        <v>-1.8905783349574719E-2</v>
      </c>
      <c r="AY14" s="16">
        <f t="shared" si="1"/>
        <v>-1.5395837855695916E-2</v>
      </c>
      <c r="AZ14" s="16">
        <f t="shared" si="2"/>
        <v>-3.5099454938788037E-3</v>
      </c>
      <c r="BA14" s="16">
        <f t="shared" si="3"/>
        <v>0.58408345350639157</v>
      </c>
      <c r="BB14" s="16">
        <f t="shared" si="4"/>
        <v>-3.9783238705221012E-2</v>
      </c>
      <c r="BC14" s="16">
        <f t="shared" si="5"/>
        <v>-0.66943645550257402</v>
      </c>
      <c r="BD14" s="16">
        <f t="shared" si="6"/>
        <v>-0.34780522608520187</v>
      </c>
      <c r="BE14" s="16">
        <f t="shared" si="7"/>
        <v>5.1618672021705674</v>
      </c>
      <c r="BF14" s="16">
        <f t="shared" si="7"/>
        <v>5.1618234590738297</v>
      </c>
      <c r="BG14" s="16">
        <f t="shared" si="7"/>
        <v>5.1620132532604472</v>
      </c>
      <c r="BH14" s="16">
        <f t="shared" si="7"/>
        <v>5.1611892254611007</v>
      </c>
      <c r="BI14" s="16">
        <f t="shared" si="7"/>
        <v>5.1647567538183523</v>
      </c>
      <c r="BJ14" s="16">
        <f t="shared" si="7"/>
        <v>5.149115971568186</v>
      </c>
      <c r="BK14" s="16">
        <f t="shared" si="7"/>
        <v>5.2143271716755484</v>
      </c>
      <c r="BL14" s="16">
        <f t="shared" si="8"/>
        <v>4.6841488715738109</v>
      </c>
    </row>
    <row r="15" spans="1:64" ht="15.75" x14ac:dyDescent="0.3">
      <c r="A15" s="18" t="s">
        <v>74</v>
      </c>
      <c r="B15" s="16"/>
      <c r="C15" s="55">
        <f ca="1">(C7+C11)+(C8+C12)*INT(MAX(F21:F3510))</f>
        <v>56737.229812022844</v>
      </c>
      <c r="D15" s="57">
        <f>+C7+INT(MAX(F21:F1565))*C8+D11+D12*INT(MAX(F21:F4000))+D13*INT(MAX(F21:F4027)^2)</f>
        <v>56737.23059788769</v>
      </c>
      <c r="E15" s="16"/>
      <c r="W15" s="3"/>
      <c r="AA15" s="263" t="s">
        <v>5</v>
      </c>
      <c r="AB15" s="284">
        <f>(AB10-AB2)/AD2</f>
        <v>-21148.177894741904</v>
      </c>
      <c r="AC15" s="16" t="s">
        <v>43</v>
      </c>
      <c r="AE15" s="252"/>
      <c r="AW15" s="16">
        <v>-38500</v>
      </c>
      <c r="AX15" s="16">
        <f t="shared" si="0"/>
        <v>-1.8321537643574009E-2</v>
      </c>
      <c r="AY15" s="16">
        <f t="shared" si="1"/>
        <v>-1.5220160580790433E-2</v>
      </c>
      <c r="AZ15" s="16">
        <f t="shared" si="2"/>
        <v>-3.1013770627835767E-3</v>
      </c>
      <c r="BA15" s="16">
        <f t="shared" si="3"/>
        <v>0.57304312028323401</v>
      </c>
      <c r="BB15" s="16">
        <f t="shared" si="4"/>
        <v>-5.5000216032372318E-3</v>
      </c>
      <c r="BC15" s="16">
        <f t="shared" si="5"/>
        <v>-0.63514276445361784</v>
      </c>
      <c r="BD15" s="16">
        <f t="shared" si="6"/>
        <v>-0.32869624143893988</v>
      </c>
      <c r="BE15" s="16">
        <f t="shared" si="7"/>
        <v>5.2121219787629878</v>
      </c>
      <c r="BF15" s="16">
        <f t="shared" si="7"/>
        <v>5.2120322927010667</v>
      </c>
      <c r="BG15" s="16">
        <f t="shared" si="7"/>
        <v>5.2123851117229583</v>
      </c>
      <c r="BH15" s="16">
        <f t="shared" si="7"/>
        <v>5.2109958263218337</v>
      </c>
      <c r="BI15" s="16">
        <f t="shared" si="7"/>
        <v>5.2164461021664357</v>
      </c>
      <c r="BJ15" s="16">
        <f t="shared" si="7"/>
        <v>5.1947412539973987</v>
      </c>
      <c r="BK15" s="16">
        <f t="shared" si="7"/>
        <v>5.2766504500162377</v>
      </c>
      <c r="BL15" s="16">
        <f t="shared" si="8"/>
        <v>4.746570487070132</v>
      </c>
    </row>
    <row r="16" spans="1:64" ht="15.75" x14ac:dyDescent="0.3">
      <c r="A16" s="17" t="s">
        <v>58</v>
      </c>
      <c r="B16" s="16"/>
      <c r="C16" s="56">
        <f ca="1">+C8+C12</f>
        <v>0.31883175623909715</v>
      </c>
      <c r="D16" s="57">
        <f>+C8+D12+2*D13*MAX(F21:F9421)</f>
        <v>0.31883125866513395</v>
      </c>
      <c r="E16" s="16"/>
      <c r="W16" s="3"/>
      <c r="AA16" s="262" t="s">
        <v>377</v>
      </c>
      <c r="AB16" s="284">
        <f>365.24*AB8</f>
        <v>16046.184764425929</v>
      </c>
      <c r="AC16" s="16" t="s">
        <v>12</v>
      </c>
      <c r="AD16" s="57"/>
      <c r="AE16" s="252"/>
      <c r="AW16" s="16">
        <v>-38000</v>
      </c>
      <c r="AX16" s="16">
        <f t="shared" si="0"/>
        <v>-1.7734181845616287E-2</v>
      </c>
      <c r="AY16" s="16">
        <f t="shared" si="1"/>
        <v>-1.50415772995573E-2</v>
      </c>
      <c r="AZ16" s="16">
        <f t="shared" si="2"/>
        <v>-2.6926045460589874E-3</v>
      </c>
      <c r="BA16" s="16">
        <f t="shared" si="3"/>
        <v>0.5628769510681455</v>
      </c>
      <c r="BB16" s="16">
        <f t="shared" si="4"/>
        <v>2.7550373203062008E-2</v>
      </c>
      <c r="BC16" s="16">
        <f t="shared" si="5"/>
        <v>-0.60208885549838198</v>
      </c>
      <c r="BD16" s="16">
        <f t="shared" si="6"/>
        <v>-0.31048098777478222</v>
      </c>
      <c r="BE16" s="16">
        <f t="shared" si="7"/>
        <v>5.2614639535407077</v>
      </c>
      <c r="BF16" s="16">
        <f t="shared" si="7"/>
        <v>5.2613002541830536</v>
      </c>
      <c r="BG16" s="16">
        <f t="shared" si="7"/>
        <v>5.2618915056625841</v>
      </c>
      <c r="BH16" s="16">
        <f t="shared" si="7"/>
        <v>5.2597533125536815</v>
      </c>
      <c r="BI16" s="16">
        <f t="shared" si="7"/>
        <v>5.2674508679097922</v>
      </c>
      <c r="BJ16" s="16">
        <f t="shared" si="7"/>
        <v>5.2392675666427522</v>
      </c>
      <c r="BK16" s="16">
        <f t="shared" si="7"/>
        <v>5.3369089645710712</v>
      </c>
      <c r="BL16" s="16">
        <f t="shared" si="8"/>
        <v>4.808992102566453</v>
      </c>
    </row>
    <row r="17" spans="1:64" ht="16.5" thickBot="1" x14ac:dyDescent="0.35">
      <c r="A17" s="61" t="s">
        <v>130</v>
      </c>
      <c r="B17" s="16"/>
      <c r="C17" s="16">
        <f>COUNT(C21:C2168)</f>
        <v>212</v>
      </c>
      <c r="D17" s="16"/>
      <c r="E17" s="16"/>
      <c r="W17" s="3"/>
      <c r="AA17" s="262" t="s">
        <v>378</v>
      </c>
      <c r="AB17" s="285">
        <f>AB13^3/AB8^2</f>
        <v>2.4712244242259995E-3</v>
      </c>
      <c r="AE17" s="252"/>
      <c r="AW17" s="16">
        <v>-37500</v>
      </c>
      <c r="AX17" s="16">
        <f t="shared" si="0"/>
        <v>-1.7144463986394812E-2</v>
      </c>
      <c r="AY17" s="16">
        <f t="shared" si="1"/>
        <v>-1.4860088011996527E-2</v>
      </c>
      <c r="AZ17" s="16">
        <f t="shared" si="2"/>
        <v>-2.2843759743982838E-3</v>
      </c>
      <c r="BA17" s="16">
        <f t="shared" si="3"/>
        <v>0.5535085699455089</v>
      </c>
      <c r="BB17" s="16">
        <f t="shared" si="4"/>
        <v>5.9453074323789004E-2</v>
      </c>
      <c r="BC17" s="16">
        <f t="shared" si="5"/>
        <v>-0.57015456048891933</v>
      </c>
      <c r="BD17" s="16">
        <f t="shared" si="6"/>
        <v>-0.29305951840063504</v>
      </c>
      <c r="BE17" s="16">
        <f t="shared" si="7"/>
        <v>5.3099684883805409</v>
      </c>
      <c r="BF17" s="16">
        <f t="shared" si="7"/>
        <v>5.3096950343958973</v>
      </c>
      <c r="BG17" s="16">
        <f t="shared" si="7"/>
        <v>5.3106111248494798</v>
      </c>
      <c r="BH17" s="16">
        <f t="shared" si="7"/>
        <v>5.3075372825150016</v>
      </c>
      <c r="BI17" s="16">
        <f t="shared" si="7"/>
        <v>5.3177970673947588</v>
      </c>
      <c r="BJ17" s="16">
        <f t="shared" si="7"/>
        <v>5.2829209590938957</v>
      </c>
      <c r="BK17" s="16">
        <f t="shared" si="7"/>
        <v>5.3951111410357946</v>
      </c>
      <c r="BL17" s="16">
        <f t="shared" si="8"/>
        <v>4.8714137180627741</v>
      </c>
    </row>
    <row r="18" spans="1:64" ht="17.25" thickTop="1" thickBot="1" x14ac:dyDescent="0.35">
      <c r="A18" s="17" t="s">
        <v>57</v>
      </c>
      <c r="B18" s="16"/>
      <c r="C18" s="273">
        <f ca="1">+C15</f>
        <v>56737.229812022844</v>
      </c>
      <c r="D18" s="274">
        <f ca="1">C16</f>
        <v>0.31883175623909715</v>
      </c>
      <c r="E18" s="78" t="s">
        <v>75</v>
      </c>
      <c r="N18" s="13"/>
      <c r="O18" s="13"/>
      <c r="P18" s="13"/>
      <c r="V18" s="3"/>
      <c r="W18" s="3"/>
      <c r="AA18" s="265" t="s">
        <v>6</v>
      </c>
      <c r="AB18" s="266">
        <f>2*PI()/(AB8*365.2422)*AD2</f>
        <v>1.2484323099264176E-4</v>
      </c>
      <c r="AC18" s="106" t="s">
        <v>33</v>
      </c>
      <c r="AD18" s="106"/>
      <c r="AE18" s="267"/>
      <c r="AW18" s="16">
        <v>-37000</v>
      </c>
      <c r="AX18" s="16">
        <f t="shared" si="0"/>
        <v>-1.6553055080224519E-2</v>
      </c>
      <c r="AY18" s="16">
        <f t="shared" si="1"/>
        <v>-1.4675692718108105E-2</v>
      </c>
      <c r="AZ18" s="16">
        <f t="shared" si="2"/>
        <v>-1.8773623621164142E-3</v>
      </c>
      <c r="BA18" s="16">
        <f t="shared" si="3"/>
        <v>0.54487102206263804</v>
      </c>
      <c r="BB18" s="16">
        <f t="shared" si="4"/>
        <v>9.0286736981313218E-2</v>
      </c>
      <c r="BC18" s="16">
        <f t="shared" si="5"/>
        <v>-0.53923286098775991</v>
      </c>
      <c r="BD18" s="16">
        <f t="shared" si="6"/>
        <v>-0.27634523064947059</v>
      </c>
      <c r="BE18" s="16">
        <f t="shared" ref="BE18:BK33" si="10">$BL18+$AB$7*SIN(BF18)</f>
        <v>5.3577047117545407</v>
      </c>
      <c r="BF18" s="16">
        <f t="shared" si="10"/>
        <v>5.3572791197873064</v>
      </c>
      <c r="BG18" s="16">
        <f t="shared" si="10"/>
        <v>5.3586128227754273</v>
      </c>
      <c r="BH18" s="16">
        <f t="shared" si="10"/>
        <v>5.3544253784332234</v>
      </c>
      <c r="BI18" s="16">
        <f t="shared" si="10"/>
        <v>5.367495664663064</v>
      </c>
      <c r="BJ18" s="16">
        <f t="shared" si="10"/>
        <v>5.3259102318470184</v>
      </c>
      <c r="BK18" s="16">
        <f t="shared" si="10"/>
        <v>5.451273414939986</v>
      </c>
      <c r="BL18" s="16">
        <f t="shared" si="8"/>
        <v>4.9338353335590952</v>
      </c>
    </row>
    <row r="19" spans="1:64" ht="13.5" thickBot="1" x14ac:dyDescent="0.25">
      <c r="A19" s="17" t="s">
        <v>128</v>
      </c>
      <c r="B19" s="16"/>
      <c r="C19" s="275">
        <f>+D15</f>
        <v>56737.23059788769</v>
      </c>
      <c r="D19" s="276">
        <f>+D16</f>
        <v>0.31883125866513395</v>
      </c>
      <c r="E19" s="60" t="s">
        <v>129</v>
      </c>
      <c r="M19" s="277"/>
      <c r="N19" s="280" t="s">
        <v>375</v>
      </c>
      <c r="O19" s="281"/>
      <c r="P19" s="282">
        <f>MAX(P21:P656)-MIN(P21:P370)</f>
        <v>18353.676999999996</v>
      </c>
      <c r="Q19" s="12"/>
      <c r="V19" s="3"/>
      <c r="W19" s="3"/>
      <c r="AA19" s="268"/>
      <c r="AC19" s="268"/>
      <c r="AW19" s="16">
        <v>-36500</v>
      </c>
      <c r="AX19" s="16">
        <f t="shared" si="0"/>
        <v>-1.5960563866922961E-2</v>
      </c>
      <c r="AY19" s="16">
        <f t="shared" si="1"/>
        <v>-1.4488391417892044E-2</v>
      </c>
      <c r="AZ19" s="16">
        <f t="shared" si="2"/>
        <v>-1.4721724490309185E-3</v>
      </c>
      <c r="BA19" s="16">
        <f t="shared" si="3"/>
        <v>0.53690553781517836</v>
      </c>
      <c r="BB19" s="16">
        <f t="shared" si="4"/>
        <v>0.12012371191591141</v>
      </c>
      <c r="BC19" s="16">
        <f t="shared" si="5"/>
        <v>-0.50922821940845286</v>
      </c>
      <c r="BD19" s="16">
        <f t="shared" si="6"/>
        <v>-0.26026270101991777</v>
      </c>
      <c r="BE19" s="16">
        <f t="shared" si="10"/>
        <v>5.404735924758282</v>
      </c>
      <c r="BF19" s="16">
        <f t="shared" si="10"/>
        <v>5.4041111370937109</v>
      </c>
      <c r="BG19" s="16">
        <f t="shared" si="10"/>
        <v>5.4059558372128675</v>
      </c>
      <c r="BH19" s="16">
        <f t="shared" si="10"/>
        <v>5.4004974166532786</v>
      </c>
      <c r="BI19" s="16">
        <f t="shared" si="10"/>
        <v>5.416546330328841</v>
      </c>
      <c r="BJ19" s="16">
        <f t="shared" si="10"/>
        <v>5.368425555307045</v>
      </c>
      <c r="BK19" s="16">
        <f t="shared" si="10"/>
        <v>5.5054201676274914</v>
      </c>
      <c r="BL19" s="16">
        <f t="shared" si="8"/>
        <v>4.9962569490554163</v>
      </c>
    </row>
    <row r="20" spans="1:64" ht="15" thickBot="1" x14ac:dyDescent="0.25">
      <c r="A20" s="32" t="s">
        <v>64</v>
      </c>
      <c r="B20" s="144" t="s">
        <v>66</v>
      </c>
      <c r="C20" s="32" t="s">
        <v>65</v>
      </c>
      <c r="D20" s="32" t="s">
        <v>52</v>
      </c>
      <c r="E20" s="32" t="s">
        <v>55</v>
      </c>
      <c r="F20" s="32" t="s">
        <v>54</v>
      </c>
      <c r="G20" s="32" t="s">
        <v>59</v>
      </c>
      <c r="H20" s="122" t="s">
        <v>264</v>
      </c>
      <c r="I20" s="122" t="s">
        <v>139</v>
      </c>
      <c r="J20" s="122" t="s">
        <v>369</v>
      </c>
      <c r="K20" s="122" t="s">
        <v>370</v>
      </c>
      <c r="L20" s="122" t="s">
        <v>371</v>
      </c>
      <c r="M20" s="122" t="s">
        <v>372</v>
      </c>
      <c r="N20" s="278" t="s">
        <v>80</v>
      </c>
      <c r="O20" s="279" t="s">
        <v>81</v>
      </c>
      <c r="P20" s="279" t="s">
        <v>50</v>
      </c>
      <c r="Q20" s="122" t="s">
        <v>219</v>
      </c>
      <c r="R20" s="32" t="s">
        <v>224</v>
      </c>
      <c r="S20" s="32" t="s">
        <v>225</v>
      </c>
      <c r="T20" s="32" t="s">
        <v>226</v>
      </c>
      <c r="W20" s="3"/>
      <c r="Z20" s="19" t="s">
        <v>54</v>
      </c>
      <c r="AA20" s="114" t="s">
        <v>44</v>
      </c>
      <c r="AB20" s="114" t="s">
        <v>11</v>
      </c>
      <c r="AC20" s="114" t="s">
        <v>37</v>
      </c>
      <c r="AD20" s="114" t="s">
        <v>38</v>
      </c>
      <c r="AE20" s="114" t="s">
        <v>7</v>
      </c>
      <c r="AF20" s="114" t="s">
        <v>374</v>
      </c>
      <c r="AG20" s="243"/>
      <c r="AH20" s="114" t="s">
        <v>18</v>
      </c>
      <c r="AI20" s="114" t="s">
        <v>19</v>
      </c>
      <c r="AJ20" s="114" t="s">
        <v>20</v>
      </c>
      <c r="AK20" s="114" t="s">
        <v>39</v>
      </c>
      <c r="AL20" s="114" t="s">
        <v>21</v>
      </c>
      <c r="AM20" s="114" t="s">
        <v>22</v>
      </c>
      <c r="AN20" s="19" t="s">
        <v>23</v>
      </c>
      <c r="AO20" s="19" t="s">
        <v>24</v>
      </c>
      <c r="AP20" s="19" t="s">
        <v>25</v>
      </c>
      <c r="AQ20" s="19" t="s">
        <v>26</v>
      </c>
      <c r="AR20" s="19" t="s">
        <v>27</v>
      </c>
      <c r="AS20" s="19" t="s">
        <v>28</v>
      </c>
      <c r="AT20" s="19" t="s">
        <v>29</v>
      </c>
      <c r="AU20" s="19" t="s">
        <v>186</v>
      </c>
      <c r="AV20" s="269"/>
      <c r="AW20" s="16">
        <v>-36000</v>
      </c>
      <c r="AX20" s="16">
        <f t="shared" si="0"/>
        <v>-1.536754995010556E-2</v>
      </c>
      <c r="AY20" s="16">
        <f t="shared" si="1"/>
        <v>-1.4298184111348332E-2</v>
      </c>
      <c r="AZ20" s="16">
        <f t="shared" si="2"/>
        <v>-1.0693658387572274E-3</v>
      </c>
      <c r="BA20" s="16">
        <f t="shared" si="3"/>
        <v>0.52956047941926809</v>
      </c>
      <c r="BB20" s="16">
        <f t="shared" si="4"/>
        <v>0.14903026310878395</v>
      </c>
      <c r="BC20" s="16">
        <f t="shared" si="5"/>
        <v>-0.48005520358450049</v>
      </c>
      <c r="BD20" s="16">
        <f t="shared" si="6"/>
        <v>-0.24474595767256255</v>
      </c>
      <c r="BE20" s="16">
        <f t="shared" si="10"/>
        <v>5.4511198964626004</v>
      </c>
      <c r="BF20" s="16">
        <f t="shared" si="10"/>
        <v>5.450246981520257</v>
      </c>
      <c r="BG20" s="16">
        <f t="shared" si="10"/>
        <v>5.4526902414718323</v>
      </c>
      <c r="BH20" s="16">
        <f t="shared" si="10"/>
        <v>5.4458350170536134</v>
      </c>
      <c r="BI20" s="16">
        <f t="shared" si="10"/>
        <v>5.4649408357839313</v>
      </c>
      <c r="BJ20" s="16">
        <f t="shared" si="10"/>
        <v>5.4106376255843331</v>
      </c>
      <c r="BK20" s="16">
        <f t="shared" si="10"/>
        <v>5.5575836312863842</v>
      </c>
      <c r="BL20" s="16">
        <f t="shared" si="8"/>
        <v>5.0586785645517365</v>
      </c>
    </row>
    <row r="21" spans="1:64" x14ac:dyDescent="0.2">
      <c r="A21" s="7" t="s">
        <v>53</v>
      </c>
      <c r="B21" s="42"/>
      <c r="C21" s="63">
        <v>38383.711000000003</v>
      </c>
      <c r="D21" s="63"/>
      <c r="E21" s="7">
        <f t="shared" ref="E21:E84" si="11">(C21-C$7)/C$8</f>
        <v>-40799.104934798655</v>
      </c>
      <c r="F21" s="7">
        <f t="shared" ref="F21:F84" si="12">ROUND(2*E21,0)/2</f>
        <v>-40799</v>
      </c>
      <c r="G21" s="7">
        <f t="shared" ref="G21:G84" si="13">C21-(C$7+F21*C$8)</f>
        <v>-3.3456389348430093E-2</v>
      </c>
      <c r="H21" s="7">
        <f>G21</f>
        <v>-3.3456389348430093E-2</v>
      </c>
      <c r="I21" s="7"/>
      <c r="J21" s="7"/>
      <c r="K21" s="7"/>
      <c r="L21" s="7"/>
      <c r="M21" s="7"/>
      <c r="N21" s="130"/>
      <c r="O21" s="7"/>
      <c r="P21" s="311">
        <f t="shared" ref="P21:P84" si="14">C21-15018.5</f>
        <v>23365.211000000003</v>
      </c>
      <c r="Q21" s="2"/>
      <c r="R21" s="7">
        <f t="shared" ref="R21:R84" si="15">+(O21-G21)^2</f>
        <v>1.1193299882337466E-3</v>
      </c>
      <c r="S21" s="7">
        <v>0.5</v>
      </c>
      <c r="T21" s="7">
        <f t="shared" ref="T21:T84" si="16">S21*R21</f>
        <v>5.5966499411687332E-4</v>
      </c>
      <c r="Z21" s="16">
        <f t="shared" ref="Z21:Z84" si="17">F21</f>
        <v>-40799</v>
      </c>
      <c r="AA21" s="113">
        <f t="shared" ref="AA21:AA84" si="18">AB$3+AB$4*Z21+AB$5*Z21^2+AH21</f>
        <v>-2.0968007754048189E-2</v>
      </c>
      <c r="AB21" s="113">
        <f t="shared" ref="AB21:AB84" si="19">IF(S21&lt;&gt;0,G21-AH21, -9999)</f>
        <v>-2.8492268376234732E-2</v>
      </c>
      <c r="AC21" s="113">
        <f t="shared" ref="AC21:AC84" si="20">+G21-P21</f>
        <v>-23365.244456389351</v>
      </c>
      <c r="AD21" s="113"/>
      <c r="AE21" s="113">
        <f t="shared" ref="AE21:AE84" si="21">+(G21-AA21)^2*S21</f>
        <v>7.7979837423448355E-5</v>
      </c>
      <c r="AF21" s="16">
        <f>IF(S21&lt;&gt;0,G21-P21, -9999)</f>
        <v>-23365.244456389351</v>
      </c>
      <c r="AG21" s="270"/>
      <c r="AH21" s="16">
        <f t="shared" ref="AH21:AH84" si="22">$AB$6*($AB$11/AI21*AJ21+$AB$12)</f>
        <v>-4.9641209721953605E-3</v>
      </c>
      <c r="AI21" s="16">
        <f t="shared" ref="AI21:AI84" si="23">1+$AB$7*COS(AL21)</f>
        <v>0.6325179773167422</v>
      </c>
      <c r="AJ21" s="16">
        <f t="shared" ref="AJ21:AJ84" si="24">SIN(AL21+RADIANS($AB$9))</f>
        <v>-0.17481296326256288</v>
      </c>
      <c r="AK21" s="16">
        <f t="shared" ref="AK21:AK84" si="25">$AB$7*SIN(AL21)</f>
        <v>0.38245297971844683</v>
      </c>
      <c r="AL21" s="16">
        <f t="shared" ref="AL21:AL84" si="26">2*ATAN(AM21)</f>
        <v>-0.80535851824509375</v>
      </c>
      <c r="AM21" s="16">
        <f t="shared" ref="AM21:AM84" si="27">SQRT((1+$AB$7)/(1-$AB$7))*TAN(AN21/2)</f>
        <v>-0.42595499556905386</v>
      </c>
      <c r="AN21" s="113">
        <f t="shared" ref="AN21:AT36" si="28">$AU21+$AB$7*SIN(AO21)</f>
        <v>4.972151623516333</v>
      </c>
      <c r="AO21" s="113">
        <f t="shared" si="28"/>
        <v>4.9721515737656876</v>
      </c>
      <c r="AP21" s="113">
        <f t="shared" si="28"/>
        <v>4.9721519389581559</v>
      </c>
      <c r="AQ21" s="113">
        <f t="shared" si="28"/>
        <v>4.9721492582668869</v>
      </c>
      <c r="AR21" s="113">
        <f t="shared" si="28"/>
        <v>4.9721689352222516</v>
      </c>
      <c r="AS21" s="113">
        <f t="shared" si="28"/>
        <v>4.9720244674511624</v>
      </c>
      <c r="AT21" s="113">
        <f t="shared" si="28"/>
        <v>4.9730833248544295</v>
      </c>
      <c r="AU21" s="113">
        <f t="shared" ref="AU21:AU84" si="29">RADIANS($AB$9)+$AB$18*(F21-AB$15)</f>
        <v>4.4595558990180493</v>
      </c>
      <c r="AW21" s="16">
        <v>-35500</v>
      </c>
      <c r="AX21" s="16">
        <f t="shared" si="0"/>
        <v>-1.4774535136663245E-2</v>
      </c>
      <c r="AY21" s="16">
        <f t="shared" si="1"/>
        <v>-1.410507079847698E-2</v>
      </c>
      <c r="AZ21" s="16">
        <f t="shared" si="2"/>
        <v>-6.6946433818626484E-4</v>
      </c>
      <c r="BA21" s="16">
        <f t="shared" si="3"/>
        <v>0.52279043273033787</v>
      </c>
      <c r="BB21" s="16">
        <f t="shared" si="4"/>
        <v>0.17706683315862046</v>
      </c>
      <c r="BC21" s="16">
        <f t="shared" si="5"/>
        <v>-0.45163732610471652</v>
      </c>
      <c r="BD21" s="16">
        <f t="shared" si="6"/>
        <v>-0.22973707970488591</v>
      </c>
      <c r="BE21" s="16">
        <f t="shared" si="10"/>
        <v>5.4969091078670962</v>
      </c>
      <c r="BF21" s="16">
        <f t="shared" si="10"/>
        <v>5.4957406978725194</v>
      </c>
      <c r="BG21" s="16">
        <f t="shared" si="10"/>
        <v>5.498857629819307</v>
      </c>
      <c r="BH21" s="16">
        <f t="shared" si="10"/>
        <v>5.4905208562420675</v>
      </c>
      <c r="BI21" s="16">
        <f t="shared" si="10"/>
        <v>5.5126660734035857</v>
      </c>
      <c r="BJ21" s="16">
        <f t="shared" si="10"/>
        <v>5.4526972955019737</v>
      </c>
      <c r="BK21" s="16">
        <f t="shared" si="10"/>
        <v>5.6078037633983771</v>
      </c>
      <c r="BL21" s="16">
        <f t="shared" si="8"/>
        <v>5.1211001800480576</v>
      </c>
    </row>
    <row r="22" spans="1:64" x14ac:dyDescent="0.2">
      <c r="A22" s="4" t="s">
        <v>62</v>
      </c>
      <c r="B22" s="43"/>
      <c r="C22" s="64">
        <v>38462.474000000002</v>
      </c>
      <c r="D22" s="64"/>
      <c r="E22" s="7">
        <f t="shared" si="11"/>
        <v>-40552.067531543595</v>
      </c>
      <c r="F22" s="7">
        <f t="shared" si="12"/>
        <v>-40552</v>
      </c>
      <c r="G22" s="7">
        <f t="shared" si="13"/>
        <v>-2.1531099737330806E-2</v>
      </c>
      <c r="J22" s="4">
        <f>G22</f>
        <v>-2.1531099737330806E-2</v>
      </c>
      <c r="K22" s="7"/>
      <c r="O22" s="7"/>
      <c r="P22" s="312">
        <f t="shared" si="14"/>
        <v>23443.974000000002</v>
      </c>
      <c r="Q22" s="1"/>
      <c r="R22" s="7">
        <f t="shared" si="15"/>
        <v>4.6358825589888668E-4</v>
      </c>
      <c r="S22" s="4">
        <v>1</v>
      </c>
      <c r="T22" s="7">
        <f t="shared" si="16"/>
        <v>4.6358825589888668E-4</v>
      </c>
      <c r="Z22" s="16">
        <f t="shared" si="17"/>
        <v>-40552</v>
      </c>
      <c r="AA22" s="113">
        <f t="shared" si="18"/>
        <v>-2.0689696666512356E-2</v>
      </c>
      <c r="AB22" s="113">
        <f t="shared" si="19"/>
        <v>-1.6764033647869644E-2</v>
      </c>
      <c r="AC22" s="113">
        <f t="shared" si="20"/>
        <v>-23443.995531099739</v>
      </c>
      <c r="AD22" s="113"/>
      <c r="AE22" s="113">
        <f t="shared" si="21"/>
        <v>7.0795912758271643E-7</v>
      </c>
      <c r="AF22" s="16">
        <f t="shared" ref="AF22:AF85" si="30">IF(S22&lt;&gt;0,G22-P22, -9999)</f>
        <v>-23443.995531099739</v>
      </c>
      <c r="AG22" s="270"/>
      <c r="AH22" s="16">
        <f t="shared" si="22"/>
        <v>-4.7670660894611619E-3</v>
      </c>
      <c r="AI22" s="16">
        <f t="shared" si="23"/>
        <v>0.62494087000655651</v>
      </c>
      <c r="AJ22" s="16">
        <f t="shared" si="24"/>
        <v>-0.15508187706537011</v>
      </c>
      <c r="AK22" s="16">
        <f t="shared" si="25"/>
        <v>0.37502528941320534</v>
      </c>
      <c r="AL22" s="16">
        <f t="shared" si="26"/>
        <v>-0.78535304770201497</v>
      </c>
      <c r="AM22" s="16">
        <f t="shared" si="27"/>
        <v>-0.41418713445751787</v>
      </c>
      <c r="AN22" s="113">
        <f t="shared" si="28"/>
        <v>4.9991270670442045</v>
      </c>
      <c r="AO22" s="113">
        <f t="shared" si="28"/>
        <v>4.9991263028566912</v>
      </c>
      <c r="AP22" s="113">
        <f t="shared" si="28"/>
        <v>4.9991313971549323</v>
      </c>
      <c r="AQ22" s="113">
        <f t="shared" si="28"/>
        <v>4.9990974354053144</v>
      </c>
      <c r="AR22" s="113">
        <f t="shared" si="28"/>
        <v>4.9993237716435495</v>
      </c>
      <c r="AS22" s="113">
        <f t="shared" si="28"/>
        <v>4.9978120717386263</v>
      </c>
      <c r="AT22" s="113">
        <f t="shared" si="28"/>
        <v>5.0077660552229899</v>
      </c>
      <c r="AU22" s="113">
        <f t="shared" si="29"/>
        <v>4.4903921770732316</v>
      </c>
      <c r="AW22" s="16">
        <v>-35000</v>
      </c>
      <c r="AX22" s="16">
        <f t="shared" si="0"/>
        <v>-1.4182012762873597E-2</v>
      </c>
      <c r="AY22" s="16">
        <f t="shared" si="1"/>
        <v>-1.3909051479277977E-2</v>
      </c>
      <c r="AZ22" s="16">
        <f t="shared" si="2"/>
        <v>-2.7296128359562035E-4</v>
      </c>
      <c r="BA22" s="16">
        <f t="shared" si="3"/>
        <v>0.51655541623878554</v>
      </c>
      <c r="BB22" s="16">
        <f t="shared" si="4"/>
        <v>0.20428835862825487</v>
      </c>
      <c r="BC22" s="16">
        <f t="shared" si="5"/>
        <v>-0.42390603575353741</v>
      </c>
      <c r="BD22" s="16">
        <f t="shared" si="6"/>
        <v>-0.21518504014917156</v>
      </c>
      <c r="BE22" s="16">
        <f t="shared" si="10"/>
        <v>5.5421509962599238</v>
      </c>
      <c r="BF22" s="16">
        <f t="shared" si="10"/>
        <v>5.5406451002126174</v>
      </c>
      <c r="BG22" s="16">
        <f t="shared" si="10"/>
        <v>5.5444920173138081</v>
      </c>
      <c r="BH22" s="16">
        <f t="shared" si="10"/>
        <v>5.5346376588678696</v>
      </c>
      <c r="BI22" s="16">
        <f t="shared" si="10"/>
        <v>5.559706709657398</v>
      </c>
      <c r="BJ22" s="16">
        <f t="shared" si="10"/>
        <v>5.4947356153517593</v>
      </c>
      <c r="BK22" s="16">
        <f t="shared" si="10"/>
        <v>5.6561280910967051</v>
      </c>
      <c r="BL22" s="16">
        <f t="shared" si="8"/>
        <v>5.1835217955443786</v>
      </c>
    </row>
    <row r="23" spans="1:64" x14ac:dyDescent="0.2">
      <c r="A23" s="4" t="s">
        <v>62</v>
      </c>
      <c r="B23" s="43"/>
      <c r="C23" s="64">
        <v>38651.544999999998</v>
      </c>
      <c r="D23" s="64"/>
      <c r="E23" s="7">
        <f t="shared" si="11"/>
        <v>-39959.052932419174</v>
      </c>
      <c r="F23" s="7">
        <f t="shared" si="12"/>
        <v>-39959</v>
      </c>
      <c r="G23" s="7">
        <f t="shared" si="13"/>
        <v>-1.6876457069884054E-2</v>
      </c>
      <c r="J23" s="4">
        <f>G23</f>
        <v>-1.6876457069884054E-2</v>
      </c>
      <c r="K23" s="7"/>
      <c r="O23" s="7"/>
      <c r="P23" s="312">
        <f t="shared" si="14"/>
        <v>23633.044999999998</v>
      </c>
      <c r="Q23" s="1"/>
      <c r="R23" s="4">
        <f t="shared" si="15"/>
        <v>2.848148032316395E-4</v>
      </c>
      <c r="S23" s="4">
        <v>1</v>
      </c>
      <c r="T23" s="4">
        <f t="shared" si="16"/>
        <v>2.848148032316395E-4</v>
      </c>
      <c r="Z23" s="16">
        <f t="shared" si="17"/>
        <v>-39959</v>
      </c>
      <c r="AA23" s="113">
        <f t="shared" si="18"/>
        <v>-2.0014495753274714E-2</v>
      </c>
      <c r="AB23" s="113">
        <f t="shared" si="19"/>
        <v>-1.258661612789494E-2</v>
      </c>
      <c r="AC23" s="113">
        <f t="shared" si="20"/>
        <v>-23633.061876457068</v>
      </c>
      <c r="AD23" s="113"/>
      <c r="AE23" s="113">
        <f t="shared" si="21"/>
        <v>9.8472867784561821E-6</v>
      </c>
      <c r="AF23" s="16">
        <f t="shared" si="30"/>
        <v>-23633.061876457068</v>
      </c>
      <c r="AG23" s="270"/>
      <c r="AH23" s="16">
        <f t="shared" si="22"/>
        <v>-4.2898409419891157E-3</v>
      </c>
      <c r="AI23" s="16">
        <f t="shared" si="23"/>
        <v>0.60803452656567614</v>
      </c>
      <c r="AJ23" s="16">
        <f t="shared" si="24"/>
        <v>-0.10932903144746672</v>
      </c>
      <c r="AK23" s="16">
        <f t="shared" si="25"/>
        <v>0.357318326323047</v>
      </c>
      <c r="AL23" s="16">
        <f t="shared" si="26"/>
        <v>-0.73919072514594941</v>
      </c>
      <c r="AM23" s="16">
        <f t="shared" si="27"/>
        <v>-0.3873977244736358</v>
      </c>
      <c r="AN23" s="113">
        <f t="shared" si="28"/>
        <v>5.0626174943569913</v>
      </c>
      <c r="AO23" s="113">
        <f t="shared" si="28"/>
        <v>5.0626110785395726</v>
      </c>
      <c r="AP23" s="113">
        <f t="shared" si="28"/>
        <v>5.0626463324285949</v>
      </c>
      <c r="AQ23" s="113">
        <f t="shared" si="28"/>
        <v>5.0624525759193668</v>
      </c>
      <c r="AR23" s="113">
        <f t="shared" si="28"/>
        <v>5.063516201394652</v>
      </c>
      <c r="AS23" s="113">
        <f t="shared" si="28"/>
        <v>5.0576387256916728</v>
      </c>
      <c r="AT23" s="113">
        <f t="shared" si="28"/>
        <v>5.0890185147284113</v>
      </c>
      <c r="AU23" s="113">
        <f t="shared" si="29"/>
        <v>4.5644242130518684</v>
      </c>
      <c r="AW23" s="16">
        <v>-34500</v>
      </c>
      <c r="AX23" s="16">
        <f t="shared" si="0"/>
        <v>-1.3590454847638839E-2</v>
      </c>
      <c r="AY23" s="16">
        <f t="shared" si="1"/>
        <v>-1.3710126153751338E-2</v>
      </c>
      <c r="AZ23" s="16">
        <f t="shared" si="2"/>
        <v>1.1967130611249894E-4</v>
      </c>
      <c r="BA23" s="16">
        <f t="shared" si="3"/>
        <v>0.51082018692522191</v>
      </c>
      <c r="BB23" s="16">
        <f t="shared" si="4"/>
        <v>0.23074463645286314</v>
      </c>
      <c r="BC23" s="16">
        <f t="shared" si="5"/>
        <v>-0.39679981335526143</v>
      </c>
      <c r="BD23" s="16">
        <f t="shared" si="6"/>
        <v>-0.20104473090657207</v>
      </c>
      <c r="BE23" s="16">
        <f t="shared" si="10"/>
        <v>5.5868882408187908</v>
      </c>
      <c r="BF23" s="16">
        <f t="shared" si="10"/>
        <v>5.5850121318142998</v>
      </c>
      <c r="BG23" s="16">
        <f t="shared" si="10"/>
        <v>5.5896209182768199</v>
      </c>
      <c r="BH23" s="16">
        <f t="shared" si="10"/>
        <v>5.5782670296522081</v>
      </c>
      <c r="BI23" s="16">
        <f t="shared" si="10"/>
        <v>5.6060474871612671</v>
      </c>
      <c r="BJ23" s="16">
        <f t="shared" si="10"/>
        <v>5.5368642171449212</v>
      </c>
      <c r="BK23" s="16">
        <f t="shared" si="10"/>
        <v>5.7026115260387762</v>
      </c>
      <c r="BL23" s="16">
        <f t="shared" si="8"/>
        <v>5.2459434110406988</v>
      </c>
    </row>
    <row r="24" spans="1:64" x14ac:dyDescent="0.2">
      <c r="A24" s="4" t="s">
        <v>62</v>
      </c>
      <c r="B24" s="43"/>
      <c r="C24" s="64">
        <v>38652.502999999997</v>
      </c>
      <c r="D24" s="64"/>
      <c r="E24" s="7">
        <f t="shared" si="11"/>
        <v>-39956.048198821954</v>
      </c>
      <c r="F24" s="7">
        <f t="shared" si="12"/>
        <v>-39956</v>
      </c>
      <c r="G24" s="7">
        <f t="shared" si="13"/>
        <v>-1.5367243031505495E-2</v>
      </c>
      <c r="J24" s="4">
        <f>G24</f>
        <v>-1.5367243031505495E-2</v>
      </c>
      <c r="K24" s="7"/>
      <c r="O24" s="7"/>
      <c r="P24" s="312">
        <f t="shared" si="14"/>
        <v>23634.002999999997</v>
      </c>
      <c r="Q24" s="1"/>
      <c r="R24" s="4">
        <f t="shared" si="15"/>
        <v>2.361521583893542E-4</v>
      </c>
      <c r="S24" s="4">
        <v>1</v>
      </c>
      <c r="T24" s="4">
        <f t="shared" si="16"/>
        <v>2.361521583893542E-4</v>
      </c>
      <c r="Z24" s="16">
        <f t="shared" si="17"/>
        <v>-39956</v>
      </c>
      <c r="AA24" s="113">
        <f t="shared" si="18"/>
        <v>-2.0011057195692239E-2</v>
      </c>
      <c r="AB24" s="113">
        <f t="shared" si="19"/>
        <v>-1.1079828691481108E-2</v>
      </c>
      <c r="AC24" s="113">
        <f t="shared" si="20"/>
        <v>-23634.018367243028</v>
      </c>
      <c r="AD24" s="113"/>
      <c r="AE24" s="113">
        <f t="shared" si="21"/>
        <v>2.1565009991501425E-5</v>
      </c>
      <c r="AF24" s="16">
        <f t="shared" si="30"/>
        <v>-23634.018367243028</v>
      </c>
      <c r="AG24" s="270"/>
      <c r="AH24" s="16">
        <f t="shared" si="22"/>
        <v>-4.2874143400243869E-3</v>
      </c>
      <c r="AI24" s="16">
        <f t="shared" si="23"/>
        <v>0.60795333922633765</v>
      </c>
      <c r="AJ24" s="16">
        <f t="shared" si="24"/>
        <v>-0.10910314955595382</v>
      </c>
      <c r="AK24" s="16">
        <f t="shared" si="25"/>
        <v>0.35722924637705428</v>
      </c>
      <c r="AL24" s="16">
        <f t="shared" si="26"/>
        <v>-0.73896348390382405</v>
      </c>
      <c r="AM24" s="16">
        <f t="shared" si="27"/>
        <v>-0.38726705776188708</v>
      </c>
      <c r="AN24" s="113">
        <f t="shared" si="28"/>
        <v>5.0629343472736084</v>
      </c>
      <c r="AO24" s="113">
        <f t="shared" si="28"/>
        <v>5.0629278811063676</v>
      </c>
      <c r="AP24" s="113">
        <f t="shared" si="28"/>
        <v>5.0629633808626586</v>
      </c>
      <c r="AQ24" s="113">
        <f t="shared" si="28"/>
        <v>5.0627684419651056</v>
      </c>
      <c r="AR24" s="113">
        <f t="shared" si="28"/>
        <v>5.0638376266057898</v>
      </c>
      <c r="AS24" s="113">
        <f t="shared" si="28"/>
        <v>5.0579344496381333</v>
      </c>
      <c r="AT24" s="113">
        <f t="shared" si="28"/>
        <v>5.0894222932089699</v>
      </c>
      <c r="AU24" s="113">
        <f t="shared" si="29"/>
        <v>4.5647987427448458</v>
      </c>
      <c r="AW24" s="16">
        <v>-34000</v>
      </c>
      <c r="AX24" s="16">
        <f t="shared" si="0"/>
        <v>-1.3000317019607004E-2</v>
      </c>
      <c r="AY24" s="16">
        <f t="shared" si="1"/>
        <v>-1.3508294821897046E-2</v>
      </c>
      <c r="AZ24" s="16">
        <f t="shared" si="2"/>
        <v>5.0797780229004219E-4</v>
      </c>
      <c r="BA24" s="16">
        <f t="shared" si="3"/>
        <v>0.50555362890530475</v>
      </c>
      <c r="BB24" s="16">
        <f t="shared" si="4"/>
        <v>0.25648073879788391</v>
      </c>
      <c r="BC24" s="16">
        <f t="shared" si="5"/>
        <v>-0.3702633378878713</v>
      </c>
      <c r="BD24" s="16">
        <f t="shared" si="6"/>
        <v>-0.1872761243927839</v>
      </c>
      <c r="BE24" s="16">
        <f t="shared" si="10"/>
        <v>5.6311591172780737</v>
      </c>
      <c r="BF24" s="16">
        <f t="shared" si="10"/>
        <v>5.6288929820832028</v>
      </c>
      <c r="BG24" s="16">
        <f t="shared" si="10"/>
        <v>5.6342665576667263</v>
      </c>
      <c r="BH24" s="16">
        <f t="shared" si="10"/>
        <v>5.6214882162599391</v>
      </c>
      <c r="BI24" s="16">
        <f t="shared" si="10"/>
        <v>5.6516751957999292</v>
      </c>
      <c r="BJ24" s="16">
        <f t="shared" si="10"/>
        <v>5.5791759778609951</v>
      </c>
      <c r="BK24" s="16">
        <f t="shared" si="10"/>
        <v>5.7473161505146644</v>
      </c>
      <c r="BL24" s="16">
        <f t="shared" si="8"/>
        <v>5.3083650265370199</v>
      </c>
    </row>
    <row r="25" spans="1:64" x14ac:dyDescent="0.2">
      <c r="A25" s="4" t="s">
        <v>86</v>
      </c>
      <c r="B25" s="30" t="s">
        <v>112</v>
      </c>
      <c r="C25" s="64">
        <v>42623.392999999996</v>
      </c>
      <c r="D25" s="64"/>
      <c r="E25" s="7">
        <f t="shared" si="11"/>
        <v>-27501.490167620865</v>
      </c>
      <c r="F25" s="7">
        <f t="shared" si="12"/>
        <v>-27501.5</v>
      </c>
      <c r="G25" s="7">
        <f t="shared" si="13"/>
        <v>3.1348600168712437E-3</v>
      </c>
      <c r="I25" s="4">
        <f>G25</f>
        <v>3.1348600168712437E-3</v>
      </c>
      <c r="K25" s="7"/>
      <c r="O25" s="7"/>
      <c r="P25" s="312">
        <f t="shared" si="14"/>
        <v>27604.892999999996</v>
      </c>
      <c r="Q25" s="1"/>
      <c r="R25" s="4">
        <f t="shared" si="15"/>
        <v>9.8273473253779744E-6</v>
      </c>
      <c r="S25" s="4">
        <v>0.1</v>
      </c>
      <c r="T25" s="4">
        <f t="shared" si="16"/>
        <v>9.8273473253779744E-7</v>
      </c>
      <c r="Z25" s="16">
        <f t="shared" si="17"/>
        <v>-27501.5</v>
      </c>
      <c r="AA25" s="113">
        <f t="shared" si="18"/>
        <v>-5.6382292011015432E-3</v>
      </c>
      <c r="AB25" s="113">
        <f t="shared" si="19"/>
        <v>-1.8476748881776413E-3</v>
      </c>
      <c r="AC25" s="113">
        <f t="shared" si="20"/>
        <v>-27604.88986513998</v>
      </c>
      <c r="AD25" s="113"/>
      <c r="AE25" s="113">
        <f t="shared" si="21"/>
        <v>7.696709442651036E-6</v>
      </c>
      <c r="AF25" s="16">
        <f t="shared" si="30"/>
        <v>-27604.88986513998</v>
      </c>
      <c r="AG25" s="270"/>
      <c r="AH25" s="16">
        <f t="shared" si="22"/>
        <v>4.9825349050488851E-3</v>
      </c>
      <c r="AI25" s="16">
        <f t="shared" si="23"/>
        <v>0.4705303952596831</v>
      </c>
      <c r="AJ25" s="16">
        <f t="shared" si="24"/>
        <v>0.54024575497770377</v>
      </c>
      <c r="AK25" s="16">
        <f t="shared" si="25"/>
        <v>3.1229094559878032E-2</v>
      </c>
      <c r="AL25" s="16">
        <f t="shared" si="26"/>
        <v>-5.8913591677146548E-2</v>
      </c>
      <c r="AM25" s="16">
        <f t="shared" si="27"/>
        <v>-2.9465318711663566E-2</v>
      </c>
      <c r="AN25" s="113">
        <f t="shared" si="28"/>
        <v>6.1769021839738958</v>
      </c>
      <c r="AO25" s="113">
        <f t="shared" si="28"/>
        <v>6.1750475930337405</v>
      </c>
      <c r="AP25" s="113">
        <f t="shared" si="28"/>
        <v>6.178564130306218</v>
      </c>
      <c r="AQ25" s="113">
        <f t="shared" si="28"/>
        <v>6.1718951944680809</v>
      </c>
      <c r="AR25" s="113">
        <f t="shared" si="28"/>
        <v>6.1845385194533229</v>
      </c>
      <c r="AS25" s="113">
        <f t="shared" si="28"/>
        <v>6.160553497726025</v>
      </c>
      <c r="AT25" s="113">
        <f t="shared" si="28"/>
        <v>6.2060055346974003</v>
      </c>
      <c r="AU25" s="113">
        <f t="shared" si="29"/>
        <v>6.1196587631427031</v>
      </c>
      <c r="AW25" s="16">
        <v>-33500</v>
      </c>
      <c r="AX25" s="16">
        <f t="shared" si="0"/>
        <v>-1.2412041298346601E-2</v>
      </c>
      <c r="AY25" s="16">
        <f t="shared" si="1"/>
        <v>-1.3303557483715117E-2</v>
      </c>
      <c r="AZ25" s="16">
        <f t="shared" si="2"/>
        <v>8.9151618536851543E-4</v>
      </c>
      <c r="BA25" s="16">
        <f t="shared" si="3"/>
        <v>0.50072821551676849</v>
      </c>
      <c r="BB25" s="16">
        <f t="shared" si="4"/>
        <v>0.28153746918117983</v>
      </c>
      <c r="BC25" s="16">
        <f t="shared" si="5"/>
        <v>-0.34424670060708612</v>
      </c>
      <c r="BD25" s="16">
        <f t="shared" si="6"/>
        <v>-0.17384353956855181</v>
      </c>
      <c r="BE25" s="16">
        <f t="shared" si="10"/>
        <v>5.6749979358215006</v>
      </c>
      <c r="BF25" s="16">
        <f t="shared" si="10"/>
        <v>5.6723379897456869</v>
      </c>
      <c r="BG25" s="16">
        <f t="shared" si="10"/>
        <v>5.6784471645733596</v>
      </c>
      <c r="BH25" s="16">
        <f t="shared" si="10"/>
        <v>5.6643768803608978</v>
      </c>
      <c r="BI25" s="16">
        <f t="shared" si="10"/>
        <v>5.6965803338429124</v>
      </c>
      <c r="BJ25" s="16">
        <f t="shared" si="10"/>
        <v>5.621745900953333</v>
      </c>
      <c r="BK25" s="16">
        <f t="shared" si="10"/>
        <v>5.7903109756245987</v>
      </c>
      <c r="BL25" s="16">
        <f t="shared" si="8"/>
        <v>5.370786642033341</v>
      </c>
    </row>
    <row r="26" spans="1:64" x14ac:dyDescent="0.2">
      <c r="A26" s="4" t="s">
        <v>86</v>
      </c>
      <c r="B26" s="30"/>
      <c r="C26" s="64">
        <v>42633.421999999999</v>
      </c>
      <c r="D26" s="64"/>
      <c r="E26" s="7">
        <f t="shared" si="11"/>
        <v>-27470.034558803964</v>
      </c>
      <c r="F26" s="7">
        <f t="shared" si="12"/>
        <v>-27470</v>
      </c>
      <c r="G26" s="7">
        <f t="shared" si="13"/>
        <v>-1.1018392520782072E-2</v>
      </c>
      <c r="I26" s="4">
        <f>G26</f>
        <v>-1.1018392520782072E-2</v>
      </c>
      <c r="K26" s="7"/>
      <c r="O26" s="7"/>
      <c r="P26" s="312">
        <f t="shared" si="14"/>
        <v>27614.921999999999</v>
      </c>
      <c r="Q26" s="1"/>
      <c r="R26" s="4">
        <f t="shared" si="15"/>
        <v>1.2140497374202631E-4</v>
      </c>
      <c r="S26" s="4">
        <v>0.1</v>
      </c>
      <c r="T26" s="4">
        <f t="shared" si="16"/>
        <v>1.2140497374202631E-5</v>
      </c>
      <c r="Z26" s="16">
        <f t="shared" si="17"/>
        <v>-27470</v>
      </c>
      <c r="AA26" s="113">
        <f t="shared" si="18"/>
        <v>-5.6045503494642594E-3</v>
      </c>
      <c r="AB26" s="113">
        <f t="shared" si="19"/>
        <v>-1.6019414127445401E-2</v>
      </c>
      <c r="AC26" s="113">
        <f t="shared" si="20"/>
        <v>-27614.933018392519</v>
      </c>
      <c r="AD26" s="113"/>
      <c r="AE26" s="113">
        <f t="shared" si="21"/>
        <v>2.9309687055939173E-6</v>
      </c>
      <c r="AF26" s="16">
        <f t="shared" si="30"/>
        <v>-27614.933018392519</v>
      </c>
      <c r="AG26" s="270"/>
      <c r="AH26" s="16">
        <f t="shared" si="22"/>
        <v>5.0010216066633285E-3</v>
      </c>
      <c r="AI26" s="16">
        <f t="shared" si="23"/>
        <v>0.47048654983725446</v>
      </c>
      <c r="AJ26" s="16">
        <f t="shared" si="24"/>
        <v>0.54144108636894561</v>
      </c>
      <c r="AK26" s="16">
        <f t="shared" si="25"/>
        <v>3.047662690723368E-2</v>
      </c>
      <c r="AL26" s="16">
        <f t="shared" si="26"/>
        <v>-5.7492478237186527E-2</v>
      </c>
      <c r="AM26" s="16">
        <f t="shared" si="27"/>
        <v>-2.8754159852472528E-2</v>
      </c>
      <c r="AN26" s="113">
        <f t="shared" si="28"/>
        <v>6.1794627217021674</v>
      </c>
      <c r="AO26" s="113">
        <f t="shared" si="28"/>
        <v>6.1776492496384918</v>
      </c>
      <c r="AP26" s="113">
        <f t="shared" si="28"/>
        <v>6.1810868910289916</v>
      </c>
      <c r="AQ26" s="113">
        <f t="shared" si="28"/>
        <v>6.1745693912224846</v>
      </c>
      <c r="AR26" s="113">
        <f t="shared" si="28"/>
        <v>6.1869223600514269</v>
      </c>
      <c r="AS26" s="113">
        <f t="shared" si="28"/>
        <v>6.1634950312192256</v>
      </c>
      <c r="AT26" s="113">
        <f t="shared" si="28"/>
        <v>6.2078794694254817</v>
      </c>
      <c r="AU26" s="113">
        <f t="shared" si="29"/>
        <v>6.1235913249189711</v>
      </c>
      <c r="AW26" s="16">
        <v>-33000</v>
      </c>
      <c r="AX26" s="16">
        <f t="shared" si="0"/>
        <v>-1.1826056947943435E-2</v>
      </c>
      <c r="AY26" s="16">
        <f t="shared" si="1"/>
        <v>-1.3095914139205536E-2</v>
      </c>
      <c r="AZ26" s="16">
        <f t="shared" si="2"/>
        <v>1.2698571912621011E-3</v>
      </c>
      <c r="BA26" s="16">
        <f t="shared" si="3"/>
        <v>0.49631953879760538</v>
      </c>
      <c r="BB26" s="16">
        <f t="shared" si="4"/>
        <v>0.30595184832823974</v>
      </c>
      <c r="BC26" s="16">
        <f t="shared" si="5"/>
        <v>-0.31870465490370115</v>
      </c>
      <c r="BD26" s="16">
        <f t="shared" si="6"/>
        <v>-0.16071498999519973</v>
      </c>
      <c r="BE26" s="16">
        <f t="shared" si="10"/>
        <v>5.7184355632379642</v>
      </c>
      <c r="BF26" s="16">
        <f t="shared" si="10"/>
        <v>5.7153963714250873</v>
      </c>
      <c r="BG26" s="16">
        <f t="shared" si="10"/>
        <v>5.7221782958160823</v>
      </c>
      <c r="BH26" s="16">
        <f t="shared" si="10"/>
        <v>5.707003941468467</v>
      </c>
      <c r="BI26" s="16">
        <f t="shared" si="10"/>
        <v>5.7407584788471242</v>
      </c>
      <c r="BJ26" s="16">
        <f t="shared" si="10"/>
        <v>5.6646321605892576</v>
      </c>
      <c r="BK26" s="16">
        <f t="shared" si="10"/>
        <v>5.8316716724674125</v>
      </c>
      <c r="BL26" s="16">
        <f t="shared" si="8"/>
        <v>5.4332082575296621</v>
      </c>
    </row>
    <row r="27" spans="1:64" x14ac:dyDescent="0.2">
      <c r="A27" s="4" t="s">
        <v>88</v>
      </c>
      <c r="B27" s="30"/>
      <c r="C27" s="64">
        <v>43016.353000000003</v>
      </c>
      <c r="D27" s="64"/>
      <c r="E27" s="7">
        <f t="shared" si="11"/>
        <v>-26268.984829034081</v>
      </c>
      <c r="F27" s="7">
        <f t="shared" si="12"/>
        <v>-26269</v>
      </c>
      <c r="G27" s="7">
        <f t="shared" si="13"/>
        <v>4.8369630385423079E-3</v>
      </c>
      <c r="I27" s="4">
        <f>G27</f>
        <v>4.8369630385423079E-3</v>
      </c>
      <c r="K27" s="7"/>
      <c r="O27" s="7"/>
      <c r="P27" s="312">
        <f t="shared" si="14"/>
        <v>27997.853000000003</v>
      </c>
      <c r="Q27" s="1"/>
      <c r="R27" s="4">
        <f t="shared" si="15"/>
        <v>2.3396211436224436E-5</v>
      </c>
      <c r="S27" s="4">
        <v>0.1</v>
      </c>
      <c r="T27" s="4">
        <f t="shared" si="16"/>
        <v>2.3396211436224436E-6</v>
      </c>
      <c r="Z27" s="16">
        <f t="shared" si="17"/>
        <v>-26269</v>
      </c>
      <c r="AA27" s="113">
        <f t="shared" si="18"/>
        <v>-4.3385926535305184E-3</v>
      </c>
      <c r="AB27" s="113">
        <f t="shared" si="19"/>
        <v>-8.4218227125627994E-4</v>
      </c>
      <c r="AC27" s="113">
        <f t="shared" si="20"/>
        <v>-27997.848163036964</v>
      </c>
      <c r="AD27" s="113"/>
      <c r="AE27" s="113">
        <f t="shared" si="21"/>
        <v>8.419082225833005E-6</v>
      </c>
      <c r="AF27" s="16">
        <f t="shared" si="30"/>
        <v>-27997.848163036964</v>
      </c>
      <c r="AG27" s="270"/>
      <c r="AH27" s="16">
        <f t="shared" si="22"/>
        <v>5.6791453097985879E-3</v>
      </c>
      <c r="AI27" s="16">
        <f t="shared" si="23"/>
        <v>0.4696134200510923</v>
      </c>
      <c r="AJ27" s="16">
        <f t="shared" si="24"/>
        <v>0.58604489208173915</v>
      </c>
      <c r="AK27" s="16">
        <f t="shared" si="25"/>
        <v>1.8424171618077617E-3</v>
      </c>
      <c r="AL27" s="16">
        <f t="shared" si="26"/>
        <v>-3.4737111021298957E-3</v>
      </c>
      <c r="AM27" s="16">
        <f t="shared" si="27"/>
        <v>-1.7368572975721157E-3</v>
      </c>
      <c r="AN27" s="113">
        <f t="shared" si="28"/>
        <v>6.2769144780264829</v>
      </c>
      <c r="AO27" s="113">
        <f t="shared" si="28"/>
        <v>6.2768004637643067</v>
      </c>
      <c r="AP27" s="113">
        <f t="shared" si="28"/>
        <v>6.2770154311583246</v>
      </c>
      <c r="AQ27" s="113">
        <f t="shared" si="28"/>
        <v>6.2766101221412489</v>
      </c>
      <c r="AR27" s="113">
        <f t="shared" si="28"/>
        <v>6.2773743088112459</v>
      </c>
      <c r="AS27" s="113">
        <f t="shared" si="28"/>
        <v>6.2759334759273502</v>
      </c>
      <c r="AT27" s="113">
        <f t="shared" si="28"/>
        <v>6.2786500787060424</v>
      </c>
      <c r="AU27" s="113">
        <f t="shared" si="29"/>
        <v>6.2735280453411333</v>
      </c>
      <c r="AW27" s="16">
        <v>-32500</v>
      </c>
      <c r="AX27" s="16">
        <f t="shared" si="0"/>
        <v>-1.1242779745494954E-2</v>
      </c>
      <c r="AY27" s="16">
        <f t="shared" si="1"/>
        <v>-1.2885364788368315E-2</v>
      </c>
      <c r="AZ27" s="16">
        <f t="shared" si="2"/>
        <v>1.6425850428733616E-3</v>
      </c>
      <c r="BA27" s="16">
        <f t="shared" si="3"/>
        <v>0.4923059023498576</v>
      </c>
      <c r="BB27" s="16">
        <f t="shared" si="4"/>
        <v>0.32975761480092208</v>
      </c>
      <c r="BC27" s="16">
        <f t="shared" si="5"/>
        <v>-0.29359589761488952</v>
      </c>
      <c r="BD27" s="16">
        <f t="shared" si="6"/>
        <v>-0.14786159913516633</v>
      </c>
      <c r="BE27" s="16">
        <f t="shared" si="10"/>
        <v>5.7615000187523249</v>
      </c>
      <c r="BF27" s="16">
        <f t="shared" si="10"/>
        <v>5.7581158214400272</v>
      </c>
      <c r="BG27" s="16">
        <f t="shared" si="10"/>
        <v>5.7654741392545752</v>
      </c>
      <c r="BH27" s="16">
        <f t="shared" si="10"/>
        <v>5.7494345456345464</v>
      </c>
      <c r="BI27" s="16">
        <f t="shared" si="10"/>
        <v>5.7842113861176756</v>
      </c>
      <c r="BJ27" s="16">
        <f t="shared" si="10"/>
        <v>5.7078772592948139</v>
      </c>
      <c r="BK27" s="16">
        <f t="shared" si="10"/>
        <v>5.8714802773870014</v>
      </c>
      <c r="BL27" s="16">
        <f t="shared" si="8"/>
        <v>5.4956298730259832</v>
      </c>
    </row>
    <row r="28" spans="1:64" x14ac:dyDescent="0.2">
      <c r="A28" s="4" t="s">
        <v>62</v>
      </c>
      <c r="B28" s="43"/>
      <c r="C28" s="126">
        <v>44200.482000000004</v>
      </c>
      <c r="D28" s="64"/>
      <c r="E28" s="7">
        <f t="shared" si="11"/>
        <v>-22555.00550779171</v>
      </c>
      <c r="F28" s="7">
        <f t="shared" si="12"/>
        <v>-22555</v>
      </c>
      <c r="G28" s="7">
        <f t="shared" si="13"/>
        <v>-1.7560506748850457E-3</v>
      </c>
      <c r="J28" s="7">
        <f>G28</f>
        <v>-1.7560506748850457E-3</v>
      </c>
      <c r="O28" s="7"/>
      <c r="P28" s="312">
        <f t="shared" si="14"/>
        <v>29181.982000000004</v>
      </c>
      <c r="Q28" s="1"/>
      <c r="R28" s="4">
        <f t="shared" si="15"/>
        <v>3.0837139727642245E-6</v>
      </c>
      <c r="S28" s="4">
        <v>1</v>
      </c>
      <c r="T28" s="4">
        <f t="shared" si="16"/>
        <v>3.0837139727642245E-6</v>
      </c>
      <c r="Z28" s="16">
        <f t="shared" si="17"/>
        <v>-22555</v>
      </c>
      <c r="AA28" s="113">
        <f t="shared" si="18"/>
        <v>-6.7570487592330357E-4</v>
      </c>
      <c r="AB28" s="113">
        <f t="shared" si="19"/>
        <v>-9.1741581333028548E-3</v>
      </c>
      <c r="AC28" s="113">
        <f t="shared" si="20"/>
        <v>-29181.983756050678</v>
      </c>
      <c r="AD28" s="113"/>
      <c r="AE28" s="113">
        <f t="shared" si="21"/>
        <v>1.167147045334285E-6</v>
      </c>
      <c r="AF28" s="16">
        <f t="shared" si="30"/>
        <v>-29181.983756050678</v>
      </c>
      <c r="AG28" s="270"/>
      <c r="AH28" s="16">
        <f t="shared" si="22"/>
        <v>7.4181074584178091E-3</v>
      </c>
      <c r="AI28" s="16">
        <f t="shared" si="23"/>
        <v>0.47683946526184617</v>
      </c>
      <c r="AJ28" s="16">
        <f t="shared" si="24"/>
        <v>0.7138196429720185</v>
      </c>
      <c r="AK28" s="16">
        <f t="shared" si="25"/>
        <v>-8.727183728664191E-2</v>
      </c>
      <c r="AL28" s="16">
        <f t="shared" si="26"/>
        <v>0.1652945096220437</v>
      </c>
      <c r="AM28" s="16">
        <f t="shared" si="27"/>
        <v>8.2835946293902965E-2</v>
      </c>
      <c r="AN28" s="113">
        <f t="shared" si="28"/>
        <v>6.5800611561232811</v>
      </c>
      <c r="AO28" s="113">
        <f t="shared" si="28"/>
        <v>6.5839624900545601</v>
      </c>
      <c r="AP28" s="113">
        <f t="shared" si="28"/>
        <v>6.5762702534883193</v>
      </c>
      <c r="AQ28" s="113">
        <f t="shared" si="28"/>
        <v>6.5914546091341331</v>
      </c>
      <c r="AR28" s="113">
        <f t="shared" si="28"/>
        <v>6.5615475522999311</v>
      </c>
      <c r="AS28" s="113">
        <f t="shared" si="28"/>
        <v>6.6207267238430259</v>
      </c>
      <c r="AT28" s="113">
        <f t="shared" si="28"/>
        <v>6.5045810262482098</v>
      </c>
      <c r="AU28" s="113">
        <f t="shared" si="29"/>
        <v>6.7371958052478051</v>
      </c>
      <c r="AW28" s="16">
        <v>-32000</v>
      </c>
      <c r="AX28" s="16">
        <f t="shared" si="0"/>
        <v>-1.0662610102664869E-2</v>
      </c>
      <c r="AY28" s="16">
        <f t="shared" si="1"/>
        <v>-1.2671909431203445E-2</v>
      </c>
      <c r="AZ28" s="16">
        <f t="shared" si="2"/>
        <v>2.0092993285385765E-3</v>
      </c>
      <c r="BA28" s="16">
        <f t="shared" si="3"/>
        <v>0.48866797459727884</v>
      </c>
      <c r="BB28" s="16">
        <f t="shared" si="4"/>
        <v>0.35298572329898087</v>
      </c>
      <c r="BC28" s="16">
        <f t="shared" si="5"/>
        <v>-0.26888238353262683</v>
      </c>
      <c r="BD28" s="16">
        <f t="shared" si="6"/>
        <v>-0.13525707373410795</v>
      </c>
      <c r="BE28" s="16">
        <f t="shared" si="10"/>
        <v>5.8042171234995719</v>
      </c>
      <c r="BF28" s="16">
        <f t="shared" si="10"/>
        <v>5.8005420322238406</v>
      </c>
      <c r="BG28" s="16">
        <f t="shared" si="10"/>
        <v>5.8083487501334075</v>
      </c>
      <c r="BH28" s="16">
        <f t="shared" si="10"/>
        <v>5.7917271990367603</v>
      </c>
      <c r="BI28" s="16">
        <f t="shared" si="10"/>
        <v>5.8269478303090967</v>
      </c>
      <c r="BJ28" s="16">
        <f t="shared" si="10"/>
        <v>5.7515092564052388</v>
      </c>
      <c r="BK28" s="16">
        <f t="shared" si="10"/>
        <v>5.9098248724249283</v>
      </c>
      <c r="BL28" s="16">
        <f t="shared" si="8"/>
        <v>5.5580514885223042</v>
      </c>
    </row>
    <row r="29" spans="1:64" x14ac:dyDescent="0.2">
      <c r="A29" s="161" t="s">
        <v>258</v>
      </c>
      <c r="B29" s="166" t="s">
        <v>111</v>
      </c>
      <c r="C29" s="161">
        <v>44200.482049999999</v>
      </c>
      <c r="D29" s="161">
        <v>4.0000000000000003E-5</v>
      </c>
      <c r="E29" s="7">
        <f t="shared" si="11"/>
        <v>-22555.005350968469</v>
      </c>
      <c r="F29" s="7">
        <f t="shared" si="12"/>
        <v>-22555</v>
      </c>
      <c r="G29" s="46">
        <f t="shared" si="13"/>
        <v>-1.7060506797861308E-3</v>
      </c>
      <c r="J29" s="7">
        <f>G29</f>
        <v>-1.7060506797861308E-3</v>
      </c>
      <c r="O29" s="7">
        <f t="shared" ref="O29:O60" si="31">+D$11+D$12*F29+D$13*F29^2</f>
        <v>-8.0938123343411127E-3</v>
      </c>
      <c r="P29" s="312">
        <f t="shared" si="14"/>
        <v>29181.982049999999</v>
      </c>
      <c r="Q29" s="1"/>
      <c r="R29" s="4">
        <f t="shared" si="15"/>
        <v>4.0803498955402998E-5</v>
      </c>
      <c r="S29" s="4">
        <v>1</v>
      </c>
      <c r="T29" s="4">
        <f t="shared" si="16"/>
        <v>4.0803498955402998E-5</v>
      </c>
      <c r="W29" s="3"/>
      <c r="Z29" s="16">
        <f t="shared" si="17"/>
        <v>-22555</v>
      </c>
      <c r="AA29" s="113">
        <f t="shared" si="18"/>
        <v>-6.7570487592330357E-4</v>
      </c>
      <c r="AB29" s="113">
        <f t="shared" si="19"/>
        <v>-9.1241581382039399E-3</v>
      </c>
      <c r="AC29" s="113">
        <f t="shared" si="20"/>
        <v>-29181.983756050678</v>
      </c>
      <c r="AD29" s="113"/>
      <c r="AE29" s="113">
        <f t="shared" si="21"/>
        <v>1.0616124755377357E-6</v>
      </c>
      <c r="AF29" s="16">
        <f t="shared" si="30"/>
        <v>-29181.983756050678</v>
      </c>
      <c r="AG29" s="270"/>
      <c r="AH29" s="16">
        <f t="shared" si="22"/>
        <v>7.4181074584178091E-3</v>
      </c>
      <c r="AI29" s="16">
        <f t="shared" si="23"/>
        <v>0.47683946526184617</v>
      </c>
      <c r="AJ29" s="16">
        <f t="shared" si="24"/>
        <v>0.7138196429720185</v>
      </c>
      <c r="AK29" s="16">
        <f t="shared" si="25"/>
        <v>-8.727183728664191E-2</v>
      </c>
      <c r="AL29" s="16">
        <f t="shared" si="26"/>
        <v>0.1652945096220437</v>
      </c>
      <c r="AM29" s="16">
        <f t="shared" si="27"/>
        <v>8.2835946293902965E-2</v>
      </c>
      <c r="AN29" s="113">
        <f t="shared" si="28"/>
        <v>6.5800611561232811</v>
      </c>
      <c r="AO29" s="113">
        <f t="shared" si="28"/>
        <v>6.5839624900545601</v>
      </c>
      <c r="AP29" s="113">
        <f t="shared" si="28"/>
        <v>6.5762702534883193</v>
      </c>
      <c r="AQ29" s="113">
        <f t="shared" si="28"/>
        <v>6.5914546091341331</v>
      </c>
      <c r="AR29" s="113">
        <f t="shared" si="28"/>
        <v>6.5615475522999311</v>
      </c>
      <c r="AS29" s="113">
        <f t="shared" si="28"/>
        <v>6.6207267238430259</v>
      </c>
      <c r="AT29" s="113">
        <f t="shared" si="28"/>
        <v>6.5045810262482098</v>
      </c>
      <c r="AU29" s="113">
        <f t="shared" si="29"/>
        <v>6.7371958052478051</v>
      </c>
      <c r="AW29" s="16">
        <v>-31500</v>
      </c>
      <c r="AX29" s="16">
        <f t="shared" si="0"/>
        <v>-1.0085930536409249E-2</v>
      </c>
      <c r="AY29" s="16">
        <f t="shared" si="1"/>
        <v>-1.2455548067710938E-2</v>
      </c>
      <c r="AZ29" s="16">
        <f t="shared" si="2"/>
        <v>2.3696175313016889E-3</v>
      </c>
      <c r="BA29" s="16">
        <f t="shared" si="3"/>
        <v>0.48538849966408293</v>
      </c>
      <c r="BB29" s="16">
        <f t="shared" si="4"/>
        <v>0.37566482280815017</v>
      </c>
      <c r="BC29" s="16">
        <f t="shared" si="5"/>
        <v>-0.24452867899454908</v>
      </c>
      <c r="BD29" s="16">
        <f t="shared" si="6"/>
        <v>-0.12287723012004856</v>
      </c>
      <c r="BE29" s="16">
        <f t="shared" si="10"/>
        <v>5.8466111767760447</v>
      </c>
      <c r="BF29" s="16">
        <f t="shared" si="10"/>
        <v>5.8427181853033119</v>
      </c>
      <c r="BG29" s="16">
        <f t="shared" si="10"/>
        <v>5.8508171789762891</v>
      </c>
      <c r="BH29" s="16">
        <f t="shared" si="10"/>
        <v>5.8339330951202637</v>
      </c>
      <c r="BI29" s="16">
        <f t="shared" si="10"/>
        <v>5.8689842038587923</v>
      </c>
      <c r="BJ29" s="16">
        <f t="shared" si="10"/>
        <v>5.7955430316270578</v>
      </c>
      <c r="BK29" s="16">
        <f t="shared" si="10"/>
        <v>5.946799242223868</v>
      </c>
      <c r="BL29" s="16">
        <f t="shared" si="8"/>
        <v>5.6204731040186244</v>
      </c>
    </row>
    <row r="30" spans="1:64" x14ac:dyDescent="0.2">
      <c r="A30" s="161" t="s">
        <v>258</v>
      </c>
      <c r="B30" s="166" t="s">
        <v>112</v>
      </c>
      <c r="C30" s="161">
        <v>44289.276639999996</v>
      </c>
      <c r="D30" s="161">
        <v>1.4999999999999999E-4</v>
      </c>
      <c r="E30" s="7">
        <f t="shared" si="11"/>
        <v>-22276.504215451827</v>
      </c>
      <c r="F30" s="7">
        <f t="shared" si="12"/>
        <v>-22276.5</v>
      </c>
      <c r="G30" s="46">
        <f t="shared" si="13"/>
        <v>-1.3440136099234223E-3</v>
      </c>
      <c r="J30" s="7">
        <f>G30</f>
        <v>-1.3440136099234223E-3</v>
      </c>
      <c r="O30" s="7">
        <f t="shared" si="31"/>
        <v>-7.9430813709016924E-3</v>
      </c>
      <c r="P30" s="312">
        <f t="shared" si="14"/>
        <v>29270.776639999996</v>
      </c>
      <c r="Q30" s="1"/>
      <c r="R30" s="4">
        <f t="shared" si="15"/>
        <v>4.3547695313982756E-5</v>
      </c>
      <c r="S30" s="4">
        <v>1</v>
      </c>
      <c r="T30" s="4">
        <f t="shared" si="16"/>
        <v>4.3547695313982756E-5</v>
      </c>
      <c r="W30" s="147"/>
      <c r="Z30" s="16">
        <f t="shared" si="17"/>
        <v>-22276.5</v>
      </c>
      <c r="AA30" s="113">
        <f t="shared" si="18"/>
        <v>-4.1867484247921829E-4</v>
      </c>
      <c r="AB30" s="113">
        <f t="shared" si="19"/>
        <v>-8.8684201383458956E-3</v>
      </c>
      <c r="AC30" s="113">
        <f t="shared" si="20"/>
        <v>-29270.777984013606</v>
      </c>
      <c r="AD30" s="113"/>
      <c r="AE30" s="113">
        <f t="shared" si="21"/>
        <v>8.5625183453515874E-7</v>
      </c>
      <c r="AF30" s="16">
        <f t="shared" si="30"/>
        <v>-29270.777984013606</v>
      </c>
      <c r="AG30" s="270"/>
      <c r="AH30" s="16">
        <f t="shared" si="22"/>
        <v>7.5244065284224742E-3</v>
      </c>
      <c r="AI30" s="16">
        <f t="shared" si="23"/>
        <v>0.4780178497059655</v>
      </c>
      <c r="AJ30" s="16">
        <f t="shared" si="24"/>
        <v>0.72286097458283349</v>
      </c>
      <c r="AK30" s="16">
        <f t="shared" si="25"/>
        <v>-9.4063560773091998E-2</v>
      </c>
      <c r="AL30" s="16">
        <f t="shared" si="26"/>
        <v>0.17829106594685665</v>
      </c>
      <c r="AM30" s="16">
        <f t="shared" si="27"/>
        <v>8.938243036373518E-2</v>
      </c>
      <c r="AN30" s="113">
        <f t="shared" si="28"/>
        <v>6.6031390684704174</v>
      </c>
      <c r="AO30" s="113">
        <f t="shared" si="28"/>
        <v>6.6071259768227204</v>
      </c>
      <c r="AP30" s="113">
        <f t="shared" si="28"/>
        <v>6.5992070632673112</v>
      </c>
      <c r="AQ30" s="113">
        <f t="shared" si="28"/>
        <v>6.6149565155634225</v>
      </c>
      <c r="AR30" s="113">
        <f t="shared" si="28"/>
        <v>6.5837127466298844</v>
      </c>
      <c r="AS30" s="113">
        <f t="shared" si="28"/>
        <v>6.64602581711556</v>
      </c>
      <c r="AT30" s="113">
        <f t="shared" si="28"/>
        <v>6.5229209154833416</v>
      </c>
      <c r="AU30" s="113">
        <f t="shared" si="29"/>
        <v>6.7719646450792563</v>
      </c>
      <c r="AW30" s="16">
        <v>-31000</v>
      </c>
      <c r="AX30" s="16">
        <f t="shared" si="0"/>
        <v>-9.5131030008481672E-3</v>
      </c>
      <c r="AY30" s="16">
        <f t="shared" si="1"/>
        <v>-1.2236280697890775E-2</v>
      </c>
      <c r="AZ30" s="16">
        <f t="shared" si="2"/>
        <v>2.7231776970426088E-3</v>
      </c>
      <c r="BA30" s="16">
        <f t="shared" si="3"/>
        <v>0.48245206276087804</v>
      </c>
      <c r="BB30" s="16">
        <f t="shared" si="4"/>
        <v>0.39782169741476281</v>
      </c>
      <c r="BC30" s="16">
        <f t="shared" si="5"/>
        <v>-0.22050136286277947</v>
      </c>
      <c r="BD30" s="16">
        <f t="shared" si="6"/>
        <v>-0.11069957092648172</v>
      </c>
      <c r="BE30" s="16">
        <f t="shared" si="10"/>
        <v>5.8887056281675658</v>
      </c>
      <c r="BF30" s="16">
        <f t="shared" si="10"/>
        <v>5.8846844605571533</v>
      </c>
      <c r="BG30" s="16">
        <f t="shared" si="10"/>
        <v>5.8928964557727435</v>
      </c>
      <c r="BH30" s="16">
        <f t="shared" si="10"/>
        <v>5.8760956534479751</v>
      </c>
      <c r="BI30" s="16">
        <f t="shared" si="10"/>
        <v>5.9103448846180067</v>
      </c>
      <c r="BJ30" s="16">
        <f t="shared" si="10"/>
        <v>5.8399815548021738</v>
      </c>
      <c r="BK30" s="16">
        <f t="shared" si="10"/>
        <v>5.9825025087183183</v>
      </c>
      <c r="BL30" s="16">
        <f t="shared" si="8"/>
        <v>5.6828947195149455</v>
      </c>
    </row>
    <row r="31" spans="1:64" x14ac:dyDescent="0.2">
      <c r="A31" s="4" t="s">
        <v>109</v>
      </c>
      <c r="B31" s="30"/>
      <c r="C31" s="64">
        <v>47689.447</v>
      </c>
      <c r="D31" s="64"/>
      <c r="E31" s="7">
        <f t="shared" si="11"/>
        <v>-11611.98843571732</v>
      </c>
      <c r="F31" s="7">
        <f t="shared" si="12"/>
        <v>-11612</v>
      </c>
      <c r="G31" s="7">
        <f t="shared" si="13"/>
        <v>3.6870432741125114E-3</v>
      </c>
      <c r="J31" s="7">
        <f>G31</f>
        <v>3.6870432741125114E-3</v>
      </c>
      <c r="O31" s="7">
        <f t="shared" si="31"/>
        <v>-1.4929236682817253E-3</v>
      </c>
      <c r="P31" s="312">
        <f t="shared" si="14"/>
        <v>32670.947</v>
      </c>
      <c r="Q31" s="1"/>
      <c r="R31" s="4">
        <f t="shared" si="15"/>
        <v>2.6832057524297097E-5</v>
      </c>
      <c r="S31" s="4">
        <v>1</v>
      </c>
      <c r="T31" s="4">
        <f t="shared" si="16"/>
        <v>2.6832057524297097E-5</v>
      </c>
      <c r="W31" s="147"/>
      <c r="Z31" s="16">
        <f t="shared" si="17"/>
        <v>-11612</v>
      </c>
      <c r="AA31" s="113">
        <f t="shared" si="18"/>
        <v>6.4216729740282589E-3</v>
      </c>
      <c r="AB31" s="113">
        <f t="shared" si="19"/>
        <v>-4.2275533681974727E-3</v>
      </c>
      <c r="AC31" s="113">
        <f t="shared" si="20"/>
        <v>-32670.943312956726</v>
      </c>
      <c r="AD31" s="113"/>
      <c r="AE31" s="113">
        <f t="shared" si="21"/>
        <v>7.4781995956612906E-6</v>
      </c>
      <c r="AF31" s="16">
        <f t="shared" si="30"/>
        <v>-32670.943312956726</v>
      </c>
      <c r="AG31" s="270"/>
      <c r="AH31" s="16">
        <f t="shared" si="22"/>
        <v>7.9145966423099842E-3</v>
      </c>
      <c r="AI31" s="16">
        <f t="shared" si="23"/>
        <v>0.6316513135420484</v>
      </c>
      <c r="AJ31" s="16">
        <f t="shared" si="24"/>
        <v>0.99048434617322401</v>
      </c>
      <c r="AK31" s="16">
        <f t="shared" si="25"/>
        <v>-0.38161834845248055</v>
      </c>
      <c r="AL31" s="16">
        <f t="shared" si="26"/>
        <v>0.80308997767547419</v>
      </c>
      <c r="AM31" s="16">
        <f t="shared" si="27"/>
        <v>0.42461557250522575</v>
      </c>
      <c r="AN31" s="113">
        <f t="shared" si="28"/>
        <v>7.591176415898242</v>
      </c>
      <c r="AO31" s="113">
        <f t="shared" si="28"/>
        <v>7.5911765181764892</v>
      </c>
      <c r="AP31" s="113">
        <f t="shared" si="28"/>
        <v>7.5911757759020952</v>
      </c>
      <c r="AQ31" s="113">
        <f t="shared" si="28"/>
        <v>7.5911811629325285</v>
      </c>
      <c r="AR31" s="113">
        <f t="shared" si="28"/>
        <v>7.5911420691967768</v>
      </c>
      <c r="AS31" s="113">
        <f t="shared" si="28"/>
        <v>7.5914259019419896</v>
      </c>
      <c r="AT31" s="113">
        <f t="shared" si="28"/>
        <v>7.5893719464166542</v>
      </c>
      <c r="AU31" s="113">
        <f t="shared" si="29"/>
        <v>8.1033552820002832</v>
      </c>
      <c r="AW31" s="16">
        <v>-30500</v>
      </c>
      <c r="AX31" s="16">
        <f t="shared" si="0"/>
        <v>-8.9444665662703256E-3</v>
      </c>
      <c r="AY31" s="16">
        <f t="shared" si="1"/>
        <v>-1.2014107321742979E-2</v>
      </c>
      <c r="AZ31" s="16">
        <f t="shared" si="2"/>
        <v>3.069640755472653E-3</v>
      </c>
      <c r="BA31" s="16">
        <f t="shared" si="3"/>
        <v>0.47984490628105048</v>
      </c>
      <c r="BB31" s="16">
        <f t="shared" si="4"/>
        <v>0.41948165446420732</v>
      </c>
      <c r="BC31" s="16">
        <f t="shared" si="5"/>
        <v>-0.19676848409554129</v>
      </c>
      <c r="BD31" s="16">
        <f t="shared" si="6"/>
        <v>-9.8702911338323471E-2</v>
      </c>
      <c r="BE31" s="16">
        <f t="shared" si="10"/>
        <v>5.9305237134118594</v>
      </c>
      <c r="BF31" s="16">
        <f t="shared" si="10"/>
        <v>5.9264776068780618</v>
      </c>
      <c r="BG31" s="16">
        <f t="shared" si="10"/>
        <v>5.9346064021270166</v>
      </c>
      <c r="BH31" s="16">
        <f t="shared" si="10"/>
        <v>5.9182502789437352</v>
      </c>
      <c r="BI31" s="16">
        <f t="shared" si="10"/>
        <v>5.9510623843946258</v>
      </c>
      <c r="BJ31" s="16">
        <f t="shared" si="10"/>
        <v>5.8848171394045714</v>
      </c>
      <c r="BK31" s="16">
        <f t="shared" si="10"/>
        <v>6.0170387450355305</v>
      </c>
      <c r="BL31" s="16">
        <f t="shared" si="8"/>
        <v>5.7453163350112666</v>
      </c>
    </row>
    <row r="32" spans="1:64" x14ac:dyDescent="0.2">
      <c r="A32" s="4" t="s">
        <v>109</v>
      </c>
      <c r="B32" s="30"/>
      <c r="C32" s="64">
        <v>47787.33</v>
      </c>
      <c r="D32" s="64"/>
      <c r="E32" s="7">
        <f t="shared" si="11"/>
        <v>-11304.981819123035</v>
      </c>
      <c r="F32" s="7">
        <f t="shared" si="12"/>
        <v>-11305</v>
      </c>
      <c r="G32" s="7">
        <f t="shared" si="13"/>
        <v>5.7966137683251873E-3</v>
      </c>
      <c r="J32" s="7">
        <f>G32</f>
        <v>5.7966137683251873E-3</v>
      </c>
      <c r="O32" s="7">
        <f t="shared" si="31"/>
        <v>-1.2876660358533114E-3</v>
      </c>
      <c r="P32" s="312">
        <f t="shared" si="14"/>
        <v>32768.83</v>
      </c>
      <c r="Q32" s="1"/>
      <c r="R32" s="4">
        <f t="shared" si="15"/>
        <v>5.0187020343891345E-5</v>
      </c>
      <c r="S32" s="4">
        <v>1</v>
      </c>
      <c r="T32" s="4">
        <f t="shared" si="16"/>
        <v>5.0187020343891345E-5</v>
      </c>
      <c r="W32" s="147"/>
      <c r="Z32" s="16">
        <f t="shared" si="17"/>
        <v>-11305</v>
      </c>
      <c r="AA32" s="113">
        <f t="shared" si="18"/>
        <v>6.4935667252034234E-3</v>
      </c>
      <c r="AB32" s="113">
        <f t="shared" si="19"/>
        <v>-1.9846189927315476E-3</v>
      </c>
      <c r="AC32" s="113">
        <f t="shared" si="20"/>
        <v>-32768.824203386233</v>
      </c>
      <c r="AD32" s="113"/>
      <c r="AE32" s="113">
        <f t="shared" si="21"/>
        <v>4.8574342410131651E-7</v>
      </c>
      <c r="AF32" s="16">
        <f t="shared" si="30"/>
        <v>-32768.824203386233</v>
      </c>
      <c r="AG32" s="270"/>
      <c r="AH32" s="16">
        <f t="shared" si="22"/>
        <v>7.7812327610567349E-3</v>
      </c>
      <c r="AI32" s="16">
        <f t="shared" si="23"/>
        <v>0.64149667275891054</v>
      </c>
      <c r="AJ32" s="16">
        <f t="shared" si="24"/>
        <v>0.99367007669099527</v>
      </c>
      <c r="AK32" s="16">
        <f t="shared" si="25"/>
        <v>-0.39088192980485231</v>
      </c>
      <c r="AL32" s="16">
        <f t="shared" si="26"/>
        <v>0.82857819168865632</v>
      </c>
      <c r="AM32" s="16">
        <f t="shared" si="27"/>
        <v>0.43974008419710048</v>
      </c>
      <c r="AN32" s="113">
        <f t="shared" si="28"/>
        <v>7.6251219302280964</v>
      </c>
      <c r="AO32" s="113">
        <f t="shared" si="28"/>
        <v>7.6251217084463034</v>
      </c>
      <c r="AP32" s="113">
        <f t="shared" si="28"/>
        <v>7.6251235515956015</v>
      </c>
      <c r="AQ32" s="113">
        <f t="shared" si="28"/>
        <v>7.6251082342828909</v>
      </c>
      <c r="AR32" s="113">
        <f t="shared" si="28"/>
        <v>7.6252355579284821</v>
      </c>
      <c r="AS32" s="113">
        <f t="shared" si="28"/>
        <v>7.6241792991477233</v>
      </c>
      <c r="AT32" s="113">
        <f t="shared" si="28"/>
        <v>7.6330919863710873</v>
      </c>
      <c r="AU32" s="113">
        <f t="shared" si="29"/>
        <v>8.1416821539150241</v>
      </c>
      <c r="AW32" s="16">
        <v>-30000</v>
      </c>
      <c r="AX32" s="16">
        <f t="shared" si="0"/>
        <v>-8.380335867546853E-3</v>
      </c>
      <c r="AY32" s="16">
        <f t="shared" si="1"/>
        <v>-1.1789027939267529E-2</v>
      </c>
      <c r="AZ32" s="16">
        <f t="shared" si="2"/>
        <v>3.408692071720675E-3</v>
      </c>
      <c r="BA32" s="16">
        <f t="shared" si="3"/>
        <v>0.4775547919785269</v>
      </c>
      <c r="BB32" s="16">
        <f t="shared" si="4"/>
        <v>0.44066884757819363</v>
      </c>
      <c r="BC32" s="16">
        <f t="shared" si="5"/>
        <v>-0.17329908471954278</v>
      </c>
      <c r="BD32" s="16">
        <f t="shared" si="6"/>
        <v>-8.6867054685772313E-2</v>
      </c>
      <c r="BE32" s="16">
        <f t="shared" si="10"/>
        <v>5.972089023227686</v>
      </c>
      <c r="BF32" s="16">
        <f t="shared" si="10"/>
        <v>5.9681306108433683</v>
      </c>
      <c r="BG32" s="16">
        <f t="shared" si="10"/>
        <v>5.9759702504198886</v>
      </c>
      <c r="BH32" s="16">
        <f t="shared" si="10"/>
        <v>5.9604243419200023</v>
      </c>
      <c r="BI32" s="16">
        <f t="shared" si="10"/>
        <v>5.9911772901508229</v>
      </c>
      <c r="BJ32" s="16">
        <f t="shared" si="10"/>
        <v>5.9300326632379345</v>
      </c>
      <c r="BK32" s="16">
        <f t="shared" si="10"/>
        <v>6.0505165701105863</v>
      </c>
      <c r="BL32" s="16">
        <f t="shared" si="8"/>
        <v>5.8077379505075868</v>
      </c>
    </row>
    <row r="33" spans="1:64" x14ac:dyDescent="0.2">
      <c r="A33" s="4" t="s">
        <v>90</v>
      </c>
      <c r="B33" s="30"/>
      <c r="C33" s="64">
        <v>47823.353000000003</v>
      </c>
      <c r="D33" s="64"/>
      <c r="E33" s="7">
        <f t="shared" si="11"/>
        <v>-11191.996935644025</v>
      </c>
      <c r="F33" s="7">
        <f t="shared" si="12"/>
        <v>-11192</v>
      </c>
      <c r="G33" s="7">
        <f t="shared" si="13"/>
        <v>9.770094184204936E-4</v>
      </c>
      <c r="I33" s="4">
        <f t="shared" ref="I33:I53" si="32">G33</f>
        <v>9.770094184204936E-4</v>
      </c>
      <c r="K33" s="7"/>
      <c r="O33" s="7">
        <f t="shared" si="31"/>
        <v>-1.2118393427997568E-3</v>
      </c>
      <c r="P33" s="312">
        <f t="shared" si="14"/>
        <v>32804.853000000003</v>
      </c>
      <c r="Q33" s="1"/>
      <c r="R33" s="4">
        <f t="shared" si="15"/>
        <v>4.7910588994954243E-6</v>
      </c>
      <c r="S33" s="4">
        <v>0.1</v>
      </c>
      <c r="T33" s="4">
        <f t="shared" si="16"/>
        <v>4.7910588994954243E-7</v>
      </c>
      <c r="W33" s="147"/>
      <c r="Z33" s="16">
        <f t="shared" si="17"/>
        <v>-11192</v>
      </c>
      <c r="AA33" s="113">
        <f t="shared" si="18"/>
        <v>6.5174807165123243E-3</v>
      </c>
      <c r="AB33" s="113">
        <f t="shared" si="19"/>
        <v>-6.7523106408915873E-3</v>
      </c>
      <c r="AC33" s="113">
        <f t="shared" si="20"/>
        <v>-32804.852022990584</v>
      </c>
      <c r="AD33" s="113"/>
      <c r="AE33" s="113">
        <f t="shared" si="21"/>
        <v>3.0696822204979375E-6</v>
      </c>
      <c r="AF33" s="16">
        <f t="shared" si="30"/>
        <v>-32804.852022990584</v>
      </c>
      <c r="AG33" s="270"/>
      <c r="AH33" s="16">
        <f t="shared" si="22"/>
        <v>7.7293200593120809E-3</v>
      </c>
      <c r="AI33" s="16">
        <f t="shared" si="23"/>
        <v>0.64525939979175362</v>
      </c>
      <c r="AJ33" s="16">
        <f t="shared" si="24"/>
        <v>0.99470109807721385</v>
      </c>
      <c r="AK33" s="16">
        <f t="shared" si="25"/>
        <v>-0.39429991789853353</v>
      </c>
      <c r="AL33" s="16">
        <f t="shared" si="26"/>
        <v>0.83816246376695602</v>
      </c>
      <c r="AM33" s="16">
        <f t="shared" si="27"/>
        <v>0.44547100261267197</v>
      </c>
      <c r="AN33" s="113">
        <f t="shared" si="28"/>
        <v>7.6377508377225505</v>
      </c>
      <c r="AO33" s="113">
        <f t="shared" si="28"/>
        <v>7.6377505966252492</v>
      </c>
      <c r="AP33" s="113">
        <f t="shared" si="28"/>
        <v>7.6377527153320317</v>
      </c>
      <c r="AQ33" s="113">
        <f t="shared" si="28"/>
        <v>7.6377340973307941</v>
      </c>
      <c r="AR33" s="113">
        <f t="shared" si="28"/>
        <v>7.6378977558627126</v>
      </c>
      <c r="AS33" s="113">
        <f t="shared" si="28"/>
        <v>7.6364632921824924</v>
      </c>
      <c r="AT33" s="113">
        <f t="shared" si="28"/>
        <v>7.6493729135770963</v>
      </c>
      <c r="AU33" s="113">
        <f t="shared" si="29"/>
        <v>8.1557894390171928</v>
      </c>
      <c r="AW33" s="16">
        <v>-29500</v>
      </c>
      <c r="AX33" s="16">
        <f t="shared" si="0"/>
        <v>-7.8210006499655517E-3</v>
      </c>
      <c r="AY33" s="16">
        <f t="shared" si="1"/>
        <v>-1.1561042550464435E-2</v>
      </c>
      <c r="AZ33" s="16">
        <f t="shared" si="2"/>
        <v>3.7400419004988829E-3</v>
      </c>
      <c r="BA33" s="16">
        <f t="shared" si="3"/>
        <v>0.47557090377648914</v>
      </c>
      <c r="BB33" s="16">
        <f t="shared" si="4"/>
        <v>0.46140652559656681</v>
      </c>
      <c r="BC33" s="16">
        <f t="shared" si="5"/>
        <v>-0.15006279555364593</v>
      </c>
      <c r="BD33" s="16">
        <f t="shared" si="6"/>
        <v>-7.5172517256521035E-2</v>
      </c>
      <c r="BE33" s="16">
        <f t="shared" si="10"/>
        <v>6.0134259780317674</v>
      </c>
      <c r="BF33" s="16">
        <f t="shared" si="10"/>
        <v>6.0096724920620055</v>
      </c>
      <c r="BG33" s="16">
        <f t="shared" si="10"/>
        <v>6.017015056673892</v>
      </c>
      <c r="BH33" s="16">
        <f t="shared" si="10"/>
        <v>6.0026373722504642</v>
      </c>
      <c r="BI33" s="16">
        <f t="shared" si="10"/>
        <v>6.030738010238978</v>
      </c>
      <c r="BJ33" s="16">
        <f t="shared" si="10"/>
        <v>5.9756027451371869</v>
      </c>
      <c r="BK33" s="16">
        <f t="shared" si="10"/>
        <v>6.083048725594681</v>
      </c>
      <c r="BL33" s="16">
        <f t="shared" si="8"/>
        <v>5.8701595660039079</v>
      </c>
    </row>
    <row r="34" spans="1:64" x14ac:dyDescent="0.2">
      <c r="A34" s="4" t="s">
        <v>90</v>
      </c>
      <c r="B34" s="30" t="s">
        <v>112</v>
      </c>
      <c r="C34" s="64">
        <v>47857.317000000003</v>
      </c>
      <c r="D34" s="64"/>
      <c r="E34" s="7">
        <f t="shared" si="11"/>
        <v>-11085.470033873462</v>
      </c>
      <c r="F34" s="7">
        <f t="shared" si="12"/>
        <v>-11085.5</v>
      </c>
      <c r="G34" s="7">
        <f t="shared" si="13"/>
        <v>9.5541079717804678E-3</v>
      </c>
      <c r="I34" s="4">
        <f t="shared" si="32"/>
        <v>9.5541079717804678E-3</v>
      </c>
      <c r="K34" s="7"/>
      <c r="O34" s="7">
        <f t="shared" si="31"/>
        <v>-1.1402384962116477E-3</v>
      </c>
      <c r="P34" s="312">
        <f t="shared" si="14"/>
        <v>32838.817000000003</v>
      </c>
      <c r="Q34" s="1"/>
      <c r="R34" s="4">
        <f t="shared" si="15"/>
        <v>1.1436904637745544E-4</v>
      </c>
      <c r="S34" s="4">
        <v>0.1</v>
      </c>
      <c r="T34" s="4">
        <f t="shared" si="16"/>
        <v>1.1436904637745544E-5</v>
      </c>
      <c r="Z34" s="16">
        <f t="shared" si="17"/>
        <v>-11085.5</v>
      </c>
      <c r="AA34" s="113">
        <f t="shared" si="18"/>
        <v>6.5387361685059989E-3</v>
      </c>
      <c r="AB34" s="113">
        <f t="shared" si="19"/>
        <v>1.8751333070628215E-3</v>
      </c>
      <c r="AC34" s="113">
        <f t="shared" si="20"/>
        <v>-32838.807445892031</v>
      </c>
      <c r="AD34" s="113"/>
      <c r="AE34" s="113">
        <f t="shared" si="21"/>
        <v>9.0924671119827225E-7</v>
      </c>
      <c r="AF34" s="16">
        <f t="shared" si="30"/>
        <v>-32838.807445892031</v>
      </c>
      <c r="AG34" s="270"/>
      <c r="AH34" s="16">
        <f t="shared" si="22"/>
        <v>7.6789746647176462E-3</v>
      </c>
      <c r="AI34" s="16">
        <f t="shared" si="23"/>
        <v>0.64887683232496507</v>
      </c>
      <c r="AJ34" s="16">
        <f t="shared" si="24"/>
        <v>0.99559892127953165</v>
      </c>
      <c r="AK34" s="16">
        <f t="shared" si="25"/>
        <v>-0.39752464051017833</v>
      </c>
      <c r="AL34" s="16">
        <f t="shared" si="26"/>
        <v>0.8472993548336748</v>
      </c>
      <c r="AM34" s="16">
        <f t="shared" si="27"/>
        <v>0.45095723389497777</v>
      </c>
      <c r="AN34" s="113">
        <f t="shared" si="28"/>
        <v>7.6497215784279309</v>
      </c>
      <c r="AO34" s="113">
        <f t="shared" si="28"/>
        <v>7.6497213455489312</v>
      </c>
      <c r="AP34" s="113">
        <f t="shared" si="28"/>
        <v>7.6497235101490491</v>
      </c>
      <c r="AQ34" s="113">
        <f t="shared" si="28"/>
        <v>7.6497033911575176</v>
      </c>
      <c r="AR34" s="113">
        <f t="shared" si="28"/>
        <v>7.6498904635840894</v>
      </c>
      <c r="AS34" s="113">
        <f t="shared" si="28"/>
        <v>7.6481574761732691</v>
      </c>
      <c r="AT34" s="113">
        <f t="shared" si="28"/>
        <v>7.6648095890373131</v>
      </c>
      <c r="AU34" s="113">
        <f t="shared" si="29"/>
        <v>8.1690852431179088</v>
      </c>
      <c r="AW34" s="16">
        <v>-29000</v>
      </c>
      <c r="AX34" s="16">
        <f t="shared" si="0"/>
        <v>-7.2667266249079425E-3</v>
      </c>
      <c r="AY34" s="16">
        <f t="shared" si="1"/>
        <v>-1.1330151155333701E-2</v>
      </c>
      <c r="AZ34" s="16">
        <f t="shared" si="2"/>
        <v>4.0634245304257584E-3</v>
      </c>
      <c r="BA34" s="16">
        <f t="shared" si="3"/>
        <v>0.47388378507235063</v>
      </c>
      <c r="BB34" s="16">
        <f t="shared" si="4"/>
        <v>0.48171720249567923</v>
      </c>
      <c r="BC34" s="16">
        <f t="shared" si="5"/>
        <v>-0.12702950975279717</v>
      </c>
      <c r="BD34" s="16">
        <f t="shared" si="6"/>
        <v>-6.3600301722530339E-2</v>
      </c>
      <c r="BE34" s="16">
        <f t="shared" ref="BE34:BK70" si="33">$BL34+$AB$7*SIN(BF34)</f>
        <v>6.0545601870658592</v>
      </c>
      <c r="BF34" s="16">
        <f t="shared" si="33"/>
        <v>6.0511282450286492</v>
      </c>
      <c r="BG34" s="16">
        <f t="shared" si="33"/>
        <v>6.0577719015421918</v>
      </c>
      <c r="BH34" s="16">
        <f t="shared" si="33"/>
        <v>6.0449014553024201</v>
      </c>
      <c r="BI34" s="16">
        <f t="shared" si="33"/>
        <v>6.0698003392002065</v>
      </c>
      <c r="BJ34" s="16">
        <f t="shared" si="33"/>
        <v>6.0214948711576186</v>
      </c>
      <c r="BK34" s="16">
        <f t="shared" si="33"/>
        <v>6.1147516367046224</v>
      </c>
      <c r="BL34" s="16">
        <f t="shared" si="8"/>
        <v>5.932581181500229</v>
      </c>
    </row>
    <row r="35" spans="1:64" x14ac:dyDescent="0.2">
      <c r="A35" s="35" t="s">
        <v>91</v>
      </c>
      <c r="B35" s="190" t="s">
        <v>112</v>
      </c>
      <c r="C35" s="191">
        <v>47922.345999999998</v>
      </c>
      <c r="D35" s="191"/>
      <c r="E35" s="192">
        <f t="shared" si="11"/>
        <v>-10881.50884275235</v>
      </c>
      <c r="F35" s="7">
        <f t="shared" si="12"/>
        <v>-10881.5</v>
      </c>
      <c r="G35" s="7">
        <f t="shared" si="13"/>
        <v>-2.8193370453664102E-3</v>
      </c>
      <c r="I35" s="4">
        <f t="shared" si="32"/>
        <v>-2.8193370453664102E-3</v>
      </c>
      <c r="K35" s="7"/>
      <c r="O35" s="7">
        <f t="shared" si="31"/>
        <v>-1.0027194342978256E-3</v>
      </c>
      <c r="P35" s="312">
        <f t="shared" si="14"/>
        <v>32903.845999999998</v>
      </c>
      <c r="Q35" s="1"/>
      <c r="R35" s="4">
        <f t="shared" si="15"/>
        <v>3.3000995448445312E-6</v>
      </c>
      <c r="S35" s="4">
        <v>0.1</v>
      </c>
      <c r="T35" s="4">
        <f t="shared" si="16"/>
        <v>3.3000995448445316E-7</v>
      </c>
      <c r="Z35" s="16">
        <f t="shared" si="17"/>
        <v>-10881.5</v>
      </c>
      <c r="AA35" s="113">
        <f t="shared" si="18"/>
        <v>6.5759122898303296E-3</v>
      </c>
      <c r="AB35" s="113">
        <f t="shared" si="19"/>
        <v>-1.0397968769494566E-2</v>
      </c>
      <c r="AC35" s="113">
        <f t="shared" si="20"/>
        <v>-32903.848819337043</v>
      </c>
      <c r="AD35" s="113"/>
      <c r="AE35" s="113">
        <f t="shared" si="21"/>
        <v>8.8270710070514777E-6</v>
      </c>
      <c r="AF35" s="16">
        <f t="shared" si="30"/>
        <v>-32903.848819337043</v>
      </c>
      <c r="AG35" s="270"/>
      <c r="AH35" s="16">
        <f t="shared" si="22"/>
        <v>7.5786317241281556E-3</v>
      </c>
      <c r="AI35" s="16">
        <f t="shared" si="23"/>
        <v>0.65600509105565763</v>
      </c>
      <c r="AJ35" s="16">
        <f t="shared" si="24"/>
        <v>0.99710871739156903</v>
      </c>
      <c r="AK35" s="16">
        <f t="shared" si="25"/>
        <v>-0.4037088323424084</v>
      </c>
      <c r="AL35" s="16">
        <f t="shared" si="26"/>
        <v>0.86509209793504049</v>
      </c>
      <c r="AM35" s="16">
        <f t="shared" si="27"/>
        <v>0.46170620032946408</v>
      </c>
      <c r="AN35" s="113">
        <f t="shared" si="28"/>
        <v>7.6728412633562897</v>
      </c>
      <c r="AO35" s="113">
        <f t="shared" si="28"/>
        <v>7.6728410837114449</v>
      </c>
      <c r="AP35" s="113">
        <f t="shared" si="28"/>
        <v>7.6728429638236397</v>
      </c>
      <c r="AQ35" s="113">
        <f t="shared" si="28"/>
        <v>7.6728232880564802</v>
      </c>
      <c r="AR35" s="113">
        <f t="shared" si="28"/>
        <v>7.673029303872716</v>
      </c>
      <c r="AS35" s="113">
        <f t="shared" si="28"/>
        <v>7.6708835746865907</v>
      </c>
      <c r="AT35" s="113">
        <f t="shared" si="28"/>
        <v>7.6946270128664684</v>
      </c>
      <c r="AU35" s="113">
        <f t="shared" si="29"/>
        <v>8.194553262240408</v>
      </c>
      <c r="AW35" s="16">
        <v>-28500</v>
      </c>
      <c r="AX35" s="16">
        <f t="shared" si="0"/>
        <v>-6.7177577212067883E-3</v>
      </c>
      <c r="AY35" s="16">
        <f t="shared" si="1"/>
        <v>-1.1096353753875318E-2</v>
      </c>
      <c r="AZ35" s="16">
        <f t="shared" si="2"/>
        <v>4.3785960326685296E-3</v>
      </c>
      <c r="BA35" s="16">
        <f t="shared" si="3"/>
        <v>0.47248530394897914</v>
      </c>
      <c r="BB35" s="16">
        <f t="shared" si="4"/>
        <v>0.50162274748535662</v>
      </c>
      <c r="BC35" s="16">
        <f t="shared" si="5"/>
        <v>-0.1041691363687884</v>
      </c>
      <c r="BD35" s="16">
        <f t="shared" si="6"/>
        <v>-5.2131717725805875E-2</v>
      </c>
      <c r="BE35" s="16">
        <f t="shared" si="33"/>
        <v>6.0955186775001149</v>
      </c>
      <c r="BF35" s="16">
        <f t="shared" si="33"/>
        <v>6.0925189380843854</v>
      </c>
      <c r="BG35" s="16">
        <f t="shared" si="33"/>
        <v>6.0982758814974085</v>
      </c>
      <c r="BH35" s="16">
        <f t="shared" si="33"/>
        <v>6.0872218127437661</v>
      </c>
      <c r="BI35" s="16">
        <f t="shared" si="33"/>
        <v>6.1084268561579469</v>
      </c>
      <c r="BJ35" s="16">
        <f t="shared" si="33"/>
        <v>6.0676704677505073</v>
      </c>
      <c r="BK35" s="16">
        <f t="shared" si="33"/>
        <v>6.1457449587241397</v>
      </c>
      <c r="BL35" s="16">
        <f t="shared" si="8"/>
        <v>5.99500279699655</v>
      </c>
    </row>
    <row r="36" spans="1:64" x14ac:dyDescent="0.2">
      <c r="A36" s="35" t="s">
        <v>91</v>
      </c>
      <c r="B36" s="190"/>
      <c r="C36" s="191">
        <v>47970.341</v>
      </c>
      <c r="D36" s="191"/>
      <c r="E36" s="192">
        <f t="shared" si="11"/>
        <v>-10730.974198703401</v>
      </c>
      <c r="F36" s="7">
        <f t="shared" si="12"/>
        <v>-10731</v>
      </c>
      <c r="G36" s="7">
        <f t="shared" si="13"/>
        <v>8.2262341529713012E-3</v>
      </c>
      <c r="I36" s="4">
        <f t="shared" si="32"/>
        <v>8.2262341529713012E-3</v>
      </c>
      <c r="K36" s="7"/>
      <c r="O36" s="7">
        <f t="shared" si="31"/>
        <v>-9.0095533653176453E-4</v>
      </c>
      <c r="P36" s="312">
        <f t="shared" si="14"/>
        <v>32951.841</v>
      </c>
      <c r="Q36" s="1"/>
      <c r="R36" s="4">
        <f t="shared" si="15"/>
        <v>8.3305587977295232E-5</v>
      </c>
      <c r="S36" s="4">
        <v>0.1</v>
      </c>
      <c r="T36" s="4">
        <f t="shared" si="16"/>
        <v>8.3305587977295239E-6</v>
      </c>
      <c r="Z36" s="16">
        <f t="shared" si="17"/>
        <v>-10731</v>
      </c>
      <c r="AA36" s="113">
        <f t="shared" si="18"/>
        <v>6.6002998056219099E-3</v>
      </c>
      <c r="AB36" s="113">
        <f t="shared" si="19"/>
        <v>7.249790108176269E-4</v>
      </c>
      <c r="AC36" s="113">
        <f t="shared" si="20"/>
        <v>-32951.832773765847</v>
      </c>
      <c r="AD36" s="113"/>
      <c r="AE36" s="113">
        <f t="shared" si="21"/>
        <v>2.6436625018904916E-7</v>
      </c>
      <c r="AF36" s="16">
        <f t="shared" si="30"/>
        <v>-32951.832773765847</v>
      </c>
      <c r="AG36" s="270"/>
      <c r="AH36" s="16">
        <f t="shared" si="22"/>
        <v>7.5012551421536743E-3</v>
      </c>
      <c r="AI36" s="16">
        <f t="shared" si="23"/>
        <v>0.66143766323399911</v>
      </c>
      <c r="AJ36" s="16">
        <f t="shared" si="24"/>
        <v>0.99803620580681207</v>
      </c>
      <c r="AK36" s="16">
        <f t="shared" si="25"/>
        <v>-0.40827547417698523</v>
      </c>
      <c r="AL36" s="16">
        <f t="shared" si="26"/>
        <v>0.87847287654894912</v>
      </c>
      <c r="AM36" s="16">
        <f t="shared" si="27"/>
        <v>0.46984806908936017</v>
      </c>
      <c r="AN36" s="113">
        <f t="shared" si="28"/>
        <v>7.6900621395658</v>
      </c>
      <c r="AO36" s="113">
        <f t="shared" si="28"/>
        <v>7.6900620089600364</v>
      </c>
      <c r="AP36" s="113">
        <f t="shared" si="28"/>
        <v>7.6900635179448171</v>
      </c>
      <c r="AQ36" s="113">
        <f t="shared" si="28"/>
        <v>7.6900460843691762</v>
      </c>
      <c r="AR36" s="113">
        <f t="shared" si="28"/>
        <v>7.6902476097830581</v>
      </c>
      <c r="AS36" s="113">
        <f t="shared" si="28"/>
        <v>7.687932846654431</v>
      </c>
      <c r="AT36" s="113">
        <f t="shared" si="28"/>
        <v>7.7168326801988796</v>
      </c>
      <c r="AU36" s="113">
        <f t="shared" si="29"/>
        <v>8.213342168504802</v>
      </c>
      <c r="AW36" s="16">
        <v>-28000</v>
      </c>
      <c r="AX36" s="16">
        <f t="shared" si="0"/>
        <v>-6.1743196909301284E-3</v>
      </c>
      <c r="AY36" s="16">
        <f t="shared" si="1"/>
        <v>-1.0859650346089295E-2</v>
      </c>
      <c r="AZ36" s="16">
        <f t="shared" si="2"/>
        <v>4.6853306551591662E-3</v>
      </c>
      <c r="BA36" s="16">
        <f t="shared" si="3"/>
        <v>0.47136863953499786</v>
      </c>
      <c r="BB36" s="16">
        <f t="shared" si="4"/>
        <v>0.52114439854574324</v>
      </c>
      <c r="BC36" s="16">
        <f t="shared" si="5"/>
        <v>-8.1451432888538941E-2</v>
      </c>
      <c r="BD36" s="16">
        <f t="shared" si="6"/>
        <v>-4.0748247065580022E-2</v>
      </c>
      <c r="BE36" s="16">
        <f t="shared" si="33"/>
        <v>6.1363299870514103</v>
      </c>
      <c r="BF36" s="16">
        <f t="shared" si="33"/>
        <v>6.1338619709227942</v>
      </c>
      <c r="BG36" s="16">
        <f t="shared" si="33"/>
        <v>6.1385658997091923</v>
      </c>
      <c r="BH36" s="16">
        <f t="shared" si="33"/>
        <v>6.1295975479856484</v>
      </c>
      <c r="BI36" s="16">
        <f t="shared" si="33"/>
        <v>6.1466861735736273</v>
      </c>
      <c r="BJ36" s="16">
        <f t="shared" si="33"/>
        <v>6.1140859227926789</v>
      </c>
      <c r="BK36" s="16">
        <f t="shared" si="33"/>
        <v>6.1761511109234535</v>
      </c>
      <c r="BL36" s="16">
        <f t="shared" si="8"/>
        <v>6.0574244124928711</v>
      </c>
    </row>
    <row r="37" spans="1:64" x14ac:dyDescent="0.2">
      <c r="A37" s="35" t="s">
        <v>93</v>
      </c>
      <c r="B37" s="190" t="s">
        <v>112</v>
      </c>
      <c r="C37" s="191">
        <v>48125.45</v>
      </c>
      <c r="D37" s="191"/>
      <c r="E37" s="192">
        <f t="shared" si="11"/>
        <v>-10244.480228419276</v>
      </c>
      <c r="F37" s="7">
        <f t="shared" si="12"/>
        <v>-10244.5</v>
      </c>
      <c r="G37" s="7">
        <f t="shared" si="13"/>
        <v>6.3037782601895742E-3</v>
      </c>
      <c r="I37" s="4">
        <f t="shared" si="32"/>
        <v>6.3037782601895742E-3</v>
      </c>
      <c r="K37" s="7"/>
      <c r="O37" s="7">
        <f t="shared" si="31"/>
        <v>-5.7019582835777973E-4</v>
      </c>
      <c r="P37" s="312">
        <f t="shared" si="14"/>
        <v>33106.949999999997</v>
      </c>
      <c r="Q37" s="1"/>
      <c r="R37" s="4">
        <f t="shared" si="15"/>
        <v>4.7251519770020426E-5</v>
      </c>
      <c r="S37" s="4">
        <v>0.1</v>
      </c>
      <c r="T37" s="4">
        <f t="shared" si="16"/>
        <v>4.7251519770020429E-6</v>
      </c>
      <c r="Z37" s="16">
        <f t="shared" si="17"/>
        <v>-10244.5</v>
      </c>
      <c r="AA37" s="113">
        <f t="shared" si="18"/>
        <v>6.6608353358326069E-3</v>
      </c>
      <c r="AB37" s="113">
        <f t="shared" si="19"/>
        <v>-9.2725290400081251E-4</v>
      </c>
      <c r="AC37" s="113">
        <f t="shared" si="20"/>
        <v>-33106.943696221737</v>
      </c>
      <c r="AD37" s="113"/>
      <c r="AE37" s="113">
        <f t="shared" si="21"/>
        <v>1.2748975526675438E-8</v>
      </c>
      <c r="AF37" s="16">
        <f t="shared" si="30"/>
        <v>-33106.943696221737</v>
      </c>
      <c r="AG37" s="270"/>
      <c r="AH37" s="16">
        <f t="shared" si="22"/>
        <v>7.2310311641903867E-3</v>
      </c>
      <c r="AI37" s="16">
        <f t="shared" si="23"/>
        <v>0.68007663882200442</v>
      </c>
      <c r="AJ37" s="16">
        <f t="shared" si="24"/>
        <v>0.9998407627110163</v>
      </c>
      <c r="AK37" s="16">
        <f t="shared" si="25"/>
        <v>-0.42303943275239836</v>
      </c>
      <c r="AL37" s="16">
        <f t="shared" si="26"/>
        <v>0.92330751881074236</v>
      </c>
      <c r="AM37" s="16">
        <f t="shared" si="27"/>
        <v>0.4975101668826914</v>
      </c>
      <c r="AN37" s="113">
        <f t="shared" ref="AN37:AT52" si="34">$AU37+$AB$7*SIN(AO37)</f>
        <v>7.7467358786080016</v>
      </c>
      <c r="AO37" s="113">
        <f t="shared" si="34"/>
        <v>7.7467358569555751</v>
      </c>
      <c r="AP37" s="113">
        <f t="shared" si="34"/>
        <v>7.7467362383416409</v>
      </c>
      <c r="AQ37" s="113">
        <f t="shared" si="34"/>
        <v>7.7467295208010301</v>
      </c>
      <c r="AR37" s="113">
        <f t="shared" si="34"/>
        <v>7.7468479015428073</v>
      </c>
      <c r="AS37" s="113">
        <f t="shared" si="34"/>
        <v>7.7447804441402806</v>
      </c>
      <c r="AT37" s="113">
        <f t="shared" si="34"/>
        <v>7.7898062883721453</v>
      </c>
      <c r="AU37" s="113">
        <f t="shared" si="29"/>
        <v>8.2740784003827219</v>
      </c>
      <c r="AW37" s="16">
        <v>-27500</v>
      </c>
      <c r="AX37" s="16">
        <f t="shared" si="0"/>
        <v>-5.6366249105865678E-3</v>
      </c>
      <c r="AY37" s="16">
        <f t="shared" si="1"/>
        <v>-1.0620040931975624E-2</v>
      </c>
      <c r="AZ37" s="16">
        <f t="shared" si="2"/>
        <v>4.9834160213890564E-3</v>
      </c>
      <c r="BA37" s="16">
        <f t="shared" si="3"/>
        <v>0.47052828290760884</v>
      </c>
      <c r="BB37" s="16">
        <f t="shared" si="4"/>
        <v>0.54030270640350353</v>
      </c>
      <c r="BC37" s="16">
        <f t="shared" si="5"/>
        <v>-5.8845912331274432E-2</v>
      </c>
      <c r="BD37" s="16">
        <f t="shared" si="6"/>
        <v>-2.9431449692711796E-2</v>
      </c>
      <c r="BE37" s="16">
        <f t="shared" si="33"/>
        <v>6.1770241220230773</v>
      </c>
      <c r="BF37" s="16">
        <f t="shared" si="33"/>
        <v>6.1751714833991427</v>
      </c>
      <c r="BG37" s="16">
        <f t="shared" si="33"/>
        <v>6.178684273088253</v>
      </c>
      <c r="BH37" s="16">
        <f t="shared" si="33"/>
        <v>6.1720225336673007</v>
      </c>
      <c r="BI37" s="16">
        <f t="shared" si="33"/>
        <v>6.1846520549552846</v>
      </c>
      <c r="BJ37" s="16">
        <f t="shared" si="33"/>
        <v>6.160693558099041</v>
      </c>
      <c r="BK37" s="16">
        <f t="shared" si="33"/>
        <v>6.2060947997125835</v>
      </c>
      <c r="BL37" s="16">
        <f t="shared" si="8"/>
        <v>6.1198460279891913</v>
      </c>
    </row>
    <row r="38" spans="1:64" x14ac:dyDescent="0.2">
      <c r="A38" s="35" t="s">
        <v>93</v>
      </c>
      <c r="B38" s="190"/>
      <c r="C38" s="191">
        <v>48146.339</v>
      </c>
      <c r="D38" s="191"/>
      <c r="E38" s="192">
        <f t="shared" si="11"/>
        <v>-10178.962608260119</v>
      </c>
      <c r="F38" s="7">
        <f t="shared" si="12"/>
        <v>-10179</v>
      </c>
      <c r="G38" s="7">
        <f t="shared" si="13"/>
        <v>1.1921618221094832E-2</v>
      </c>
      <c r="I38" s="4">
        <f t="shared" si="32"/>
        <v>1.1921618221094832E-2</v>
      </c>
      <c r="K38" s="7"/>
      <c r="O38" s="7">
        <f t="shared" si="31"/>
        <v>-5.254538335542257E-4</v>
      </c>
      <c r="P38" s="312">
        <f t="shared" si="14"/>
        <v>33127.839</v>
      </c>
      <c r="Q38" s="1"/>
      <c r="R38" s="4">
        <f t="shared" si="15"/>
        <v>1.5492960273362551E-4</v>
      </c>
      <c r="S38" s="4">
        <v>0.1</v>
      </c>
      <c r="T38" s="4">
        <f t="shared" si="16"/>
        <v>1.5492960273362553E-5</v>
      </c>
      <c r="Z38" s="16">
        <f t="shared" si="17"/>
        <v>-10179</v>
      </c>
      <c r="AA38" s="113">
        <f t="shared" si="18"/>
        <v>6.6667851179545391E-3</v>
      </c>
      <c r="AB38" s="113">
        <f t="shared" si="19"/>
        <v>4.7293792695860667E-3</v>
      </c>
      <c r="AC38" s="113">
        <f t="shared" si="20"/>
        <v>-33127.827078381779</v>
      </c>
      <c r="AD38" s="113"/>
      <c r="AE38" s="113">
        <f t="shared" si="21"/>
        <v>2.7613270941859038E-6</v>
      </c>
      <c r="AF38" s="16">
        <f t="shared" si="30"/>
        <v>-33127.827078381779</v>
      </c>
      <c r="AG38" s="270"/>
      <c r="AH38" s="16">
        <f t="shared" si="22"/>
        <v>7.1922389515087651E-3</v>
      </c>
      <c r="AI38" s="16">
        <f t="shared" si="23"/>
        <v>0.68271902077703284</v>
      </c>
      <c r="AJ38" s="16">
        <f t="shared" si="24"/>
        <v>0.99993255184575902</v>
      </c>
      <c r="AK38" s="16">
        <f t="shared" si="25"/>
        <v>-0.42502482152718118</v>
      </c>
      <c r="AL38" s="16">
        <f t="shared" si="26"/>
        <v>0.92953905938309644</v>
      </c>
      <c r="AM38" s="16">
        <f t="shared" si="27"/>
        <v>0.50140318858531507</v>
      </c>
      <c r="AN38" s="113">
        <f t="shared" si="34"/>
        <v>7.7544888053551517</v>
      </c>
      <c r="AO38" s="113">
        <f t="shared" si="34"/>
        <v>7.7544887902730117</v>
      </c>
      <c r="AP38" s="113">
        <f t="shared" si="34"/>
        <v>7.7544890765545444</v>
      </c>
      <c r="AQ38" s="113">
        <f t="shared" si="34"/>
        <v>7.7544836426437485</v>
      </c>
      <c r="AR38" s="113">
        <f t="shared" si="34"/>
        <v>7.7545868342516187</v>
      </c>
      <c r="AS38" s="113">
        <f t="shared" si="34"/>
        <v>7.7526450835844596</v>
      </c>
      <c r="AT38" s="113">
        <f t="shared" si="34"/>
        <v>7.7997685803931898</v>
      </c>
      <c r="AU38" s="113">
        <f t="shared" si="29"/>
        <v>8.2822556320127401</v>
      </c>
      <c r="AW38" s="16">
        <v>-27000</v>
      </c>
      <c r="AX38" s="16">
        <f t="shared" si="0"/>
        <v>-5.1048781188888113E-3</v>
      </c>
      <c r="AY38" s="16">
        <f t="shared" si="1"/>
        <v>-1.037752551153431E-2</v>
      </c>
      <c r="AZ38" s="16">
        <f t="shared" si="2"/>
        <v>5.2726473926454987E-3</v>
      </c>
      <c r="BA38" s="16">
        <f t="shared" si="3"/>
        <v>0.46996004640322708</v>
      </c>
      <c r="BB38" s="16">
        <f t="shared" si="4"/>
        <v>0.55911741916274393</v>
      </c>
      <c r="BC38" s="16">
        <f t="shared" si="5"/>
        <v>-3.6321817173973453E-2</v>
      </c>
      <c r="BD38" s="16">
        <f t="shared" si="6"/>
        <v>-1.8162905452247694E-2</v>
      </c>
      <c r="BE38" s="16">
        <f t="shared" si="33"/>
        <v>6.2176323909047602</v>
      </c>
      <c r="BF38" s="16">
        <f t="shared" si="33"/>
        <v>6.2164589005380115</v>
      </c>
      <c r="BG38" s="16">
        <f t="shared" si="33"/>
        <v>6.2186761783516102</v>
      </c>
      <c r="BH38" s="16">
        <f t="shared" si="33"/>
        <v>6.2144864170549692</v>
      </c>
      <c r="BI38" s="16">
        <f t="shared" si="33"/>
        <v>6.2224024218954694</v>
      </c>
      <c r="BJ38" s="16">
        <f t="shared" si="33"/>
        <v>6.2074425592540612</v>
      </c>
      <c r="BK38" s="16">
        <f t="shared" si="33"/>
        <v>6.2357025328858118</v>
      </c>
      <c r="BL38" s="16">
        <f t="shared" si="8"/>
        <v>6.1822676434855124</v>
      </c>
    </row>
    <row r="39" spans="1:64" x14ac:dyDescent="0.2">
      <c r="A39" s="35" t="s">
        <v>93</v>
      </c>
      <c r="B39" s="190"/>
      <c r="C39" s="191">
        <v>48167.383999999998</v>
      </c>
      <c r="D39" s="191"/>
      <c r="E39" s="192">
        <f t="shared" si="11"/>
        <v>-10112.955699540258</v>
      </c>
      <c r="F39" s="7">
        <f t="shared" si="12"/>
        <v>-10113</v>
      </c>
      <c r="G39" s="7">
        <f t="shared" si="13"/>
        <v>1.4124327186436858E-2</v>
      </c>
      <c r="I39" s="4">
        <f t="shared" si="32"/>
        <v>1.4124327186436858E-2</v>
      </c>
      <c r="K39" s="7"/>
      <c r="O39" s="7">
        <f t="shared" si="31"/>
        <v>-4.8031985434777047E-4</v>
      </c>
      <c r="P39" s="312">
        <f t="shared" si="14"/>
        <v>33148.883999999998</v>
      </c>
      <c r="Q39" s="1"/>
      <c r="R39" s="4">
        <f t="shared" si="15"/>
        <v>2.1329571518589923E-4</v>
      </c>
      <c r="S39" s="4">
        <v>0.1</v>
      </c>
      <c r="T39" s="4">
        <f t="shared" si="16"/>
        <v>2.1329571518589926E-5</v>
      </c>
      <c r="W39" s="147"/>
      <c r="Z39" s="16">
        <f t="shared" si="17"/>
        <v>-10113</v>
      </c>
      <c r="AA39" s="113">
        <f t="shared" si="18"/>
        <v>6.6722378073241946E-3</v>
      </c>
      <c r="AB39" s="113">
        <f t="shared" si="19"/>
        <v>6.9717695247648931E-3</v>
      </c>
      <c r="AC39" s="113">
        <f t="shared" si="20"/>
        <v>-33148.869875672812</v>
      </c>
      <c r="AD39" s="113"/>
      <c r="AE39" s="113">
        <f t="shared" si="21"/>
        <v>5.553363611428377E-6</v>
      </c>
      <c r="AF39" s="16">
        <f t="shared" si="30"/>
        <v>-33148.869875672812</v>
      </c>
      <c r="AG39" s="270"/>
      <c r="AH39" s="16">
        <f t="shared" si="22"/>
        <v>7.152557661671965E-3</v>
      </c>
      <c r="AI39" s="16">
        <f t="shared" si="23"/>
        <v>0.6854150827421579</v>
      </c>
      <c r="AJ39" s="16">
        <f t="shared" si="24"/>
        <v>0.99998602832359618</v>
      </c>
      <c r="AK39" s="16">
        <f t="shared" si="25"/>
        <v>-0.42702417791592767</v>
      </c>
      <c r="AL39" s="16">
        <f t="shared" si="26"/>
        <v>0.93586745826410389</v>
      </c>
      <c r="AM39" s="16">
        <f t="shared" si="27"/>
        <v>0.50536918953859766</v>
      </c>
      <c r="AN39" s="113">
        <f t="shared" si="34"/>
        <v>7.7623315161770163</v>
      </c>
      <c r="AO39" s="113">
        <f t="shared" si="34"/>
        <v>7.7623315061371141</v>
      </c>
      <c r="AP39" s="113">
        <f t="shared" si="34"/>
        <v>7.7623317129653868</v>
      </c>
      <c r="AQ39" s="113">
        <f t="shared" si="34"/>
        <v>7.7623274522673302</v>
      </c>
      <c r="AR39" s="113">
        <f t="shared" si="34"/>
        <v>7.7624152632938221</v>
      </c>
      <c r="AS39" s="113">
        <f t="shared" si="34"/>
        <v>7.7606221598222769</v>
      </c>
      <c r="AT39" s="113">
        <f t="shared" si="34"/>
        <v>7.8098395528280458</v>
      </c>
      <c r="AU39" s="113">
        <f t="shared" si="29"/>
        <v>8.2904952852582543</v>
      </c>
      <c r="AW39" s="16">
        <v>-26500</v>
      </c>
      <c r="AX39" s="16">
        <f t="shared" si="0"/>
        <v>-4.5792827570241756E-3</v>
      </c>
      <c r="AY39" s="16">
        <f t="shared" si="1"/>
        <v>-1.013210408476535E-2</v>
      </c>
      <c r="AZ39" s="16">
        <f t="shared" si="2"/>
        <v>5.5528213277411748E-3</v>
      </c>
      <c r="BA39" s="16">
        <f t="shared" si="3"/>
        <v>0.46966107597550433</v>
      </c>
      <c r="BB39" s="16">
        <f t="shared" si="4"/>
        <v>0.57760732033185425</v>
      </c>
      <c r="BC39" s="16">
        <f t="shared" si="5"/>
        <v>-1.384814932727222E-2</v>
      </c>
      <c r="BD39" s="16">
        <f t="shared" si="6"/>
        <v>-6.9241853189567154E-3</v>
      </c>
      <c r="BE39" s="16">
        <f t="shared" si="33"/>
        <v>6.2581871312628534</v>
      </c>
      <c r="BF39" s="16">
        <f t="shared" si="33"/>
        <v>6.2577335918591599</v>
      </c>
      <c r="BG39" s="16">
        <f t="shared" si="33"/>
        <v>6.2585889655397313</v>
      </c>
      <c r="BH39" s="16">
        <f t="shared" si="33"/>
        <v>6.2569757183189543</v>
      </c>
      <c r="BI39" s="16">
        <f t="shared" si="33"/>
        <v>6.2600182724488338</v>
      </c>
      <c r="BJ39" s="16">
        <f t="shared" si="33"/>
        <v>6.2542798703077089</v>
      </c>
      <c r="BK39" s="16">
        <f t="shared" si="33"/>
        <v>6.2651021268493974</v>
      </c>
      <c r="BL39" s="16">
        <f t="shared" si="8"/>
        <v>6.2446892589818335</v>
      </c>
    </row>
    <row r="40" spans="1:64" x14ac:dyDescent="0.2">
      <c r="A40" s="35" t="s">
        <v>93</v>
      </c>
      <c r="B40" s="190"/>
      <c r="C40" s="191">
        <v>48174.400000000001</v>
      </c>
      <c r="D40" s="191"/>
      <c r="E40" s="192">
        <f t="shared" si="11"/>
        <v>-10090.950260168493</v>
      </c>
      <c r="F40" s="7">
        <f t="shared" si="12"/>
        <v>-10091</v>
      </c>
      <c r="G40" s="7">
        <f t="shared" si="13"/>
        <v>1.5858563507208601E-2</v>
      </c>
      <c r="I40" s="4">
        <f t="shared" si="32"/>
        <v>1.5858563507208601E-2</v>
      </c>
      <c r="K40" s="7"/>
      <c r="O40" s="7">
        <f t="shared" si="31"/>
        <v>-4.6526394255578477E-4</v>
      </c>
      <c r="P40" s="312">
        <f t="shared" si="14"/>
        <v>33155.9</v>
      </c>
      <c r="Q40" s="1"/>
      <c r="R40" s="4">
        <f t="shared" si="15"/>
        <v>2.6646734260968123E-4</v>
      </c>
      <c r="S40" s="4">
        <v>0.1</v>
      </c>
      <c r="T40" s="4">
        <f t="shared" si="16"/>
        <v>2.6646734260968123E-5</v>
      </c>
      <c r="W40" s="147"/>
      <c r="Z40" s="16">
        <f t="shared" si="17"/>
        <v>-10091</v>
      </c>
      <c r="AA40" s="113">
        <f t="shared" si="18"/>
        <v>6.6739335386554301E-3</v>
      </c>
      <c r="AB40" s="113">
        <f t="shared" si="19"/>
        <v>8.7193660259973858E-3</v>
      </c>
      <c r="AC40" s="113">
        <f t="shared" si="20"/>
        <v>-33155.884141436494</v>
      </c>
      <c r="AD40" s="113"/>
      <c r="AE40" s="113">
        <f t="shared" si="21"/>
        <v>8.4357427659245038E-6</v>
      </c>
      <c r="AF40" s="16">
        <f t="shared" si="30"/>
        <v>-33155.884141436494</v>
      </c>
      <c r="AG40" s="270"/>
      <c r="AH40" s="16">
        <f t="shared" si="22"/>
        <v>7.1391974812112149E-3</v>
      </c>
      <c r="AI40" s="16">
        <f t="shared" si="23"/>
        <v>0.68632133796808525</v>
      </c>
      <c r="AJ40" s="16">
        <f t="shared" si="24"/>
        <v>0.9999949896481124</v>
      </c>
      <c r="AK40" s="16">
        <f t="shared" si="25"/>
        <v>-0.42769032684497899</v>
      </c>
      <c r="AL40" s="16">
        <f t="shared" si="26"/>
        <v>0.93798806083084041</v>
      </c>
      <c r="AM40" s="16">
        <f t="shared" si="27"/>
        <v>0.5067010038111871</v>
      </c>
      <c r="AN40" s="113">
        <f t="shared" si="34"/>
        <v>7.7649526460780818</v>
      </c>
      <c r="AO40" s="113">
        <f t="shared" si="34"/>
        <v>7.7649526374068421</v>
      </c>
      <c r="AP40" s="113">
        <f t="shared" si="34"/>
        <v>7.7649528212844707</v>
      </c>
      <c r="AQ40" s="113">
        <f t="shared" si="34"/>
        <v>7.7649489221560115</v>
      </c>
      <c r="AR40" s="113">
        <f t="shared" si="34"/>
        <v>7.7650316397641364</v>
      </c>
      <c r="AS40" s="113">
        <f t="shared" si="34"/>
        <v>7.7632929697223059</v>
      </c>
      <c r="AT40" s="113">
        <f t="shared" si="34"/>
        <v>7.8132038014965648</v>
      </c>
      <c r="AU40" s="113">
        <f t="shared" si="29"/>
        <v>8.2932418363400924</v>
      </c>
      <c r="AW40" s="16">
        <v>-26000</v>
      </c>
      <c r="AX40" s="16">
        <f t="shared" si="0"/>
        <v>-4.0600475315631657E-3</v>
      </c>
      <c r="AY40" s="16">
        <f t="shared" si="1"/>
        <v>-9.8837766516687454E-3</v>
      </c>
      <c r="AZ40" s="16">
        <f t="shared" si="2"/>
        <v>5.8237291201055797E-3</v>
      </c>
      <c r="BA40" s="16">
        <f t="shared" si="3"/>
        <v>0.46962986227999037</v>
      </c>
      <c r="BB40" s="16">
        <f t="shared" si="4"/>
        <v>0.59579003469276848</v>
      </c>
      <c r="BC40" s="16">
        <f t="shared" si="5"/>
        <v>8.6062572198420811E-3</v>
      </c>
      <c r="BD40" s="16">
        <f t="shared" si="6"/>
        <v>4.3031551703411972E-3</v>
      </c>
      <c r="BE40" s="16">
        <f t="shared" si="33"/>
        <v>6.2987213541466094</v>
      </c>
      <c r="BF40" s="16">
        <f t="shared" si="33"/>
        <v>6.299003617652704</v>
      </c>
      <c r="BG40" s="16">
        <f t="shared" si="33"/>
        <v>6.2984713720115844</v>
      </c>
      <c r="BH40" s="16">
        <f t="shared" si="33"/>
        <v>6.2994749961828056</v>
      </c>
      <c r="BI40" s="16">
        <f t="shared" si="33"/>
        <v>6.2975825342463816</v>
      </c>
      <c r="BJ40" s="16">
        <f t="shared" si="33"/>
        <v>6.3011510621497457</v>
      </c>
      <c r="BK40" s="16">
        <f t="shared" si="33"/>
        <v>6.2944222087520023</v>
      </c>
      <c r="BL40" s="16">
        <f t="shared" si="8"/>
        <v>6.3071108744781545</v>
      </c>
    </row>
    <row r="41" spans="1:64" x14ac:dyDescent="0.2">
      <c r="A41" s="35" t="s">
        <v>93</v>
      </c>
      <c r="B41" s="190" t="s">
        <v>112</v>
      </c>
      <c r="C41" s="191">
        <v>48187.298999999999</v>
      </c>
      <c r="D41" s="191"/>
      <c r="E41" s="192">
        <f t="shared" si="11"/>
        <v>-10050.492996420458</v>
      </c>
      <c r="F41" s="7">
        <f t="shared" si="12"/>
        <v>-10050.5</v>
      </c>
      <c r="G41" s="7">
        <f t="shared" si="13"/>
        <v>2.23295309842797E-3</v>
      </c>
      <c r="I41" s="7">
        <f t="shared" si="32"/>
        <v>2.23295309842797E-3</v>
      </c>
      <c r="O41" s="7">
        <f t="shared" si="31"/>
        <v>-4.3753266600895808E-4</v>
      </c>
      <c r="P41" s="312">
        <f t="shared" si="14"/>
        <v>33168.798999999999</v>
      </c>
      <c r="Q41" s="1"/>
      <c r="R41" s="4">
        <f t="shared" si="15"/>
        <v>7.1314942180602836E-6</v>
      </c>
      <c r="S41" s="4">
        <v>0.1</v>
      </c>
      <c r="T41" s="4">
        <f t="shared" si="16"/>
        <v>7.1314942180602842E-7</v>
      </c>
      <c r="W41" s="147"/>
      <c r="Z41" s="16">
        <f t="shared" si="17"/>
        <v>-10050.5</v>
      </c>
      <c r="AA41" s="113">
        <f t="shared" si="18"/>
        <v>6.676895035149768E-3</v>
      </c>
      <c r="AB41" s="113">
        <f t="shared" si="19"/>
        <v>-4.8814746027307562E-3</v>
      </c>
      <c r="AC41" s="113">
        <f t="shared" si="20"/>
        <v>-33168.796767046901</v>
      </c>
      <c r="AD41" s="113"/>
      <c r="AE41" s="113">
        <f t="shared" si="21"/>
        <v>1.9748619936954687E-6</v>
      </c>
      <c r="AF41" s="16">
        <f t="shared" si="30"/>
        <v>-33168.796767046901</v>
      </c>
      <c r="AG41" s="270"/>
      <c r="AH41" s="16">
        <f t="shared" si="22"/>
        <v>7.1144277011587261E-3</v>
      </c>
      <c r="AI41" s="16">
        <f t="shared" si="23"/>
        <v>0.68799966962303905</v>
      </c>
      <c r="AJ41" s="16">
        <f t="shared" si="24"/>
        <v>0.99999971649308772</v>
      </c>
      <c r="AK41" s="16">
        <f t="shared" si="25"/>
        <v>-0.42891620689309984</v>
      </c>
      <c r="AL41" s="16">
        <f t="shared" si="26"/>
        <v>0.94190661489569205</v>
      </c>
      <c r="AM41" s="16">
        <f t="shared" si="27"/>
        <v>0.50916576729419172</v>
      </c>
      <c r="AN41" s="113">
        <f t="shared" si="34"/>
        <v>7.7697869942016728</v>
      </c>
      <c r="AO41" s="113">
        <f t="shared" si="34"/>
        <v>7.769786987687378</v>
      </c>
      <c r="AP41" s="113">
        <f t="shared" si="34"/>
        <v>7.7697871337373074</v>
      </c>
      <c r="AQ41" s="113">
        <f t="shared" si="34"/>
        <v>7.7697838593709143</v>
      </c>
      <c r="AR41" s="113">
        <f t="shared" si="34"/>
        <v>7.7698572995573167</v>
      </c>
      <c r="AS41" s="113">
        <f t="shared" si="34"/>
        <v>7.7682251994086329</v>
      </c>
      <c r="AT41" s="113">
        <f t="shared" si="34"/>
        <v>7.8194065431573705</v>
      </c>
      <c r="AU41" s="113">
        <f t="shared" si="29"/>
        <v>8.2982979871952942</v>
      </c>
      <c r="AW41" s="16">
        <v>-25500</v>
      </c>
      <c r="AX41" s="16">
        <f t="shared" si="0"/>
        <v>-3.5473928061548867E-3</v>
      </c>
      <c r="AY41" s="16">
        <f t="shared" si="1"/>
        <v>-9.6325432122444966E-3</v>
      </c>
      <c r="AZ41" s="16">
        <f t="shared" si="2"/>
        <v>6.08515040608961E-3</v>
      </c>
      <c r="BA41" s="16">
        <f t="shared" si="3"/>
        <v>0.46986624741812866</v>
      </c>
      <c r="BB41" s="16">
        <f t="shared" si="4"/>
        <v>0.61368181725523541</v>
      </c>
      <c r="BC41" s="16">
        <f t="shared" si="5"/>
        <v>3.1072636476586327E-2</v>
      </c>
      <c r="BD41" s="16">
        <f t="shared" si="6"/>
        <v>1.5537568396581285E-2</v>
      </c>
      <c r="BE41" s="16">
        <f t="shared" si="33"/>
        <v>6.3392683352460839</v>
      </c>
      <c r="BF41" s="16">
        <f t="shared" si="33"/>
        <v>6.3402765307724769</v>
      </c>
      <c r="BG41" s="16">
        <f t="shared" si="33"/>
        <v>6.3383726734003982</v>
      </c>
      <c r="BH41" s="16">
        <f t="shared" si="33"/>
        <v>6.3419680552387856</v>
      </c>
      <c r="BI41" s="16">
        <f t="shared" si="33"/>
        <v>6.3351788768055641</v>
      </c>
      <c r="BJ41" s="16">
        <f t="shared" si="33"/>
        <v>6.3480011842527757</v>
      </c>
      <c r="BK41" s="16">
        <f t="shared" si="33"/>
        <v>6.3237917154571157</v>
      </c>
      <c r="BL41" s="16">
        <f t="shared" si="8"/>
        <v>6.3695324899744747</v>
      </c>
    </row>
    <row r="42" spans="1:64" x14ac:dyDescent="0.2">
      <c r="A42" s="35" t="s">
        <v>94</v>
      </c>
      <c r="B42" s="190" t="s">
        <v>112</v>
      </c>
      <c r="C42" s="191">
        <v>48447.478000000003</v>
      </c>
      <c r="D42" s="191">
        <v>5.0000000000000001E-3</v>
      </c>
      <c r="E42" s="192">
        <f t="shared" si="11"/>
        <v>-9234.4506346325688</v>
      </c>
      <c r="F42" s="7">
        <f t="shared" si="12"/>
        <v>-9234.5</v>
      </c>
      <c r="G42" s="7">
        <f t="shared" si="13"/>
        <v>1.5739173031761311E-2</v>
      </c>
      <c r="I42" s="4">
        <f t="shared" si="32"/>
        <v>1.5739173031761311E-2</v>
      </c>
      <c r="K42" s="7"/>
      <c r="O42" s="7">
        <f t="shared" si="31"/>
        <v>1.2526324108657889E-4</v>
      </c>
      <c r="P42" s="312">
        <f t="shared" si="14"/>
        <v>33428.978000000003</v>
      </c>
      <c r="Q42" s="1"/>
      <c r="R42" s="4">
        <f t="shared" si="15"/>
        <v>2.4379417895132829E-4</v>
      </c>
      <c r="S42" s="4">
        <v>0.1</v>
      </c>
      <c r="T42" s="4">
        <f t="shared" si="16"/>
        <v>2.437941789513283E-5</v>
      </c>
      <c r="Z42" s="16">
        <f t="shared" si="17"/>
        <v>-9234.5</v>
      </c>
      <c r="AA42" s="113">
        <f t="shared" si="18"/>
        <v>6.6905627389556039E-3</v>
      </c>
      <c r="AB42" s="113">
        <f t="shared" si="19"/>
        <v>9.1738735338922871E-3</v>
      </c>
      <c r="AC42" s="113">
        <f t="shared" si="20"/>
        <v>-33428.962260826971</v>
      </c>
      <c r="AD42" s="113"/>
      <c r="AE42" s="113">
        <f t="shared" si="21"/>
        <v>8.187734823106939E-6</v>
      </c>
      <c r="AF42" s="16">
        <f t="shared" si="30"/>
        <v>-33428.962260826971</v>
      </c>
      <c r="AG42" s="270"/>
      <c r="AH42" s="16">
        <f t="shared" si="22"/>
        <v>6.5652994978690248E-3</v>
      </c>
      <c r="AI42" s="16">
        <f t="shared" si="23"/>
        <v>0.72478538315134999</v>
      </c>
      <c r="AJ42" s="16">
        <f t="shared" si="24"/>
        <v>0.99646657765059365</v>
      </c>
      <c r="AK42" s="16">
        <f t="shared" si="25"/>
        <v>-0.45339853701103622</v>
      </c>
      <c r="AL42" s="16">
        <f t="shared" si="26"/>
        <v>1.0252429113252632</v>
      </c>
      <c r="AM42" s="16">
        <f t="shared" si="27"/>
        <v>0.56280543999580479</v>
      </c>
      <c r="AN42" s="113">
        <f t="shared" si="34"/>
        <v>7.8698470347763374</v>
      </c>
      <c r="AO42" s="113">
        <f t="shared" si="34"/>
        <v>7.8698470347881724</v>
      </c>
      <c r="AP42" s="113">
        <f t="shared" si="34"/>
        <v>7.8698470361946899</v>
      </c>
      <c r="AQ42" s="113">
        <f t="shared" si="34"/>
        <v>7.8698472033478559</v>
      </c>
      <c r="AR42" s="113">
        <f t="shared" si="34"/>
        <v>7.8698670556288226</v>
      </c>
      <c r="AS42" s="113">
        <f t="shared" si="34"/>
        <v>7.8720705656864496</v>
      </c>
      <c r="AT42" s="113">
        <f t="shared" si="34"/>
        <v>7.9469463832784948</v>
      </c>
      <c r="AU42" s="113">
        <f t="shared" si="29"/>
        <v>8.4001700636852892</v>
      </c>
      <c r="AW42" s="16">
        <v>-25000</v>
      </c>
      <c r="AX42" s="16">
        <f t="shared" si="0"/>
        <v>-3.0415564462259953E-3</v>
      </c>
      <c r="AY42" s="16">
        <f t="shared" si="1"/>
        <v>-9.3784037664926025E-3</v>
      </c>
      <c r="AZ42" s="16">
        <f t="shared" si="2"/>
        <v>6.3368473202666071E-3</v>
      </c>
      <c r="BA42" s="16">
        <f t="shared" si="3"/>
        <v>0.47037142567820933</v>
      </c>
      <c r="BB42" s="16">
        <f t="shared" si="4"/>
        <v>0.63129734038201346</v>
      </c>
      <c r="BC42" s="16">
        <f t="shared" si="5"/>
        <v>5.3582179933184565E-2</v>
      </c>
      <c r="BD42" s="16">
        <f t="shared" si="6"/>
        <v>2.6797501687353988E-2</v>
      </c>
      <c r="BE42" s="16">
        <f t="shared" si="33"/>
        <v>6.3798611852690357</v>
      </c>
      <c r="BF42" s="16">
        <f t="shared" si="33"/>
        <v>6.3815601999712737</v>
      </c>
      <c r="BG42" s="16">
        <f t="shared" si="33"/>
        <v>6.3783418102065816</v>
      </c>
      <c r="BH42" s="16">
        <f t="shared" si="33"/>
        <v>6.3844391691615208</v>
      </c>
      <c r="BI42" s="16">
        <f t="shared" si="33"/>
        <v>6.3728905081766341</v>
      </c>
      <c r="BJ42" s="16">
        <f t="shared" si="33"/>
        <v>6.3947756099981472</v>
      </c>
      <c r="BK42" s="16">
        <f t="shared" si="33"/>
        <v>6.3533393913090785</v>
      </c>
      <c r="BL42" s="16">
        <f t="shared" si="8"/>
        <v>6.4319541054707958</v>
      </c>
    </row>
    <row r="43" spans="1:64" x14ac:dyDescent="0.2">
      <c r="A43" s="35" t="s">
        <v>94</v>
      </c>
      <c r="B43" s="190"/>
      <c r="C43" s="191">
        <v>48467.402999999998</v>
      </c>
      <c r="D43" s="191">
        <v>5.0000000000000001E-3</v>
      </c>
      <c r="E43" s="192">
        <f t="shared" si="11"/>
        <v>-9171.9565668614578</v>
      </c>
      <c r="F43" s="7">
        <f t="shared" si="12"/>
        <v>-9172</v>
      </c>
      <c r="G43" s="7">
        <f t="shared" si="13"/>
        <v>1.3847798938513733E-2</v>
      </c>
      <c r="I43" s="4">
        <f t="shared" si="32"/>
        <v>1.3847798938513733E-2</v>
      </c>
      <c r="K43" s="7"/>
      <c r="O43" s="7">
        <f t="shared" si="31"/>
        <v>1.6868866106509845E-4</v>
      </c>
      <c r="P43" s="312">
        <f t="shared" si="14"/>
        <v>33448.902999999998</v>
      </c>
      <c r="Q43" s="1"/>
      <c r="R43" s="4">
        <f t="shared" si="15"/>
        <v>1.8711805798260088E-4</v>
      </c>
      <c r="S43" s="4">
        <v>0.1</v>
      </c>
      <c r="T43" s="4">
        <f t="shared" si="16"/>
        <v>1.8711805798260088E-5</v>
      </c>
      <c r="Z43" s="16">
        <f t="shared" si="17"/>
        <v>-9172</v>
      </c>
      <c r="AA43" s="113">
        <f t="shared" si="18"/>
        <v>6.6878441997906667E-3</v>
      </c>
      <c r="AB43" s="113">
        <f t="shared" si="19"/>
        <v>7.3286433997881654E-3</v>
      </c>
      <c r="AC43" s="113">
        <f t="shared" si="20"/>
        <v>-33448.88915220106</v>
      </c>
      <c r="AD43" s="113"/>
      <c r="AE43" s="113">
        <f t="shared" si="21"/>
        <v>5.1264951860562905E-6</v>
      </c>
      <c r="AF43" s="16">
        <f t="shared" si="30"/>
        <v>-33448.88915220106</v>
      </c>
      <c r="AG43" s="270"/>
      <c r="AH43" s="16">
        <f t="shared" si="22"/>
        <v>6.5191555387255681E-3</v>
      </c>
      <c r="AI43" s="16">
        <f t="shared" si="23"/>
        <v>0.72785479350168081</v>
      </c>
      <c r="AJ43" s="16">
        <f t="shared" si="24"/>
        <v>0.99587640443417458</v>
      </c>
      <c r="AK43" s="16">
        <f t="shared" si="25"/>
        <v>-0.45524752088384235</v>
      </c>
      <c r="AL43" s="16">
        <f t="shared" si="26"/>
        <v>1.0319988943591776</v>
      </c>
      <c r="AM43" s="16">
        <f t="shared" si="27"/>
        <v>0.56726189955941153</v>
      </c>
      <c r="AN43" s="113">
        <f t="shared" si="34"/>
        <v>7.8777325769981861</v>
      </c>
      <c r="AO43" s="113">
        <f t="shared" si="34"/>
        <v>7.8777325770679916</v>
      </c>
      <c r="AP43" s="113">
        <f t="shared" si="34"/>
        <v>7.8777325826098537</v>
      </c>
      <c r="AQ43" s="113">
        <f t="shared" si="34"/>
        <v>7.8777330225730973</v>
      </c>
      <c r="AR43" s="113">
        <f t="shared" si="34"/>
        <v>7.8777679248821029</v>
      </c>
      <c r="AS43" s="113">
        <f t="shared" si="34"/>
        <v>7.8803901842234954</v>
      </c>
      <c r="AT43" s="113">
        <f t="shared" si="34"/>
        <v>7.9569125236527753</v>
      </c>
      <c r="AU43" s="113">
        <f t="shared" si="29"/>
        <v>8.4079727656223291</v>
      </c>
      <c r="AW43" s="16">
        <v>-24500</v>
      </c>
      <c r="AX43" s="16">
        <f t="shared" si="0"/>
        <v>-2.5427987890561457E-3</v>
      </c>
      <c r="AY43" s="16">
        <f t="shared" si="1"/>
        <v>-9.1213583144130646E-3</v>
      </c>
      <c r="AZ43" s="16">
        <f t="shared" si="2"/>
        <v>6.5785595253569189E-3</v>
      </c>
      <c r="BA43" s="16">
        <f t="shared" si="3"/>
        <v>0.4711479380977639</v>
      </c>
      <c r="BB43" s="16">
        <f t="shared" si="4"/>
        <v>0.64864949306596664</v>
      </c>
      <c r="BC43" s="16">
        <f t="shared" si="5"/>
        <v>7.6165932640063091E-2</v>
      </c>
      <c r="BD43" s="16">
        <f t="shared" si="6"/>
        <v>3.8101387738622261E-2</v>
      </c>
      <c r="BE43" s="16">
        <f t="shared" si="33"/>
        <v>6.4205324332640776</v>
      </c>
      <c r="BF43" s="16">
        <f t="shared" si="33"/>
        <v>6.4228636198239704</v>
      </c>
      <c r="BG43" s="16">
        <f t="shared" si="33"/>
        <v>6.4184265295529279</v>
      </c>
      <c r="BH43" s="16">
        <f t="shared" si="33"/>
        <v>6.4268742940406494</v>
      </c>
      <c r="BI43" s="16">
        <f t="shared" si="33"/>
        <v>6.4107989813305624</v>
      </c>
      <c r="BJ43" s="16">
        <f t="shared" si="33"/>
        <v>6.4414208859948605</v>
      </c>
      <c r="BK43" s="16">
        <f t="shared" si="33"/>
        <v>6.3831932866490124</v>
      </c>
      <c r="BL43" s="16">
        <f t="shared" si="8"/>
        <v>6.4943757209671169</v>
      </c>
    </row>
    <row r="44" spans="1:64" x14ac:dyDescent="0.2">
      <c r="A44" s="35" t="s">
        <v>94</v>
      </c>
      <c r="B44" s="190" t="s">
        <v>112</v>
      </c>
      <c r="C44" s="191">
        <v>48486.362000000001</v>
      </c>
      <c r="D44" s="191">
        <v>5.0000000000000001E-3</v>
      </c>
      <c r="E44" s="192">
        <f t="shared" si="11"/>
        <v>-9112.4923244086131</v>
      </c>
      <c r="F44" s="7">
        <f t="shared" si="12"/>
        <v>-9112.5</v>
      </c>
      <c r="G44" s="7">
        <f t="shared" si="13"/>
        <v>2.44721081253374E-3</v>
      </c>
      <c r="I44" s="4">
        <f t="shared" si="32"/>
        <v>2.44721081253374E-3</v>
      </c>
      <c r="K44" s="7"/>
      <c r="O44" s="7">
        <f t="shared" si="31"/>
        <v>2.1007185028451461E-4</v>
      </c>
      <c r="P44" s="312">
        <f t="shared" si="14"/>
        <v>33467.862000000001</v>
      </c>
      <c r="Q44" s="1"/>
      <c r="R44" s="4">
        <f t="shared" si="15"/>
        <v>5.0047907364135403E-6</v>
      </c>
      <c r="S44" s="4">
        <v>0.1</v>
      </c>
      <c r="T44" s="4">
        <f t="shared" si="16"/>
        <v>5.004790736413541E-7</v>
      </c>
      <c r="Z44" s="16">
        <f t="shared" si="17"/>
        <v>-9112.5</v>
      </c>
      <c r="AA44" s="113">
        <f t="shared" si="18"/>
        <v>6.6847370288186624E-3</v>
      </c>
      <c r="AB44" s="113">
        <f t="shared" si="19"/>
        <v>-4.0274543660004077E-3</v>
      </c>
      <c r="AC44" s="113">
        <f t="shared" si="20"/>
        <v>-33467.859552789188</v>
      </c>
      <c r="AD44" s="113"/>
      <c r="AE44" s="113">
        <f t="shared" si="21"/>
        <v>1.7956628433702013E-6</v>
      </c>
      <c r="AF44" s="16">
        <f t="shared" si="30"/>
        <v>-33467.859552789188</v>
      </c>
      <c r="AG44" s="270"/>
      <c r="AH44" s="16">
        <f t="shared" si="22"/>
        <v>6.4746651785341476E-3</v>
      </c>
      <c r="AI44" s="16">
        <f t="shared" si="23"/>
        <v>0.73081286006484603</v>
      </c>
      <c r="AJ44" s="16">
        <f t="shared" si="24"/>
        <v>0.9952671280965355</v>
      </c>
      <c r="AK44" s="16">
        <f t="shared" si="25"/>
        <v>-0.45700284723886464</v>
      </c>
      <c r="AL44" s="16">
        <f t="shared" si="26"/>
        <v>1.0384840793458552</v>
      </c>
      <c r="AM44" s="16">
        <f t="shared" si="27"/>
        <v>0.57155582641900249</v>
      </c>
      <c r="AN44" s="113">
        <f t="shared" si="34"/>
        <v>7.8852707651017013</v>
      </c>
      <c r="AO44" s="113">
        <f t="shared" si="34"/>
        <v>7.8852707653436109</v>
      </c>
      <c r="AP44" s="113">
        <f t="shared" si="34"/>
        <v>7.8852707799228572</v>
      </c>
      <c r="AQ44" s="113">
        <f t="shared" si="34"/>
        <v>7.8852716585629086</v>
      </c>
      <c r="AR44" s="113">
        <f t="shared" si="34"/>
        <v>7.8853245656587214</v>
      </c>
      <c r="AS44" s="113">
        <f t="shared" si="34"/>
        <v>7.8883606690125596</v>
      </c>
      <c r="AT44" s="113">
        <f t="shared" si="34"/>
        <v>7.9664258070630014</v>
      </c>
      <c r="AU44" s="113">
        <f t="shared" si="29"/>
        <v>8.4154009378663925</v>
      </c>
      <c r="AW44" s="16">
        <v>-24000</v>
      </c>
      <c r="AX44" s="16">
        <f t="shared" si="0"/>
        <v>-2.0514064858767967E-3</v>
      </c>
      <c r="AY44" s="16">
        <f t="shared" si="1"/>
        <v>-8.8614068560058813E-3</v>
      </c>
      <c r="AZ44" s="16">
        <f t="shared" si="2"/>
        <v>6.8100003701290846E-3</v>
      </c>
      <c r="BA44" s="16">
        <f t="shared" si="3"/>
        <v>0.47219966216738307</v>
      </c>
      <c r="BB44" s="16">
        <f t="shared" si="4"/>
        <v>0.66574920433977081</v>
      </c>
      <c r="BC44" s="16">
        <f t="shared" si="5"/>
        <v>9.8854712758901217E-2</v>
      </c>
      <c r="BD44" s="16">
        <f t="shared" si="6"/>
        <v>4.9467647144125479E-2</v>
      </c>
      <c r="BE44" s="16">
        <f t="shared" si="33"/>
        <v>6.4613136558323587</v>
      </c>
      <c r="BF44" s="16">
        <f t="shared" si="33"/>
        <v>6.4641976728925989</v>
      </c>
      <c r="BG44" s="16">
        <f t="shared" si="33"/>
        <v>6.4586725810990195</v>
      </c>
      <c r="BH44" s="16">
        <f t="shared" si="33"/>
        <v>6.4692622460593485</v>
      </c>
      <c r="BI44" s="16">
        <f t="shared" si="33"/>
        <v>6.4489830355288875</v>
      </c>
      <c r="BJ44" s="16">
        <f t="shared" si="33"/>
        <v>6.4878855956800523</v>
      </c>
      <c r="BK44" s="16">
        <f t="shared" si="33"/>
        <v>6.4134802590340154</v>
      </c>
      <c r="BL44" s="16">
        <f t="shared" si="8"/>
        <v>6.556797336463438</v>
      </c>
    </row>
    <row r="45" spans="1:64" x14ac:dyDescent="0.2">
      <c r="A45" s="35" t="s">
        <v>94</v>
      </c>
      <c r="B45" s="190"/>
      <c r="C45" s="191">
        <v>48489.39</v>
      </c>
      <c r="D45" s="191">
        <v>6.0000000000000001E-3</v>
      </c>
      <c r="E45" s="192">
        <f t="shared" si="11"/>
        <v>-9102.9951079864877</v>
      </c>
      <c r="F45" s="7">
        <f t="shared" si="12"/>
        <v>-9103</v>
      </c>
      <c r="G45" s="7">
        <f t="shared" si="13"/>
        <v>1.5597219462506473E-3</v>
      </c>
      <c r="I45" s="4">
        <f t="shared" si="32"/>
        <v>1.5597219462506473E-3</v>
      </c>
      <c r="K45" s="7"/>
      <c r="O45" s="7">
        <f t="shared" si="31"/>
        <v>2.1668306001821269E-4</v>
      </c>
      <c r="P45" s="312">
        <f t="shared" si="14"/>
        <v>33470.89</v>
      </c>
      <c r="Q45" s="1"/>
      <c r="R45" s="4">
        <f t="shared" si="15"/>
        <v>1.8037534499324586E-6</v>
      </c>
      <c r="S45" s="4">
        <v>0.1</v>
      </c>
      <c r="T45" s="4">
        <f t="shared" si="16"/>
        <v>1.8037534499324587E-7</v>
      </c>
      <c r="Z45" s="16">
        <f t="shared" si="17"/>
        <v>-9103</v>
      </c>
      <c r="AA45" s="113">
        <f t="shared" si="18"/>
        <v>6.6841937677955682E-3</v>
      </c>
      <c r="AB45" s="113">
        <f t="shared" si="19"/>
        <v>-4.9077887615267077E-3</v>
      </c>
      <c r="AC45" s="113">
        <f t="shared" si="20"/>
        <v>-33470.888440278053</v>
      </c>
      <c r="AD45" s="113"/>
      <c r="AE45" s="113">
        <f t="shared" si="21"/>
        <v>2.6260211449807921E-6</v>
      </c>
      <c r="AF45" s="16">
        <f t="shared" si="30"/>
        <v>-33470.888440278053</v>
      </c>
      <c r="AG45" s="270"/>
      <c r="AH45" s="16">
        <f t="shared" si="22"/>
        <v>6.4675107077773551E-3</v>
      </c>
      <c r="AI45" s="16">
        <f t="shared" si="23"/>
        <v>0.73128844265160264</v>
      </c>
      <c r="AJ45" s="16">
        <f t="shared" si="24"/>
        <v>0.99516549282726574</v>
      </c>
      <c r="AK45" s="16">
        <f t="shared" si="25"/>
        <v>-0.45728264524066092</v>
      </c>
      <c r="AL45" s="16">
        <f t="shared" si="26"/>
        <v>1.0395244164129416</v>
      </c>
      <c r="AM45" s="16">
        <f t="shared" si="27"/>
        <v>0.57224612685330689</v>
      </c>
      <c r="AN45" s="113">
        <f t="shared" si="34"/>
        <v>7.8864771792791037</v>
      </c>
      <c r="AO45" s="113">
        <f t="shared" si="34"/>
        <v>7.8864771795665787</v>
      </c>
      <c r="AP45" s="113">
        <f t="shared" si="34"/>
        <v>7.8864771962489311</v>
      </c>
      <c r="AQ45" s="113">
        <f t="shared" si="34"/>
        <v>7.8864781643217921</v>
      </c>
      <c r="AR45" s="113">
        <f t="shared" si="34"/>
        <v>7.886534292065444</v>
      </c>
      <c r="AS45" s="113">
        <f t="shared" si="34"/>
        <v>7.8896378230763622</v>
      </c>
      <c r="AT45" s="113">
        <f t="shared" si="34"/>
        <v>7.9679470311386282</v>
      </c>
      <c r="AU45" s="113">
        <f t="shared" si="29"/>
        <v>8.4165869485608216</v>
      </c>
      <c r="AW45" s="16">
        <v>-23500</v>
      </c>
      <c r="AX45" s="16">
        <f t="shared" si="0"/>
        <v>-1.5676950572920739E-3</v>
      </c>
      <c r="AY45" s="16">
        <f t="shared" si="1"/>
        <v>-8.5985493912710542E-3</v>
      </c>
      <c r="AZ45" s="16">
        <f t="shared" si="2"/>
        <v>7.0308543339789803E-3</v>
      </c>
      <c r="BA45" s="16">
        <f t="shared" si="3"/>
        <v>0.47353179942640899</v>
      </c>
      <c r="BB45" s="16">
        <f t="shared" si="4"/>
        <v>0.68260530000283692</v>
      </c>
      <c r="BC45" s="16">
        <f t="shared" si="5"/>
        <v>0.12167907034520574</v>
      </c>
      <c r="BD45" s="16">
        <f t="shared" si="6"/>
        <v>6.091471129181468E-2</v>
      </c>
      <c r="BE45" s="16">
        <f t="shared" si="33"/>
        <v>6.5022351823862117</v>
      </c>
      <c r="BF45" s="16">
        <f t="shared" si="33"/>
        <v>6.5055758119699956</v>
      </c>
      <c r="BG45" s="16">
        <f t="shared" si="33"/>
        <v>6.4991230042264378</v>
      </c>
      <c r="BH45" s="16">
        <f t="shared" si="33"/>
        <v>6.5115958177900151</v>
      </c>
      <c r="BI45" s="16">
        <f t="shared" si="33"/>
        <v>6.4875174973294136</v>
      </c>
      <c r="BJ45" s="16">
        <f t="shared" si="33"/>
        <v>6.5341212470440819</v>
      </c>
      <c r="BK45" s="16">
        <f t="shared" si="33"/>
        <v>6.4443254791024929</v>
      </c>
      <c r="BL45" s="16">
        <f t="shared" si="8"/>
        <v>6.6192189519597591</v>
      </c>
    </row>
    <row r="46" spans="1:64" x14ac:dyDescent="0.2">
      <c r="A46" s="35" t="s">
        <v>94</v>
      </c>
      <c r="B46" s="190"/>
      <c r="C46" s="191">
        <v>48490.351999999999</v>
      </c>
      <c r="D46" s="191">
        <v>5.0000000000000001E-3</v>
      </c>
      <c r="E46" s="192">
        <f t="shared" si="11"/>
        <v>-9099.9778285287302</v>
      </c>
      <c r="F46" s="7">
        <f t="shared" si="12"/>
        <v>-9100</v>
      </c>
      <c r="G46" s="7">
        <f t="shared" si="13"/>
        <v>7.0689359927200712E-3</v>
      </c>
      <c r="I46" s="4">
        <f t="shared" si="32"/>
        <v>7.0689359927200712E-3</v>
      </c>
      <c r="K46" s="7"/>
      <c r="O46" s="7">
        <f t="shared" si="31"/>
        <v>2.1877102841090778E-4</v>
      </c>
      <c r="P46" s="312">
        <f t="shared" si="14"/>
        <v>33471.851999999999</v>
      </c>
      <c r="Q46" s="1"/>
      <c r="R46" s="4">
        <f t="shared" si="15"/>
        <v>4.6924760038248761E-5</v>
      </c>
      <c r="S46" s="4">
        <v>0.1</v>
      </c>
      <c r="T46" s="4">
        <f t="shared" si="16"/>
        <v>4.6924760038248761E-6</v>
      </c>
      <c r="Z46" s="16">
        <f t="shared" si="17"/>
        <v>-9100</v>
      </c>
      <c r="AA46" s="113">
        <f t="shared" si="18"/>
        <v>6.6840195050160804E-3</v>
      </c>
      <c r="AB46" s="113">
        <f t="shared" si="19"/>
        <v>6.0368751611489854E-4</v>
      </c>
      <c r="AC46" s="113">
        <f t="shared" si="20"/>
        <v>-33471.844931064006</v>
      </c>
      <c r="AD46" s="113"/>
      <c r="AE46" s="113">
        <f t="shared" si="21"/>
        <v>1.4816070250637652E-8</v>
      </c>
      <c r="AF46" s="16">
        <f t="shared" si="30"/>
        <v>-33471.844931064006</v>
      </c>
      <c r="AG46" s="270"/>
      <c r="AH46" s="16">
        <f t="shared" si="22"/>
        <v>6.4652484766051727E-3</v>
      </c>
      <c r="AI46" s="16">
        <f t="shared" si="23"/>
        <v>0.73143881578060255</v>
      </c>
      <c r="AJ46" s="16">
        <f t="shared" si="24"/>
        <v>0.99513314597614622</v>
      </c>
      <c r="AK46" s="16">
        <f t="shared" si="25"/>
        <v>-0.45737097527234066</v>
      </c>
      <c r="AL46" s="16">
        <f t="shared" si="26"/>
        <v>1.039853225317805</v>
      </c>
      <c r="AM46" s="16">
        <f t="shared" si="27"/>
        <v>0.57246438864927451</v>
      </c>
      <c r="AN46" s="113">
        <f t="shared" si="34"/>
        <v>7.8868583153152043</v>
      </c>
      <c r="AO46" s="113">
        <f t="shared" si="34"/>
        <v>7.8868583156184142</v>
      </c>
      <c r="AP46" s="113">
        <f t="shared" si="34"/>
        <v>7.8868583330099336</v>
      </c>
      <c r="AQ46" s="113">
        <f t="shared" si="34"/>
        <v>7.8868593305396395</v>
      </c>
      <c r="AR46" s="113">
        <f t="shared" si="34"/>
        <v>7.8869164955509925</v>
      </c>
      <c r="AS46" s="113">
        <f t="shared" si="34"/>
        <v>7.8900413961815019</v>
      </c>
      <c r="AT46" s="113">
        <f t="shared" si="34"/>
        <v>7.9684275488191751</v>
      </c>
      <c r="AU46" s="113">
        <f t="shared" si="29"/>
        <v>8.4169614782537998</v>
      </c>
      <c r="AW46" s="16">
        <v>-23000</v>
      </c>
      <c r="AX46" s="16">
        <f t="shared" si="0"/>
        <v>-1.0920101111551311E-3</v>
      </c>
      <c r="AY46" s="16">
        <f t="shared" si="1"/>
        <v>-8.33278592020858E-3</v>
      </c>
      <c r="AZ46" s="16">
        <f t="shared" si="2"/>
        <v>7.2407758090534489E-3</v>
      </c>
      <c r="BA46" s="16">
        <f t="shared" si="3"/>
        <v>0.47515086499565817</v>
      </c>
      <c r="BB46" s="16">
        <f t="shared" si="4"/>
        <v>0.69922439839933714</v>
      </c>
      <c r="BC46" s="16">
        <f t="shared" si="5"/>
        <v>0.14466929927108593</v>
      </c>
      <c r="BD46" s="16">
        <f t="shared" si="6"/>
        <v>7.2461073135997825E-2</v>
      </c>
      <c r="BE46" s="16">
        <f t="shared" si="33"/>
        <v>6.5433259019947485</v>
      </c>
      <c r="BF46" s="16">
        <f t="shared" si="33"/>
        <v>6.547014633953216</v>
      </c>
      <c r="BG46" s="16">
        <f t="shared" si="33"/>
        <v>6.5398175404347398</v>
      </c>
      <c r="BH46" s="16">
        <f t="shared" si="33"/>
        <v>6.5538728075358446</v>
      </c>
      <c r="BI46" s="16">
        <f t="shared" si="33"/>
        <v>6.526472264904112</v>
      </c>
      <c r="BJ46" s="16">
        <f t="shared" si="33"/>
        <v>6.5800831935321451</v>
      </c>
      <c r="BK46" s="16">
        <f t="shared" si="33"/>
        <v>6.4758519430103547</v>
      </c>
      <c r="BL46" s="16">
        <f t="shared" si="8"/>
        <v>6.6816405674560793</v>
      </c>
    </row>
    <row r="47" spans="1:64" x14ac:dyDescent="0.2">
      <c r="A47" s="35" t="s">
        <v>94</v>
      </c>
      <c r="B47" s="190" t="s">
        <v>112</v>
      </c>
      <c r="C47" s="191">
        <v>48492.432999999997</v>
      </c>
      <c r="D47" s="191">
        <v>7.0000000000000001E-3</v>
      </c>
      <c r="E47" s="192">
        <f t="shared" si="11"/>
        <v>-9093.4508445873707</v>
      </c>
      <c r="F47" s="7">
        <f t="shared" si="12"/>
        <v>-9093.5</v>
      </c>
      <c r="G47" s="7">
        <f t="shared" si="13"/>
        <v>1.5672233086661436E-2</v>
      </c>
      <c r="I47" s="4">
        <f t="shared" si="32"/>
        <v>1.5672233086661436E-2</v>
      </c>
      <c r="K47" s="7"/>
      <c r="O47" s="7">
        <f t="shared" si="31"/>
        <v>2.2329531882019505E-4</v>
      </c>
      <c r="P47" s="312">
        <f t="shared" si="14"/>
        <v>33473.932999999997</v>
      </c>
      <c r="Q47" s="1"/>
      <c r="R47" s="4">
        <f t="shared" si="15"/>
        <v>2.3866967815463152E-4</v>
      </c>
      <c r="S47" s="4">
        <v>0.1</v>
      </c>
      <c r="T47" s="4">
        <f t="shared" si="16"/>
        <v>2.3866967815463152E-5</v>
      </c>
      <c r="Z47" s="16">
        <f t="shared" si="17"/>
        <v>-9093.5</v>
      </c>
      <c r="AA47" s="113">
        <f t="shared" si="18"/>
        <v>6.6836374748307104E-3</v>
      </c>
      <c r="AB47" s="113">
        <f t="shared" si="19"/>
        <v>9.2118909306509213E-3</v>
      </c>
      <c r="AC47" s="113">
        <f t="shared" si="20"/>
        <v>-33473.917327766911</v>
      </c>
      <c r="AD47" s="113"/>
      <c r="AE47" s="113">
        <f t="shared" si="21"/>
        <v>8.0794851073022575E-6</v>
      </c>
      <c r="AF47" s="16">
        <f t="shared" si="30"/>
        <v>-33473.917327766911</v>
      </c>
      <c r="AG47" s="270"/>
      <c r="AH47" s="16">
        <f t="shared" si="22"/>
        <v>6.4603421560105153E-3</v>
      </c>
      <c r="AI47" s="16">
        <f t="shared" si="23"/>
        <v>0.73176493620510275</v>
      </c>
      <c r="AJ47" s="16">
        <f t="shared" si="24"/>
        <v>0.99506264597695027</v>
      </c>
      <c r="AK47" s="16">
        <f t="shared" si="25"/>
        <v>-0.4575623118678423</v>
      </c>
      <c r="AL47" s="16">
        <f t="shared" si="26"/>
        <v>1.0405661087930762</v>
      </c>
      <c r="AM47" s="16">
        <f t="shared" si="27"/>
        <v>0.57293773846789475</v>
      </c>
      <c r="AN47" s="113">
        <f t="shared" si="34"/>
        <v>7.8876843790368847</v>
      </c>
      <c r="AO47" s="113">
        <f t="shared" si="34"/>
        <v>7.887684379376557</v>
      </c>
      <c r="AP47" s="113">
        <f t="shared" si="34"/>
        <v>7.8876843983821798</v>
      </c>
      <c r="AQ47" s="113">
        <f t="shared" si="34"/>
        <v>7.8876854617825298</v>
      </c>
      <c r="AR47" s="113">
        <f t="shared" si="34"/>
        <v>7.8877449076906059</v>
      </c>
      <c r="AS47" s="113">
        <f t="shared" si="34"/>
        <v>7.8909162351337585</v>
      </c>
      <c r="AT47" s="113">
        <f t="shared" si="34"/>
        <v>7.9694688862806773</v>
      </c>
      <c r="AU47" s="113">
        <f t="shared" si="29"/>
        <v>8.4177729592552524</v>
      </c>
      <c r="AW47" s="16">
        <v>-22500</v>
      </c>
      <c r="AX47" s="16">
        <f t="shared" si="0"/>
        <v>-6.2472728480281875E-4</v>
      </c>
      <c r="AY47" s="16">
        <f t="shared" si="1"/>
        <v>-8.0641164428184621E-3</v>
      </c>
      <c r="AZ47" s="16">
        <f t="shared" si="2"/>
        <v>7.4393891580156433E-3</v>
      </c>
      <c r="BA47" s="16">
        <f t="shared" si="3"/>
        <v>0.47706468418696613</v>
      </c>
      <c r="BB47" s="16">
        <f t="shared" si="4"/>
        <v>0.71561084705125155</v>
      </c>
      <c r="BC47" s="16">
        <f t="shared" si="5"/>
        <v>0.16785551371959395</v>
      </c>
      <c r="BD47" s="16">
        <f t="shared" si="6"/>
        <v>8.4125372360187037E-2</v>
      </c>
      <c r="BE47" s="16">
        <f t="shared" si="33"/>
        <v>6.5846131911765324</v>
      </c>
      <c r="BF47" s="16">
        <f t="shared" si="33"/>
        <v>6.5885343220641559</v>
      </c>
      <c r="BG47" s="16">
        <f t="shared" si="33"/>
        <v>6.5807922005455284</v>
      </c>
      <c r="BH47" s="16">
        <f t="shared" si="33"/>
        <v>6.5960969365400706</v>
      </c>
      <c r="BI47" s="16">
        <f t="shared" si="33"/>
        <v>6.5659113980285939</v>
      </c>
      <c r="BJ47" s="16">
        <f t="shared" si="33"/>
        <v>6.6257315960014997</v>
      </c>
      <c r="BK47" s="16">
        <f t="shared" si="33"/>
        <v>6.5081799933372455</v>
      </c>
      <c r="BL47" s="16">
        <f t="shared" si="8"/>
        <v>6.7440621829524003</v>
      </c>
    </row>
    <row r="48" spans="1:64" x14ac:dyDescent="0.2">
      <c r="A48" s="35" t="s">
        <v>94</v>
      </c>
      <c r="B48" s="190"/>
      <c r="C48" s="191">
        <v>48495.447999999997</v>
      </c>
      <c r="D48" s="191">
        <v>5.0000000000000001E-3</v>
      </c>
      <c r="E48" s="192">
        <f t="shared" si="11"/>
        <v>-9083.9944022119671</v>
      </c>
      <c r="F48" s="7">
        <f t="shared" si="12"/>
        <v>-9084</v>
      </c>
      <c r="G48" s="7">
        <f t="shared" si="13"/>
        <v>1.7847442286438309E-3</v>
      </c>
      <c r="I48" s="4">
        <f t="shared" si="32"/>
        <v>1.7847442286438309E-3</v>
      </c>
      <c r="K48" s="7"/>
      <c r="O48" s="7">
        <f t="shared" si="31"/>
        <v>2.2990862669046165E-4</v>
      </c>
      <c r="P48" s="312">
        <f t="shared" si="14"/>
        <v>33476.947999999997</v>
      </c>
      <c r="Q48" s="1"/>
      <c r="R48" s="4">
        <f t="shared" si="15"/>
        <v>2.417513749101696E-6</v>
      </c>
      <c r="S48" s="4">
        <v>0.1</v>
      </c>
      <c r="T48" s="4">
        <f t="shared" si="16"/>
        <v>2.4175137491016963E-7</v>
      </c>
      <c r="Z48" s="16">
        <f t="shared" si="17"/>
        <v>-9084</v>
      </c>
      <c r="AA48" s="113">
        <f t="shared" si="18"/>
        <v>6.6830681330252604E-3</v>
      </c>
      <c r="AB48" s="113">
        <f t="shared" si="19"/>
        <v>-4.6684152776909679E-3</v>
      </c>
      <c r="AC48" s="113">
        <f t="shared" si="20"/>
        <v>-33476.946215255768</v>
      </c>
      <c r="AD48" s="113"/>
      <c r="AE48" s="113">
        <f t="shared" si="21"/>
        <v>2.3993577072234535E-6</v>
      </c>
      <c r="AF48" s="16">
        <f t="shared" si="30"/>
        <v>-33476.946215255768</v>
      </c>
      <c r="AG48" s="270"/>
      <c r="AH48" s="16">
        <f t="shared" si="22"/>
        <v>6.4531595063347987E-3</v>
      </c>
      <c r="AI48" s="16">
        <f t="shared" si="23"/>
        <v>0.73224234293939483</v>
      </c>
      <c r="AJ48" s="16">
        <f t="shared" si="24"/>
        <v>0.99495858309327567</v>
      </c>
      <c r="AK48" s="16">
        <f t="shared" si="25"/>
        <v>-0.45784184581175247</v>
      </c>
      <c r="AL48" s="16">
        <f t="shared" si="26"/>
        <v>1.0416091599678035</v>
      </c>
      <c r="AM48" s="16">
        <f t="shared" si="27"/>
        <v>0.57363066593082834</v>
      </c>
      <c r="AN48" s="113">
        <f t="shared" si="34"/>
        <v>7.8888923658802126</v>
      </c>
      <c r="AO48" s="113">
        <f t="shared" si="34"/>
        <v>7.888892366279423</v>
      </c>
      <c r="AP48" s="113">
        <f t="shared" si="34"/>
        <v>7.8888923878437387</v>
      </c>
      <c r="AQ48" s="113">
        <f t="shared" si="34"/>
        <v>7.8888935526730348</v>
      </c>
      <c r="AR48" s="113">
        <f t="shared" si="34"/>
        <v>7.888956415077109</v>
      </c>
      <c r="AS48" s="113">
        <f t="shared" si="34"/>
        <v>7.8921959064595892</v>
      </c>
      <c r="AT48" s="113">
        <f t="shared" si="34"/>
        <v>7.9709913720167389</v>
      </c>
      <c r="AU48" s="113">
        <f t="shared" si="29"/>
        <v>8.4189589699496814</v>
      </c>
      <c r="AW48" s="16">
        <v>-22000</v>
      </c>
      <c r="AX48" s="16">
        <f t="shared" si="0"/>
        <v>-1.662510824470935E-4</v>
      </c>
      <c r="AY48" s="16">
        <f t="shared" si="1"/>
        <v>-7.7925409591007005E-3</v>
      </c>
      <c r="AZ48" s="16">
        <f t="shared" si="2"/>
        <v>7.626289876653607E-3</v>
      </c>
      <c r="BA48" s="16">
        <f t="shared" si="3"/>
        <v>0.47928240216949614</v>
      </c>
      <c r="BB48" s="16">
        <f t="shared" si="4"/>
        <v>0.73176669774028869</v>
      </c>
      <c r="BC48" s="16">
        <f t="shared" si="5"/>
        <v>0.19126779772313848</v>
      </c>
      <c r="BD48" s="16">
        <f t="shared" si="6"/>
        <v>9.5926520278416069E-2</v>
      </c>
      <c r="BE48" s="16">
        <f t="shared" si="33"/>
        <v>6.6261229746251367</v>
      </c>
      <c r="BF48" s="16">
        <f t="shared" si="33"/>
        <v>6.6301589396255212</v>
      </c>
      <c r="BG48" s="16">
        <f t="shared" si="33"/>
        <v>6.6220790109493928</v>
      </c>
      <c r="BH48" s="16">
        <f t="shared" si="33"/>
        <v>6.6382786296739429</v>
      </c>
      <c r="BI48" s="16">
        <f t="shared" si="33"/>
        <v>6.6058923345182539</v>
      </c>
      <c r="BJ48" s="16">
        <f t="shared" si="33"/>
        <v>6.6710324320117032</v>
      </c>
      <c r="BK48" s="16">
        <f t="shared" si="33"/>
        <v>6.5414268503289623</v>
      </c>
      <c r="BL48" s="16">
        <f t="shared" si="8"/>
        <v>6.8064837984487214</v>
      </c>
    </row>
    <row r="49" spans="1:64" x14ac:dyDescent="0.2">
      <c r="A49" s="35" t="s">
        <v>94</v>
      </c>
      <c r="B49" s="190"/>
      <c r="C49" s="191">
        <v>48496.413999999997</v>
      </c>
      <c r="D49" s="191">
        <v>6.0000000000000001E-3</v>
      </c>
      <c r="E49" s="192">
        <f t="shared" si="11"/>
        <v>-9080.9645768936771</v>
      </c>
      <c r="F49" s="7">
        <f t="shared" si="12"/>
        <v>-9081</v>
      </c>
      <c r="G49" s="7">
        <f t="shared" si="13"/>
        <v>1.1293958268652204E-2</v>
      </c>
      <c r="I49" s="4">
        <f t="shared" si="32"/>
        <v>1.1293958268652204E-2</v>
      </c>
      <c r="K49" s="7"/>
      <c r="O49" s="7">
        <f t="shared" si="31"/>
        <v>2.3199725765259946E-4</v>
      </c>
      <c r="P49" s="312">
        <f t="shared" si="14"/>
        <v>33477.913999999997</v>
      </c>
      <c r="Q49" s="1"/>
      <c r="R49" s="4">
        <f t="shared" si="15"/>
        <v>1.2236698140887539E-4</v>
      </c>
      <c r="S49" s="4">
        <v>0.1</v>
      </c>
      <c r="T49" s="4">
        <f t="shared" si="16"/>
        <v>1.2236698140887539E-5</v>
      </c>
      <c r="Z49" s="16">
        <f t="shared" si="17"/>
        <v>-9081</v>
      </c>
      <c r="AA49" s="113">
        <f t="shared" si="18"/>
        <v>6.6828856271846024E-3</v>
      </c>
      <c r="AB49" s="113">
        <f t="shared" si="19"/>
        <v>4.8430698991202012E-3</v>
      </c>
      <c r="AC49" s="113">
        <f t="shared" si="20"/>
        <v>-33477.902706041728</v>
      </c>
      <c r="AD49" s="113"/>
      <c r="AE49" s="113">
        <f t="shared" si="21"/>
        <v>2.1261990904891009E-6</v>
      </c>
      <c r="AF49" s="16">
        <f t="shared" si="30"/>
        <v>-33477.902706041728</v>
      </c>
      <c r="AG49" s="270"/>
      <c r="AH49" s="16">
        <f t="shared" si="22"/>
        <v>6.4508883695320032E-3</v>
      </c>
      <c r="AI49" s="16">
        <f t="shared" si="23"/>
        <v>0.73239329303565492</v>
      </c>
      <c r="AJ49" s="16">
        <f t="shared" si="24"/>
        <v>0.99492546777493662</v>
      </c>
      <c r="AK49" s="16">
        <f t="shared" si="25"/>
        <v>-0.45793009191206935</v>
      </c>
      <c r="AL49" s="16">
        <f t="shared" si="26"/>
        <v>1.0419388274072057</v>
      </c>
      <c r="AM49" s="16">
        <f t="shared" si="27"/>
        <v>0.57384975925695259</v>
      </c>
      <c r="AN49" s="113">
        <f t="shared" si="34"/>
        <v>7.8892739991734899</v>
      </c>
      <c r="AO49" s="113">
        <f t="shared" si="34"/>
        <v>7.8892739995931471</v>
      </c>
      <c r="AP49" s="113">
        <f t="shared" si="34"/>
        <v>7.8892740220169069</v>
      </c>
      <c r="AQ49" s="113">
        <f t="shared" si="34"/>
        <v>7.8892752201774785</v>
      </c>
      <c r="AR49" s="113">
        <f t="shared" si="34"/>
        <v>7.8893391820344121</v>
      </c>
      <c r="AS49" s="113">
        <f t="shared" si="34"/>
        <v>7.8926002750188076</v>
      </c>
      <c r="AT49" s="113">
        <f t="shared" si="34"/>
        <v>7.9714722879199797</v>
      </c>
      <c r="AU49" s="113">
        <f t="shared" si="29"/>
        <v>8.4193334996426596</v>
      </c>
      <c r="AW49" s="16">
        <v>-21500</v>
      </c>
      <c r="AX49" s="16">
        <f t="shared" si="0"/>
        <v>2.8298712525150465E-4</v>
      </c>
      <c r="AY49" s="16">
        <f t="shared" si="1"/>
        <v>-7.5180594690552934E-3</v>
      </c>
      <c r="AZ49" s="16">
        <f t="shared" si="2"/>
        <v>7.8010465943067981E-3</v>
      </c>
      <c r="BA49" s="16">
        <f t="shared" si="3"/>
        <v>0.4818145132176137</v>
      </c>
      <c r="BB49" s="16">
        <f t="shared" si="4"/>
        <v>0.74769171335421447</v>
      </c>
      <c r="BC49" s="16">
        <f t="shared" si="5"/>
        <v>0.21493643295123635</v>
      </c>
      <c r="BD49" s="16">
        <f t="shared" si="6"/>
        <v>0.10788386856566141</v>
      </c>
      <c r="BE49" s="16">
        <f t="shared" si="33"/>
        <v>6.6678799227269225</v>
      </c>
      <c r="BF49" s="16">
        <f t="shared" si="33"/>
        <v>6.6719165662303146</v>
      </c>
      <c r="BG49" s="16">
        <f t="shared" si="33"/>
        <v>6.6637059569237431</v>
      </c>
      <c r="BH49" s="16">
        <f t="shared" si="33"/>
        <v>6.6804356365853881</v>
      </c>
      <c r="BI49" s="16">
        <f t="shared" si="33"/>
        <v>6.6464652521266041</v>
      </c>
      <c r="BJ49" s="16">
        <f t="shared" si="33"/>
        <v>6.7159585566395688</v>
      </c>
      <c r="BK49" s="16">
        <f t="shared" si="33"/>
        <v>6.5757061553019724</v>
      </c>
      <c r="BL49" s="16">
        <f t="shared" si="8"/>
        <v>6.8689054139450425</v>
      </c>
    </row>
    <row r="50" spans="1:64" x14ac:dyDescent="0.2">
      <c r="A50" s="35" t="s">
        <v>94</v>
      </c>
      <c r="B50" s="190"/>
      <c r="C50" s="191">
        <v>48497.362999999998</v>
      </c>
      <c r="D50" s="191">
        <v>5.0000000000000001E-3</v>
      </c>
      <c r="E50" s="192">
        <f t="shared" si="11"/>
        <v>-9077.988071482645</v>
      </c>
      <c r="F50" s="7">
        <f t="shared" si="12"/>
        <v>-9078</v>
      </c>
      <c r="G50" s="7">
        <f t="shared" si="13"/>
        <v>3.8031723161111586E-3</v>
      </c>
      <c r="I50" s="4">
        <f t="shared" si="32"/>
        <v>3.8031723161111586E-3</v>
      </c>
      <c r="K50" s="7"/>
      <c r="O50" s="7">
        <f t="shared" si="31"/>
        <v>2.3408599323096506E-4</v>
      </c>
      <c r="P50" s="312">
        <f t="shared" si="14"/>
        <v>33478.862999999998</v>
      </c>
      <c r="Q50" s="1"/>
      <c r="R50" s="4">
        <f t="shared" si="15"/>
        <v>1.2738377180170461E-5</v>
      </c>
      <c r="S50" s="4">
        <v>0.1</v>
      </c>
      <c r="T50" s="4">
        <f t="shared" si="16"/>
        <v>1.2738377180170461E-6</v>
      </c>
      <c r="Z50" s="16">
        <f t="shared" si="17"/>
        <v>-9078</v>
      </c>
      <c r="AA50" s="113">
        <f t="shared" si="18"/>
        <v>6.6827018178533771E-3</v>
      </c>
      <c r="AB50" s="113">
        <f t="shared" si="19"/>
        <v>-2.6454435085112539E-3</v>
      </c>
      <c r="AC50" s="113">
        <f t="shared" si="20"/>
        <v>-33478.859196827681</v>
      </c>
      <c r="AD50" s="113"/>
      <c r="AE50" s="113">
        <f t="shared" si="21"/>
        <v>8.2916901514037907E-7</v>
      </c>
      <c r="AF50" s="16">
        <f t="shared" si="30"/>
        <v>-33478.859196827681</v>
      </c>
      <c r="AG50" s="270"/>
      <c r="AH50" s="16">
        <f t="shared" si="22"/>
        <v>6.4486158246224124E-3</v>
      </c>
      <c r="AI50" s="16">
        <f t="shared" si="23"/>
        <v>0.73254433448845147</v>
      </c>
      <c r="AJ50" s="16">
        <f t="shared" si="24"/>
        <v>0.99489223060315157</v>
      </c>
      <c r="AK50" s="16">
        <f t="shared" si="25"/>
        <v>-0.45801832460794817</v>
      </c>
      <c r="AL50" s="16">
        <f t="shared" si="26"/>
        <v>1.0422686308081468</v>
      </c>
      <c r="AM50" s="16">
        <f t="shared" si="27"/>
        <v>0.57406898441916387</v>
      </c>
      <c r="AN50" s="113">
        <f t="shared" si="34"/>
        <v>7.8896557111553225</v>
      </c>
      <c r="AO50" s="113">
        <f t="shared" si="34"/>
        <v>7.8896557115962587</v>
      </c>
      <c r="AP50" s="113">
        <f t="shared" si="34"/>
        <v>7.8896557349050251</v>
      </c>
      <c r="AQ50" s="113">
        <f t="shared" si="34"/>
        <v>7.8896569670327938</v>
      </c>
      <c r="AR50" s="113">
        <f t="shared" si="34"/>
        <v>7.8897220382550994</v>
      </c>
      <c r="AS50" s="113">
        <f t="shared" si="34"/>
        <v>7.8930047693226966</v>
      </c>
      <c r="AT50" s="113">
        <f t="shared" si="34"/>
        <v>7.9719532666458273</v>
      </c>
      <c r="AU50" s="113">
        <f t="shared" si="29"/>
        <v>8.4197080293356379</v>
      </c>
      <c r="AW50" s="16">
        <v>-21000</v>
      </c>
      <c r="AX50" s="16">
        <f t="shared" si="0"/>
        <v>7.2253159696859977E-4</v>
      </c>
      <c r="AY50" s="16">
        <f t="shared" si="1"/>
        <v>-7.2406719726822426E-3</v>
      </c>
      <c r="AZ50" s="16">
        <f t="shared" si="2"/>
        <v>7.9632035696508424E-3</v>
      </c>
      <c r="BA50" s="16">
        <f t="shared" si="3"/>
        <v>0.48467291629128895</v>
      </c>
      <c r="BB50" s="16">
        <f t="shared" si="4"/>
        <v>0.76338339567775992</v>
      </c>
      <c r="BC50" s="16">
        <f t="shared" si="5"/>
        <v>0.23889220657079166</v>
      </c>
      <c r="BD50" s="16">
        <f t="shared" si="6"/>
        <v>0.12001742465562168</v>
      </c>
      <c r="BE50" s="16">
        <f t="shared" si="33"/>
        <v>6.7099077813472698</v>
      </c>
      <c r="BF50" s="16">
        <f t="shared" si="33"/>
        <v>6.7138392756608427</v>
      </c>
      <c r="BG50" s="16">
        <f t="shared" si="33"/>
        <v>6.7056971341864271</v>
      </c>
      <c r="BH50" s="16">
        <f t="shared" si="33"/>
        <v>6.7225934724366416</v>
      </c>
      <c r="BI50" s="16">
        <f t="shared" si="33"/>
        <v>6.6876725930954208</v>
      </c>
      <c r="BJ50" s="16">
        <f t="shared" si="33"/>
        <v>6.7604908163834532</v>
      </c>
      <c r="BK50" s="16">
        <f t="shared" si="33"/>
        <v>6.6111275279885415</v>
      </c>
      <c r="BL50" s="16">
        <f t="shared" si="8"/>
        <v>6.9313270294413627</v>
      </c>
    </row>
    <row r="51" spans="1:64" x14ac:dyDescent="0.2">
      <c r="A51" s="35" t="s">
        <v>94</v>
      </c>
      <c r="B51" s="190" t="s">
        <v>112</v>
      </c>
      <c r="C51" s="191">
        <v>48499.436000000002</v>
      </c>
      <c r="D51" s="191">
        <v>6.0000000000000001E-3</v>
      </c>
      <c r="E51" s="192">
        <f t="shared" si="11"/>
        <v>-9071.4861792623287</v>
      </c>
      <c r="F51" s="7">
        <f t="shared" si="12"/>
        <v>-9071.5</v>
      </c>
      <c r="G51" s="7">
        <f t="shared" si="13"/>
        <v>4.4064694156986661E-3</v>
      </c>
      <c r="I51" s="4">
        <f t="shared" si="32"/>
        <v>4.4064694156986661E-3</v>
      </c>
      <c r="K51" s="7"/>
      <c r="O51" s="7">
        <f t="shared" si="31"/>
        <v>2.3861194587587172E-4</v>
      </c>
      <c r="P51" s="312">
        <f t="shared" si="14"/>
        <v>33480.936000000002</v>
      </c>
      <c r="Q51" s="1"/>
      <c r="R51" s="4">
        <f t="shared" si="15"/>
        <v>1.7371035888757661E-5</v>
      </c>
      <c r="S51" s="4">
        <v>0.1</v>
      </c>
      <c r="T51" s="4">
        <f t="shared" si="16"/>
        <v>1.7371035888757662E-6</v>
      </c>
      <c r="Z51" s="16">
        <f t="shared" si="17"/>
        <v>-9071.5</v>
      </c>
      <c r="AA51" s="113">
        <f t="shared" si="18"/>
        <v>6.6822990900618547E-3</v>
      </c>
      <c r="AB51" s="113">
        <f t="shared" si="19"/>
        <v>-2.0372177284873165E-3</v>
      </c>
      <c r="AC51" s="113">
        <f t="shared" si="20"/>
        <v>-33480.931593530586</v>
      </c>
      <c r="AD51" s="113"/>
      <c r="AE51" s="113">
        <f t="shared" si="21"/>
        <v>5.1794007067120578E-7</v>
      </c>
      <c r="AF51" s="16">
        <f t="shared" si="30"/>
        <v>-33480.931593530586</v>
      </c>
      <c r="AG51" s="270"/>
      <c r="AH51" s="16">
        <f t="shared" si="22"/>
        <v>6.4436871441859826E-3</v>
      </c>
      <c r="AI51" s="16">
        <f t="shared" si="23"/>
        <v>0.73287190470732977</v>
      </c>
      <c r="AJ51" s="16">
        <f t="shared" si="24"/>
        <v>0.99481979803196108</v>
      </c>
      <c r="AK51" s="16">
        <f t="shared" si="25"/>
        <v>-0.45820944926551571</v>
      </c>
      <c r="AL51" s="16">
        <f t="shared" si="26"/>
        <v>1.0429836717930685</v>
      </c>
      <c r="AM51" s="16">
        <f t="shared" si="27"/>
        <v>0.57454442524902949</v>
      </c>
      <c r="AN51" s="113">
        <f t="shared" si="34"/>
        <v>7.8904830239550678</v>
      </c>
      <c r="AO51" s="113">
        <f t="shared" si="34"/>
        <v>7.8904830244450848</v>
      </c>
      <c r="AP51" s="113">
        <f t="shared" si="34"/>
        <v>7.8904830497615404</v>
      </c>
      <c r="AQ51" s="113">
        <f t="shared" si="34"/>
        <v>7.8904843576981945</v>
      </c>
      <c r="AR51" s="113">
        <f t="shared" si="34"/>
        <v>7.890551866672455</v>
      </c>
      <c r="AS51" s="113">
        <f t="shared" si="34"/>
        <v>7.893881605211817</v>
      </c>
      <c r="AT51" s="113">
        <f t="shared" si="34"/>
        <v>7.9729956026637829</v>
      </c>
      <c r="AU51" s="113">
        <f t="shared" si="29"/>
        <v>8.4205195103370905</v>
      </c>
      <c r="AW51" s="16">
        <v>-20500</v>
      </c>
      <c r="AX51" s="16">
        <f t="shared" si="0"/>
        <v>1.1519048215352804E-3</v>
      </c>
      <c r="AY51" s="16">
        <f t="shared" si="1"/>
        <v>-6.9603784699815456E-3</v>
      </c>
      <c r="AZ51" s="16">
        <f t="shared" si="2"/>
        <v>8.112283291516826E-3</v>
      </c>
      <c r="BA51" s="16">
        <f t="shared" si="3"/>
        <v>0.48787100360539082</v>
      </c>
      <c r="BB51" s="16">
        <f t="shared" si="4"/>
        <v>0.77883701951449547</v>
      </c>
      <c r="BC51" s="16">
        <f t="shared" si="5"/>
        <v>0.26316679771336848</v>
      </c>
      <c r="BD51" s="16">
        <f t="shared" si="6"/>
        <v>0.13234811550068964</v>
      </c>
      <c r="BE51" s="16">
        <f t="shared" si="33"/>
        <v>6.7522298212487435</v>
      </c>
      <c r="BF51" s="16">
        <f t="shared" si="33"/>
        <v>6.7559629639959349</v>
      </c>
      <c r="BG51" s="16">
        <f t="shared" si="33"/>
        <v>6.7480731125198741</v>
      </c>
      <c r="BH51" s="16">
        <f t="shared" si="33"/>
        <v>6.7647856604650105</v>
      </c>
      <c r="BI51" s="16">
        <f t="shared" si="33"/>
        <v>6.7295487667789571</v>
      </c>
      <c r="BJ51" s="16">
        <f t="shared" si="33"/>
        <v>6.8046192144987039</v>
      </c>
      <c r="BK51" s="16">
        <f t="shared" si="33"/>
        <v>6.6477961395467231</v>
      </c>
      <c r="BL51" s="16">
        <f t="shared" si="8"/>
        <v>6.9937486449376838</v>
      </c>
    </row>
    <row r="52" spans="1:64" x14ac:dyDescent="0.2">
      <c r="A52" s="35" t="s">
        <v>94</v>
      </c>
      <c r="B52" s="190" t="s">
        <v>112</v>
      </c>
      <c r="C52" s="191">
        <v>48500.396000000001</v>
      </c>
      <c r="D52" s="191">
        <v>6.0000000000000001E-3</v>
      </c>
      <c r="E52" s="192">
        <f t="shared" si="11"/>
        <v>-9068.4751727348394</v>
      </c>
      <c r="F52" s="7">
        <f t="shared" si="12"/>
        <v>-9068.5</v>
      </c>
      <c r="G52" s="7">
        <f t="shared" si="13"/>
        <v>7.9156834544846788E-3</v>
      </c>
      <c r="I52" s="4">
        <f t="shared" si="32"/>
        <v>7.9156834544846788E-3</v>
      </c>
      <c r="K52" s="7"/>
      <c r="O52" s="7">
        <f t="shared" si="31"/>
        <v>2.4070101273895872E-4</v>
      </c>
      <c r="P52" s="312">
        <f t="shared" si="14"/>
        <v>33481.896000000001</v>
      </c>
      <c r="Q52" s="1"/>
      <c r="R52" s="4">
        <f t="shared" si="15"/>
        <v>5.8905355481105096E-5</v>
      </c>
      <c r="S52" s="4">
        <v>0.1</v>
      </c>
      <c r="T52" s="4">
        <f t="shared" si="16"/>
        <v>5.8905355481105102E-6</v>
      </c>
      <c r="Z52" s="16">
        <f t="shared" si="17"/>
        <v>-9068.5</v>
      </c>
      <c r="AA52" s="113">
        <f t="shared" si="18"/>
        <v>6.6821111494876871E-3</v>
      </c>
      <c r="AB52" s="113">
        <f t="shared" si="19"/>
        <v>1.4742733177359503E-3</v>
      </c>
      <c r="AC52" s="113">
        <f t="shared" si="20"/>
        <v>-33481.888084316546</v>
      </c>
      <c r="AD52" s="113"/>
      <c r="AE52" s="113">
        <f t="shared" si="21"/>
        <v>1.5217006316555911E-7</v>
      </c>
      <c r="AF52" s="16">
        <f t="shared" si="30"/>
        <v>-33481.888084316546</v>
      </c>
      <c r="AG52" s="270"/>
      <c r="AH52" s="16">
        <f t="shared" si="22"/>
        <v>6.4414101367487285E-3</v>
      </c>
      <c r="AI52" s="16">
        <f t="shared" si="23"/>
        <v>0.73302323591866436</v>
      </c>
      <c r="AJ52" s="16">
        <f t="shared" si="24"/>
        <v>0.99478617405719383</v>
      </c>
      <c r="AK52" s="16">
        <f t="shared" si="25"/>
        <v>-0.45829763923847139</v>
      </c>
      <c r="AL52" s="16">
        <f t="shared" si="26"/>
        <v>1.0433139064674264</v>
      </c>
      <c r="AM52" s="16">
        <f t="shared" si="27"/>
        <v>0.57476406887228149</v>
      </c>
      <c r="AN52" s="113">
        <f t="shared" si="34"/>
        <v>7.8908649854317119</v>
      </c>
      <c r="AO52" s="113">
        <f t="shared" si="34"/>
        <v>7.8908649859458144</v>
      </c>
      <c r="AP52" s="113">
        <f t="shared" si="34"/>
        <v>7.8908650122316706</v>
      </c>
      <c r="AQ52" s="113">
        <f t="shared" si="34"/>
        <v>7.8908663561932739</v>
      </c>
      <c r="AR52" s="113">
        <f t="shared" si="34"/>
        <v>7.8909350060907633</v>
      </c>
      <c r="AS52" s="113">
        <f t="shared" si="34"/>
        <v>7.8942864979700476</v>
      </c>
      <c r="AT52" s="113">
        <f t="shared" si="34"/>
        <v>7.973476780229336</v>
      </c>
      <c r="AU52" s="113">
        <f t="shared" si="29"/>
        <v>8.4208940400300687</v>
      </c>
      <c r="AW52" s="16">
        <v>-20000</v>
      </c>
      <c r="AX52" s="16">
        <f t="shared" si="0"/>
        <v>1.5706098179301738E-3</v>
      </c>
      <c r="AY52" s="16">
        <f t="shared" si="1"/>
        <v>-6.6771789609532048E-3</v>
      </c>
      <c r="AZ52" s="16">
        <f t="shared" si="2"/>
        <v>8.2477887788833786E-3</v>
      </c>
      <c r="BA52" s="16">
        <f t="shared" si="3"/>
        <v>0.49142378845201484</v>
      </c>
      <c r="BB52" s="16">
        <f t="shared" si="4"/>
        <v>0.79404565524608917</v>
      </c>
      <c r="BC52" s="16">
        <f t="shared" si="5"/>
        <v>0.28779323810655094</v>
      </c>
      <c r="BD52" s="16">
        <f t="shared" si="6"/>
        <v>0.14489810046783813</v>
      </c>
      <c r="BE52" s="16">
        <f t="shared" si="33"/>
        <v>6.7948693871970054</v>
      </c>
      <c r="BF52" s="16">
        <f t="shared" si="33"/>
        <v>6.7983270455997937</v>
      </c>
      <c r="BG52" s="16">
        <f t="shared" si="33"/>
        <v>6.7908515076857716</v>
      </c>
      <c r="BH52" s="16">
        <f t="shared" si="33"/>
        <v>6.8070537628225436</v>
      </c>
      <c r="BI52" s="16">
        <f t="shared" si="33"/>
        <v>6.7721200441908591</v>
      </c>
      <c r="BJ52" s="16">
        <f t="shared" si="33"/>
        <v>6.8483441222444688</v>
      </c>
      <c r="BK52" s="16">
        <f t="shared" si="33"/>
        <v>6.6858123028983876</v>
      </c>
      <c r="BL52" s="16">
        <f t="shared" si="8"/>
        <v>7.0561702604340049</v>
      </c>
    </row>
    <row r="53" spans="1:64" x14ac:dyDescent="0.2">
      <c r="A53" s="35" t="s">
        <v>95</v>
      </c>
      <c r="B53" s="190"/>
      <c r="C53" s="191">
        <v>48503.43</v>
      </c>
      <c r="D53" s="191">
        <v>6.0000000000000001E-3</v>
      </c>
      <c r="E53" s="192">
        <f t="shared" si="11"/>
        <v>-9058.9591375219134</v>
      </c>
      <c r="F53" s="7">
        <f t="shared" si="12"/>
        <v>-9059</v>
      </c>
      <c r="G53" s="7">
        <f t="shared" si="13"/>
        <v>1.3028194596699905E-2</v>
      </c>
      <c r="I53" s="4">
        <f t="shared" si="32"/>
        <v>1.3028194596699905E-2</v>
      </c>
      <c r="K53" s="7"/>
      <c r="O53" s="7">
        <f t="shared" si="31"/>
        <v>2.473170813152366E-4</v>
      </c>
      <c r="P53" s="312">
        <f t="shared" si="14"/>
        <v>33484.93</v>
      </c>
      <c r="Q53" s="1"/>
      <c r="R53" s="4">
        <f t="shared" si="15"/>
        <v>1.6335083006326537E-4</v>
      </c>
      <c r="S53" s="4">
        <v>0.1</v>
      </c>
      <c r="T53" s="4">
        <f t="shared" si="16"/>
        <v>1.6335083006326539E-5</v>
      </c>
      <c r="Z53" s="16">
        <f t="shared" si="17"/>
        <v>-9059</v>
      </c>
      <c r="AA53" s="113">
        <f t="shared" si="18"/>
        <v>6.681507387685845E-3</v>
      </c>
      <c r="AB53" s="113">
        <f t="shared" si="19"/>
        <v>6.5940042903292967E-3</v>
      </c>
      <c r="AC53" s="113">
        <f t="shared" si="20"/>
        <v>-33484.916971805404</v>
      </c>
      <c r="AD53" s="113"/>
      <c r="AE53" s="113">
        <f t="shared" si="21"/>
        <v>4.0280438529062673E-6</v>
      </c>
      <c r="AF53" s="16">
        <f t="shared" si="30"/>
        <v>-33484.916971805404</v>
      </c>
      <c r="AG53" s="270"/>
      <c r="AH53" s="16">
        <f t="shared" si="22"/>
        <v>6.4341903063706079E-3</v>
      </c>
      <c r="AI53" s="16">
        <f t="shared" si="23"/>
        <v>0.73350305638594793</v>
      </c>
      <c r="AJ53" s="16">
        <f t="shared" si="24"/>
        <v>0.99467888966996398</v>
      </c>
      <c r="AK53" s="16">
        <f t="shared" si="25"/>
        <v>-0.45857681770371461</v>
      </c>
      <c r="AL53" s="16">
        <f t="shared" si="26"/>
        <v>1.0443605501378839</v>
      </c>
      <c r="AM53" s="16">
        <f t="shared" si="27"/>
        <v>0.57546048156548713</v>
      </c>
      <c r="AN53" s="113">
        <f t="shared" ref="AN53:AT68" si="35">$AU53+$AB$7*SIN(AO53)</f>
        <v>7.8920750507721547</v>
      </c>
      <c r="AO53" s="113">
        <f t="shared" si="35"/>
        <v>7.8920750513688747</v>
      </c>
      <c r="AP53" s="113">
        <f t="shared" si="35"/>
        <v>7.8920750809102245</v>
      </c>
      <c r="AQ53" s="113">
        <f t="shared" si="35"/>
        <v>7.8920765433622293</v>
      </c>
      <c r="AR53" s="113">
        <f t="shared" si="35"/>
        <v>7.8921488723997717</v>
      </c>
      <c r="AS53" s="113">
        <f t="shared" si="35"/>
        <v>7.8955694892200583</v>
      </c>
      <c r="AT53" s="113">
        <f t="shared" si="35"/>
        <v>7.9750009231594454</v>
      </c>
      <c r="AU53" s="113">
        <f t="shared" si="29"/>
        <v>8.4220800507244977</v>
      </c>
      <c r="AW53" s="16">
        <v>-19500</v>
      </c>
      <c r="AX53" s="16">
        <f t="shared" si="0"/>
        <v>1.9781317475362501E-3</v>
      </c>
      <c r="AY53" s="16">
        <f t="shared" si="1"/>
        <v>-6.3910734455972186E-3</v>
      </c>
      <c r="AZ53" s="16">
        <f t="shared" si="2"/>
        <v>8.3692051931334686E-3</v>
      </c>
      <c r="BA53" s="16">
        <f t="shared" si="3"/>
        <v>0.4953480779021916</v>
      </c>
      <c r="BB53" s="16">
        <f t="shared" si="4"/>
        <v>0.80900015930333036</v>
      </c>
      <c r="BC53" s="16">
        <f t="shared" si="5"/>
        <v>0.31280643998639102</v>
      </c>
      <c r="BD53" s="16">
        <f t="shared" si="6"/>
        <v>0.1576911335696978</v>
      </c>
      <c r="BE53" s="16">
        <f t="shared" si="33"/>
        <v>6.8378505208282885</v>
      </c>
      <c r="BF53" s="16">
        <f t="shared" si="33"/>
        <v>6.8409740436589681</v>
      </c>
      <c r="BG53" s="16">
        <f t="shared" si="33"/>
        <v>6.8340477501230561</v>
      </c>
      <c r="BH53" s="16">
        <f t="shared" si="33"/>
        <v>6.8494471915992996</v>
      </c>
      <c r="BI53" s="16">
        <f t="shared" si="33"/>
        <v>6.8154046570834392</v>
      </c>
      <c r="BJ53" s="16">
        <f t="shared" si="33"/>
        <v>6.8916775259969238</v>
      </c>
      <c r="BK53" s="16">
        <f t="shared" si="33"/>
        <v>6.7252710819910293</v>
      </c>
      <c r="BL53" s="16">
        <f t="shared" si="8"/>
        <v>7.1185918759303259</v>
      </c>
    </row>
    <row r="54" spans="1:64" x14ac:dyDescent="0.2">
      <c r="A54" s="35" t="s">
        <v>109</v>
      </c>
      <c r="B54" s="190"/>
      <c r="C54" s="191">
        <v>48504.378799999999</v>
      </c>
      <c r="D54" s="191"/>
      <c r="E54" s="192">
        <f t="shared" si="11"/>
        <v>-9055.9832594039126</v>
      </c>
      <c r="F54" s="7">
        <f t="shared" si="12"/>
        <v>-9056</v>
      </c>
      <c r="G54" s="7">
        <f t="shared" si="13"/>
        <v>5.3374086346593685E-3</v>
      </c>
      <c r="J54" s="4">
        <f>G54</f>
        <v>5.3374086346593685E-3</v>
      </c>
      <c r="K54" s="7"/>
      <c r="O54" s="7">
        <f t="shared" si="31"/>
        <v>2.4940658407927266E-4</v>
      </c>
      <c r="P54" s="312">
        <f t="shared" si="14"/>
        <v>33485.878799999999</v>
      </c>
      <c r="Q54" s="1"/>
      <c r="R54" s="4">
        <f t="shared" si="15"/>
        <v>2.5887764866707261E-5</v>
      </c>
      <c r="S54" s="4">
        <v>1</v>
      </c>
      <c r="T54" s="4">
        <f t="shared" si="16"/>
        <v>2.5887764866707261E-5</v>
      </c>
      <c r="Z54" s="16">
        <f t="shared" si="17"/>
        <v>-9056</v>
      </c>
      <c r="AA54" s="113">
        <f t="shared" si="18"/>
        <v>6.6813140030966018E-3</v>
      </c>
      <c r="AB54" s="113">
        <f t="shared" si="19"/>
        <v>-1.0944987843579607E-3</v>
      </c>
      <c r="AC54" s="113">
        <f t="shared" si="20"/>
        <v>-33485.873462591364</v>
      </c>
      <c r="AD54" s="113"/>
      <c r="AE54" s="113">
        <f t="shared" si="21"/>
        <v>1.8060816393144156E-6</v>
      </c>
      <c r="AF54" s="16">
        <f t="shared" si="30"/>
        <v>-33485.873462591364</v>
      </c>
      <c r="AG54" s="270"/>
      <c r="AH54" s="16">
        <f t="shared" si="22"/>
        <v>6.4319074190173292E-3</v>
      </c>
      <c r="AI54" s="16">
        <f t="shared" si="23"/>
        <v>0.73365476993299894</v>
      </c>
      <c r="AJ54" s="16">
        <f t="shared" si="24"/>
        <v>0.99464475457344004</v>
      </c>
      <c r="AK54" s="16">
        <f t="shared" si="25"/>
        <v>-0.4586649508208071</v>
      </c>
      <c r="AL54" s="16">
        <f t="shared" si="26"/>
        <v>1.0446913539692697</v>
      </c>
      <c r="AM54" s="16">
        <f t="shared" si="27"/>
        <v>0.57568067807465217</v>
      </c>
      <c r="AN54" s="113">
        <f t="shared" si="35"/>
        <v>7.8924573412610544</v>
      </c>
      <c r="AO54" s="113">
        <f t="shared" si="35"/>
        <v>7.8924573418859705</v>
      </c>
      <c r="AP54" s="113">
        <f t="shared" si="35"/>
        <v>7.8924573725159899</v>
      </c>
      <c r="AQ54" s="113">
        <f t="shared" si="35"/>
        <v>7.8924588738033918</v>
      </c>
      <c r="AR54" s="113">
        <f t="shared" si="35"/>
        <v>7.8925323856762013</v>
      </c>
      <c r="AS54" s="113">
        <f t="shared" si="35"/>
        <v>7.8959749068672629</v>
      </c>
      <c r="AT54" s="113">
        <f t="shared" si="35"/>
        <v>7.9754823621275923</v>
      </c>
      <c r="AU54" s="113">
        <f t="shared" si="29"/>
        <v>8.422454580417476</v>
      </c>
      <c r="AW54" s="16">
        <v>-19000</v>
      </c>
      <c r="AX54" s="16">
        <f t="shared" si="0"/>
        <v>2.3739385043412544E-3</v>
      </c>
      <c r="AY54" s="16">
        <f t="shared" si="1"/>
        <v>-6.1020619239135878E-3</v>
      </c>
      <c r="AZ54" s="16">
        <f t="shared" si="2"/>
        <v>8.4760004282548422E-3</v>
      </c>
      <c r="BA54" s="16">
        <f t="shared" si="3"/>
        <v>0.49966269521394524</v>
      </c>
      <c r="BB54" s="16">
        <f t="shared" si="4"/>
        <v>0.82368911012092394</v>
      </c>
      <c r="BC54" s="16">
        <f t="shared" si="5"/>
        <v>0.33824378273695949</v>
      </c>
      <c r="BD54" s="16">
        <f t="shared" si="6"/>
        <v>0.17075297514053028</v>
      </c>
      <c r="BE54" s="16">
        <f t="shared" si="33"/>
        <v>6.8811986271781977</v>
      </c>
      <c r="BF54" s="16">
        <f t="shared" si="33"/>
        <v>6.8839491101276149</v>
      </c>
      <c r="BG54" s="16">
        <f t="shared" si="33"/>
        <v>6.8776760312464083</v>
      </c>
      <c r="BH54" s="16">
        <f t="shared" si="33"/>
        <v>6.8920227986657858</v>
      </c>
      <c r="BI54" s="16">
        <f t="shared" si="33"/>
        <v>6.8594131134006071</v>
      </c>
      <c r="BJ54" s="16">
        <f t="shared" si="33"/>
        <v>6.9346442949990257</v>
      </c>
      <c r="BK54" s="16">
        <f t="shared" si="33"/>
        <v>6.7662619215053423</v>
      </c>
      <c r="BL54" s="16">
        <f t="shared" si="8"/>
        <v>7.181013491426647</v>
      </c>
    </row>
    <row r="55" spans="1:64" x14ac:dyDescent="0.2">
      <c r="A55" s="35" t="s">
        <v>109</v>
      </c>
      <c r="B55" s="190"/>
      <c r="C55" s="191">
        <v>48504.383900000001</v>
      </c>
      <c r="D55" s="191"/>
      <c r="E55" s="192">
        <f t="shared" si="11"/>
        <v>-9055.9672634317285</v>
      </c>
      <c r="F55" s="7">
        <f t="shared" si="12"/>
        <v>-9056</v>
      </c>
      <c r="G55" s="7">
        <f t="shared" si="13"/>
        <v>1.0437408636789769E-2</v>
      </c>
      <c r="J55" s="7">
        <f>G55</f>
        <v>1.0437408636789769E-2</v>
      </c>
      <c r="O55" s="7">
        <f t="shared" si="31"/>
        <v>2.4940658407927266E-4</v>
      </c>
      <c r="P55" s="312">
        <f t="shared" si="14"/>
        <v>33485.883900000001</v>
      </c>
      <c r="Q55" s="1"/>
      <c r="R55" s="4">
        <f t="shared" si="15"/>
        <v>1.0379538582603326E-4</v>
      </c>
      <c r="S55" s="4">
        <v>1</v>
      </c>
      <c r="T55" s="4">
        <f t="shared" si="16"/>
        <v>1.0379538582603326E-4</v>
      </c>
      <c r="Z55" s="16">
        <f t="shared" si="17"/>
        <v>-9056</v>
      </c>
      <c r="AA55" s="113">
        <f t="shared" si="18"/>
        <v>6.6813140030966018E-3</v>
      </c>
      <c r="AB55" s="113">
        <f t="shared" si="19"/>
        <v>4.0055012177724397E-3</v>
      </c>
      <c r="AC55" s="113">
        <f t="shared" si="20"/>
        <v>-33485.873462591364</v>
      </c>
      <c r="AD55" s="113"/>
      <c r="AE55" s="113">
        <f t="shared" si="21"/>
        <v>1.4108246897258607E-5</v>
      </c>
      <c r="AF55" s="16">
        <f t="shared" si="30"/>
        <v>-33485.873462591364</v>
      </c>
      <c r="AG55" s="270"/>
      <c r="AH55" s="16">
        <f t="shared" si="22"/>
        <v>6.4319074190173292E-3</v>
      </c>
      <c r="AI55" s="16">
        <f t="shared" si="23"/>
        <v>0.73365476993299894</v>
      </c>
      <c r="AJ55" s="16">
        <f t="shared" si="24"/>
        <v>0.99464475457344004</v>
      </c>
      <c r="AK55" s="16">
        <f t="shared" si="25"/>
        <v>-0.4586649508208071</v>
      </c>
      <c r="AL55" s="16">
        <f t="shared" si="26"/>
        <v>1.0446913539692697</v>
      </c>
      <c r="AM55" s="16">
        <f t="shared" si="27"/>
        <v>0.57568067807465217</v>
      </c>
      <c r="AN55" s="113">
        <f t="shared" si="35"/>
        <v>7.8924573412610544</v>
      </c>
      <c r="AO55" s="113">
        <f t="shared" si="35"/>
        <v>7.8924573418859705</v>
      </c>
      <c r="AP55" s="113">
        <f t="shared" si="35"/>
        <v>7.8924573725159899</v>
      </c>
      <c r="AQ55" s="113">
        <f t="shared" si="35"/>
        <v>7.8924588738033918</v>
      </c>
      <c r="AR55" s="113">
        <f t="shared" si="35"/>
        <v>7.8925323856762013</v>
      </c>
      <c r="AS55" s="113">
        <f t="shared" si="35"/>
        <v>7.8959749068672629</v>
      </c>
      <c r="AT55" s="113">
        <f t="shared" si="35"/>
        <v>7.9754823621275923</v>
      </c>
      <c r="AU55" s="113">
        <f t="shared" si="29"/>
        <v>8.422454580417476</v>
      </c>
      <c r="AW55" s="16">
        <v>-18500</v>
      </c>
      <c r="AX55" s="16">
        <f t="shared" si="0"/>
        <v>2.7574800309023654E-3</v>
      </c>
      <c r="AY55" s="16">
        <f t="shared" si="1"/>
        <v>-5.8101443959023124E-3</v>
      </c>
      <c r="AZ55" s="16">
        <f t="shared" si="2"/>
        <v>8.5676244268046778E-3</v>
      </c>
      <c r="BA55" s="16">
        <f t="shared" si="3"/>
        <v>0.5043887559308019</v>
      </c>
      <c r="BB55" s="16">
        <f t="shared" si="4"/>
        <v>0.83809866599097393</v>
      </c>
      <c r="BC55" s="16">
        <f t="shared" si="5"/>
        <v>0.36414574903746211</v>
      </c>
      <c r="BD55" s="16">
        <f t="shared" si="6"/>
        <v>0.18411185361848931</v>
      </c>
      <c r="BE55" s="16">
        <f t="shared" si="33"/>
        <v>6.9249411528253759</v>
      </c>
      <c r="BF55" s="16">
        <f t="shared" si="33"/>
        <v>6.9272995168371869</v>
      </c>
      <c r="BG55" s="16">
        <f t="shared" si="33"/>
        <v>6.9217504007051724</v>
      </c>
      <c r="BH55" s="16">
        <f t="shared" si="33"/>
        <v>6.9348442509739883</v>
      </c>
      <c r="BI55" s="16">
        <f t="shared" si="33"/>
        <v>6.9041487407662707</v>
      </c>
      <c r="BJ55" s="16">
        <f t="shared" si="33"/>
        <v>6.9772834487129103</v>
      </c>
      <c r="BK55" s="16">
        <f t="shared" si="33"/>
        <v>6.8088682984509141</v>
      </c>
      <c r="BL55" s="16">
        <f t="shared" si="8"/>
        <v>7.2434351069229672</v>
      </c>
    </row>
    <row r="56" spans="1:64" x14ac:dyDescent="0.2">
      <c r="A56" s="35" t="s">
        <v>95</v>
      </c>
      <c r="B56" s="190"/>
      <c r="C56" s="191">
        <v>48517.455000000002</v>
      </c>
      <c r="D56" s="191">
        <v>5.0000000000000001E-3</v>
      </c>
      <c r="E56" s="192">
        <f t="shared" si="11"/>
        <v>-9014.9702140343288</v>
      </c>
      <c r="F56" s="7">
        <f t="shared" si="12"/>
        <v>-9015</v>
      </c>
      <c r="G56" s="7">
        <f t="shared" si="13"/>
        <v>9.496667240455281E-3</v>
      </c>
      <c r="I56" s="4">
        <f>G56</f>
        <v>9.496667240455281E-3</v>
      </c>
      <c r="J56" s="7"/>
      <c r="O56" s="7">
        <f t="shared" si="31"/>
        <v>2.7797360672526176E-4</v>
      </c>
      <c r="P56" s="312">
        <f t="shared" si="14"/>
        <v>33498.955000000002</v>
      </c>
      <c r="Q56" s="1"/>
      <c r="R56" s="4">
        <f t="shared" si="15"/>
        <v>8.49843123125744E-5</v>
      </c>
      <c r="S56" s="4">
        <v>0.1</v>
      </c>
      <c r="T56" s="4">
        <f t="shared" si="16"/>
        <v>8.4984312312574397E-6</v>
      </c>
      <c r="Z56" s="16">
        <f t="shared" si="17"/>
        <v>-9015</v>
      </c>
      <c r="AA56" s="113">
        <f t="shared" si="18"/>
        <v>6.6785397679223965E-3</v>
      </c>
      <c r="AB56" s="113">
        <f t="shared" si="19"/>
        <v>3.0961010792581465E-3</v>
      </c>
      <c r="AC56" s="113">
        <f t="shared" si="20"/>
        <v>-33498.945503332761</v>
      </c>
      <c r="AD56" s="113"/>
      <c r="AE56" s="113">
        <f t="shared" si="21"/>
        <v>7.9418424514445837E-7</v>
      </c>
      <c r="AF56" s="16">
        <f t="shared" si="30"/>
        <v>-33498.945503332761</v>
      </c>
      <c r="AG56" s="270"/>
      <c r="AH56" s="16">
        <f t="shared" si="22"/>
        <v>6.4005661611971345E-3</v>
      </c>
      <c r="AI56" s="16">
        <f t="shared" si="23"/>
        <v>0.73573743307754624</v>
      </c>
      <c r="AJ56" s="16">
        <f t="shared" si="24"/>
        <v>0.99416584973529087</v>
      </c>
      <c r="AK56" s="16">
        <f t="shared" si="25"/>
        <v>-0.45986804021855315</v>
      </c>
      <c r="AL56" s="16">
        <f t="shared" si="26"/>
        <v>1.0492261057873913</v>
      </c>
      <c r="AM56" s="16">
        <f t="shared" si="27"/>
        <v>0.57870343178375505</v>
      </c>
      <c r="AN56" s="113">
        <f t="shared" si="35"/>
        <v>7.8976899245042906</v>
      </c>
      <c r="AO56" s="113">
        <f t="shared" si="35"/>
        <v>7.8976899256345154</v>
      </c>
      <c r="AP56" s="113">
        <f t="shared" si="35"/>
        <v>7.8976899744035087</v>
      </c>
      <c r="AQ56" s="113">
        <f t="shared" si="35"/>
        <v>7.8976920787253606</v>
      </c>
      <c r="AR56" s="113">
        <f t="shared" si="35"/>
        <v>7.8977827813842829</v>
      </c>
      <c r="AS56" s="113">
        <f t="shared" si="35"/>
        <v>7.9015282669650144</v>
      </c>
      <c r="AT56" s="113">
        <f t="shared" si="35"/>
        <v>7.9820683053885579</v>
      </c>
      <c r="AU56" s="113">
        <f t="shared" si="29"/>
        <v>8.4275731528881739</v>
      </c>
      <c r="AW56" s="16">
        <v>-18000</v>
      </c>
      <c r="AX56" s="16">
        <f t="shared" si="0"/>
        <v>3.1281862123559295E-3</v>
      </c>
      <c r="AY56" s="16">
        <f t="shared" si="1"/>
        <v>-5.5153208615633924E-3</v>
      </c>
      <c r="AZ56" s="16">
        <f t="shared" si="2"/>
        <v>8.643507073919322E-3</v>
      </c>
      <c r="BA56" s="16">
        <f t="shared" si="3"/>
        <v>0.50955000092100722</v>
      </c>
      <c r="BB56" s="16">
        <f t="shared" si="4"/>
        <v>0.85221232075081355</v>
      </c>
      <c r="BC56" s="16">
        <f t="shared" si="5"/>
        <v>0.39055660187336833</v>
      </c>
      <c r="BD56" s="16">
        <f t="shared" si="6"/>
        <v>0.19779897946744185</v>
      </c>
      <c r="BE56" s="16">
        <f t="shared" si="33"/>
        <v>6.9691082442140679</v>
      </c>
      <c r="BF56" s="16">
        <f t="shared" si="33"/>
        <v>6.9710741646151693</v>
      </c>
      <c r="BG56" s="16">
        <f t="shared" si="33"/>
        <v>6.9662859809098494</v>
      </c>
      <c r="BH56" s="16">
        <f t="shared" si="33"/>
        <v>6.9779812071617915</v>
      </c>
      <c r="BI56" s="16">
        <f t="shared" si="33"/>
        <v>6.9496084701594469</v>
      </c>
      <c r="BJ56" s="16">
        <f t="shared" si="33"/>
        <v>7.0196493964062299</v>
      </c>
      <c r="BK56" s="16">
        <f t="shared" si="33"/>
        <v>6.8531673970071685</v>
      </c>
      <c r="BL56" s="16">
        <f t="shared" si="8"/>
        <v>7.3058567224192883</v>
      </c>
    </row>
    <row r="57" spans="1:64" x14ac:dyDescent="0.2">
      <c r="A57" s="35" t="s">
        <v>95</v>
      </c>
      <c r="B57" s="190" t="s">
        <v>112</v>
      </c>
      <c r="C57" s="191">
        <v>48524.311000000002</v>
      </c>
      <c r="D57" s="191">
        <v>6.0000000000000001E-3</v>
      </c>
      <c r="E57" s="192">
        <f t="shared" si="11"/>
        <v>-8993.4666090838236</v>
      </c>
      <c r="F57" s="7">
        <f t="shared" si="12"/>
        <v>-8993.5</v>
      </c>
      <c r="G57" s="7">
        <f t="shared" si="13"/>
        <v>1.0646034555975348E-2</v>
      </c>
      <c r="I57" s="4">
        <f>G57</f>
        <v>1.0646034555975348E-2</v>
      </c>
      <c r="K57" s="7"/>
      <c r="O57" s="7">
        <f t="shared" si="31"/>
        <v>2.9296168459016342E-4</v>
      </c>
      <c r="P57" s="312">
        <f t="shared" si="14"/>
        <v>33505.811000000002</v>
      </c>
      <c r="Q57" s="1"/>
      <c r="R57" s="4">
        <f t="shared" si="15"/>
        <v>1.0718611788021186E-4</v>
      </c>
      <c r="S57" s="4">
        <v>0.1</v>
      </c>
      <c r="T57" s="4">
        <f t="shared" si="16"/>
        <v>1.0718611788021186E-5</v>
      </c>
      <c r="Z57" s="16">
        <f t="shared" si="17"/>
        <v>-8993.5</v>
      </c>
      <c r="AA57" s="113">
        <f t="shared" si="18"/>
        <v>6.6769868827199043E-3</v>
      </c>
      <c r="AB57" s="113">
        <f t="shared" si="19"/>
        <v>4.2620093578456071E-3</v>
      </c>
      <c r="AC57" s="113">
        <f t="shared" si="20"/>
        <v>-33505.800353965446</v>
      </c>
      <c r="AD57" s="113"/>
      <c r="AE57" s="113">
        <f t="shared" si="21"/>
        <v>1.5753339432574448E-6</v>
      </c>
      <c r="AF57" s="16">
        <f t="shared" si="30"/>
        <v>-33505.800353965446</v>
      </c>
      <c r="AG57" s="270"/>
      <c r="AH57" s="16">
        <f t="shared" si="22"/>
        <v>6.3840251981297407E-3</v>
      </c>
      <c r="AI57" s="16">
        <f t="shared" si="23"/>
        <v>0.73683648605454688</v>
      </c>
      <c r="AJ57" s="16">
        <f t="shared" si="24"/>
        <v>0.99390540783650583</v>
      </c>
      <c r="AK57" s="16">
        <f t="shared" si="25"/>
        <v>-0.46049786494486422</v>
      </c>
      <c r="AL57" s="16">
        <f t="shared" si="26"/>
        <v>1.0516144003741912</v>
      </c>
      <c r="AM57" s="16">
        <f t="shared" si="27"/>
        <v>0.58029859932389116</v>
      </c>
      <c r="AN57" s="113">
        <f t="shared" si="35"/>
        <v>7.9004397854838677</v>
      </c>
      <c r="AO57" s="113">
        <f t="shared" si="35"/>
        <v>7.9004397869875334</v>
      </c>
      <c r="AP57" s="113">
        <f t="shared" si="35"/>
        <v>7.9004398480325255</v>
      </c>
      <c r="AQ57" s="113">
        <f t="shared" si="35"/>
        <v>7.9004423262365124</v>
      </c>
      <c r="AR57" s="113">
        <f t="shared" si="35"/>
        <v>7.9005428209889654</v>
      </c>
      <c r="AS57" s="113">
        <f t="shared" si="35"/>
        <v>7.904449840419427</v>
      </c>
      <c r="AT57" s="113">
        <f t="shared" si="35"/>
        <v>7.9855265774265769</v>
      </c>
      <c r="AU57" s="113">
        <f t="shared" si="29"/>
        <v>8.4302572823545159</v>
      </c>
      <c r="AW57" s="16">
        <v>-17500</v>
      </c>
      <c r="AX57" s="16">
        <f t="shared" si="0"/>
        <v>3.4854633175083298E-3</v>
      </c>
      <c r="AY57" s="16">
        <f t="shared" si="1"/>
        <v>-5.2175913208968271E-3</v>
      </c>
      <c r="AZ57" s="16">
        <f t="shared" si="2"/>
        <v>8.7030546384051569E-3</v>
      </c>
      <c r="BA57" s="16">
        <f t="shared" si="3"/>
        <v>0.51517318916813748</v>
      </c>
      <c r="BB57" s="16">
        <f t="shared" si="4"/>
        <v>0.86601053327046595</v>
      </c>
      <c r="BC57" s="16">
        <f t="shared" si="5"/>
        <v>0.4175250958141235</v>
      </c>
      <c r="BD57" s="16">
        <f t="shared" si="6"/>
        <v>0.21184911567028819</v>
      </c>
      <c r="BE57" s="16">
        <f t="shared" si="33"/>
        <v>7.0137333580944858</v>
      </c>
      <c r="BF57" s="16">
        <f t="shared" si="33"/>
        <v>7.0153231600676582</v>
      </c>
      <c r="BG57" s="16">
        <f t="shared" si="33"/>
        <v>7.0113002587171227</v>
      </c>
      <c r="BH57" s="16">
        <f t="shared" si="33"/>
        <v>7.0215083215859462</v>
      </c>
      <c r="BI57" s="16">
        <f t="shared" si="33"/>
        <v>6.9957838731016171</v>
      </c>
      <c r="BJ57" s="16">
        <f t="shared" si="33"/>
        <v>7.0618131148820984</v>
      </c>
      <c r="BK57" s="16">
        <f t="shared" si="33"/>
        <v>6.8992298078760772</v>
      </c>
      <c r="BL57" s="16">
        <f t="shared" si="8"/>
        <v>7.3682783379156094</v>
      </c>
    </row>
    <row r="58" spans="1:64" x14ac:dyDescent="0.2">
      <c r="A58" s="35" t="s">
        <v>62</v>
      </c>
      <c r="B58" s="194"/>
      <c r="C58" s="191">
        <v>48544.870999999999</v>
      </c>
      <c r="D58" s="191"/>
      <c r="E58" s="192">
        <f t="shared" si="11"/>
        <v>-8928.980885953375</v>
      </c>
      <c r="F58" s="7">
        <f t="shared" si="12"/>
        <v>-8929</v>
      </c>
      <c r="G58" s="7">
        <f t="shared" si="13"/>
        <v>6.0941364936297759E-3</v>
      </c>
      <c r="J58" s="4">
        <f>G58</f>
        <v>6.0941364936297759E-3</v>
      </c>
      <c r="K58" s="7"/>
      <c r="O58" s="7">
        <f t="shared" si="31"/>
        <v>3.3795815741906917E-4</v>
      </c>
      <c r="P58" s="312">
        <f t="shared" si="14"/>
        <v>33526.370999999999</v>
      </c>
      <c r="Q58" s="1"/>
      <c r="R58" s="4">
        <f t="shared" si="15"/>
        <v>3.3133589038261461E-5</v>
      </c>
      <c r="S58" s="4">
        <v>1</v>
      </c>
      <c r="T58" s="4">
        <f t="shared" si="16"/>
        <v>3.3133589038261461E-5</v>
      </c>
      <c r="Z58" s="16">
        <f t="shared" si="17"/>
        <v>-8929</v>
      </c>
      <c r="AA58" s="113">
        <f t="shared" si="18"/>
        <v>6.6719209046463539E-3</v>
      </c>
      <c r="AB58" s="113">
        <f t="shared" si="19"/>
        <v>-2.3982625359750872E-4</v>
      </c>
      <c r="AC58" s="113">
        <f t="shared" si="20"/>
        <v>-33526.364905863506</v>
      </c>
      <c r="AD58" s="113"/>
      <c r="AE58" s="113">
        <f t="shared" si="21"/>
        <v>3.3383482561377394E-7</v>
      </c>
      <c r="AF58" s="16">
        <f t="shared" si="30"/>
        <v>-33526.364905863506</v>
      </c>
      <c r="AG58" s="270"/>
      <c r="AH58" s="16">
        <f t="shared" si="22"/>
        <v>6.3339627472272847E-3</v>
      </c>
      <c r="AI58" s="16">
        <f t="shared" si="23"/>
        <v>0.74016254260339331</v>
      </c>
      <c r="AJ58" s="16">
        <f t="shared" si="24"/>
        <v>0.99308501731084853</v>
      </c>
      <c r="AK58" s="16">
        <f t="shared" si="25"/>
        <v>-0.46238275749054891</v>
      </c>
      <c r="AL58" s="16">
        <f t="shared" si="26"/>
        <v>1.058822357866493</v>
      </c>
      <c r="AM58" s="16">
        <f t="shared" si="27"/>
        <v>0.58512632269494558</v>
      </c>
      <c r="AN58" s="113">
        <f t="shared" si="35"/>
        <v>7.908714122407221</v>
      </c>
      <c r="AO58" s="113">
        <f t="shared" si="35"/>
        <v>7.9087141256649263</v>
      </c>
      <c r="AP58" s="113">
        <f t="shared" si="35"/>
        <v>7.9087142379411617</v>
      </c>
      <c r="AQ58" s="113">
        <f t="shared" si="35"/>
        <v>7.9087181073810404</v>
      </c>
      <c r="AR58" s="113">
        <f t="shared" si="35"/>
        <v>7.9088512955051176</v>
      </c>
      <c r="AS58" s="113">
        <f t="shared" si="35"/>
        <v>7.9132537204770559</v>
      </c>
      <c r="AT58" s="113">
        <f t="shared" si="35"/>
        <v>7.9959205956145754</v>
      </c>
      <c r="AU58" s="113">
        <f t="shared" si="29"/>
        <v>8.4383096707535419</v>
      </c>
      <c r="AW58" s="16">
        <v>-17000</v>
      </c>
      <c r="AX58" s="16">
        <f t="shared" si="0"/>
        <v>3.8286890729523921E-3</v>
      </c>
      <c r="AY58" s="16">
        <f t="shared" si="1"/>
        <v>-4.916955773902618E-3</v>
      </c>
      <c r="AZ58" s="16">
        <f t="shared" si="2"/>
        <v>8.7456448468550101E-3</v>
      </c>
      <c r="BA58" s="16">
        <f t="shared" si="3"/>
        <v>0.52128855319141087</v>
      </c>
      <c r="BB58" s="16">
        <f t="shared" si="4"/>
        <v>0.87947020695102529</v>
      </c>
      <c r="BC58" s="16">
        <f t="shared" si="5"/>
        <v>0.44510521968412486</v>
      </c>
      <c r="BD58" s="16">
        <f t="shared" si="6"/>
        <v>0.2263012128905024</v>
      </c>
      <c r="BE58" s="16">
        <f t="shared" si="33"/>
        <v>7.0588538022099092</v>
      </c>
      <c r="BF58" s="16">
        <f t="shared" si="33"/>
        <v>7.0600975098135628</v>
      </c>
      <c r="BG58" s="16">
        <f t="shared" si="33"/>
        <v>7.0568144086932456</v>
      </c>
      <c r="BH58" s="16">
        <f t="shared" si="33"/>
        <v>7.0655041130973313</v>
      </c>
      <c r="BI58" s="16">
        <f t="shared" si="33"/>
        <v>7.0426624674578209</v>
      </c>
      <c r="BJ58" s="16">
        <f t="shared" si="33"/>
        <v>7.1038632233619046</v>
      </c>
      <c r="BK58" s="16">
        <f t="shared" si="33"/>
        <v>6.947119253317755</v>
      </c>
      <c r="BL58" s="16">
        <f t="shared" si="8"/>
        <v>7.4306999534119305</v>
      </c>
    </row>
    <row r="59" spans="1:64" x14ac:dyDescent="0.2">
      <c r="A59" s="196" t="s">
        <v>259</v>
      </c>
      <c r="B59" s="197" t="s">
        <v>111</v>
      </c>
      <c r="C59" s="196">
        <v>48544.871030000002</v>
      </c>
      <c r="D59" s="196">
        <v>8.0000000000000007E-5</v>
      </c>
      <c r="E59" s="192">
        <f t="shared" si="11"/>
        <v>-8928.9807918594124</v>
      </c>
      <c r="F59" s="7">
        <f t="shared" si="12"/>
        <v>-8929</v>
      </c>
      <c r="G59" s="46">
        <f t="shared" si="13"/>
        <v>6.124136496509891E-3</v>
      </c>
      <c r="J59" s="7">
        <f>G59</f>
        <v>6.124136496509891E-3</v>
      </c>
      <c r="O59" s="7">
        <f t="shared" si="31"/>
        <v>3.3795815741906917E-4</v>
      </c>
      <c r="P59" s="312">
        <f t="shared" si="14"/>
        <v>33526.371030000002</v>
      </c>
      <c r="Q59" s="1"/>
      <c r="R59" s="4">
        <f t="shared" si="15"/>
        <v>3.3479859771763823E-5</v>
      </c>
      <c r="S59" s="4">
        <v>1</v>
      </c>
      <c r="T59" s="4">
        <f t="shared" si="16"/>
        <v>3.3479859771763823E-5</v>
      </c>
      <c r="Z59" s="16">
        <f t="shared" si="17"/>
        <v>-8929</v>
      </c>
      <c r="AA59" s="113">
        <f t="shared" si="18"/>
        <v>6.6719209046463539E-3</v>
      </c>
      <c r="AB59" s="113">
        <f t="shared" si="19"/>
        <v>-2.0982625071739366E-4</v>
      </c>
      <c r="AC59" s="113">
        <f t="shared" si="20"/>
        <v>-33526.364905863506</v>
      </c>
      <c r="AD59" s="113"/>
      <c r="AE59" s="113">
        <f t="shared" si="21"/>
        <v>3.00067757797415E-7</v>
      </c>
      <c r="AF59" s="16">
        <f t="shared" si="30"/>
        <v>-33526.364905863506</v>
      </c>
      <c r="AG59" s="270"/>
      <c r="AH59" s="16">
        <f t="shared" si="22"/>
        <v>6.3339627472272847E-3</v>
      </c>
      <c r="AI59" s="16">
        <f t="shared" si="23"/>
        <v>0.74016254260339331</v>
      </c>
      <c r="AJ59" s="16">
        <f t="shared" si="24"/>
        <v>0.99308501731084853</v>
      </c>
      <c r="AK59" s="16">
        <f t="shared" si="25"/>
        <v>-0.46238275749054891</v>
      </c>
      <c r="AL59" s="16">
        <f t="shared" si="26"/>
        <v>1.058822357866493</v>
      </c>
      <c r="AM59" s="16">
        <f t="shared" si="27"/>
        <v>0.58512632269494558</v>
      </c>
      <c r="AN59" s="113">
        <f t="shared" si="35"/>
        <v>7.908714122407221</v>
      </c>
      <c r="AO59" s="113">
        <f t="shared" si="35"/>
        <v>7.9087141256649263</v>
      </c>
      <c r="AP59" s="113">
        <f t="shared" si="35"/>
        <v>7.9087142379411617</v>
      </c>
      <c r="AQ59" s="113">
        <f t="shared" si="35"/>
        <v>7.9087181073810404</v>
      </c>
      <c r="AR59" s="113">
        <f t="shared" si="35"/>
        <v>7.9088512955051176</v>
      </c>
      <c r="AS59" s="113">
        <f t="shared" si="35"/>
        <v>7.9132537204770559</v>
      </c>
      <c r="AT59" s="113">
        <f t="shared" si="35"/>
        <v>7.9959205956145754</v>
      </c>
      <c r="AU59" s="113">
        <f t="shared" si="29"/>
        <v>8.4383096707535419</v>
      </c>
      <c r="AW59" s="16">
        <v>-16500</v>
      </c>
      <c r="AX59" s="16">
        <f t="shared" si="0"/>
        <v>4.1572065599305638E-3</v>
      </c>
      <c r="AY59" s="16">
        <f t="shared" si="1"/>
        <v>-4.6134142205807634E-3</v>
      </c>
      <c r="AZ59" s="16">
        <f t="shared" si="2"/>
        <v>8.7706207805113272E-3</v>
      </c>
      <c r="BA59" s="16">
        <f t="shared" si="3"/>
        <v>0.52793032078088631</v>
      </c>
      <c r="BB59" s="16">
        <f t="shared" si="4"/>
        <v>0.89256399546856813</v>
      </c>
      <c r="BC59" s="16">
        <f t="shared" si="5"/>
        <v>0.4733569733260829</v>
      </c>
      <c r="BD59" s="16">
        <f t="shared" si="6"/>
        <v>0.24119912260903079</v>
      </c>
      <c r="BE59" s="16">
        <f t="shared" si="33"/>
        <v>7.1045111932231046</v>
      </c>
      <c r="BF59" s="16">
        <f t="shared" si="33"/>
        <v>7.1054489791169928</v>
      </c>
      <c r="BG59" s="16">
        <f t="shared" si="33"/>
        <v>7.1028545982696372</v>
      </c>
      <c r="BH59" s="16">
        <f t="shared" si="33"/>
        <v>7.1100497477772606</v>
      </c>
      <c r="BI59" s="16">
        <f t="shared" si="33"/>
        <v>7.0902293091061166</v>
      </c>
      <c r="BJ59" s="16">
        <f t="shared" si="33"/>
        <v>7.1459069077285253</v>
      </c>
      <c r="BK59" s="16">
        <f t="shared" si="33"/>
        <v>6.9968923389399507</v>
      </c>
      <c r="BL59" s="16">
        <f t="shared" si="8"/>
        <v>7.4931215689082507</v>
      </c>
    </row>
    <row r="60" spans="1:64" x14ac:dyDescent="0.2">
      <c r="A60" s="35" t="s">
        <v>95</v>
      </c>
      <c r="B60" s="190" t="s">
        <v>112</v>
      </c>
      <c r="C60" s="191">
        <v>48573.421000000002</v>
      </c>
      <c r="D60" s="191">
        <v>6.0000000000000001E-3</v>
      </c>
      <c r="E60" s="192">
        <f t="shared" si="11"/>
        <v>-8839.4348064118039</v>
      </c>
      <c r="F60" s="7">
        <f t="shared" si="12"/>
        <v>-8839.5</v>
      </c>
      <c r="G60" s="7">
        <f t="shared" si="13"/>
        <v>2.0785688800970092E-2</v>
      </c>
      <c r="I60" s="4">
        <f>G60</f>
        <v>2.0785688800970092E-2</v>
      </c>
      <c r="J60" s="7"/>
      <c r="O60" s="7">
        <f t="shared" si="31"/>
        <v>4.0047523056293996E-4</v>
      </c>
      <c r="P60" s="312">
        <f t="shared" si="14"/>
        <v>33554.921000000002</v>
      </c>
      <c r="Q60" s="1"/>
      <c r="R60" s="4">
        <f t="shared" si="15"/>
        <v>4.1555693231111186E-4</v>
      </c>
      <c r="S60" s="4">
        <v>0.1</v>
      </c>
      <c r="T60" s="4">
        <f t="shared" si="16"/>
        <v>4.1555693231111191E-5</v>
      </c>
      <c r="Z60" s="16">
        <f t="shared" si="17"/>
        <v>-8839.5</v>
      </c>
      <c r="AA60" s="113">
        <f t="shared" si="18"/>
        <v>6.6638711221153266E-3</v>
      </c>
      <c r="AB60" s="113">
        <f t="shared" si="19"/>
        <v>1.4522292909417707E-2</v>
      </c>
      <c r="AC60" s="113">
        <f t="shared" si="20"/>
        <v>-33554.900214311201</v>
      </c>
      <c r="AD60" s="113"/>
      <c r="AE60" s="113">
        <f t="shared" si="21"/>
        <v>1.9942573455481502E-5</v>
      </c>
      <c r="AF60" s="16">
        <f t="shared" si="30"/>
        <v>-33554.900214311201</v>
      </c>
      <c r="AG60" s="270"/>
      <c r="AH60" s="16">
        <f t="shared" si="22"/>
        <v>6.2633958915523863E-3</v>
      </c>
      <c r="AI60" s="16">
        <f t="shared" si="23"/>
        <v>0.74485066168522307</v>
      </c>
      <c r="AJ60" s="16">
        <f t="shared" si="24"/>
        <v>0.99184733464328456</v>
      </c>
      <c r="AK60" s="16">
        <f t="shared" si="25"/>
        <v>-0.46498616522261038</v>
      </c>
      <c r="AL60" s="16">
        <f t="shared" si="26"/>
        <v>1.0689328522580148</v>
      </c>
      <c r="AM60" s="16">
        <f t="shared" si="27"/>
        <v>0.5919325395800823</v>
      </c>
      <c r="AN60" s="113">
        <f t="shared" si="35"/>
        <v>7.9202578108542134</v>
      </c>
      <c r="AO60" s="113">
        <f t="shared" si="35"/>
        <v>7.9202578189786568</v>
      </c>
      <c r="AP60" s="113">
        <f t="shared" si="35"/>
        <v>7.9202580502693714</v>
      </c>
      <c r="AQ60" s="113">
        <f t="shared" si="35"/>
        <v>7.9202646344310352</v>
      </c>
      <c r="AR60" s="113">
        <f t="shared" si="35"/>
        <v>7.9204517928735187</v>
      </c>
      <c r="AS60" s="113">
        <f t="shared" si="35"/>
        <v>7.9255678254958823</v>
      </c>
      <c r="AT60" s="113">
        <f t="shared" si="35"/>
        <v>8.0103907868393964</v>
      </c>
      <c r="AU60" s="113">
        <f t="shared" si="29"/>
        <v>8.4494831399273842</v>
      </c>
      <c r="AW60" s="16">
        <v>-16000</v>
      </c>
      <c r="AX60" s="16">
        <f t="shared" si="0"/>
        <v>4.4703172011127737E-3</v>
      </c>
      <c r="AY60" s="16">
        <f t="shared" si="1"/>
        <v>-4.3069666609312635E-3</v>
      </c>
      <c r="AZ60" s="16">
        <f t="shared" si="2"/>
        <v>8.7772838620440372E-3</v>
      </c>
      <c r="BA60" s="16">
        <f t="shared" si="3"/>
        <v>0.53513730851678099</v>
      </c>
      <c r="BB60" s="16">
        <f t="shared" si="4"/>
        <v>0.90525941018765543</v>
      </c>
      <c r="BC60" s="16">
        <f t="shared" si="5"/>
        <v>0.50234718868810491</v>
      </c>
      <c r="BD60" s="16">
        <f t="shared" si="6"/>
        <v>0.2565924086306523</v>
      </c>
      <c r="BE60" s="16">
        <f t="shared" si="33"/>
        <v>7.1507518300424708</v>
      </c>
      <c r="BF60" s="16">
        <f t="shared" si="33"/>
        <v>7.1514301558867679</v>
      </c>
      <c r="BG60" s="16">
        <f t="shared" si="33"/>
        <v>7.1494532229287051</v>
      </c>
      <c r="BH60" s="16">
        <f t="shared" si="33"/>
        <v>7.1552277972721088</v>
      </c>
      <c r="BI60" s="16">
        <f t="shared" si="33"/>
        <v>7.1384688888452263</v>
      </c>
      <c r="BJ60" s="16">
        <f t="shared" si="33"/>
        <v>7.1880706399832039</v>
      </c>
      <c r="BK60" s="16">
        <f t="shared" si="33"/>
        <v>7.0485983332082833</v>
      </c>
      <c r="BL60" s="16">
        <f t="shared" si="8"/>
        <v>7.5555431844045717</v>
      </c>
    </row>
    <row r="61" spans="1:64" x14ac:dyDescent="0.2">
      <c r="A61" s="35" t="s">
        <v>96</v>
      </c>
      <c r="B61" s="190"/>
      <c r="C61" s="191">
        <v>48628.413</v>
      </c>
      <c r="D61" s="191">
        <v>6.0000000000000001E-3</v>
      </c>
      <c r="E61" s="192">
        <f t="shared" si="11"/>
        <v>-8666.9543158286378</v>
      </c>
      <c r="F61" s="7">
        <f t="shared" si="12"/>
        <v>-8667</v>
      </c>
      <c r="G61" s="7">
        <f t="shared" si="13"/>
        <v>1.4565496327122673E-2</v>
      </c>
      <c r="I61" s="4">
        <f>G61</f>
        <v>1.4565496327122673E-2</v>
      </c>
      <c r="K61" s="7"/>
      <c r="O61" s="7">
        <f t="shared" ref="O61:O92" si="36">+D$11+D$12*F61+D$13*F61^2</f>
        <v>5.21231704668389E-4</v>
      </c>
      <c r="P61" s="312">
        <f t="shared" si="14"/>
        <v>33609.913</v>
      </c>
      <c r="Q61" s="1"/>
      <c r="R61" s="4">
        <f t="shared" si="15"/>
        <v>1.9724136878552099E-4</v>
      </c>
      <c r="S61" s="4">
        <v>0.1</v>
      </c>
      <c r="T61" s="4">
        <f t="shared" si="16"/>
        <v>1.9724136878552102E-5</v>
      </c>
      <c r="Z61" s="16">
        <f t="shared" si="17"/>
        <v>-8667</v>
      </c>
      <c r="AA61" s="113">
        <f t="shared" si="18"/>
        <v>6.6449603657256001E-3</v>
      </c>
      <c r="AB61" s="113">
        <f t="shared" si="19"/>
        <v>8.4417676660654625E-3</v>
      </c>
      <c r="AC61" s="113">
        <f t="shared" si="20"/>
        <v>-33609.898434503673</v>
      </c>
      <c r="AD61" s="113"/>
      <c r="AE61" s="113">
        <f t="shared" si="21"/>
        <v>6.2734889915784258E-6</v>
      </c>
      <c r="AF61" s="16">
        <f t="shared" si="30"/>
        <v>-33609.898434503673</v>
      </c>
      <c r="AG61" s="270"/>
      <c r="AH61" s="16">
        <f t="shared" si="22"/>
        <v>6.1237286610572109E-3</v>
      </c>
      <c r="AI61" s="16">
        <f t="shared" si="23"/>
        <v>0.75413226026758939</v>
      </c>
      <c r="AJ61" s="16">
        <f t="shared" si="24"/>
        <v>0.9891219661439421</v>
      </c>
      <c r="AK61" s="16">
        <f t="shared" si="25"/>
        <v>-0.46995996983761579</v>
      </c>
      <c r="AL61" s="16">
        <f t="shared" si="26"/>
        <v>1.0887870306770175</v>
      </c>
      <c r="AM61" s="16">
        <f t="shared" si="27"/>
        <v>0.60541760680276657</v>
      </c>
      <c r="AN61" s="113">
        <f t="shared" si="35"/>
        <v>7.9427155145956361</v>
      </c>
      <c r="AO61" s="113">
        <f t="shared" si="35"/>
        <v>7.9427155480508329</v>
      </c>
      <c r="AP61" s="113">
        <f t="shared" si="35"/>
        <v>7.942716259833059</v>
      </c>
      <c r="AQ61" s="113">
        <f t="shared" si="35"/>
        <v>7.9427314021380555</v>
      </c>
      <c r="AR61" s="113">
        <f t="shared" si="35"/>
        <v>7.9430529280505944</v>
      </c>
      <c r="AS61" s="113">
        <f t="shared" si="35"/>
        <v>7.9496259576542894</v>
      </c>
      <c r="AT61" s="113">
        <f t="shared" si="35"/>
        <v>8.0384345438515883</v>
      </c>
      <c r="AU61" s="113">
        <f t="shared" si="29"/>
        <v>8.4710185972736145</v>
      </c>
      <c r="AW61" s="16">
        <v>-15500</v>
      </c>
      <c r="AX61" s="16">
        <f t="shared" si="0"/>
        <v>4.7672731439336886E-3</v>
      </c>
      <c r="AY61" s="16">
        <f t="shared" si="1"/>
        <v>-3.9976130949541198E-3</v>
      </c>
      <c r="AZ61" s="16">
        <f t="shared" si="2"/>
        <v>8.7648862388878084E-3</v>
      </c>
      <c r="BA61" s="16">
        <f t="shared" si="3"/>
        <v>0.54295359552872791</v>
      </c>
      <c r="BB61" s="16">
        <f t="shared" si="4"/>
        <v>0.91751770221697471</v>
      </c>
      <c r="BC61" s="16">
        <f t="shared" si="5"/>
        <v>0.53215041498928106</v>
      </c>
      <c r="BD61" s="16">
        <f t="shared" si="6"/>
        <v>0.27253728672032113</v>
      </c>
      <c r="BE61" s="16">
        <f t="shared" si="33"/>
        <v>7.197626993556514</v>
      </c>
      <c r="BF61" s="16">
        <f t="shared" si="33"/>
        <v>7.1980947519044198</v>
      </c>
      <c r="BG61" s="16">
        <f t="shared" si="33"/>
        <v>7.1966500200462376</v>
      </c>
      <c r="BH61" s="16">
        <f t="shared" si="33"/>
        <v>7.2011210470853957</v>
      </c>
      <c r="BI61" s="16">
        <f t="shared" si="33"/>
        <v>7.1873673553282638</v>
      </c>
      <c r="BJ61" s="16">
        <f t="shared" si="33"/>
        <v>7.2305006332808697</v>
      </c>
      <c r="BK61" s="16">
        <f t="shared" si="33"/>
        <v>7.1022789755360494</v>
      </c>
      <c r="BL61" s="16">
        <f t="shared" si="8"/>
        <v>7.6179647999008928</v>
      </c>
    </row>
    <row r="62" spans="1:64" x14ac:dyDescent="0.2">
      <c r="A62" s="35" t="s">
        <v>97</v>
      </c>
      <c r="B62" s="190"/>
      <c r="C62" s="191">
        <v>48892.404000000002</v>
      </c>
      <c r="D62" s="191">
        <v>4.0000000000000001E-3</v>
      </c>
      <c r="E62" s="192">
        <f t="shared" si="11"/>
        <v>-7838.9557489545041</v>
      </c>
      <c r="F62" s="7">
        <f t="shared" si="12"/>
        <v>-7839</v>
      </c>
      <c r="G62" s="7">
        <f t="shared" si="13"/>
        <v>1.4108572431723587E-2</v>
      </c>
      <c r="I62" s="4">
        <f>G62</f>
        <v>1.4108572431723587E-2</v>
      </c>
      <c r="K62" s="7"/>
      <c r="O62" s="7">
        <f t="shared" si="36"/>
        <v>1.1056775330263631E-3</v>
      </c>
      <c r="P62" s="312">
        <f t="shared" si="14"/>
        <v>33873.904000000002</v>
      </c>
      <c r="Q62" s="1"/>
      <c r="R62" s="4">
        <f t="shared" si="15"/>
        <v>1.6907527574656629E-4</v>
      </c>
      <c r="S62" s="4">
        <v>0.1</v>
      </c>
      <c r="T62" s="4">
        <f t="shared" si="16"/>
        <v>1.6907527574656629E-5</v>
      </c>
      <c r="Z62" s="16">
        <f t="shared" si="17"/>
        <v>-7839</v>
      </c>
      <c r="AA62" s="113">
        <f t="shared" si="18"/>
        <v>6.4887221071274221E-3</v>
      </c>
      <c r="AB62" s="113">
        <f t="shared" si="19"/>
        <v>8.7255278576225288E-3</v>
      </c>
      <c r="AC62" s="113">
        <f t="shared" si="20"/>
        <v>-33873.889891427571</v>
      </c>
      <c r="AD62" s="113"/>
      <c r="AE62" s="113">
        <f t="shared" si="21"/>
        <v>5.8062118969248291E-6</v>
      </c>
      <c r="AF62" s="16">
        <f t="shared" si="30"/>
        <v>-33873.889891427571</v>
      </c>
      <c r="AG62" s="270"/>
      <c r="AH62" s="16">
        <f t="shared" si="22"/>
        <v>5.3830445741010593E-3</v>
      </c>
      <c r="AI62" s="16">
        <f t="shared" si="23"/>
        <v>0.80364396731580501</v>
      </c>
      <c r="AJ62" s="16">
        <f t="shared" si="24"/>
        <v>0.96881170624270296</v>
      </c>
      <c r="AK62" s="16">
        <f t="shared" si="25"/>
        <v>-0.49270440135990312</v>
      </c>
      <c r="AL62" s="16">
        <f t="shared" si="26"/>
        <v>1.191560376844647</v>
      </c>
      <c r="AM62" s="16">
        <f t="shared" si="27"/>
        <v>0.67795973885852401</v>
      </c>
      <c r="AN62" s="113">
        <f t="shared" si="35"/>
        <v>8.0546413271962987</v>
      </c>
      <c r="AO62" s="113">
        <f t="shared" si="35"/>
        <v>8.0546432645838806</v>
      </c>
      <c r="AP62" s="113">
        <f t="shared" si="35"/>
        <v>8.0546615900854412</v>
      </c>
      <c r="AQ62" s="113">
        <f t="shared" si="35"/>
        <v>8.0548348470719553</v>
      </c>
      <c r="AR62" s="113">
        <f t="shared" si="35"/>
        <v>8.0564656637290781</v>
      </c>
      <c r="AS62" s="113">
        <f t="shared" si="35"/>
        <v>8.0712250788403015</v>
      </c>
      <c r="AT62" s="113">
        <f t="shared" si="35"/>
        <v>8.1757811462547956</v>
      </c>
      <c r="AU62" s="113">
        <f t="shared" si="29"/>
        <v>8.5743887925355207</v>
      </c>
      <c r="AW62" s="16">
        <v>-15000</v>
      </c>
      <c r="AX62" s="16">
        <f t="shared" si="0"/>
        <v>5.0472693401991823E-3</v>
      </c>
      <c r="AY62" s="16">
        <f t="shared" si="1"/>
        <v>-3.6853535226493315E-3</v>
      </c>
      <c r="AZ62" s="16">
        <f t="shared" si="2"/>
        <v>8.7326228628485138E-3</v>
      </c>
      <c r="BA62" s="16">
        <f t="shared" si="3"/>
        <v>0.55142929032822707</v>
      </c>
      <c r="BB62" s="16">
        <f t="shared" si="4"/>
        <v>0.92929248696191113</v>
      </c>
      <c r="BC62" s="16">
        <f t="shared" si="5"/>
        <v>0.56284989916578021</v>
      </c>
      <c r="BD62" s="16">
        <f t="shared" si="6"/>
        <v>0.28909773428652791</v>
      </c>
      <c r="BE62" s="16">
        <f t="shared" si="33"/>
        <v>7.2451931974226991</v>
      </c>
      <c r="BF62" s="16">
        <f t="shared" si="33"/>
        <v>7.2454981611246696</v>
      </c>
      <c r="BG62" s="16">
        <f t="shared" si="33"/>
        <v>7.244493014080887</v>
      </c>
      <c r="BH62" s="16">
        <f t="shared" si="33"/>
        <v>7.2478114419815212</v>
      </c>
      <c r="BI62" s="16">
        <f t="shared" si="33"/>
        <v>7.2369150845760233</v>
      </c>
      <c r="BJ62" s="16">
        <f t="shared" si="33"/>
        <v>7.2733629687651584</v>
      </c>
      <c r="BK62" s="16">
        <f t="shared" si="33"/>
        <v>7.1579683137011569</v>
      </c>
      <c r="BL62" s="16">
        <f t="shared" si="8"/>
        <v>7.6803864153972139</v>
      </c>
    </row>
    <row r="63" spans="1:64" x14ac:dyDescent="0.2">
      <c r="A63" s="35" t="s">
        <v>109</v>
      </c>
      <c r="B63" s="190"/>
      <c r="C63" s="191">
        <v>48909.294199999997</v>
      </c>
      <c r="D63" s="191"/>
      <c r="E63" s="192">
        <f t="shared" si="11"/>
        <v>-7785.9802255684308</v>
      </c>
      <c r="F63" s="7">
        <f t="shared" si="12"/>
        <v>-7786</v>
      </c>
      <c r="G63" s="7">
        <f t="shared" si="13"/>
        <v>6.3046871946426108E-3</v>
      </c>
      <c r="J63" s="4">
        <f>G63</f>
        <v>6.3046871946426108E-3</v>
      </c>
      <c r="K63" s="7"/>
      <c r="O63" s="7">
        <f t="shared" si="36"/>
        <v>1.1433590931677849E-3</v>
      </c>
      <c r="P63" s="312">
        <f t="shared" si="14"/>
        <v>33890.794199999997</v>
      </c>
      <c r="Q63" s="1"/>
      <c r="R63" s="4">
        <f t="shared" si="15"/>
        <v>2.663930777107373E-5</v>
      </c>
      <c r="S63">
        <v>1</v>
      </c>
      <c r="T63" s="4">
        <f t="shared" si="16"/>
        <v>2.663930777107373E-5</v>
      </c>
      <c r="Z63" s="16">
        <f t="shared" si="17"/>
        <v>-7786</v>
      </c>
      <c r="AA63" s="113">
        <f t="shared" si="18"/>
        <v>6.4748484698292884E-3</v>
      </c>
      <c r="AB63" s="113">
        <f t="shared" si="19"/>
        <v>9.7319781798110763E-4</v>
      </c>
      <c r="AC63" s="113">
        <f t="shared" si="20"/>
        <v>-33890.787895312802</v>
      </c>
      <c r="AD63" s="113"/>
      <c r="AE63" s="113">
        <f t="shared" si="21"/>
        <v>2.8954859573156201E-8</v>
      </c>
      <c r="AF63" s="16">
        <f t="shared" si="30"/>
        <v>-33890.787895312802</v>
      </c>
      <c r="AG63" s="270"/>
      <c r="AH63" s="16">
        <f t="shared" si="22"/>
        <v>5.3314893766615032E-3</v>
      </c>
      <c r="AI63" s="16">
        <f t="shared" si="23"/>
        <v>0.8071195486707381</v>
      </c>
      <c r="AJ63" s="16">
        <f t="shared" si="24"/>
        <v>0.96704212961528802</v>
      </c>
      <c r="AK63" s="16">
        <f t="shared" si="25"/>
        <v>-0.49407534869280562</v>
      </c>
      <c r="AL63" s="16">
        <f t="shared" si="26"/>
        <v>1.1986046376996962</v>
      </c>
      <c r="AM63" s="16">
        <f t="shared" si="27"/>
        <v>0.68311307076602801</v>
      </c>
      <c r="AN63" s="113">
        <f t="shared" si="35"/>
        <v>8.0620562143783356</v>
      </c>
      <c r="AO63" s="113">
        <f t="shared" si="35"/>
        <v>8.0620585381151511</v>
      </c>
      <c r="AP63" s="113">
        <f t="shared" si="35"/>
        <v>8.0620797453725288</v>
      </c>
      <c r="AQ63" s="113">
        <f t="shared" si="35"/>
        <v>8.0622731920958497</v>
      </c>
      <c r="AR63" s="113">
        <f t="shared" si="35"/>
        <v>8.0640296544033987</v>
      </c>
      <c r="AS63" s="113">
        <f t="shared" si="35"/>
        <v>8.0793616220744351</v>
      </c>
      <c r="AT63" s="113">
        <f t="shared" si="35"/>
        <v>8.1847216815962405</v>
      </c>
      <c r="AU63" s="113">
        <f t="shared" si="29"/>
        <v>8.5810054837781315</v>
      </c>
      <c r="AW63" s="16">
        <v>-14500</v>
      </c>
      <c r="AX63" s="16">
        <f t="shared" si="0"/>
        <v>5.3094355648262547E-3</v>
      </c>
      <c r="AY63" s="16">
        <f t="shared" si="1"/>
        <v>-3.3701879440168961E-3</v>
      </c>
      <c r="AZ63" s="16">
        <f t="shared" si="2"/>
        <v>8.6796235088431508E-3</v>
      </c>
      <c r="BA63" s="16">
        <f t="shared" si="3"/>
        <v>0.56062140943562566</v>
      </c>
      <c r="BB63" s="16">
        <f t="shared" si="4"/>
        <v>0.94052806998433214</v>
      </c>
      <c r="BC63" s="16">
        <f t="shared" si="5"/>
        <v>0.59453870599474901</v>
      </c>
      <c r="BD63" s="16">
        <f t="shared" si="6"/>
        <v>0.3063468276562008</v>
      </c>
      <c r="BE63" s="16">
        <f t="shared" si="33"/>
        <v>7.2935124278381949</v>
      </c>
      <c r="BF63" s="16">
        <f t="shared" si="33"/>
        <v>7.2936982804579245</v>
      </c>
      <c r="BG63" s="16">
        <f t="shared" si="33"/>
        <v>7.2930392545079954</v>
      </c>
      <c r="BH63" s="16">
        <f t="shared" si="33"/>
        <v>7.2953792682374186</v>
      </c>
      <c r="BI63" s="16">
        <f t="shared" si="33"/>
        <v>7.2871096134422144</v>
      </c>
      <c r="BJ63" s="16">
        <f t="shared" si="33"/>
        <v>7.3168433281516316</v>
      </c>
      <c r="BK63" s="16">
        <f t="shared" si="33"/>
        <v>7.215692571223455</v>
      </c>
      <c r="BL63" s="16">
        <f t="shared" si="8"/>
        <v>7.742808030893535</v>
      </c>
    </row>
    <row r="64" spans="1:64" x14ac:dyDescent="0.2">
      <c r="A64" s="193" t="s">
        <v>123</v>
      </c>
      <c r="B64" s="194"/>
      <c r="C64" s="195">
        <v>48909.295899999997</v>
      </c>
      <c r="D64" s="195"/>
      <c r="E64" s="192">
        <f t="shared" si="11"/>
        <v>-7785.9748935777034</v>
      </c>
      <c r="F64" s="7">
        <f t="shared" si="12"/>
        <v>-7786</v>
      </c>
      <c r="G64" s="46">
        <f t="shared" si="13"/>
        <v>8.0046871953527443E-3</v>
      </c>
      <c r="I64" s="4">
        <f>G64</f>
        <v>8.0046871953527443E-3</v>
      </c>
      <c r="J64" s="7"/>
      <c r="O64" s="7">
        <f t="shared" si="36"/>
        <v>1.1433590931677849E-3</v>
      </c>
      <c r="P64" s="312">
        <f t="shared" si="14"/>
        <v>33890.795899999997</v>
      </c>
      <c r="Q64" s="1"/>
      <c r="R64" s="4">
        <f t="shared" si="15"/>
        <v>4.7077823325833051E-5</v>
      </c>
      <c r="S64">
        <v>0.1</v>
      </c>
      <c r="T64" s="4">
        <f t="shared" si="16"/>
        <v>4.7077823325833058E-6</v>
      </c>
      <c r="Z64" s="16">
        <f t="shared" si="17"/>
        <v>-7786</v>
      </c>
      <c r="AA64" s="113">
        <f t="shared" si="18"/>
        <v>6.4748484698292884E-3</v>
      </c>
      <c r="AB64" s="113">
        <f t="shared" si="19"/>
        <v>2.6731978186912411E-3</v>
      </c>
      <c r="AC64" s="113">
        <f t="shared" si="20"/>
        <v>-33890.787895312802</v>
      </c>
      <c r="AD64" s="113"/>
      <c r="AE64" s="113">
        <f t="shared" si="21"/>
        <v>2.3404065261112319E-7</v>
      </c>
      <c r="AF64" s="16">
        <f t="shared" si="30"/>
        <v>-33890.787895312802</v>
      </c>
      <c r="AG64" s="270"/>
      <c r="AH64" s="16">
        <f t="shared" si="22"/>
        <v>5.3314893766615032E-3</v>
      </c>
      <c r="AI64" s="16">
        <f t="shared" si="23"/>
        <v>0.8071195486707381</v>
      </c>
      <c r="AJ64" s="16">
        <f t="shared" si="24"/>
        <v>0.96704212961528802</v>
      </c>
      <c r="AK64" s="16">
        <f t="shared" si="25"/>
        <v>-0.49407534869280562</v>
      </c>
      <c r="AL64" s="16">
        <f t="shared" si="26"/>
        <v>1.1986046376996962</v>
      </c>
      <c r="AM64" s="16">
        <f t="shared" si="27"/>
        <v>0.68311307076602801</v>
      </c>
      <c r="AN64" s="113">
        <f t="shared" si="35"/>
        <v>8.0620562143783356</v>
      </c>
      <c r="AO64" s="113">
        <f t="shared" si="35"/>
        <v>8.0620585381151511</v>
      </c>
      <c r="AP64" s="113">
        <f t="shared" si="35"/>
        <v>8.0620797453725288</v>
      </c>
      <c r="AQ64" s="113">
        <f t="shared" si="35"/>
        <v>8.0622731920958497</v>
      </c>
      <c r="AR64" s="113">
        <f t="shared" si="35"/>
        <v>8.0640296544033987</v>
      </c>
      <c r="AS64" s="113">
        <f t="shared" si="35"/>
        <v>8.0793616220744351</v>
      </c>
      <c r="AT64" s="113">
        <f t="shared" si="35"/>
        <v>8.1847216815962405</v>
      </c>
      <c r="AU64" s="113">
        <f t="shared" si="29"/>
        <v>8.5810054837781315</v>
      </c>
      <c r="AW64" s="16">
        <v>-14000</v>
      </c>
      <c r="AX64" s="16">
        <f t="shared" si="0"/>
        <v>5.5528285129750454E-3</v>
      </c>
      <c r="AY64" s="16">
        <f t="shared" si="1"/>
        <v>-3.0521163590568182E-3</v>
      </c>
      <c r="AZ64" s="16">
        <f t="shared" si="2"/>
        <v>8.6049448720318632E-3</v>
      </c>
      <c r="BA64" s="16">
        <f t="shared" si="3"/>
        <v>0.5705948939337897</v>
      </c>
      <c r="BB64" s="16">
        <f t="shared" si="4"/>
        <v>0.95115741850254099</v>
      </c>
      <c r="BC64" s="16">
        <f t="shared" si="5"/>
        <v>0.6273210369590243</v>
      </c>
      <c r="BD64" s="16">
        <f t="shared" si="6"/>
        <v>0.32436838454022099</v>
      </c>
      <c r="BE64" s="16">
        <f t="shared" si="33"/>
        <v>7.3426524217959814</v>
      </c>
      <c r="BF64" s="16">
        <f t="shared" si="33"/>
        <v>7.3427565824402361</v>
      </c>
      <c r="BG64" s="16">
        <f t="shared" si="33"/>
        <v>7.3423553224042148</v>
      </c>
      <c r="BH64" s="16">
        <f t="shared" si="33"/>
        <v>7.3439026844381896</v>
      </c>
      <c r="BI64" s="16">
        <f t="shared" si="33"/>
        <v>7.3379589466215673</v>
      </c>
      <c r="BJ64" s="16">
        <f t="shared" si="33"/>
        <v>7.3611462661555001</v>
      </c>
      <c r="BK64" s="16">
        <f t="shared" si="33"/>
        <v>7.275470045219059</v>
      </c>
      <c r="BL64" s="16">
        <f t="shared" si="8"/>
        <v>7.8052296463898552</v>
      </c>
    </row>
    <row r="65" spans="1:64" x14ac:dyDescent="0.2">
      <c r="A65" s="35" t="s">
        <v>98</v>
      </c>
      <c r="B65" s="190"/>
      <c r="C65" s="191">
        <v>49024.4</v>
      </c>
      <c r="D65" s="191">
        <v>5.0000000000000001E-3</v>
      </c>
      <c r="E65" s="192">
        <f t="shared" si="11"/>
        <v>-7424.9548972848761</v>
      </c>
      <c r="F65" s="7">
        <f t="shared" si="12"/>
        <v>-7425</v>
      </c>
      <c r="G65" s="7">
        <f t="shared" si="13"/>
        <v>1.4380110478668939E-2</v>
      </c>
      <c r="I65" s="4">
        <f>G65</f>
        <v>1.4380110478668939E-2</v>
      </c>
      <c r="K65" s="7"/>
      <c r="O65" s="7">
        <f t="shared" si="36"/>
        <v>1.4008889143685484E-3</v>
      </c>
      <c r="P65" s="312">
        <f t="shared" si="14"/>
        <v>34005.9</v>
      </c>
      <c r="Q65" s="1"/>
      <c r="R65" s="4">
        <f t="shared" si="15"/>
        <v>1.6846019241520028E-4</v>
      </c>
      <c r="S65">
        <v>0.1</v>
      </c>
      <c r="T65" s="4">
        <f t="shared" si="16"/>
        <v>1.684601924152003E-5</v>
      </c>
      <c r="Z65" s="16">
        <f t="shared" si="17"/>
        <v>-7425</v>
      </c>
      <c r="AA65" s="113">
        <f t="shared" si="18"/>
        <v>6.3672315910947991E-3</v>
      </c>
      <c r="AB65" s="113">
        <f t="shared" si="19"/>
        <v>9.4137678019426893E-3</v>
      </c>
      <c r="AC65" s="113">
        <f t="shared" si="20"/>
        <v>-34005.885619889523</v>
      </c>
      <c r="AD65" s="113"/>
      <c r="AE65" s="113">
        <f t="shared" si="21"/>
        <v>6.4206228066931397E-6</v>
      </c>
      <c r="AF65" s="16">
        <f t="shared" si="30"/>
        <v>-34005.885619889523</v>
      </c>
      <c r="AG65" s="270"/>
      <c r="AH65" s="16">
        <f t="shared" si="22"/>
        <v>4.9663426767262509E-3</v>
      </c>
      <c r="AI65" s="16">
        <f t="shared" si="23"/>
        <v>0.83188443044006621</v>
      </c>
      <c r="AJ65" s="16">
        <f t="shared" si="24"/>
        <v>0.95321005990139573</v>
      </c>
      <c r="AK65" s="16">
        <f t="shared" si="25"/>
        <v>-0.50304122491346193</v>
      </c>
      <c r="AL65" s="16">
        <f t="shared" si="26"/>
        <v>1.2482674198125152</v>
      </c>
      <c r="AM65" s="16">
        <f t="shared" si="27"/>
        <v>0.72016803487028014</v>
      </c>
      <c r="AN65" s="113">
        <f t="shared" si="35"/>
        <v>8.1134373329056118</v>
      </c>
      <c r="AO65" s="113">
        <f t="shared" si="35"/>
        <v>8.1134443268008472</v>
      </c>
      <c r="AP65" s="113">
        <f t="shared" si="35"/>
        <v>8.1134957182478686</v>
      </c>
      <c r="AQ65" s="113">
        <f t="shared" si="35"/>
        <v>8.1138730401829715</v>
      </c>
      <c r="AR65" s="113">
        <f t="shared" si="35"/>
        <v>8.1166271563414814</v>
      </c>
      <c r="AS65" s="113">
        <f t="shared" si="35"/>
        <v>8.1359347245030413</v>
      </c>
      <c r="AT65" s="113">
        <f t="shared" si="35"/>
        <v>8.2460747500775273</v>
      </c>
      <c r="AU65" s="113">
        <f t="shared" si="29"/>
        <v>8.6260738901664755</v>
      </c>
      <c r="AW65" s="16">
        <v>-13500</v>
      </c>
      <c r="AX65" s="16">
        <f t="shared" si="0"/>
        <v>5.7764239757112429E-3</v>
      </c>
      <c r="AY65" s="16">
        <f t="shared" si="1"/>
        <v>-2.731138767769095E-3</v>
      </c>
      <c r="AZ65" s="16">
        <f t="shared" si="2"/>
        <v>8.5075627434803378E-3</v>
      </c>
      <c r="BA65" s="16">
        <f t="shared" si="3"/>
        <v>0.58142379887099715</v>
      </c>
      <c r="BB65" s="16">
        <f t="shared" si="4"/>
        <v>0.96109970119998323</v>
      </c>
      <c r="BC65" s="16">
        <f t="shared" si="5"/>
        <v>0.66131382270539973</v>
      </c>
      <c r="BD65" s="16">
        <f t="shared" si="6"/>
        <v>0.34325901517555452</v>
      </c>
      <c r="BE65" s="16">
        <f t="shared" si="33"/>
        <v>7.3926870417475108</v>
      </c>
      <c r="BF65" s="16">
        <f t="shared" si="33"/>
        <v>7.3927394129271669</v>
      </c>
      <c r="BG65" s="16">
        <f t="shared" si="33"/>
        <v>7.3925176030360626</v>
      </c>
      <c r="BH65" s="16">
        <f t="shared" si="33"/>
        <v>7.3934577232120127</v>
      </c>
      <c r="BI65" s="16">
        <f t="shared" si="33"/>
        <v>7.3894852324158329</v>
      </c>
      <c r="BJ65" s="16">
        <f t="shared" si="33"/>
        <v>7.4064939599718995</v>
      </c>
      <c r="BK65" s="16">
        <f t="shared" si="33"/>
        <v>7.3373110351295621</v>
      </c>
      <c r="BL65" s="16">
        <f t="shared" si="8"/>
        <v>7.8676512618861763</v>
      </c>
    </row>
    <row r="66" spans="1:64" x14ac:dyDescent="0.2">
      <c r="A66" s="35" t="s">
        <v>83</v>
      </c>
      <c r="B66" s="194"/>
      <c r="C66" s="191">
        <v>49592.544699999999</v>
      </c>
      <c r="D66" s="191">
        <v>5.9999999999999995E-4</v>
      </c>
      <c r="E66" s="35">
        <f t="shared" si="11"/>
        <v>-5642.9888553473511</v>
      </c>
      <c r="F66" s="4">
        <f t="shared" si="12"/>
        <v>-5643</v>
      </c>
      <c r="G66" s="4">
        <f t="shared" si="13"/>
        <v>3.5532525216694921E-3</v>
      </c>
      <c r="J66" s="4">
        <f>G66</f>
        <v>3.5532525216694921E-3</v>
      </c>
      <c r="K66" s="7"/>
      <c r="O66" s="7">
        <f t="shared" si="36"/>
        <v>2.6943253682725006E-3</v>
      </c>
      <c r="P66" s="312">
        <f t="shared" si="14"/>
        <v>34574.044699999999</v>
      </c>
      <c r="Q66" s="1"/>
      <c r="R66" s="4">
        <f t="shared" si="15"/>
        <v>7.3775585484265898E-7</v>
      </c>
      <c r="S66">
        <v>1</v>
      </c>
      <c r="T66" s="4">
        <f t="shared" si="16"/>
        <v>7.3775585484265898E-7</v>
      </c>
      <c r="Z66" s="16">
        <f t="shared" si="17"/>
        <v>-5643</v>
      </c>
      <c r="AA66" s="113">
        <f t="shared" si="18"/>
        <v>5.4660408283544945E-3</v>
      </c>
      <c r="AB66" s="113">
        <f t="shared" si="19"/>
        <v>7.8153706158749824E-4</v>
      </c>
      <c r="AC66" s="113">
        <f t="shared" si="20"/>
        <v>-34574.041146747477</v>
      </c>
      <c r="AD66" s="113"/>
      <c r="AE66" s="113">
        <f t="shared" si="21"/>
        <v>3.6587591061908786E-6</v>
      </c>
      <c r="AF66" s="16">
        <f t="shared" si="30"/>
        <v>-34574.041146747477</v>
      </c>
      <c r="AG66" s="270"/>
      <c r="AH66" s="16">
        <f t="shared" si="22"/>
        <v>2.7717154600819939E-3</v>
      </c>
      <c r="AI66" s="16">
        <f t="shared" si="23"/>
        <v>0.98789404688807481</v>
      </c>
      <c r="AJ66" s="16">
        <f t="shared" si="24"/>
        <v>0.82146781419641401</v>
      </c>
      <c r="AK66" s="16">
        <f t="shared" si="25"/>
        <v>-0.53025160498592461</v>
      </c>
      <c r="AL66" s="16">
        <f t="shared" si="26"/>
        <v>1.5479697095724141</v>
      </c>
      <c r="AM66" s="16">
        <f t="shared" si="27"/>
        <v>0.97743000111509859</v>
      </c>
      <c r="AN66" s="113">
        <f t="shared" si="35"/>
        <v>8.3935724665285587</v>
      </c>
      <c r="AO66" s="113">
        <f t="shared" si="35"/>
        <v>8.3937903899589461</v>
      </c>
      <c r="AP66" s="113">
        <f t="shared" si="35"/>
        <v>8.394589267072778</v>
      </c>
      <c r="AQ66" s="113">
        <f t="shared" si="35"/>
        <v>8.3975087949520955</v>
      </c>
      <c r="AR66" s="113">
        <f t="shared" si="35"/>
        <v>8.40806059614021</v>
      </c>
      <c r="AS66" s="113">
        <f t="shared" si="35"/>
        <v>8.4447894213808024</v>
      </c>
      <c r="AT66" s="113">
        <f t="shared" si="35"/>
        <v>8.5595513325714521</v>
      </c>
      <c r="AU66" s="113">
        <f t="shared" si="29"/>
        <v>8.8485445277953634</v>
      </c>
      <c r="AW66" s="16">
        <v>-13000</v>
      </c>
      <c r="AX66" s="16">
        <f t="shared" ref="AX66:AX127" si="37">AB$3+AB$4*AW66+AB$5*AW66^2+AZ66</f>
        <v>5.9791089398657056E-3</v>
      </c>
      <c r="AY66" s="16">
        <f t="shared" ref="AY66:AY127" si="38">AB$3+AB$4*AW66+AB$5*AW66^2</f>
        <v>-2.4072551701537276E-3</v>
      </c>
      <c r="AZ66" s="16">
        <f t="shared" ref="AZ66:AZ127" si="39">$AB$6*($AB$11/BA66*BB66+$AB$12)</f>
        <v>8.3863641100194331E-3</v>
      </c>
      <c r="BA66" s="16">
        <f t="shared" ref="BA66:BA127" si="40">1+$AB$7*COS(BC66)</f>
        <v>0.59319270025088056</v>
      </c>
      <c r="BB66" s="16">
        <f t="shared" ref="BB66:BB127" si="41">SIN(BC66+RADIANS($AB$9))</f>
        <v>0.97025728816069767</v>
      </c>
      <c r="BC66" s="16">
        <f t="shared" ref="BC66:BC127" si="42">2*ATAN(BD66)</f>
        <v>0.69664868052110795</v>
      </c>
      <c r="BD66" s="16">
        <f t="shared" ref="BD66:BD127" si="43">SQRT((1+$AB$7)/(1-$AB$7))*TAN(BE66/2)</f>
        <v>0.36313071948884629</v>
      </c>
      <c r="BE66" s="16">
        <f t="shared" si="33"/>
        <v>7.4436968084638115</v>
      </c>
      <c r="BF66" s="16">
        <f t="shared" si="33"/>
        <v>7.4437194722927371</v>
      </c>
      <c r="BG66" s="16">
        <f t="shared" si="33"/>
        <v>7.4436123511153633</v>
      </c>
      <c r="BH66" s="16">
        <f t="shared" si="33"/>
        <v>7.4441188947177253</v>
      </c>
      <c r="BI66" s="16">
        <f t="shared" si="33"/>
        <v>7.4417287792493498</v>
      </c>
      <c r="BJ66" s="16">
        <f t="shared" si="33"/>
        <v>7.4531243795918787</v>
      </c>
      <c r="BK66" s="16">
        <f t="shared" si="33"/>
        <v>7.4012178026037052</v>
      </c>
      <c r="BL66" s="16">
        <f t="shared" ref="BL66:BL127" si="44">RADIANS($AB$9)+$AB$18*(AW66-AB$15)</f>
        <v>7.9300728773824973</v>
      </c>
    </row>
    <row r="67" spans="1:64" x14ac:dyDescent="0.2">
      <c r="A67" s="35" t="s">
        <v>109</v>
      </c>
      <c r="B67" s="190"/>
      <c r="C67" s="191">
        <v>49592.5452</v>
      </c>
      <c r="D67" s="191"/>
      <c r="E67" s="35">
        <f t="shared" si="11"/>
        <v>-5642.9872871147782</v>
      </c>
      <c r="F67" s="4">
        <f t="shared" si="12"/>
        <v>-5643</v>
      </c>
      <c r="G67" s="4">
        <f t="shared" si="13"/>
        <v>4.0532525235903449E-3</v>
      </c>
      <c r="J67" s="7">
        <f>G67</f>
        <v>4.0532525235903449E-3</v>
      </c>
      <c r="O67" s="7">
        <f t="shared" si="36"/>
        <v>2.6943253682725006E-3</v>
      </c>
      <c r="P67" s="312">
        <f t="shared" si="14"/>
        <v>34574.0452</v>
      </c>
      <c r="Q67" s="1"/>
      <c r="R67" s="4">
        <f t="shared" si="15"/>
        <v>1.8466830134602486E-6</v>
      </c>
      <c r="S67">
        <v>1</v>
      </c>
      <c r="T67" s="4">
        <f t="shared" si="16"/>
        <v>1.8466830134602486E-6</v>
      </c>
      <c r="Z67" s="16">
        <f t="shared" si="17"/>
        <v>-5643</v>
      </c>
      <c r="AA67" s="113">
        <f t="shared" si="18"/>
        <v>5.4660408283544945E-3</v>
      </c>
      <c r="AB67" s="113">
        <f t="shared" si="19"/>
        <v>1.281537063508351E-3</v>
      </c>
      <c r="AC67" s="113">
        <f t="shared" si="20"/>
        <v>-34574.041146747477</v>
      </c>
      <c r="AD67" s="113"/>
      <c r="AE67" s="113">
        <f t="shared" si="21"/>
        <v>1.9959707940783596E-6</v>
      </c>
      <c r="AF67" s="16">
        <f t="shared" si="30"/>
        <v>-34574.041146747477</v>
      </c>
      <c r="AG67" s="270"/>
      <c r="AH67" s="16">
        <f t="shared" si="22"/>
        <v>2.7717154600819939E-3</v>
      </c>
      <c r="AI67" s="16">
        <f t="shared" si="23"/>
        <v>0.98789404688807481</v>
      </c>
      <c r="AJ67" s="16">
        <f t="shared" si="24"/>
        <v>0.82146781419641401</v>
      </c>
      <c r="AK67" s="16">
        <f t="shared" si="25"/>
        <v>-0.53025160498592461</v>
      </c>
      <c r="AL67" s="16">
        <f t="shared" si="26"/>
        <v>1.5479697095724141</v>
      </c>
      <c r="AM67" s="16">
        <f t="shared" si="27"/>
        <v>0.97743000111509859</v>
      </c>
      <c r="AN67" s="113">
        <f t="shared" si="35"/>
        <v>8.3935724665285587</v>
      </c>
      <c r="AO67" s="113">
        <f t="shared" si="35"/>
        <v>8.3937903899589461</v>
      </c>
      <c r="AP67" s="113">
        <f t="shared" si="35"/>
        <v>8.394589267072778</v>
      </c>
      <c r="AQ67" s="113">
        <f t="shared" si="35"/>
        <v>8.3975087949520955</v>
      </c>
      <c r="AR67" s="113">
        <f t="shared" si="35"/>
        <v>8.40806059614021</v>
      </c>
      <c r="AS67" s="113">
        <f t="shared" si="35"/>
        <v>8.4447894213808024</v>
      </c>
      <c r="AT67" s="113">
        <f t="shared" si="35"/>
        <v>8.5595513325714521</v>
      </c>
      <c r="AU67" s="113">
        <f t="shared" si="29"/>
        <v>8.8485445277953634</v>
      </c>
      <c r="AW67" s="16">
        <v>-12500</v>
      </c>
      <c r="AX67" s="16">
        <f t="shared" si="37"/>
        <v>6.1596733167003405E-3</v>
      </c>
      <c r="AY67" s="16">
        <f t="shared" si="38"/>
        <v>-2.0804655662107151E-3</v>
      </c>
      <c r="AZ67" s="16">
        <f t="shared" si="39"/>
        <v>8.240138882911056E-3</v>
      </c>
      <c r="BA67" s="16">
        <f t="shared" si="40"/>
        <v>0.60599837455767469</v>
      </c>
      <c r="BB67" s="16">
        <f t="shared" si="41"/>
        <v>0.97851206046996952</v>
      </c>
      <c r="BC67" s="16">
        <f t="shared" si="42"/>
        <v>0.73347434540384826</v>
      </c>
      <c r="BD67" s="16">
        <f t="shared" si="43"/>
        <v>0.38411421279764202</v>
      </c>
      <c r="BE67" s="16">
        <f t="shared" si="33"/>
        <v>7.4957696521333483</v>
      </c>
      <c r="BF67" s="16">
        <f t="shared" si="33"/>
        <v>7.4957774281274876</v>
      </c>
      <c r="BG67" s="16">
        <f t="shared" si="33"/>
        <v>7.4957356130123296</v>
      </c>
      <c r="BH67" s="16">
        <f t="shared" si="33"/>
        <v>7.4959605272181777</v>
      </c>
      <c r="BI67" s="16">
        <f t="shared" si="33"/>
        <v>7.4947523505173281</v>
      </c>
      <c r="BJ67" s="16">
        <f t="shared" si="33"/>
        <v>7.5012888331857814</v>
      </c>
      <c r="BK67" s="16">
        <f t="shared" si="33"/>
        <v>7.467184562687831</v>
      </c>
      <c r="BL67" s="16">
        <f t="shared" si="44"/>
        <v>7.9924944928788175</v>
      </c>
    </row>
    <row r="68" spans="1:64" x14ac:dyDescent="0.2">
      <c r="A68" s="193" t="s">
        <v>124</v>
      </c>
      <c r="B68" s="194"/>
      <c r="C68" s="195">
        <v>49592.545700000002</v>
      </c>
      <c r="D68" s="195"/>
      <c r="E68" s="35">
        <f t="shared" si="11"/>
        <v>-5642.9857188822061</v>
      </c>
      <c r="F68" s="4">
        <f t="shared" si="12"/>
        <v>-5643</v>
      </c>
      <c r="G68" s="23">
        <f t="shared" si="13"/>
        <v>4.5532525255111977E-3</v>
      </c>
      <c r="I68" s="4">
        <f>G68</f>
        <v>4.5532525255111977E-3</v>
      </c>
      <c r="J68" s="7"/>
      <c r="O68" s="7">
        <f t="shared" si="36"/>
        <v>2.6943253682725006E-3</v>
      </c>
      <c r="P68" s="312">
        <f t="shared" si="14"/>
        <v>34574.045700000002</v>
      </c>
      <c r="Q68" s="1"/>
      <c r="R68" s="4">
        <f t="shared" si="15"/>
        <v>3.4556101759195438E-6</v>
      </c>
      <c r="S68">
        <v>0.1</v>
      </c>
      <c r="T68" s="4">
        <f t="shared" si="16"/>
        <v>3.4556101759195439E-7</v>
      </c>
      <c r="Z68" s="16">
        <f t="shared" si="17"/>
        <v>-5643</v>
      </c>
      <c r="AA68" s="113">
        <f t="shared" si="18"/>
        <v>5.4660408283544945E-3</v>
      </c>
      <c r="AB68" s="113">
        <f t="shared" si="19"/>
        <v>1.7815370654292039E-3</v>
      </c>
      <c r="AC68" s="113">
        <f t="shared" si="20"/>
        <v>-34574.041146747477</v>
      </c>
      <c r="AD68" s="113"/>
      <c r="AE68" s="113">
        <f t="shared" si="21"/>
        <v>8.3318248580754619E-8</v>
      </c>
      <c r="AF68" s="16">
        <f t="shared" si="30"/>
        <v>-34574.041146747477</v>
      </c>
      <c r="AG68" s="270"/>
      <c r="AH68" s="16">
        <f t="shared" si="22"/>
        <v>2.7717154600819939E-3</v>
      </c>
      <c r="AI68" s="16">
        <f t="shared" si="23"/>
        <v>0.98789404688807481</v>
      </c>
      <c r="AJ68" s="16">
        <f t="shared" si="24"/>
        <v>0.82146781419641401</v>
      </c>
      <c r="AK68" s="16">
        <f t="shared" si="25"/>
        <v>-0.53025160498592461</v>
      </c>
      <c r="AL68" s="16">
        <f t="shared" si="26"/>
        <v>1.5479697095724141</v>
      </c>
      <c r="AM68" s="16">
        <f t="shared" si="27"/>
        <v>0.97743000111509859</v>
      </c>
      <c r="AN68" s="113">
        <f t="shared" si="35"/>
        <v>8.3935724665285587</v>
      </c>
      <c r="AO68" s="113">
        <f t="shared" si="35"/>
        <v>8.3937903899589461</v>
      </c>
      <c r="AP68" s="113">
        <f t="shared" si="35"/>
        <v>8.394589267072778</v>
      </c>
      <c r="AQ68" s="113">
        <f t="shared" si="35"/>
        <v>8.3975087949520955</v>
      </c>
      <c r="AR68" s="113">
        <f t="shared" si="35"/>
        <v>8.40806059614021</v>
      </c>
      <c r="AS68" s="113">
        <f t="shared" si="35"/>
        <v>8.4447894213808024</v>
      </c>
      <c r="AT68" s="113">
        <f t="shared" si="35"/>
        <v>8.5595513325714521</v>
      </c>
      <c r="AU68" s="113">
        <f t="shared" si="29"/>
        <v>8.8485445277953634</v>
      </c>
      <c r="AW68" s="16">
        <v>-12000</v>
      </c>
      <c r="AX68" s="16">
        <f t="shared" si="37"/>
        <v>6.3168009116179894E-3</v>
      </c>
      <c r="AY68" s="16">
        <f t="shared" si="38"/>
        <v>-1.7507699559400581E-3</v>
      </c>
      <c r="AZ68" s="16">
        <f t="shared" si="39"/>
        <v>8.0675708675580476E-3</v>
      </c>
      <c r="BA68" s="16">
        <f t="shared" si="40"/>
        <v>0.61995181539339717</v>
      </c>
      <c r="BB68" s="16">
        <f t="shared" si="41"/>
        <v>0.98572082280457929</v>
      </c>
      <c r="BC68" s="16">
        <f t="shared" si="42"/>
        <v>0.77195970118255841</v>
      </c>
      <c r="BD68" s="16">
        <f t="shared" si="43"/>
        <v>0.40636322435666283</v>
      </c>
      <c r="BE68" s="16">
        <f t="shared" si="33"/>
        <v>7.5490019339252497</v>
      </c>
      <c r="BF68" s="16">
        <f t="shared" si="33"/>
        <v>7.5490036043786812</v>
      </c>
      <c r="BG68" s="16">
        <f t="shared" si="33"/>
        <v>7.5489931157952279</v>
      </c>
      <c r="BH68" s="16">
        <f t="shared" si="33"/>
        <v>7.5490589781874515</v>
      </c>
      <c r="BI68" s="16">
        <f t="shared" si="33"/>
        <v>7.5486456276328928</v>
      </c>
      <c r="BJ68" s="16">
        <f t="shared" si="33"/>
        <v>7.5512488563800035</v>
      </c>
      <c r="BK68" s="16">
        <f t="shared" si="33"/>
        <v>7.5351975063593937</v>
      </c>
      <c r="BL68" s="16">
        <f t="shared" si="44"/>
        <v>8.0549161083751386</v>
      </c>
    </row>
    <row r="69" spans="1:64" x14ac:dyDescent="0.2">
      <c r="A69" s="35" t="s">
        <v>99</v>
      </c>
      <c r="B69" s="190"/>
      <c r="C69" s="191">
        <v>50283.447</v>
      </c>
      <c r="D69" s="191">
        <v>2E-3</v>
      </c>
      <c r="E69" s="35">
        <f t="shared" si="11"/>
        <v>-3475.9978812230802</v>
      </c>
      <c r="F69" s="4">
        <f t="shared" si="12"/>
        <v>-3476</v>
      </c>
      <c r="G69" s="4">
        <f t="shared" si="13"/>
        <v>6.7553020198829472E-4</v>
      </c>
      <c r="J69" s="4">
        <f>G69</f>
        <v>6.7553020198829472E-4</v>
      </c>
      <c r="K69" s="7"/>
      <c r="O69" s="4">
        <f t="shared" si="36"/>
        <v>4.3169441691182624E-3</v>
      </c>
      <c r="P69" s="312">
        <f t="shared" si="14"/>
        <v>35264.947</v>
      </c>
      <c r="Q69" s="1"/>
      <c r="R69" s="4">
        <f t="shared" si="15"/>
        <v>1.325989568000921E-5</v>
      </c>
      <c r="S69">
        <v>0.8</v>
      </c>
      <c r="T69" s="4">
        <f t="shared" si="16"/>
        <v>1.0607916544007369E-5</v>
      </c>
      <c r="Z69" s="16">
        <f t="shared" si="17"/>
        <v>-3476</v>
      </c>
      <c r="AA69" s="113">
        <f t="shared" si="18"/>
        <v>3.424906073179777E-3</v>
      </c>
      <c r="AB69" s="113">
        <f t="shared" si="19"/>
        <v>1.5675682979267801E-3</v>
      </c>
      <c r="AC69" s="113">
        <f t="shared" si="20"/>
        <v>-35264.946324469798</v>
      </c>
      <c r="AD69" s="113"/>
      <c r="AE69" s="113">
        <f t="shared" si="21"/>
        <v>6.0472541448719376E-6</v>
      </c>
      <c r="AF69" s="16">
        <f t="shared" si="30"/>
        <v>-35264.946324469798</v>
      </c>
      <c r="AG69" s="270"/>
      <c r="AH69" s="16">
        <f t="shared" si="22"/>
        <v>-8.9203809593848529E-4</v>
      </c>
      <c r="AI69" s="16">
        <f t="shared" si="23"/>
        <v>1.272690033020218</v>
      </c>
      <c r="AJ69" s="16">
        <f t="shared" si="24"/>
        <v>0.39048557241233361</v>
      </c>
      <c r="AK69" s="16">
        <f t="shared" si="25"/>
        <v>-0.45492138285898326</v>
      </c>
      <c r="AL69" s="16">
        <f t="shared" si="26"/>
        <v>2.1107909578046038</v>
      </c>
      <c r="AM69" s="16">
        <f t="shared" si="27"/>
        <v>1.765315597912348</v>
      </c>
      <c r="AN69" s="113">
        <f t="shared" ref="AN69:AT84" si="45">$AU69+$AB$7*SIN(AO69)</f>
        <v>8.8166503588648286</v>
      </c>
      <c r="AO69" s="113">
        <f t="shared" si="45"/>
        <v>8.8180259213969769</v>
      </c>
      <c r="AP69" s="113">
        <f t="shared" si="45"/>
        <v>8.8211794806804136</v>
      </c>
      <c r="AQ69" s="113">
        <f t="shared" si="45"/>
        <v>8.8283835047650587</v>
      </c>
      <c r="AR69" s="113">
        <f t="shared" si="45"/>
        <v>8.8447103175324617</v>
      </c>
      <c r="AS69" s="113">
        <f t="shared" si="45"/>
        <v>8.8810874713552437</v>
      </c>
      <c r="AT69" s="113">
        <f t="shared" si="45"/>
        <v>8.9594542148241274</v>
      </c>
      <c r="AU69" s="113">
        <f t="shared" si="29"/>
        <v>9.1190798093564176</v>
      </c>
      <c r="AW69" s="16">
        <v>-11500</v>
      </c>
      <c r="AX69" s="16">
        <f t="shared" si="37"/>
        <v>6.4490592407408205E-3</v>
      </c>
      <c r="AY69" s="16">
        <f t="shared" si="38"/>
        <v>-1.4181683393417561E-3</v>
      </c>
      <c r="AZ69" s="16">
        <f t="shared" si="39"/>
        <v>7.8672275800825767E-3</v>
      </c>
      <c r="BA69" s="16">
        <f t="shared" si="40"/>
        <v>0.63518065943887903</v>
      </c>
      <c r="BB69" s="16">
        <f t="shared" si="41"/>
        <v>0.99170953934623152</v>
      </c>
      <c r="BC69" s="16">
        <f t="shared" si="42"/>
        <v>0.81229755759596467</v>
      </c>
      <c r="BD69" s="16">
        <f t="shared" si="43"/>
        <v>0.4300601000080076</v>
      </c>
      <c r="BE69" s="16">
        <f t="shared" si="33"/>
        <v>7.6034997770067809</v>
      </c>
      <c r="BF69" s="16">
        <f t="shared" si="33"/>
        <v>7.6034997001360107</v>
      </c>
      <c r="BG69" s="16">
        <f t="shared" si="33"/>
        <v>7.6035002848467492</v>
      </c>
      <c r="BH69" s="16">
        <f t="shared" si="33"/>
        <v>7.6034958373296302</v>
      </c>
      <c r="BI69" s="16">
        <f t="shared" si="33"/>
        <v>7.6035296686638576</v>
      </c>
      <c r="BJ69" s="16">
        <f t="shared" si="33"/>
        <v>7.6032724330757775</v>
      </c>
      <c r="BK69" s="16">
        <f t="shared" si="33"/>
        <v>7.6052348543157615</v>
      </c>
      <c r="BL69" s="16">
        <f t="shared" si="44"/>
        <v>8.1173377238714597</v>
      </c>
    </row>
    <row r="70" spans="1:64" x14ac:dyDescent="0.2">
      <c r="A70" s="35" t="s">
        <v>99</v>
      </c>
      <c r="B70" s="190"/>
      <c r="C70" s="191">
        <v>50285.38</v>
      </c>
      <c r="D70" s="191">
        <v>5.0000000000000001E-3</v>
      </c>
      <c r="E70" s="35">
        <f t="shared" si="11"/>
        <v>-3469.9350941213779</v>
      </c>
      <c r="F70" s="4">
        <f t="shared" si="12"/>
        <v>-3470</v>
      </c>
      <c r="G70" s="4">
        <f t="shared" si="13"/>
        <v>2.0693958285846747E-2</v>
      </c>
      <c r="I70" s="4">
        <f t="shared" ref="I70:I78" si="46">G70</f>
        <v>2.0693958285846747E-2</v>
      </c>
      <c r="K70" s="7"/>
      <c r="O70" s="4">
        <f t="shared" si="36"/>
        <v>4.3215126608624164E-3</v>
      </c>
      <c r="P70" s="312">
        <f t="shared" si="14"/>
        <v>35266.879999999997</v>
      </c>
      <c r="Q70" s="1"/>
      <c r="R70" s="4">
        <f t="shared" si="15"/>
        <v>2.6805697574306856E-4</v>
      </c>
      <c r="S70">
        <v>0.1</v>
      </c>
      <c r="T70" s="4">
        <f t="shared" si="16"/>
        <v>2.6805697574306856E-5</v>
      </c>
      <c r="Z70" s="16">
        <f t="shared" si="17"/>
        <v>-3470</v>
      </c>
      <c r="AA70" s="113">
        <f t="shared" si="18"/>
        <v>3.417859168307026E-3</v>
      </c>
      <c r="AB70" s="113">
        <f t="shared" si="19"/>
        <v>2.1597611778402137E-2</v>
      </c>
      <c r="AC70" s="113">
        <f t="shared" si="20"/>
        <v>-35266.859306041712</v>
      </c>
      <c r="AD70" s="113"/>
      <c r="AE70" s="113">
        <f t="shared" si="21"/>
        <v>2.984636007190567E-5</v>
      </c>
      <c r="AF70" s="16">
        <f t="shared" si="30"/>
        <v>-35266.859306041712</v>
      </c>
      <c r="AG70" s="270"/>
      <c r="AH70" s="16">
        <f t="shared" si="22"/>
        <v>-9.0365349255539028E-4</v>
      </c>
      <c r="AI70" s="16">
        <f t="shared" si="23"/>
        <v>1.2735983385295766</v>
      </c>
      <c r="AJ70" s="16">
        <f t="shared" si="24"/>
        <v>0.3886455846833462</v>
      </c>
      <c r="AK70" s="16">
        <f t="shared" si="25"/>
        <v>-0.4543756902000286</v>
      </c>
      <c r="AL70" s="16">
        <f t="shared" si="26"/>
        <v>2.1127887761945709</v>
      </c>
      <c r="AM70" s="16">
        <f t="shared" si="27"/>
        <v>1.7694347119236058</v>
      </c>
      <c r="AN70" s="113">
        <f t="shared" si="45"/>
        <v>8.8179806546074211</v>
      </c>
      <c r="AO70" s="113">
        <f t="shared" si="45"/>
        <v>8.8193592800128613</v>
      </c>
      <c r="AP70" s="113">
        <f t="shared" si="45"/>
        <v>8.8225169469253295</v>
      </c>
      <c r="AQ70" s="113">
        <f t="shared" si="45"/>
        <v>8.8297237598641622</v>
      </c>
      <c r="AR70" s="113">
        <f t="shared" si="45"/>
        <v>8.8460423642547639</v>
      </c>
      <c r="AS70" s="113">
        <f t="shared" si="45"/>
        <v>8.8823713399390485</v>
      </c>
      <c r="AT70" s="113">
        <f t="shared" si="45"/>
        <v>8.9605821927116338</v>
      </c>
      <c r="AU70" s="113">
        <f t="shared" si="29"/>
        <v>9.1198288687423741</v>
      </c>
      <c r="AW70" s="16">
        <v>-11000</v>
      </c>
      <c r="AX70" s="16">
        <f t="shared" si="37"/>
        <v>6.5548879117378533E-3</v>
      </c>
      <c r="AY70" s="16">
        <f t="shared" si="38"/>
        <v>-1.0826607164158095E-3</v>
      </c>
      <c r="AZ70" s="16">
        <f t="shared" si="39"/>
        <v>7.6375486281536628E-3</v>
      </c>
      <c r="BA70" s="16">
        <f t="shared" si="40"/>
        <v>0.65183209762025607</v>
      </c>
      <c r="BB70" s="16">
        <f t="shared" si="41"/>
        <v>0.99626602022418809</v>
      </c>
      <c r="BC70" s="16">
        <f t="shared" si="42"/>
        <v>0.8547093422295321</v>
      </c>
      <c r="BD70" s="16">
        <f t="shared" si="43"/>
        <v>0.45542316618879208</v>
      </c>
      <c r="BE70" s="16">
        <f t="shared" si="33"/>
        <v>7.6593807294642087</v>
      </c>
      <c r="BF70" s="16">
        <f t="shared" si="33"/>
        <v>7.6593805149511329</v>
      </c>
      <c r="BG70" s="16">
        <f t="shared" si="33"/>
        <v>7.659382606462148</v>
      </c>
      <c r="BH70" s="16">
        <f t="shared" ref="BH70:BK127" si="47">$BL70+$AB$7*SIN(BI70)</f>
        <v>7.6593622150933109</v>
      </c>
      <c r="BI70" s="16">
        <f t="shared" si="47"/>
        <v>7.6595611125864522</v>
      </c>
      <c r="BJ70" s="16">
        <f t="shared" si="47"/>
        <v>7.6576295583549499</v>
      </c>
      <c r="BK70" s="16">
        <f t="shared" si="47"/>
        <v>7.6772669418088118</v>
      </c>
      <c r="BL70" s="16">
        <f t="shared" si="44"/>
        <v>8.1797593393677808</v>
      </c>
    </row>
    <row r="71" spans="1:64" x14ac:dyDescent="0.2">
      <c r="A71" s="35" t="s">
        <v>100</v>
      </c>
      <c r="B71" s="190"/>
      <c r="C71" s="191">
        <v>50299.392</v>
      </c>
      <c r="D71" s="191">
        <v>5.0000000000000001E-3</v>
      </c>
      <c r="E71" s="35">
        <f t="shared" si="11"/>
        <v>-3425.9869446805169</v>
      </c>
      <c r="F71" s="4">
        <f t="shared" si="12"/>
        <v>-3426</v>
      </c>
      <c r="G71" s="4">
        <f t="shared" si="13"/>
        <v>4.162430930591654E-3</v>
      </c>
      <c r="I71" s="4">
        <f t="shared" si="46"/>
        <v>4.162430930591654E-3</v>
      </c>
      <c r="J71" s="7"/>
      <c r="O71" s="4">
        <f t="shared" si="36"/>
        <v>4.3550277200807182E-3</v>
      </c>
      <c r="P71" s="312">
        <f t="shared" si="14"/>
        <v>35280.892</v>
      </c>
      <c r="Q71" s="1"/>
      <c r="R71" s="4">
        <f t="shared" si="15"/>
        <v>3.7093523321494887E-8</v>
      </c>
      <c r="S71">
        <v>0.1</v>
      </c>
      <c r="T71" s="4">
        <f t="shared" si="16"/>
        <v>3.7093523321494888E-9</v>
      </c>
      <c r="Z71" s="16">
        <f t="shared" si="17"/>
        <v>-3426</v>
      </c>
      <c r="AA71" s="113">
        <f t="shared" si="18"/>
        <v>3.3659945753090081E-3</v>
      </c>
      <c r="AB71" s="113">
        <f t="shared" si="19"/>
        <v>5.1514640753633646E-3</v>
      </c>
      <c r="AC71" s="113">
        <f t="shared" si="20"/>
        <v>-35280.887837569069</v>
      </c>
      <c r="AD71" s="113"/>
      <c r="AE71" s="113">
        <f t="shared" si="21"/>
        <v>6.3431086801590505E-8</v>
      </c>
      <c r="AF71" s="16">
        <f t="shared" si="30"/>
        <v>-35280.887837569069</v>
      </c>
      <c r="AG71" s="270"/>
      <c r="AH71" s="16">
        <f t="shared" si="22"/>
        <v>-9.8903314477171008E-4</v>
      </c>
      <c r="AI71" s="16">
        <f t="shared" si="23"/>
        <v>1.2802647451065621</v>
      </c>
      <c r="AJ71" s="16">
        <f t="shared" si="24"/>
        <v>0.37502492828259576</v>
      </c>
      <c r="AK71" s="16">
        <f t="shared" si="25"/>
        <v>-0.45029433856229084</v>
      </c>
      <c r="AL71" s="16">
        <f t="shared" si="26"/>
        <v>2.1275262731958677</v>
      </c>
      <c r="AM71" s="16">
        <f t="shared" si="27"/>
        <v>1.8002769647502943</v>
      </c>
      <c r="AN71" s="113">
        <f t="shared" si="45"/>
        <v>8.8277648517545568</v>
      </c>
      <c r="AO71" s="113">
        <f t="shared" si="45"/>
        <v>8.8291654048602108</v>
      </c>
      <c r="AP71" s="113">
        <f t="shared" si="45"/>
        <v>8.8323518646595254</v>
      </c>
      <c r="AQ71" s="113">
        <f t="shared" si="45"/>
        <v>8.8395762311107973</v>
      </c>
      <c r="AR71" s="113">
        <f t="shared" si="45"/>
        <v>8.8558292221892074</v>
      </c>
      <c r="AS71" s="113">
        <f t="shared" si="45"/>
        <v>8.8917968574932988</v>
      </c>
      <c r="AT71" s="113">
        <f t="shared" si="45"/>
        <v>8.968856747022393</v>
      </c>
      <c r="AU71" s="113">
        <f t="shared" si="29"/>
        <v>9.1253219709060502</v>
      </c>
      <c r="AW71" s="16">
        <v>-10500</v>
      </c>
      <c r="AX71" s="16">
        <f t="shared" si="37"/>
        <v>6.6325855330074514E-3</v>
      </c>
      <c r="AY71" s="16">
        <f t="shared" si="38"/>
        <v>-7.4424708716221827E-4</v>
      </c>
      <c r="AZ71" s="16">
        <f t="shared" si="39"/>
        <v>7.3768326201696698E-3</v>
      </c>
      <c r="BA71" s="16">
        <f t="shared" si="40"/>
        <v>0.67007634428632268</v>
      </c>
      <c r="BB71" s="16">
        <f t="shared" si="41"/>
        <v>0.99913056820187207</v>
      </c>
      <c r="BC71" s="16">
        <f t="shared" si="42"/>
        <v>0.899450906423507</v>
      </c>
      <c r="BD71" s="16">
        <f t="shared" si="43"/>
        <v>0.48271650037017133</v>
      </c>
      <c r="BE71" s="16">
        <f t="shared" ref="BE71:BG127" si="48">$BL71+$AB$7*SIN(BF71)</f>
        <v>7.7167757657431979</v>
      </c>
      <c r="BF71" s="16">
        <f t="shared" si="48"/>
        <v>7.7167757002511514</v>
      </c>
      <c r="BG71" s="16">
        <f t="shared" si="48"/>
        <v>7.7167766030384293</v>
      </c>
      <c r="BH71" s="16">
        <f t="shared" si="47"/>
        <v>7.7167641589196476</v>
      </c>
      <c r="BI71" s="16">
        <f t="shared" si="47"/>
        <v>7.7169357889503427</v>
      </c>
      <c r="BJ71" s="16">
        <f t="shared" si="47"/>
        <v>7.7145871805531501</v>
      </c>
      <c r="BK71" s="16">
        <f t="shared" si="47"/>
        <v>7.7512563341948475</v>
      </c>
      <c r="BL71" s="16">
        <f t="shared" si="44"/>
        <v>8.2421809548641018</v>
      </c>
    </row>
    <row r="72" spans="1:64" x14ac:dyDescent="0.2">
      <c r="A72" s="35" t="s">
        <v>100</v>
      </c>
      <c r="B72" s="190"/>
      <c r="C72" s="191">
        <v>50313.411</v>
      </c>
      <c r="D72" s="191">
        <v>5.0000000000000001E-3</v>
      </c>
      <c r="E72" s="35">
        <f t="shared" si="11"/>
        <v>-3382.0168399837335</v>
      </c>
      <c r="F72" s="4">
        <f t="shared" si="12"/>
        <v>-3382</v>
      </c>
      <c r="G72" s="4">
        <f t="shared" si="13"/>
        <v>-5.3690964268753305E-3</v>
      </c>
      <c r="I72" s="4">
        <f t="shared" si="46"/>
        <v>-5.3690964268753305E-3</v>
      </c>
      <c r="K72" s="7"/>
      <c r="O72" s="4">
        <f t="shared" si="36"/>
        <v>4.3885652834120209E-3</v>
      </c>
      <c r="P72" s="312">
        <f t="shared" si="14"/>
        <v>35294.911</v>
      </c>
      <c r="Q72" s="1"/>
      <c r="R72" s="4">
        <f t="shared" si="15"/>
        <v>9.5211962052407865E-5</v>
      </c>
      <c r="S72">
        <v>0.1</v>
      </c>
      <c r="T72" s="4">
        <f t="shared" si="16"/>
        <v>9.5211962052407879E-6</v>
      </c>
      <c r="Z72" s="16">
        <f t="shared" si="17"/>
        <v>-3382</v>
      </c>
      <c r="AA72" s="113">
        <f t="shared" si="18"/>
        <v>3.3138073241801244E-3</v>
      </c>
      <c r="AB72" s="113">
        <f t="shared" si="19"/>
        <v>-4.2943384676434344E-3</v>
      </c>
      <c r="AC72" s="113">
        <f t="shared" si="20"/>
        <v>-35294.916369096427</v>
      </c>
      <c r="AD72" s="113"/>
      <c r="AE72" s="113">
        <f t="shared" si="21"/>
        <v>7.5392817550092877E-6</v>
      </c>
      <c r="AF72" s="16">
        <f t="shared" si="30"/>
        <v>-35294.916369096427</v>
      </c>
      <c r="AG72" s="270"/>
      <c r="AH72" s="16">
        <f t="shared" si="22"/>
        <v>-1.0747579592318966E-3</v>
      </c>
      <c r="AI72" s="16">
        <f t="shared" si="23"/>
        <v>1.2869387267617622</v>
      </c>
      <c r="AJ72" s="16">
        <f t="shared" si="24"/>
        <v>0.36117974812669962</v>
      </c>
      <c r="AK72" s="16">
        <f t="shared" si="25"/>
        <v>-0.44607116671584585</v>
      </c>
      <c r="AL72" s="16">
        <f t="shared" si="26"/>
        <v>2.1424172039411711</v>
      </c>
      <c r="AM72" s="16">
        <f t="shared" si="27"/>
        <v>1.8322827560092294</v>
      </c>
      <c r="AN72" s="113">
        <f t="shared" si="45"/>
        <v>8.8375995389602959</v>
      </c>
      <c r="AO72" s="113">
        <f t="shared" si="45"/>
        <v>8.839021029678257</v>
      </c>
      <c r="AP72" s="113">
        <f t="shared" si="45"/>
        <v>8.8422338677750485</v>
      </c>
      <c r="AQ72" s="113">
        <f t="shared" si="45"/>
        <v>8.849470604547367</v>
      </c>
      <c r="AR72" s="113">
        <f t="shared" si="45"/>
        <v>8.8656484031345144</v>
      </c>
      <c r="AS72" s="113">
        <f t="shared" si="45"/>
        <v>8.9012406213580455</v>
      </c>
      <c r="AT72" s="113">
        <f t="shared" si="45"/>
        <v>8.977136022529761</v>
      </c>
      <c r="AU72" s="113">
        <f t="shared" si="29"/>
        <v>9.1308150730697264</v>
      </c>
      <c r="AW72" s="16">
        <v>-10000</v>
      </c>
      <c r="AX72" s="16">
        <f t="shared" si="37"/>
        <v>6.6802954898706459E-3</v>
      </c>
      <c r="AY72" s="16">
        <f t="shared" si="38"/>
        <v>-4.0292745158098211E-4</v>
      </c>
      <c r="AZ72" s="16">
        <f t="shared" si="39"/>
        <v>7.0832229414516277E-3</v>
      </c>
      <c r="BA72" s="16">
        <f t="shared" si="40"/>
        <v>0.69011072323057365</v>
      </c>
      <c r="BB72" s="16">
        <f t="shared" si="41"/>
        <v>0.99998394783464106</v>
      </c>
      <c r="BC72" s="16">
        <f t="shared" si="42"/>
        <v>0.94681968761889457</v>
      </c>
      <c r="BD72" s="16">
        <f t="shared" si="43"/>
        <v>0.51226304041421089</v>
      </c>
      <c r="BE72" s="16">
        <f t="shared" si="48"/>
        <v>7.7758316240668703</v>
      </c>
      <c r="BF72" s="16">
        <f t="shared" si="48"/>
        <v>7.7758316196565458</v>
      </c>
      <c r="BG72" s="16">
        <f t="shared" si="48"/>
        <v>7.7758317261661603</v>
      </c>
      <c r="BH72" s="16">
        <f t="shared" si="47"/>
        <v>7.7758291539928805</v>
      </c>
      <c r="BI72" s="16">
        <f t="shared" si="47"/>
        <v>7.775891294793011</v>
      </c>
      <c r="BJ72" s="16">
        <f t="shared" si="47"/>
        <v>7.774403589012759</v>
      </c>
      <c r="BK72" s="16">
        <f t="shared" si="47"/>
        <v>7.8271579727497613</v>
      </c>
      <c r="BL72" s="16">
        <f t="shared" si="44"/>
        <v>8.3046025703604229</v>
      </c>
    </row>
    <row r="73" spans="1:64" x14ac:dyDescent="0.2">
      <c r="A73" s="35" t="s">
        <v>100</v>
      </c>
      <c r="B73" s="190"/>
      <c r="C73" s="191">
        <v>50357.415999999997</v>
      </c>
      <c r="D73" s="191">
        <v>5.0000000000000001E-3</v>
      </c>
      <c r="E73" s="35">
        <f t="shared" si="11"/>
        <v>-3243.9966918146902</v>
      </c>
      <c r="F73" s="4">
        <f t="shared" si="12"/>
        <v>-3244</v>
      </c>
      <c r="G73" s="4">
        <f t="shared" si="13"/>
        <v>1.0547495912760496E-3</v>
      </c>
      <c r="I73" s="4">
        <f t="shared" si="46"/>
        <v>1.0547495912760496E-3</v>
      </c>
      <c r="K73" s="7"/>
      <c r="O73" s="4">
        <f t="shared" si="36"/>
        <v>4.4938972520064107E-3</v>
      </c>
      <c r="P73" s="312">
        <f t="shared" si="14"/>
        <v>35338.915999999997</v>
      </c>
      <c r="Q73" s="1"/>
      <c r="R73" s="4">
        <f t="shared" si="15"/>
        <v>1.1827736632307116E-5</v>
      </c>
      <c r="S73">
        <v>0.1</v>
      </c>
      <c r="T73" s="4">
        <f t="shared" si="16"/>
        <v>1.1827736632307117E-6</v>
      </c>
      <c r="Z73" s="16">
        <f t="shared" si="17"/>
        <v>-3244</v>
      </c>
      <c r="AA73" s="113">
        <f t="shared" si="18"/>
        <v>3.1481519713373626E-3</v>
      </c>
      <c r="AB73" s="113">
        <f t="shared" si="19"/>
        <v>2.4004948719450977E-3</v>
      </c>
      <c r="AC73" s="113">
        <f t="shared" si="20"/>
        <v>-35338.914945250406</v>
      </c>
      <c r="AD73" s="113"/>
      <c r="AE73" s="113">
        <f t="shared" si="21"/>
        <v>4.3823335248463706E-7</v>
      </c>
      <c r="AF73" s="16">
        <f t="shared" si="30"/>
        <v>-35338.914945250406</v>
      </c>
      <c r="AG73" s="270"/>
      <c r="AH73" s="16">
        <f t="shared" si="22"/>
        <v>-1.3457452806690481E-3</v>
      </c>
      <c r="AI73" s="16">
        <f t="shared" si="23"/>
        <v>1.3078849554655758</v>
      </c>
      <c r="AJ73" s="16">
        <f t="shared" si="24"/>
        <v>0.31629897464328988</v>
      </c>
      <c r="AK73" s="16">
        <f t="shared" si="25"/>
        <v>-0.43187981301382627</v>
      </c>
      <c r="AL73" s="16">
        <f t="shared" si="26"/>
        <v>2.1901243226506537</v>
      </c>
      <c r="AM73" s="16">
        <f t="shared" si="27"/>
        <v>1.940990780699767</v>
      </c>
      <c r="AN73" s="113">
        <f t="shared" si="45"/>
        <v>8.8687716114144752</v>
      </c>
      <c r="AO73" s="113">
        <f t="shared" si="45"/>
        <v>8.8702515463083937</v>
      </c>
      <c r="AP73" s="113">
        <f t="shared" si="45"/>
        <v>8.873530324169133</v>
      </c>
      <c r="AQ73" s="113">
        <f t="shared" si="45"/>
        <v>8.8807710285596411</v>
      </c>
      <c r="AR73" s="113">
        <f t="shared" si="45"/>
        <v>8.8966503224154874</v>
      </c>
      <c r="AS73" s="113">
        <f t="shared" si="45"/>
        <v>8.9309748849351145</v>
      </c>
      <c r="AT73" s="113">
        <f t="shared" si="45"/>
        <v>9.0031325310464076</v>
      </c>
      <c r="AU73" s="113">
        <f t="shared" si="29"/>
        <v>9.1480434389467096</v>
      </c>
      <c r="AW73" s="16">
        <v>-9500</v>
      </c>
      <c r="AX73" s="16">
        <f t="shared" si="37"/>
        <v>6.695991391996641E-3</v>
      </c>
      <c r="AY73" s="16">
        <f t="shared" si="38"/>
        <v>-5.8701809672101262E-5</v>
      </c>
      <c r="AZ73" s="16">
        <f t="shared" si="39"/>
        <v>6.7546932016687425E-3</v>
      </c>
      <c r="BA73" s="16">
        <f t="shared" si="40"/>
        <v>0.71216439768227491</v>
      </c>
      <c r="BB73" s="16">
        <f t="shared" si="41"/>
        <v>0.99843185423544401</v>
      </c>
      <c r="BC73" s="16">
        <f t="shared" si="42"/>
        <v>0.99716353548946601</v>
      </c>
      <c r="BD73" s="16">
        <f t="shared" si="43"/>
        <v>0.54446241568878273</v>
      </c>
      <c r="BE73" s="16">
        <f t="shared" si="48"/>
        <v>7.8367134821440887</v>
      </c>
      <c r="BF73" s="16">
        <f t="shared" si="48"/>
        <v>7.836713482148336</v>
      </c>
      <c r="BG73" s="16">
        <f t="shared" si="48"/>
        <v>7.8367134816845887</v>
      </c>
      <c r="BH73" s="16">
        <f t="shared" si="47"/>
        <v>7.836713532320978</v>
      </c>
      <c r="BI73" s="16">
        <f t="shared" si="47"/>
        <v>7.8367080042314701</v>
      </c>
      <c r="BJ73" s="16">
        <f t="shared" si="47"/>
        <v>7.837322345294516</v>
      </c>
      <c r="BK73" s="16">
        <f t="shared" si="47"/>
        <v>7.9049193501814665</v>
      </c>
      <c r="BL73" s="16">
        <f t="shared" si="44"/>
        <v>8.367024185856744</v>
      </c>
    </row>
    <row r="74" spans="1:64" x14ac:dyDescent="0.2">
      <c r="A74" s="35" t="s">
        <v>100</v>
      </c>
      <c r="B74" s="190"/>
      <c r="C74" s="191">
        <v>50380.368999999999</v>
      </c>
      <c r="D74" s="191">
        <v>5.0000000000000001E-3</v>
      </c>
      <c r="E74" s="35">
        <f t="shared" si="11"/>
        <v>-3172.0054076214301</v>
      </c>
      <c r="F74" s="4">
        <f t="shared" si="12"/>
        <v>-3172</v>
      </c>
      <c r="G74" s="4">
        <f t="shared" si="13"/>
        <v>-1.7241133537027054E-3</v>
      </c>
      <c r="I74" s="4">
        <f t="shared" si="46"/>
        <v>-1.7241133537027054E-3</v>
      </c>
      <c r="K74" s="7"/>
      <c r="O74" s="4">
        <f t="shared" si="36"/>
        <v>4.5489409393391789E-3</v>
      </c>
      <c r="P74" s="312">
        <f t="shared" si="14"/>
        <v>35361.868999999999</v>
      </c>
      <c r="Q74" s="1"/>
      <c r="R74" s="4">
        <f t="shared" si="15"/>
        <v>3.9351210163451214E-5</v>
      </c>
      <c r="S74">
        <v>0.1</v>
      </c>
      <c r="T74" s="4">
        <f t="shared" si="16"/>
        <v>3.9351210163451217E-6</v>
      </c>
      <c r="Z74" s="16">
        <f t="shared" si="17"/>
        <v>-3172</v>
      </c>
      <c r="AA74" s="113">
        <f t="shared" si="18"/>
        <v>3.0606174238862745E-3</v>
      </c>
      <c r="AB74" s="113">
        <f t="shared" si="19"/>
        <v>-2.3578983824980087E-4</v>
      </c>
      <c r="AC74" s="113">
        <f t="shared" si="20"/>
        <v>-35361.870724113352</v>
      </c>
      <c r="AD74" s="113"/>
      <c r="AE74" s="113">
        <f t="shared" si="21"/>
        <v>2.2893648614007249E-6</v>
      </c>
      <c r="AF74" s="16">
        <f t="shared" si="30"/>
        <v>-35361.870724113352</v>
      </c>
      <c r="AG74" s="270"/>
      <c r="AH74" s="16">
        <f t="shared" si="22"/>
        <v>-1.4883235154529045E-3</v>
      </c>
      <c r="AI74" s="16">
        <f t="shared" si="23"/>
        <v>1.318796444642937</v>
      </c>
      <c r="AJ74" s="16">
        <f t="shared" si="24"/>
        <v>0.29200830035382513</v>
      </c>
      <c r="AK74" s="16">
        <f t="shared" si="25"/>
        <v>-0.42388930816183595</v>
      </c>
      <c r="AL74" s="16">
        <f t="shared" si="26"/>
        <v>2.2156239525200014</v>
      </c>
      <c r="AM74" s="16">
        <f t="shared" si="27"/>
        <v>2.0033206977783178</v>
      </c>
      <c r="AN74" s="113">
        <f t="shared" si="45"/>
        <v>8.8852313584037947</v>
      </c>
      <c r="AO74" s="113">
        <f t="shared" si="45"/>
        <v>8.8867368982082127</v>
      </c>
      <c r="AP74" s="113">
        <f t="shared" si="45"/>
        <v>8.8900392361371576</v>
      </c>
      <c r="AQ74" s="113">
        <f t="shared" si="45"/>
        <v>8.8972602980053264</v>
      </c>
      <c r="AR74" s="113">
        <f t="shared" si="45"/>
        <v>8.9129458682578324</v>
      </c>
      <c r="AS74" s="113">
        <f t="shared" si="45"/>
        <v>8.9465555780541681</v>
      </c>
      <c r="AT74" s="113">
        <f t="shared" si="45"/>
        <v>9.016713166281626</v>
      </c>
      <c r="AU74" s="113">
        <f t="shared" si="29"/>
        <v>9.1570321515781803</v>
      </c>
      <c r="AW74" s="16">
        <v>-9000</v>
      </c>
      <c r="AX74" s="16">
        <f t="shared" si="37"/>
        <v>6.6774634960138158E-3</v>
      </c>
      <c r="AY74" s="16">
        <f t="shared" si="38"/>
        <v>2.8842983856442432E-4</v>
      </c>
      <c r="AZ74" s="16">
        <f t="shared" si="39"/>
        <v>6.3890336574493915E-3</v>
      </c>
      <c r="BA74" s="16">
        <f t="shared" si="40"/>
        <v>0.73650370937016851</v>
      </c>
      <c r="BB74" s="16">
        <f t="shared" si="41"/>
        <v>0.99398482642321406</v>
      </c>
      <c r="BC74" s="16">
        <f t="shared" si="42"/>
        <v>1.0508916055878201</v>
      </c>
      <c r="BD74" s="16">
        <f t="shared" si="43"/>
        <v>0.57981560390831388</v>
      </c>
      <c r="BE74" s="16">
        <f t="shared" si="48"/>
        <v>7.8996079991474755</v>
      </c>
      <c r="BF74" s="16">
        <f t="shared" si="48"/>
        <v>7.8996080005290743</v>
      </c>
      <c r="BG74" s="16">
        <f t="shared" si="48"/>
        <v>7.899608057640287</v>
      </c>
      <c r="BH74" s="16">
        <f t="shared" si="47"/>
        <v>7.8996104183863336</v>
      </c>
      <c r="BI74" s="16">
        <f t="shared" si="47"/>
        <v>7.8997078954888211</v>
      </c>
      <c r="BJ74" s="16">
        <f t="shared" si="47"/>
        <v>7.9035658873581971</v>
      </c>
      <c r="BK74" s="16">
        <f t="shared" si="47"/>
        <v>7.9844807151559349</v>
      </c>
      <c r="BL74" s="16">
        <f t="shared" si="44"/>
        <v>8.4294458013530651</v>
      </c>
    </row>
    <row r="75" spans="1:64" x14ac:dyDescent="0.2">
      <c r="A75" s="35" t="s">
        <v>101</v>
      </c>
      <c r="B75" s="190" t="s">
        <v>112</v>
      </c>
      <c r="C75" s="191">
        <v>50423.256999999998</v>
      </c>
      <c r="D75" s="191">
        <v>4.0000000000000001E-3</v>
      </c>
      <c r="E75" s="198">
        <f t="shared" si="11"/>
        <v>-3037.4886910057244</v>
      </c>
      <c r="F75" s="13">
        <f t="shared" si="12"/>
        <v>-3037.5</v>
      </c>
      <c r="G75" s="13">
        <f t="shared" si="13"/>
        <v>3.6056496101082303E-3</v>
      </c>
      <c r="H75" s="13"/>
      <c r="I75" s="13">
        <f t="shared" si="46"/>
        <v>3.6056496101082303E-3</v>
      </c>
      <c r="J75" s="13"/>
      <c r="K75" s="7"/>
      <c r="L75" s="13"/>
      <c r="M75" s="13"/>
      <c r="N75" s="13"/>
      <c r="O75" s="13">
        <f t="shared" si="36"/>
        <v>4.6519270295519123E-3</v>
      </c>
      <c r="P75" s="313">
        <f t="shared" si="14"/>
        <v>35404.756999999998</v>
      </c>
      <c r="Q75" s="1"/>
      <c r="R75" s="4">
        <f t="shared" si="15"/>
        <v>1.0946964384377306E-6</v>
      </c>
      <c r="S75">
        <v>0.1</v>
      </c>
      <c r="T75" s="4">
        <f t="shared" si="16"/>
        <v>1.0946964384377306E-7</v>
      </c>
      <c r="Z75" s="16">
        <f t="shared" si="17"/>
        <v>-3037.5</v>
      </c>
      <c r="AA75" s="113">
        <f t="shared" si="18"/>
        <v>2.8952986087104234E-3</v>
      </c>
      <c r="AB75" s="113">
        <f t="shared" si="19"/>
        <v>5.3622780309497192E-3</v>
      </c>
      <c r="AC75" s="113">
        <f t="shared" si="20"/>
        <v>-35404.753394350388</v>
      </c>
      <c r="AD75" s="113"/>
      <c r="AE75" s="113">
        <f t="shared" si="21"/>
        <v>5.0459854518686703E-8</v>
      </c>
      <c r="AF75" s="16">
        <f t="shared" si="30"/>
        <v>-35404.753394350388</v>
      </c>
      <c r="AG75" s="270"/>
      <c r="AH75" s="16">
        <f t="shared" si="22"/>
        <v>-1.7566284208414889E-3</v>
      </c>
      <c r="AI75" s="16">
        <f t="shared" si="23"/>
        <v>1.3390787106849555</v>
      </c>
      <c r="AJ75" s="16">
        <f t="shared" si="24"/>
        <v>0.24504366339470879</v>
      </c>
      <c r="AK75" s="16">
        <f t="shared" si="25"/>
        <v>-0.40784671955420387</v>
      </c>
      <c r="AL75" s="16">
        <f t="shared" si="26"/>
        <v>2.2643852097273078</v>
      </c>
      <c r="AM75" s="16">
        <f t="shared" si="27"/>
        <v>2.1318511317191096</v>
      </c>
      <c r="AN75" s="113">
        <f t="shared" si="45"/>
        <v>8.9163361458486996</v>
      </c>
      <c r="AO75" s="113">
        <f t="shared" si="45"/>
        <v>8.917879225930923</v>
      </c>
      <c r="AP75" s="113">
        <f t="shared" si="45"/>
        <v>8.9212039502569489</v>
      </c>
      <c r="AQ75" s="113">
        <f t="shared" si="45"/>
        <v>8.928346841551198</v>
      </c>
      <c r="AR75" s="113">
        <f t="shared" si="45"/>
        <v>8.9436005017071043</v>
      </c>
      <c r="AS75" s="113">
        <f t="shared" si="45"/>
        <v>8.9757790203313501</v>
      </c>
      <c r="AT75" s="113">
        <f t="shared" si="45"/>
        <v>9.0421126298862067</v>
      </c>
      <c r="AU75" s="113">
        <f t="shared" si="29"/>
        <v>9.1738235661466909</v>
      </c>
      <c r="AW75" s="16">
        <v>-8500</v>
      </c>
      <c r="AX75" s="16">
        <f t="shared" si="37"/>
        <v>6.6223079039514788E-3</v>
      </c>
      <c r="AY75" s="16">
        <f t="shared" si="38"/>
        <v>6.3846749312859469E-4</v>
      </c>
      <c r="AZ75" s="16">
        <f t="shared" si="39"/>
        <v>5.9838404108228842E-3</v>
      </c>
      <c r="BA75" s="16">
        <f t="shared" si="40"/>
        <v>0.76343797446404504</v>
      </c>
      <c r="BB75" s="16">
        <f t="shared" si="41"/>
        <v>0.98603226258859233</v>
      </c>
      <c r="BC75" s="16">
        <f t="shared" si="42"/>
        <v>1.1084878601332619</v>
      </c>
      <c r="BD75" s="16">
        <f t="shared" si="43"/>
        <v>0.61895969656102967</v>
      </c>
      <c r="BE75" s="16">
        <f t="shared" si="48"/>
        <v>7.9647268004927039</v>
      </c>
      <c r="BF75" s="16">
        <f t="shared" si="48"/>
        <v>7.9647269000475331</v>
      </c>
      <c r="BG75" s="16">
        <f t="shared" si="48"/>
        <v>7.9647285983959746</v>
      </c>
      <c r="BH75" s="16">
        <f t="shared" si="47"/>
        <v>7.964757567254301</v>
      </c>
      <c r="BI75" s="16">
        <f t="shared" si="47"/>
        <v>7.9652505345522773</v>
      </c>
      <c r="BJ75" s="16">
        <f t="shared" si="47"/>
        <v>7.9733289667816214</v>
      </c>
      <c r="BK75" s="16">
        <f t="shared" si="47"/>
        <v>8.0657753050401748</v>
      </c>
      <c r="BL75" s="16">
        <f t="shared" si="44"/>
        <v>8.4918674168493844</v>
      </c>
    </row>
    <row r="76" spans="1:64" x14ac:dyDescent="0.2">
      <c r="A76" s="35" t="s">
        <v>102</v>
      </c>
      <c r="B76" s="190"/>
      <c r="C76" s="191">
        <v>50673.387000000002</v>
      </c>
      <c r="D76" s="199">
        <v>4.0000000000000001E-3</v>
      </c>
      <c r="E76" s="35">
        <f t="shared" si="11"/>
        <v>-2252.9646673373813</v>
      </c>
      <c r="F76" s="13">
        <f t="shared" si="12"/>
        <v>-2253</v>
      </c>
      <c r="G76" s="13">
        <f t="shared" si="13"/>
        <v>1.1265122077020351E-2</v>
      </c>
      <c r="H76" s="13"/>
      <c r="I76" s="13">
        <f t="shared" si="46"/>
        <v>1.1265122077020351E-2</v>
      </c>
      <c r="J76" s="13"/>
      <c r="K76" s="234"/>
      <c r="L76" s="13"/>
      <c r="M76" s="13"/>
      <c r="N76" s="13"/>
      <c r="O76" s="13">
        <f t="shared" si="36"/>
        <v>5.2568056169629233E-3</v>
      </c>
      <c r="P76" s="313">
        <f t="shared" si="14"/>
        <v>35654.887000000002</v>
      </c>
      <c r="Q76" s="235"/>
      <c r="R76" s="13">
        <f t="shared" si="15"/>
        <v>3.6099866684197019E-5</v>
      </c>
      <c r="S76">
        <v>0.1</v>
      </c>
      <c r="T76" s="4">
        <f t="shared" si="16"/>
        <v>3.6099866684197019E-6</v>
      </c>
      <c r="Z76" s="16">
        <f t="shared" si="17"/>
        <v>-2253</v>
      </c>
      <c r="AA76" s="113">
        <f t="shared" si="18"/>
        <v>1.9062804344748135E-3</v>
      </c>
      <c r="AB76" s="113">
        <f t="shared" si="19"/>
        <v>1.4615647259508461E-2</v>
      </c>
      <c r="AC76" s="113">
        <f t="shared" si="20"/>
        <v>-35654.875734877925</v>
      </c>
      <c r="AD76" s="113"/>
      <c r="AE76" s="113">
        <f t="shared" si="21"/>
        <v>8.7587916890244451E-6</v>
      </c>
      <c r="AF76" s="16">
        <f t="shared" si="30"/>
        <v>-35654.875734877925</v>
      </c>
      <c r="AG76" s="270"/>
      <c r="AH76" s="16">
        <f t="shared" si="22"/>
        <v>-3.3505251824881097E-3</v>
      </c>
      <c r="AI76" s="16">
        <f t="shared" si="23"/>
        <v>1.4482395997390927</v>
      </c>
      <c r="AJ76" s="16">
        <f t="shared" si="24"/>
        <v>-6.5576870214019284E-2</v>
      </c>
      <c r="AK76" s="16">
        <f t="shared" si="25"/>
        <v>-0.28353937983397504</v>
      </c>
      <c r="AL76" s="16">
        <f t="shared" si="26"/>
        <v>2.5775739001882898</v>
      </c>
      <c r="AM76" s="16">
        <f t="shared" si="27"/>
        <v>3.451476053438236</v>
      </c>
      <c r="AN76" s="113">
        <f t="shared" si="45"/>
        <v>9.1065012353668155</v>
      </c>
      <c r="AO76" s="113">
        <f t="shared" si="45"/>
        <v>9.1079166593674739</v>
      </c>
      <c r="AP76" s="113">
        <f t="shared" si="45"/>
        <v>9.110723830283769</v>
      </c>
      <c r="AQ76" s="113">
        <f t="shared" si="45"/>
        <v>9.1162836771042901</v>
      </c>
      <c r="AR76" s="113">
        <f t="shared" si="45"/>
        <v>9.1272666281854473</v>
      </c>
      <c r="AS76" s="113">
        <f t="shared" si="45"/>
        <v>9.1488556683184523</v>
      </c>
      <c r="AT76" s="113">
        <f t="shared" si="45"/>
        <v>9.1909218795187275</v>
      </c>
      <c r="AU76" s="113">
        <f t="shared" si="29"/>
        <v>9.2717630808604188</v>
      </c>
      <c r="AW76" s="16">
        <v>-8000</v>
      </c>
      <c r="AX76" s="16">
        <f t="shared" si="37"/>
        <v>6.5279209071767569E-3</v>
      </c>
      <c r="AY76" s="16">
        <f t="shared" si="38"/>
        <v>9.9141115402040991E-4</v>
      </c>
      <c r="AZ76" s="16">
        <f t="shared" si="39"/>
        <v>5.5365097531563465E-3</v>
      </c>
      <c r="BA76" s="16">
        <f t="shared" si="40"/>
        <v>0.79332536036873413</v>
      </c>
      <c r="BB76" s="16">
        <f t="shared" si="41"/>
        <v>0.97380885536834438</v>
      </c>
      <c r="BC76" s="16">
        <f t="shared" si="42"/>
        <v>1.1705278877870133</v>
      </c>
      <c r="BD76" s="16">
        <f t="shared" si="43"/>
        <v>0.66271802439703398</v>
      </c>
      <c r="BE76" s="16">
        <f t="shared" si="48"/>
        <v>8.0323105429585482</v>
      </c>
      <c r="BF76" s="16">
        <f t="shared" si="48"/>
        <v>8.032311615220781</v>
      </c>
      <c r="BG76" s="16">
        <f t="shared" si="48"/>
        <v>8.0323230117363735</v>
      </c>
      <c r="BH76" s="16">
        <f t="shared" si="47"/>
        <v>8.0324440948559594</v>
      </c>
      <c r="BI76" s="16">
        <f t="shared" si="47"/>
        <v>8.0337255680104853</v>
      </c>
      <c r="BJ76" s="16">
        <f t="shared" si="47"/>
        <v>8.046772106635002</v>
      </c>
      <c r="BK76" s="16">
        <f t="shared" si="47"/>
        <v>8.1487296059555838</v>
      </c>
      <c r="BL76" s="16">
        <f t="shared" si="44"/>
        <v>8.5542890323457055</v>
      </c>
    </row>
    <row r="77" spans="1:64" x14ac:dyDescent="0.2">
      <c r="A77" s="35" t="s">
        <v>102</v>
      </c>
      <c r="B77" s="190" t="s">
        <v>112</v>
      </c>
      <c r="C77" s="191">
        <v>50684.379000000001</v>
      </c>
      <c r="D77" s="199">
        <v>5.0000000000000001E-3</v>
      </c>
      <c r="E77" s="233">
        <f t="shared" si="11"/>
        <v>-2218.4886425976019</v>
      </c>
      <c r="F77">
        <f t="shared" si="12"/>
        <v>-2218.5</v>
      </c>
      <c r="G77">
        <f t="shared" si="13"/>
        <v>3.621083582402207E-3</v>
      </c>
      <c r="H77"/>
      <c r="I77">
        <f t="shared" si="46"/>
        <v>3.621083582402207E-3</v>
      </c>
      <c r="J77"/>
      <c r="K77"/>
      <c r="L77"/>
      <c r="M77"/>
      <c r="N77"/>
      <c r="O77">
        <f t="shared" si="36"/>
        <v>5.2835706174651914E-3</v>
      </c>
      <c r="P77" s="317">
        <f t="shared" si="14"/>
        <v>35665.879000000001</v>
      </c>
      <c r="Q77" s="236"/>
      <c r="R77">
        <f t="shared" si="15"/>
        <v>2.7638631417525129E-6</v>
      </c>
      <c r="S77">
        <v>0.1</v>
      </c>
      <c r="T77" s="12">
        <f t="shared" si="16"/>
        <v>2.763863141752513E-7</v>
      </c>
      <c r="Z77" s="16">
        <f t="shared" si="17"/>
        <v>-2218.5</v>
      </c>
      <c r="AA77" s="113">
        <f t="shared" si="18"/>
        <v>1.8627993646879123E-3</v>
      </c>
      <c r="AB77" s="113">
        <f t="shared" si="19"/>
        <v>7.0418548351794865E-3</v>
      </c>
      <c r="AC77" s="113">
        <f t="shared" si="20"/>
        <v>-35665.875378916418</v>
      </c>
      <c r="AD77" s="113"/>
      <c r="AE77" s="113">
        <f t="shared" si="21"/>
        <v>3.0915633902631695E-7</v>
      </c>
      <c r="AF77" s="16">
        <f t="shared" si="30"/>
        <v>-35665.875378916418</v>
      </c>
      <c r="AG77" s="270"/>
      <c r="AH77" s="16">
        <f t="shared" si="22"/>
        <v>-3.4207712527772791E-3</v>
      </c>
      <c r="AI77" s="16">
        <f t="shared" si="23"/>
        <v>1.4523977679304734</v>
      </c>
      <c r="AJ77" s="16">
        <f t="shared" si="24"/>
        <v>-8.0376998456675522E-2</v>
      </c>
      <c r="AK77" s="16">
        <f t="shared" si="25"/>
        <v>-0.27685660234573178</v>
      </c>
      <c r="AL77" s="16">
        <f t="shared" si="26"/>
        <v>2.5924137349257554</v>
      </c>
      <c r="AM77" s="16">
        <f t="shared" si="27"/>
        <v>3.5498071549248906</v>
      </c>
      <c r="AN77" s="113">
        <f t="shared" si="45"/>
        <v>9.1151755115109463</v>
      </c>
      <c r="AO77" s="113">
        <f t="shared" si="45"/>
        <v>9.1165697815269571</v>
      </c>
      <c r="AP77" s="113">
        <f t="shared" si="45"/>
        <v>9.1193273360472986</v>
      </c>
      <c r="AQ77" s="113">
        <f t="shared" si="45"/>
        <v>9.1247741342554765</v>
      </c>
      <c r="AR77" s="113">
        <f t="shared" si="45"/>
        <v>9.1355060764250133</v>
      </c>
      <c r="AS77" s="113">
        <f t="shared" si="45"/>
        <v>9.1565529127859815</v>
      </c>
      <c r="AT77" s="113">
        <f t="shared" si="45"/>
        <v>9.19748745988867</v>
      </c>
      <c r="AU77" s="113">
        <f t="shared" si="29"/>
        <v>9.2760701723296641</v>
      </c>
      <c r="AW77" s="16">
        <v>-7500</v>
      </c>
      <c r="AX77" s="16">
        <f t="shared" si="37"/>
        <v>6.3915018474028978E-3</v>
      </c>
      <c r="AY77" s="16">
        <f t="shared" si="38"/>
        <v>1.3472608212398696E-3</v>
      </c>
      <c r="AZ77" s="16">
        <f t="shared" si="39"/>
        <v>5.044241026163028E-3</v>
      </c>
      <c r="BA77" s="16">
        <f t="shared" si="40"/>
        <v>0.8265780320182079</v>
      </c>
      <c r="BB77" s="16">
        <f t="shared" si="41"/>
        <v>0.95635142290242514</v>
      </c>
      <c r="BC77" s="16">
        <f t="shared" si="42"/>
        <v>1.2376999277235319</v>
      </c>
      <c r="BD77" s="16">
        <f t="shared" si="43"/>
        <v>0.71217425962155456</v>
      </c>
      <c r="BE77" s="16">
        <f t="shared" si="48"/>
        <v>8.1026337354600724</v>
      </c>
      <c r="BF77" s="16">
        <f t="shared" si="48"/>
        <v>8.1026393958374072</v>
      </c>
      <c r="BG77" s="16">
        <f t="shared" si="48"/>
        <v>8.1026827564939872</v>
      </c>
      <c r="BH77" s="16">
        <f t="shared" si="47"/>
        <v>8.1030146704679193</v>
      </c>
      <c r="BI77" s="16">
        <f t="shared" si="47"/>
        <v>8.1055411758758495</v>
      </c>
      <c r="BJ77" s="16">
        <f t="shared" si="47"/>
        <v>8.1240152902217861</v>
      </c>
      <c r="BK77" s="16">
        <f t="shared" si="47"/>
        <v>8.2332636391286869</v>
      </c>
      <c r="BL77" s="16">
        <f t="shared" si="44"/>
        <v>8.6167106478420266</v>
      </c>
    </row>
    <row r="78" spans="1:64" x14ac:dyDescent="0.2">
      <c r="A78" s="35" t="s">
        <v>102</v>
      </c>
      <c r="B78" s="190"/>
      <c r="C78" s="191">
        <v>50688.368000000002</v>
      </c>
      <c r="D78" s="199">
        <v>5.0000000000000001E-3</v>
      </c>
      <c r="E78" s="233">
        <f t="shared" si="11"/>
        <v>-2205.9772831828413</v>
      </c>
      <c r="F78">
        <f t="shared" si="12"/>
        <v>-2206</v>
      </c>
      <c r="G78">
        <f t="shared" si="13"/>
        <v>7.2428087660227902E-3</v>
      </c>
      <c r="H78"/>
      <c r="I78">
        <f t="shared" si="46"/>
        <v>7.2428087660227902E-3</v>
      </c>
      <c r="J78"/>
      <c r="K78"/>
      <c r="L78"/>
      <c r="M78"/>
      <c r="N78"/>
      <c r="O78">
        <f t="shared" si="36"/>
        <v>5.2932714959727234E-3</v>
      </c>
      <c r="P78" s="317">
        <f t="shared" si="14"/>
        <v>35669.868000000002</v>
      </c>
      <c r="Q78" s="236"/>
      <c r="R78">
        <f t="shared" si="15"/>
        <v>3.800695567314267E-6</v>
      </c>
      <c r="S78">
        <v>0.1</v>
      </c>
      <c r="T78" s="12">
        <f t="shared" si="16"/>
        <v>3.8006955673142673E-7</v>
      </c>
      <c r="Z78" s="16">
        <f t="shared" si="17"/>
        <v>-2206</v>
      </c>
      <c r="AA78" s="113">
        <f t="shared" si="18"/>
        <v>1.8470659272848125E-3</v>
      </c>
      <c r="AB78" s="113">
        <f t="shared" si="19"/>
        <v>1.06890143347107E-2</v>
      </c>
      <c r="AC78" s="113">
        <f t="shared" si="20"/>
        <v>-35669.860757191236</v>
      </c>
      <c r="AD78" s="113"/>
      <c r="AE78" s="113">
        <f t="shared" si="21"/>
        <v>2.9114040781792173E-6</v>
      </c>
      <c r="AF78" s="16">
        <f t="shared" si="30"/>
        <v>-35669.860757191236</v>
      </c>
      <c r="AG78" s="270"/>
      <c r="AH78" s="16">
        <f t="shared" si="22"/>
        <v>-3.4462055686879109E-3</v>
      </c>
      <c r="AI78" s="16">
        <f t="shared" si="23"/>
        <v>1.453885361496688</v>
      </c>
      <c r="AJ78" s="16">
        <f t="shared" si="24"/>
        <v>-8.5755319444038636E-2</v>
      </c>
      <c r="AK78" s="16">
        <f t="shared" si="25"/>
        <v>-0.27441100070864133</v>
      </c>
      <c r="AL78" s="16">
        <f t="shared" si="26"/>
        <v>2.5978107143497637</v>
      </c>
      <c r="AM78" s="16">
        <f t="shared" si="27"/>
        <v>3.5868647354497001</v>
      </c>
      <c r="AN78" s="113">
        <f t="shared" si="45"/>
        <v>9.1183240741993075</v>
      </c>
      <c r="AO78" s="113">
        <f t="shared" si="45"/>
        <v>9.1197103445686487</v>
      </c>
      <c r="AP78" s="113">
        <f t="shared" si="45"/>
        <v>9.1224493735897063</v>
      </c>
      <c r="AQ78" s="113">
        <f t="shared" si="45"/>
        <v>9.1278543705030124</v>
      </c>
      <c r="AR78" s="113">
        <f t="shared" si="45"/>
        <v>9.1384942018154032</v>
      </c>
      <c r="AS78" s="113">
        <f t="shared" si="45"/>
        <v>9.1593432357995006</v>
      </c>
      <c r="AT78" s="113">
        <f t="shared" si="45"/>
        <v>9.1998666553324675</v>
      </c>
      <c r="AU78" s="113">
        <f t="shared" si="29"/>
        <v>9.2776307127170732</v>
      </c>
      <c r="AW78" s="16">
        <v>-7000</v>
      </c>
      <c r="AX78" s="16">
        <f t="shared" si="37"/>
        <v>6.2100702133062874E-3</v>
      </c>
      <c r="AY78" s="16">
        <f t="shared" si="38"/>
        <v>1.7060164947869751E-3</v>
      </c>
      <c r="AZ78" s="16">
        <f t="shared" si="39"/>
        <v>4.5040537185193118E-3</v>
      </c>
      <c r="BA78" s="16">
        <f t="shared" si="40"/>
        <v>0.86366490031458354</v>
      </c>
      <c r="BB78" s="16">
        <f t="shared" si="41"/>
        <v>0.93244394056353719</v>
      </c>
      <c r="BC78" s="16">
        <f t="shared" si="42"/>
        <v>1.3108310494941044</v>
      </c>
      <c r="BD78" s="16">
        <f t="shared" si="43"/>
        <v>0.7687850232369775</v>
      </c>
      <c r="BE78" s="16">
        <f t="shared" si="48"/>
        <v>8.176010425994555</v>
      </c>
      <c r="BF78" s="16">
        <f t="shared" si="48"/>
        <v>8.1760306904117659</v>
      </c>
      <c r="BG78" s="16">
        <f t="shared" si="48"/>
        <v>8.1761513805306016</v>
      </c>
      <c r="BH78" s="16">
        <f t="shared" si="47"/>
        <v>8.1768692807090524</v>
      </c>
      <c r="BI78" s="16">
        <f t="shared" si="47"/>
        <v>8.1811081424232022</v>
      </c>
      <c r="BJ78" s="16">
        <f t="shared" si="47"/>
        <v>8.2051321066127763</v>
      </c>
      <c r="BK78" s="16">
        <f t="shared" si="47"/>
        <v>8.3192912724239036</v>
      </c>
      <c r="BL78" s="16">
        <f t="shared" si="44"/>
        <v>8.6791322633383476</v>
      </c>
    </row>
    <row r="79" spans="1:64" x14ac:dyDescent="0.2">
      <c r="A79" s="35" t="s">
        <v>363</v>
      </c>
      <c r="B79" s="190" t="s">
        <v>111</v>
      </c>
      <c r="C79" s="191">
        <v>51282.976999999999</v>
      </c>
      <c r="D79" s="35" t="s">
        <v>291</v>
      </c>
      <c r="E79" s="233">
        <f t="shared" si="11"/>
        <v>-341.0068870312457</v>
      </c>
      <c r="F79">
        <f t="shared" si="12"/>
        <v>-341</v>
      </c>
      <c r="G79" s="237">
        <f t="shared" si="13"/>
        <v>-2.19579397526104E-3</v>
      </c>
      <c r="H79" s="150"/>
      <c r="I79"/>
      <c r="J79" s="150"/>
      <c r="K79">
        <f t="shared" ref="K79:K110" si="49">G79</f>
        <v>-2.19579397526104E-3</v>
      </c>
      <c r="L79" s="150"/>
      <c r="M79"/>
      <c r="N79" s="130">
        <f ca="1">C$11+C$12*F79</f>
        <v>-4.2377533668372372E-3</v>
      </c>
      <c r="O79">
        <f t="shared" si="36"/>
        <v>6.7609935495595037E-3</v>
      </c>
      <c r="P79" s="317">
        <f t="shared" si="14"/>
        <v>36264.476999999999</v>
      </c>
      <c r="Q79" s="236"/>
      <c r="R79">
        <f t="shared" si="15"/>
        <v>8.0224042764780916E-5</v>
      </c>
      <c r="S79">
        <v>1</v>
      </c>
      <c r="T79" s="12">
        <f t="shared" si="16"/>
        <v>8.0224042764780916E-5</v>
      </c>
      <c r="Z79" s="16">
        <f t="shared" si="17"/>
        <v>-341</v>
      </c>
      <c r="AA79" s="113">
        <f t="shared" si="18"/>
        <v>-6.1114467365040032E-5</v>
      </c>
      <c r="AB79" s="113">
        <f t="shared" si="19"/>
        <v>4.6263140416635037E-3</v>
      </c>
      <c r="AC79" s="113">
        <f t="shared" si="20"/>
        <v>-36264.479195793974</v>
      </c>
      <c r="AD79" s="113"/>
      <c r="AE79" s="113">
        <f t="shared" si="21"/>
        <v>4.5568566014311084E-6</v>
      </c>
      <c r="AF79" s="16">
        <f t="shared" si="30"/>
        <v>-36264.479195793974</v>
      </c>
      <c r="AG79" s="270"/>
      <c r="AH79" s="16">
        <f t="shared" si="22"/>
        <v>-6.8221080169245437E-3</v>
      </c>
      <c r="AI79" s="16">
        <f t="shared" si="23"/>
        <v>1.5028697882882041</v>
      </c>
      <c r="AJ79" s="16">
        <f t="shared" si="24"/>
        <v>-0.81526683112308407</v>
      </c>
      <c r="AK79" s="16">
        <f t="shared" si="25"/>
        <v>0.1686276807581544</v>
      </c>
      <c r="AL79" s="16">
        <f t="shared" si="26"/>
        <v>-2.8180455429149265</v>
      </c>
      <c r="AM79" s="16">
        <f t="shared" si="27"/>
        <v>-6.127461183165436</v>
      </c>
      <c r="AN79" s="113">
        <f t="shared" si="45"/>
        <v>9.6050955923172125</v>
      </c>
      <c r="AO79" s="113">
        <f t="shared" si="45"/>
        <v>9.6041586213985308</v>
      </c>
      <c r="AP79" s="113">
        <f t="shared" si="45"/>
        <v>9.6023635341728486</v>
      </c>
      <c r="AQ79" s="113">
        <f t="shared" si="45"/>
        <v>9.5989260420636011</v>
      </c>
      <c r="AR79" s="113">
        <f t="shared" si="45"/>
        <v>9.592349196930412</v>
      </c>
      <c r="AS79" s="113">
        <f t="shared" si="45"/>
        <v>9.5797860357096525</v>
      </c>
      <c r="AT79" s="113">
        <f t="shared" si="45"/>
        <v>9.5558543961525793</v>
      </c>
      <c r="AU79" s="113">
        <f t="shared" si="29"/>
        <v>9.510463338518349</v>
      </c>
      <c r="AW79" s="16">
        <v>-6500</v>
      </c>
      <c r="AX79" s="16">
        <f t="shared" si="37"/>
        <v>5.9805081654875584E-3</v>
      </c>
      <c r="AY79" s="16">
        <f t="shared" si="38"/>
        <v>2.0676781746617242E-3</v>
      </c>
      <c r="AZ79" s="16">
        <f t="shared" si="39"/>
        <v>3.9128299908258342E-3</v>
      </c>
      <c r="BA79" s="16">
        <f t="shared" si="40"/>
        <v>0.90510863134286712</v>
      </c>
      <c r="BB79" s="16">
        <f t="shared" si="41"/>
        <v>0.90054906451516081</v>
      </c>
      <c r="BC79" s="16">
        <f t="shared" si="42"/>
        <v>1.3909191404180301</v>
      </c>
      <c r="BD79" s="16">
        <f t="shared" si="43"/>
        <v>0.83455626125287663</v>
      </c>
      <c r="BE79" s="16">
        <f t="shared" si="48"/>
        <v>8.2528005534137723</v>
      </c>
      <c r="BF79" s="16">
        <f t="shared" si="48"/>
        <v>8.2528569484420125</v>
      </c>
      <c r="BG79" s="16">
        <f t="shared" si="48"/>
        <v>8.253130629906865</v>
      </c>
      <c r="BH79" s="16">
        <f t="shared" si="47"/>
        <v>8.2544562748458485</v>
      </c>
      <c r="BI79" s="16">
        <f t="shared" si="47"/>
        <v>8.2608195353059077</v>
      </c>
      <c r="BJ79" s="16">
        <f t="shared" si="47"/>
        <v>8.2901445859706762</v>
      </c>
      <c r="BK79" s="16">
        <f t="shared" si="47"/>
        <v>8.4067205558448439</v>
      </c>
      <c r="BL79" s="16">
        <f t="shared" si="44"/>
        <v>8.7415538788346687</v>
      </c>
    </row>
    <row r="80" spans="1:64" x14ac:dyDescent="0.2">
      <c r="A80" s="35" t="s">
        <v>82</v>
      </c>
      <c r="B80" s="194"/>
      <c r="C80" s="191">
        <v>51391.5409</v>
      </c>
      <c r="D80" s="191">
        <v>2.0000000000000001E-4</v>
      </c>
      <c r="E80" s="233">
        <f t="shared" si="11"/>
        <v>-0.49999999999458433</v>
      </c>
      <c r="F80">
        <f t="shared" si="12"/>
        <v>-0.5</v>
      </c>
      <c r="G80" s="237">
        <f t="shared" si="13"/>
        <v>0</v>
      </c>
      <c r="H80"/>
      <c r="I80"/>
      <c r="J80"/>
      <c r="K80">
        <f t="shared" si="49"/>
        <v>0</v>
      </c>
      <c r="L80"/>
      <c r="M80"/>
      <c r="N80" s="130">
        <f t="shared" ref="N80:N143" ca="1" si="50">C$11+C$12*F80</f>
        <v>-3.7289599771636686E-3</v>
      </c>
      <c r="O80">
        <f t="shared" si="36"/>
        <v>7.0333256975368443E-3</v>
      </c>
      <c r="P80" s="317">
        <f t="shared" si="14"/>
        <v>36373.0409</v>
      </c>
      <c r="Q80" s="236"/>
      <c r="R80">
        <f t="shared" si="15"/>
        <v>4.9467670367632139E-5</v>
      </c>
      <c r="S80">
        <v>1</v>
      </c>
      <c r="T80" s="12">
        <f t="shared" si="16"/>
        <v>4.9467670367632139E-5</v>
      </c>
      <c r="Z80" s="16">
        <f t="shared" si="17"/>
        <v>-0.5</v>
      </c>
      <c r="AA80" s="113">
        <f t="shared" si="18"/>
        <v>-2.4613171444292248E-4</v>
      </c>
      <c r="AB80" s="113">
        <f t="shared" si="19"/>
        <v>7.2794574119797667E-3</v>
      </c>
      <c r="AC80" s="113">
        <f t="shared" si="20"/>
        <v>-36373.0409</v>
      </c>
      <c r="AD80" s="113"/>
      <c r="AE80" s="113">
        <f t="shared" si="21"/>
        <v>6.0580820854612331E-8</v>
      </c>
      <c r="AF80" s="16">
        <f t="shared" si="30"/>
        <v>-36373.0409</v>
      </c>
      <c r="AG80" s="270"/>
      <c r="AH80" s="16">
        <f t="shared" si="22"/>
        <v>-7.2794574119797667E-3</v>
      </c>
      <c r="AI80" s="16">
        <f t="shared" si="23"/>
        <v>1.4710867623437649</v>
      </c>
      <c r="AJ80" s="16">
        <f t="shared" si="24"/>
        <v>-0.89438251208442265</v>
      </c>
      <c r="AK80" s="16">
        <f t="shared" si="25"/>
        <v>0.24370182813300012</v>
      </c>
      <c r="AL80" s="16">
        <f t="shared" si="26"/>
        <v>-2.6641865460295491</v>
      </c>
      <c r="AM80" s="16">
        <f t="shared" si="27"/>
        <v>-4.1094338519356954</v>
      </c>
      <c r="AN80" s="113">
        <f t="shared" si="45"/>
        <v>9.6927600386866111</v>
      </c>
      <c r="AO80" s="113">
        <f t="shared" si="45"/>
        <v>9.6914849857035197</v>
      </c>
      <c r="AP80" s="113">
        <f t="shared" si="45"/>
        <v>9.6889937278223837</v>
      </c>
      <c r="AQ80" s="113">
        <f t="shared" si="45"/>
        <v>9.6841310169770143</v>
      </c>
      <c r="AR80" s="113">
        <f t="shared" si="45"/>
        <v>9.6746573690171882</v>
      </c>
      <c r="AS80" s="113">
        <f t="shared" si="45"/>
        <v>9.6562653001558942</v>
      </c>
      <c r="AT80" s="113">
        <f t="shared" si="45"/>
        <v>9.6207794321371622</v>
      </c>
      <c r="AU80" s="113">
        <f t="shared" si="29"/>
        <v>9.5529724586713431</v>
      </c>
      <c r="AW80" s="16">
        <v>-6000</v>
      </c>
      <c r="AX80" s="16">
        <f t="shared" si="37"/>
        <v>5.6996511129527114E-3</v>
      </c>
      <c r="AY80" s="16">
        <f t="shared" si="38"/>
        <v>2.4322458608641183E-3</v>
      </c>
      <c r="AZ80" s="16">
        <f t="shared" si="39"/>
        <v>3.2674052520885936E-3</v>
      </c>
      <c r="BA80" s="16">
        <f t="shared" si="40"/>
        <v>0.95147038290246688</v>
      </c>
      <c r="BB80" s="16">
        <f t="shared" si="41"/>
        <v>0.85872676239213919</v>
      </c>
      <c r="BC80" s="16">
        <f t="shared" si="42"/>
        <v>1.479170150339411</v>
      </c>
      <c r="BD80" s="16">
        <f t="shared" si="43"/>
        <v>0.91232896023941545</v>
      </c>
      <c r="BE80" s="16">
        <f t="shared" si="48"/>
        <v>8.3334159800752197</v>
      </c>
      <c r="BF80" s="16">
        <f t="shared" si="48"/>
        <v>8.3335467346547869</v>
      </c>
      <c r="BG80" s="16">
        <f t="shared" si="48"/>
        <v>8.3340807669233588</v>
      </c>
      <c r="BH80" s="16">
        <f t="shared" si="47"/>
        <v>8.3362562186308171</v>
      </c>
      <c r="BI80" s="16">
        <f t="shared" si="47"/>
        <v>8.3450264409125889</v>
      </c>
      <c r="BJ80" s="16">
        <f t="shared" si="47"/>
        <v>8.3790189546281937</v>
      </c>
      <c r="BK80" s="16">
        <f t="shared" si="47"/>
        <v>8.495454079697291</v>
      </c>
      <c r="BL80" s="16">
        <f t="shared" si="44"/>
        <v>8.8039754943309898</v>
      </c>
    </row>
    <row r="81" spans="1:64" x14ac:dyDescent="0.2">
      <c r="A81" s="200" t="s">
        <v>77</v>
      </c>
      <c r="B81" s="194"/>
      <c r="C81" s="65">
        <v>51622.852099999996</v>
      </c>
      <c r="D81" s="191">
        <v>1E-4</v>
      </c>
      <c r="E81" s="233">
        <f t="shared" si="11"/>
        <v>724.99951362710613</v>
      </c>
      <c r="F81">
        <f t="shared" si="12"/>
        <v>725</v>
      </c>
      <c r="G81">
        <f t="shared" si="13"/>
        <v>-1.5507039643125609E-4</v>
      </c>
      <c r="H81"/>
      <c r="I81"/>
      <c r="J81"/>
      <c r="K81">
        <f t="shared" si="49"/>
        <v>-1.5507039643125609E-4</v>
      </c>
      <c r="L81"/>
      <c r="M81"/>
      <c r="N81" s="130">
        <f t="shared" ca="1" si="50"/>
        <v>-2.6448789075361389E-3</v>
      </c>
      <c r="O81">
        <f t="shared" si="36"/>
        <v>7.6180760376831072E-3</v>
      </c>
      <c r="P81" s="317">
        <f t="shared" si="14"/>
        <v>36604.352099999996</v>
      </c>
      <c r="Q81" s="236"/>
      <c r="R81">
        <f t="shared" si="15"/>
        <v>6.0421805486184842E-5</v>
      </c>
      <c r="S81">
        <v>1</v>
      </c>
      <c r="T81" s="12">
        <f t="shared" si="16"/>
        <v>6.0421805486184842E-5</v>
      </c>
      <c r="Z81" s="16">
        <f t="shared" si="17"/>
        <v>725</v>
      </c>
      <c r="AA81" s="113">
        <f t="shared" si="18"/>
        <v>-4.2027191411068542E-4</v>
      </c>
      <c r="AB81" s="113">
        <f t="shared" si="19"/>
        <v>7.8832775553625365E-3</v>
      </c>
      <c r="AC81" s="113">
        <f t="shared" si="20"/>
        <v>-36604.352255070393</v>
      </c>
      <c r="AD81" s="113"/>
      <c r="AE81" s="113">
        <f t="shared" si="21"/>
        <v>7.0331844979472677E-8</v>
      </c>
      <c r="AF81" s="16">
        <f t="shared" si="30"/>
        <v>-36604.352255070393</v>
      </c>
      <c r="AG81" s="270"/>
      <c r="AH81" s="16">
        <f t="shared" si="22"/>
        <v>-8.0383479517937926E-3</v>
      </c>
      <c r="AI81" s="16">
        <f t="shared" si="23"/>
        <v>1.3771981666090336</v>
      </c>
      <c r="AJ81" s="16">
        <f t="shared" si="24"/>
        <v>-0.98698387169912372</v>
      </c>
      <c r="AK81" s="16">
        <f t="shared" si="25"/>
        <v>0.37287378802710308</v>
      </c>
      <c r="AL81" s="16">
        <f t="shared" si="26"/>
        <v>-2.3619597113077182</v>
      </c>
      <c r="AM81" s="16">
        <f t="shared" si="27"/>
        <v>-2.4340352572803114</v>
      </c>
      <c r="AN81" s="113">
        <f t="shared" si="45"/>
        <v>9.8723222452801309</v>
      </c>
      <c r="AO81" s="113">
        <f t="shared" si="45"/>
        <v>9.8707506695336775</v>
      </c>
      <c r="AP81" s="113">
        <f t="shared" si="45"/>
        <v>9.8674689486666303</v>
      </c>
      <c r="AQ81" s="113">
        <f t="shared" si="45"/>
        <v>9.8606325182101884</v>
      </c>
      <c r="AR81" s="113">
        <f t="shared" si="45"/>
        <v>9.8464600514736986</v>
      </c>
      <c r="AS81" s="113">
        <f t="shared" si="45"/>
        <v>9.8173595945878382</v>
      </c>
      <c r="AT81" s="113">
        <f t="shared" si="45"/>
        <v>9.7586553418540447</v>
      </c>
      <c r="AU81" s="113">
        <f t="shared" si="29"/>
        <v>9.6435462227565054</v>
      </c>
      <c r="AW81" s="16">
        <v>-5500</v>
      </c>
      <c r="AX81" s="16">
        <f t="shared" si="37"/>
        <v>5.3644697426480023E-3</v>
      </c>
      <c r="AY81" s="16">
        <f t="shared" si="38"/>
        <v>2.7997195533941573E-3</v>
      </c>
      <c r="AZ81" s="16">
        <f t="shared" si="39"/>
        <v>2.5647501892538446E-3</v>
      </c>
      <c r="BA81" s="16">
        <f t="shared" si="40"/>
        <v>1.0033099401742147</v>
      </c>
      <c r="BB81" s="16">
        <f t="shared" si="41"/>
        <v>0.80454740725866436</v>
      </c>
      <c r="BC81" s="16">
        <f t="shared" si="42"/>
        <v>1.5770369479075383</v>
      </c>
      <c r="BD81" s="16">
        <f t="shared" si="43"/>
        <v>1.0062601751202271</v>
      </c>
      <c r="BE81" s="16">
        <f t="shared" si="48"/>
        <v>8.4183236873563683</v>
      </c>
      <c r="BF81" s="16">
        <f t="shared" si="48"/>
        <v>8.4185861979454231</v>
      </c>
      <c r="BG81" s="16">
        <f t="shared" si="48"/>
        <v>8.4195105018695671</v>
      </c>
      <c r="BH81" s="16">
        <f t="shared" si="47"/>
        <v>8.4227543363844983</v>
      </c>
      <c r="BI81" s="16">
        <f t="shared" si="47"/>
        <v>8.4340107643078372</v>
      </c>
      <c r="BJ81" s="16">
        <f t="shared" si="47"/>
        <v>8.471662525740264</v>
      </c>
      <c r="BK81" s="16">
        <f t="shared" si="47"/>
        <v>8.5853893540187762</v>
      </c>
      <c r="BL81" s="16">
        <f t="shared" si="44"/>
        <v>8.8663971098273109</v>
      </c>
    </row>
    <row r="82" spans="1:64" x14ac:dyDescent="0.2">
      <c r="A82" s="200" t="s">
        <v>77</v>
      </c>
      <c r="B82" s="194" t="s">
        <v>112</v>
      </c>
      <c r="C82" s="65">
        <v>51634.809083596338</v>
      </c>
      <c r="D82" s="191">
        <v>1.2E-4</v>
      </c>
      <c r="E82" s="233">
        <f t="shared" si="11"/>
        <v>762.50217577054264</v>
      </c>
      <c r="F82">
        <f t="shared" si="12"/>
        <v>762.5</v>
      </c>
      <c r="G82">
        <f t="shared" si="13"/>
        <v>6.9370149140013382E-4</v>
      </c>
      <c r="H82"/>
      <c r="I82"/>
      <c r="J82"/>
      <c r="K82">
        <f t="shared" si="49"/>
        <v>6.9370149140013382E-4</v>
      </c>
      <c r="L82"/>
      <c r="M82"/>
      <c r="N82" s="130">
        <f t="shared" ca="1" si="50"/>
        <v>-2.5888443932549085E-3</v>
      </c>
      <c r="O82">
        <f t="shared" si="36"/>
        <v>7.6484671964113819E-3</v>
      </c>
      <c r="P82" s="317">
        <f t="shared" si="14"/>
        <v>36616.309083596338</v>
      </c>
      <c r="Q82" s="236"/>
      <c r="R82">
        <f t="shared" si="15"/>
        <v>4.8368766011600601E-5</v>
      </c>
      <c r="S82">
        <v>1</v>
      </c>
      <c r="T82" s="12">
        <f t="shared" si="16"/>
        <v>4.8368766011600601E-5</v>
      </c>
      <c r="Z82" s="16">
        <f t="shared" si="17"/>
        <v>762.5</v>
      </c>
      <c r="AA82" s="113">
        <f t="shared" si="18"/>
        <v>-4.2114598305567717E-4</v>
      </c>
      <c r="AB82" s="113">
        <f t="shared" si="19"/>
        <v>8.7633146708671929E-3</v>
      </c>
      <c r="AC82" s="113">
        <f t="shared" si="20"/>
        <v>-36616.308389894846</v>
      </c>
      <c r="AD82" s="113"/>
      <c r="AE82" s="113">
        <f t="shared" si="21"/>
        <v>1.2428848913005001E-6</v>
      </c>
      <c r="AF82" s="16">
        <f t="shared" si="30"/>
        <v>-36616.308389894846</v>
      </c>
      <c r="AG82" s="270"/>
      <c r="AH82" s="16">
        <f t="shared" si="22"/>
        <v>-8.0696131794670591E-3</v>
      </c>
      <c r="AI82" s="16">
        <f t="shared" si="23"/>
        <v>1.3717418574106608</v>
      </c>
      <c r="AJ82" s="16">
        <f t="shared" si="24"/>
        <v>-0.98921585476415952</v>
      </c>
      <c r="AK82" s="16">
        <f t="shared" si="25"/>
        <v>0.37831377207256017</v>
      </c>
      <c r="AL82" s="16">
        <f t="shared" si="26"/>
        <v>-2.3474328114128533</v>
      </c>
      <c r="AM82" s="16">
        <f t="shared" si="27"/>
        <v>-2.3846122028098766</v>
      </c>
      <c r="AN82" s="113">
        <f t="shared" si="45"/>
        <v>9.8812822030489613</v>
      </c>
      <c r="AO82" s="113">
        <f t="shared" si="45"/>
        <v>9.8797108777346185</v>
      </c>
      <c r="AP82" s="113">
        <f t="shared" si="45"/>
        <v>9.8764155011819241</v>
      </c>
      <c r="AQ82" s="113">
        <f t="shared" si="45"/>
        <v>9.8695214607780972</v>
      </c>
      <c r="AR82" s="113">
        <f t="shared" si="45"/>
        <v>9.8551712782883207</v>
      </c>
      <c r="AS82" s="113">
        <f t="shared" si="45"/>
        <v>9.8255967474354531</v>
      </c>
      <c r="AT82" s="113">
        <f t="shared" si="45"/>
        <v>9.7657595936863668</v>
      </c>
      <c r="AU82" s="113">
        <f t="shared" si="29"/>
        <v>9.648227843918729</v>
      </c>
      <c r="AW82" s="16">
        <v>-5000</v>
      </c>
      <c r="AX82" s="16">
        <f t="shared" si="37"/>
        <v>4.9724187774870645E-3</v>
      </c>
      <c r="AY82" s="16">
        <f t="shared" si="38"/>
        <v>3.170099252251841E-3</v>
      </c>
      <c r="AZ82" s="16">
        <f t="shared" si="39"/>
        <v>1.8023195252352237E-3</v>
      </c>
      <c r="BA82" s="16">
        <f t="shared" si="40"/>
        <v>1.0610992599491056</v>
      </c>
      <c r="BB82" s="16">
        <f t="shared" si="41"/>
        <v>0.7350228577862411</v>
      </c>
      <c r="BC82" s="16">
        <f t="shared" si="42"/>
        <v>1.6862495466550143</v>
      </c>
      <c r="BD82" s="16">
        <f t="shared" si="43"/>
        <v>1.1226708857585126</v>
      </c>
      <c r="BE82" s="16">
        <f t="shared" si="48"/>
        <v>8.5080411095584036</v>
      </c>
      <c r="BF82" s="16">
        <f t="shared" si="48"/>
        <v>8.5085076296228728</v>
      </c>
      <c r="BG82" s="16">
        <f t="shared" si="48"/>
        <v>8.5099510882887621</v>
      </c>
      <c r="BH82" s="16">
        <f t="shared" si="47"/>
        <v>8.5144002560441212</v>
      </c>
      <c r="BI82" s="16">
        <f t="shared" si="47"/>
        <v>8.5279567134187371</v>
      </c>
      <c r="BJ82" s="16">
        <f t="shared" si="47"/>
        <v>8.5679219156600919</v>
      </c>
      <c r="BK82" s="16">
        <f t="shared" si="47"/>
        <v>8.6764192077967479</v>
      </c>
      <c r="BL82" s="16">
        <f t="shared" si="44"/>
        <v>8.9288187253236302</v>
      </c>
    </row>
    <row r="83" spans="1:64" x14ac:dyDescent="0.2">
      <c r="A83" s="35" t="s">
        <v>109</v>
      </c>
      <c r="B83" s="190"/>
      <c r="C83" s="191">
        <v>51799.483200000002</v>
      </c>
      <c r="D83" s="191"/>
      <c r="E83" s="233">
        <f t="shared" si="11"/>
        <v>1278.9968001459868</v>
      </c>
      <c r="F83">
        <f t="shared" si="12"/>
        <v>1279</v>
      </c>
      <c r="G83">
        <f t="shared" si="13"/>
        <v>-1.0202102930634283E-3</v>
      </c>
      <c r="H83"/>
      <c r="I83"/>
      <c r="J83"/>
      <c r="K83">
        <f t="shared" si="49"/>
        <v>-1.0202102930634283E-3</v>
      </c>
      <c r="L83"/>
      <c r="M83"/>
      <c r="N83" s="130">
        <f t="shared" ca="1" si="50"/>
        <v>-1.8170623498881006E-3</v>
      </c>
      <c r="O83">
        <f t="shared" si="36"/>
        <v>8.0687178110753436E-3</v>
      </c>
      <c r="P83" s="317">
        <f t="shared" si="14"/>
        <v>36780.983200000002</v>
      </c>
      <c r="Q83" s="236"/>
      <c r="R83">
        <f t="shared" si="15"/>
        <v>8.2608614082203604E-5</v>
      </c>
      <c r="S83">
        <v>1</v>
      </c>
      <c r="T83" s="12">
        <f t="shared" si="16"/>
        <v>8.2608614082203604E-5</v>
      </c>
      <c r="Z83" s="16">
        <f t="shared" si="17"/>
        <v>1279</v>
      </c>
      <c r="AA83" s="113">
        <f t="shared" si="18"/>
        <v>-3.5582051775735236E-4</v>
      </c>
      <c r="AB83" s="113">
        <f t="shared" si="19"/>
        <v>7.4043280357692677E-3</v>
      </c>
      <c r="AC83" s="113">
        <f t="shared" si="20"/>
        <v>-36780.984220210295</v>
      </c>
      <c r="AD83" s="113"/>
      <c r="AE83" s="113">
        <f t="shared" si="21"/>
        <v>4.4141377353125801E-7</v>
      </c>
      <c r="AF83" s="16">
        <f t="shared" si="30"/>
        <v>-36780.984220210295</v>
      </c>
      <c r="AG83" s="270"/>
      <c r="AH83" s="16">
        <f t="shared" si="22"/>
        <v>-8.424538328832696E-3</v>
      </c>
      <c r="AI83" s="16">
        <f t="shared" si="23"/>
        <v>1.2942718906374457</v>
      </c>
      <c r="AJ83" s="16">
        <f t="shared" si="24"/>
        <v>-0.99913925671631509</v>
      </c>
      <c r="AK83" s="16">
        <f t="shared" si="25"/>
        <v>0.44126791529813314</v>
      </c>
      <c r="AL83" s="16">
        <f t="shared" si="26"/>
        <v>-2.1589452642645663</v>
      </c>
      <c r="AM83" s="16">
        <f t="shared" si="27"/>
        <v>-1.8688457556332441</v>
      </c>
      <c r="AN83" s="113">
        <f t="shared" si="45"/>
        <v>10.001099698944454</v>
      </c>
      <c r="AO83" s="113">
        <f t="shared" si="45"/>
        <v>9.9996564448419338</v>
      </c>
      <c r="AP83" s="113">
        <f t="shared" si="45"/>
        <v>9.9964175465984404</v>
      </c>
      <c r="AQ83" s="113">
        <f t="shared" si="45"/>
        <v>9.9891733300492422</v>
      </c>
      <c r="AR83" s="113">
        <f t="shared" si="45"/>
        <v>9.9730891898041207</v>
      </c>
      <c r="AS83" s="113">
        <f t="shared" si="45"/>
        <v>9.9379252837289034</v>
      </c>
      <c r="AT83" s="113">
        <f t="shared" si="45"/>
        <v>9.8633238418433891</v>
      </c>
      <c r="AU83" s="113">
        <f t="shared" si="29"/>
        <v>9.7127093727264295</v>
      </c>
      <c r="AW83" s="16">
        <v>-4500</v>
      </c>
      <c r="AX83" s="16">
        <f t="shared" si="37"/>
        <v>4.5220652937804258E-3</v>
      </c>
      <c r="AY83" s="16">
        <f t="shared" si="38"/>
        <v>3.5433849574371692E-3</v>
      </c>
      <c r="AZ83" s="16">
        <f t="shared" si="39"/>
        <v>9.7868033634325642E-4</v>
      </c>
      <c r="BA83" s="16">
        <f t="shared" si="40"/>
        <v>1.1250536663652528</v>
      </c>
      <c r="BB83" s="16">
        <f t="shared" si="41"/>
        <v>0.64661280630393503</v>
      </c>
      <c r="BC83" s="16">
        <f t="shared" si="42"/>
        <v>1.8088142718725855</v>
      </c>
      <c r="BD83" s="16">
        <f t="shared" si="43"/>
        <v>1.2716276516924729</v>
      </c>
      <c r="BE83" s="16">
        <f t="shared" si="48"/>
        <v>8.6031152440807297</v>
      </c>
      <c r="BF83" s="16">
        <f t="shared" si="48"/>
        <v>8.6038577133313208</v>
      </c>
      <c r="BG83" s="16">
        <f t="shared" si="48"/>
        <v>8.6059093905888577</v>
      </c>
      <c r="BH83" s="16">
        <f t="shared" si="47"/>
        <v>8.6115555864760793</v>
      </c>
      <c r="BI83" s="16">
        <f t="shared" si="47"/>
        <v>8.6269231677510323</v>
      </c>
      <c r="BJ83" s="16">
        <f t="shared" si="47"/>
        <v>8.6675827392545646</v>
      </c>
      <c r="BK83" s="16">
        <f t="shared" si="47"/>
        <v>8.7684322064203819</v>
      </c>
      <c r="BL83" s="16">
        <f t="shared" si="44"/>
        <v>8.991240340819953</v>
      </c>
    </row>
    <row r="84" spans="1:64" x14ac:dyDescent="0.2">
      <c r="A84" s="196" t="s">
        <v>260</v>
      </c>
      <c r="B84" s="197" t="s">
        <v>111</v>
      </c>
      <c r="C84" s="196">
        <v>51799.483899999999</v>
      </c>
      <c r="D84" s="196">
        <v>1.6000000000000001E-4</v>
      </c>
      <c r="E84" s="233">
        <f t="shared" si="11"/>
        <v>1278.9989956715699</v>
      </c>
      <c r="F84">
        <f t="shared" si="12"/>
        <v>1279</v>
      </c>
      <c r="G84" s="237">
        <f t="shared" si="13"/>
        <v>-3.2021029619500041E-4</v>
      </c>
      <c r="H84"/>
      <c r="I84"/>
      <c r="J84"/>
      <c r="K84">
        <f t="shared" si="49"/>
        <v>-3.2021029619500041E-4</v>
      </c>
      <c r="L84"/>
      <c r="M84"/>
      <c r="N84" s="130">
        <f t="shared" ca="1" si="50"/>
        <v>-1.8170623498881006E-3</v>
      </c>
      <c r="O84">
        <f t="shared" si="36"/>
        <v>8.0687178110753436E-3</v>
      </c>
      <c r="P84" s="317">
        <f t="shared" si="14"/>
        <v>36780.983899999999</v>
      </c>
      <c r="Q84" s="236"/>
      <c r="R84">
        <f t="shared" si="15"/>
        <v>7.03741147889504E-5</v>
      </c>
      <c r="S84">
        <v>1</v>
      </c>
      <c r="T84" s="12">
        <f t="shared" si="16"/>
        <v>7.03741147889504E-5</v>
      </c>
      <c r="W84" s="3"/>
      <c r="Z84" s="16">
        <f t="shared" si="17"/>
        <v>1279</v>
      </c>
      <c r="AA84" s="113">
        <f t="shared" si="18"/>
        <v>-3.5582051775735236E-4</v>
      </c>
      <c r="AB84" s="113">
        <f t="shared" si="19"/>
        <v>8.1043280326376956E-3</v>
      </c>
      <c r="AC84" s="113">
        <f t="shared" si="20"/>
        <v>-36780.984220210295</v>
      </c>
      <c r="AD84" s="113"/>
      <c r="AE84" s="113">
        <f t="shared" si="21"/>
        <v>1.2680878797197961E-9</v>
      </c>
      <c r="AF84" s="16">
        <f t="shared" si="30"/>
        <v>-36780.984220210295</v>
      </c>
      <c r="AG84" s="270"/>
      <c r="AH84" s="16">
        <f t="shared" si="22"/>
        <v>-8.424538328832696E-3</v>
      </c>
      <c r="AI84" s="16">
        <f t="shared" si="23"/>
        <v>1.2942718906374457</v>
      </c>
      <c r="AJ84" s="16">
        <f t="shared" si="24"/>
        <v>-0.99913925671631509</v>
      </c>
      <c r="AK84" s="16">
        <f t="shared" si="25"/>
        <v>0.44126791529813314</v>
      </c>
      <c r="AL84" s="16">
        <f t="shared" si="26"/>
        <v>-2.1589452642645663</v>
      </c>
      <c r="AM84" s="16">
        <f t="shared" si="27"/>
        <v>-1.8688457556332441</v>
      </c>
      <c r="AN84" s="113">
        <f t="shared" si="45"/>
        <v>10.001099698944454</v>
      </c>
      <c r="AO84" s="113">
        <f t="shared" si="45"/>
        <v>9.9996564448419338</v>
      </c>
      <c r="AP84" s="113">
        <f t="shared" si="45"/>
        <v>9.9964175465984404</v>
      </c>
      <c r="AQ84" s="113">
        <f t="shared" si="45"/>
        <v>9.9891733300492422</v>
      </c>
      <c r="AR84" s="113">
        <f t="shared" si="45"/>
        <v>9.9730891898041207</v>
      </c>
      <c r="AS84" s="113">
        <f t="shared" si="45"/>
        <v>9.9379252837289034</v>
      </c>
      <c r="AT84" s="113">
        <f t="shared" si="45"/>
        <v>9.8633238418433891</v>
      </c>
      <c r="AU84" s="113">
        <f t="shared" si="29"/>
        <v>9.7127093727264295</v>
      </c>
      <c r="AW84" s="16">
        <v>-4000</v>
      </c>
      <c r="AX84" s="16">
        <f t="shared" si="37"/>
        <v>4.0141302818665235E-3</v>
      </c>
      <c r="AY84" s="16">
        <f t="shared" si="38"/>
        <v>3.9195766689501419E-3</v>
      </c>
      <c r="AZ84" s="16">
        <f t="shared" si="39"/>
        <v>9.4553612916381468E-5</v>
      </c>
      <c r="BA84" s="16">
        <f t="shared" si="40"/>
        <v>1.1948316304585584</v>
      </c>
      <c r="BB84" s="16">
        <f t="shared" si="41"/>
        <v>0.5354240172879996</v>
      </c>
      <c r="BC84" s="16">
        <f t="shared" si="42"/>
        <v>1.94694022805873</v>
      </c>
      <c r="BD84" s="16">
        <f t="shared" si="43"/>
        <v>1.4701153532343398</v>
      </c>
      <c r="BE84" s="16">
        <f t="shared" si="48"/>
        <v>8.7040740678405637</v>
      </c>
      <c r="BF84" s="16">
        <f t="shared" si="48"/>
        <v>8.7051365315439888</v>
      </c>
      <c r="BG84" s="16">
        <f t="shared" si="48"/>
        <v>8.7077970805095131</v>
      </c>
      <c r="BH84" s="16">
        <f t="shared" si="47"/>
        <v>8.7144325689595554</v>
      </c>
      <c r="BI84" s="16">
        <f t="shared" si="47"/>
        <v>8.7308195767098145</v>
      </c>
      <c r="BJ84" s="16">
        <f t="shared" si="47"/>
        <v>8.7703708901816526</v>
      </c>
      <c r="BK84" s="16">
        <f t="shared" si="47"/>
        <v>8.8613130857398712</v>
      </c>
      <c r="BL84" s="16">
        <f t="shared" si="44"/>
        <v>9.0536619563162724</v>
      </c>
    </row>
    <row r="85" spans="1:64" x14ac:dyDescent="0.2">
      <c r="A85" s="196" t="s">
        <v>260</v>
      </c>
      <c r="B85" s="197" t="s">
        <v>111</v>
      </c>
      <c r="C85" s="196">
        <v>51845.395400000001</v>
      </c>
      <c r="D85" s="196">
        <v>1.1E-4</v>
      </c>
      <c r="E85" s="233">
        <f t="shared" ref="E85:E148" si="51">(C85-C$7)/C$8</f>
        <v>1422.9988146163187</v>
      </c>
      <c r="F85">
        <f t="shared" ref="F85:F148" si="52">ROUND(2*E85,0)/2</f>
        <v>1423</v>
      </c>
      <c r="G85" s="237">
        <f t="shared" ref="G85:G148" si="53">C85-(C$7+F85*C$8)</f>
        <v>-3.7793618685100228E-4</v>
      </c>
      <c r="H85"/>
      <c r="I85"/>
      <c r="J85"/>
      <c r="K85">
        <f t="shared" si="49"/>
        <v>-3.7793618685100228E-4</v>
      </c>
      <c r="L85"/>
      <c r="M85"/>
      <c r="N85" s="130">
        <f t="shared" ca="1" si="50"/>
        <v>-1.6018898150481774E-3</v>
      </c>
      <c r="O85">
        <f t="shared" si="36"/>
        <v>8.1864363118611776E-3</v>
      </c>
      <c r="P85" s="317">
        <f t="shared" ref="P85:P148" si="54">C85-15018.5</f>
        <v>36826.895400000001</v>
      </c>
      <c r="Q85" s="236"/>
      <c r="R85">
        <f t="shared" ref="R85:R148" si="55">+(O85-G85)^2</f>
        <v>7.3348476296697507E-5</v>
      </c>
      <c r="S85">
        <v>1</v>
      </c>
      <c r="T85" s="12">
        <f t="shared" ref="T85:T148" si="56">S85*R85</f>
        <v>7.3348476296697507E-5</v>
      </c>
      <c r="Z85" s="16">
        <f t="shared" ref="Z85:Z148" si="57">F85</f>
        <v>1423</v>
      </c>
      <c r="AA85" s="113">
        <f t="shared" ref="AA85:AA148" si="58">AB$3+AB$4*Z85+AB$5*Z85^2+AH85</f>
        <v>-3.1301809945482109E-4</v>
      </c>
      <c r="AB85" s="113">
        <f t="shared" ref="AB85:AB148" si="59">IF(S85&lt;&gt;0,G85-AH85, -9999)</f>
        <v>8.1215182244649964E-3</v>
      </c>
      <c r="AC85" s="113">
        <f t="shared" ref="AC85:AC148" si="60">+G85-P85</f>
        <v>-36826.895777936188</v>
      </c>
      <c r="AD85" s="113"/>
      <c r="AE85" s="113">
        <f t="shared" ref="AE85:AE148" si="61">+(G85-AA85)^2*S85</f>
        <v>4.2143580711782181E-9</v>
      </c>
      <c r="AF85" s="16">
        <f t="shared" si="30"/>
        <v>-36826.895777936188</v>
      </c>
      <c r="AG85" s="270"/>
      <c r="AH85" s="16">
        <f t="shared" ref="AH85:AH148" si="62">$AB$6*($AB$11/AI85*AJ85+$AB$12)</f>
        <v>-8.4994544113159987E-3</v>
      </c>
      <c r="AI85" s="16">
        <f t="shared" ref="AI85:AI148" si="63">1+$AB$7*COS(AL85)</f>
        <v>1.2724345927138889</v>
      </c>
      <c r="AJ85" s="16">
        <f t="shared" ref="AJ85:AJ148" si="64">SIN(AL85+RADIANS($AB$9))</f>
        <v>-0.99593388214361001</v>
      </c>
      <c r="AK85" s="16">
        <f t="shared" ref="AK85:AK148" si="65">$AB$7*SIN(AL85)</f>
        <v>0.45507440203082683</v>
      </c>
      <c r="AL85" s="16">
        <f t="shared" ref="AL85:AL148" si="66">2*ATAN(AM85)</f>
        <v>-2.1102295479522475</v>
      </c>
      <c r="AM85" s="16">
        <f t="shared" ref="AM85:AM148" si="67">SQRT((1+$AB$7)/(1-$AB$7))*TAN(AN85/2)</f>
        <v>-1.7641606934949194</v>
      </c>
      <c r="AN85" s="113">
        <f t="shared" ref="AN85:AT100" si="68">$AU85+$AB$7*SIN(AO85)</f>
        <v>10.033279561957142</v>
      </c>
      <c r="AO85" s="113">
        <f t="shared" si="68"/>
        <v>10.031904863961582</v>
      </c>
      <c r="AP85" s="113">
        <f t="shared" si="68"/>
        <v>10.028752467722828</v>
      </c>
      <c r="AQ85" s="113">
        <f t="shared" si="68"/>
        <v>10.021549244985875</v>
      </c>
      <c r="AR85" s="113">
        <f t="shared" si="68"/>
        <v>10.005220155341002</v>
      </c>
      <c r="AS85" s="113">
        <f t="shared" si="68"/>
        <v>9.9688294980783887</v>
      </c>
      <c r="AT85" s="113">
        <f t="shared" si="68"/>
        <v>9.8904189537235574</v>
      </c>
      <c r="AU85" s="113">
        <f t="shared" ref="AU85:AU148" si="69">RADIANS($AB$9)+$AB$18*(F85-AB$15)</f>
        <v>9.7306867979893692</v>
      </c>
      <c r="AW85" s="16">
        <v>-3500</v>
      </c>
      <c r="AX85" s="16">
        <f t="shared" si="37"/>
        <v>3.4530314096740695E-3</v>
      </c>
      <c r="AY85" s="16">
        <f t="shared" si="38"/>
        <v>4.2986743867907606E-3</v>
      </c>
      <c r="AZ85" s="16">
        <f t="shared" si="39"/>
        <v>-8.4564297711669102E-4</v>
      </c>
      <c r="BA85" s="16">
        <f t="shared" si="40"/>
        <v>1.2690589088592199</v>
      </c>
      <c r="BB85" s="16">
        <f t="shared" si="41"/>
        <v>0.3978038803997811</v>
      </c>
      <c r="BC85" s="16">
        <f t="shared" si="42"/>
        <v>2.1028280060081332</v>
      </c>
      <c r="BD85" s="16">
        <f t="shared" si="43"/>
        <v>1.7490407952117335</v>
      </c>
      <c r="BE85" s="16">
        <f t="shared" si="48"/>
        <v>8.8113385671697042</v>
      </c>
      <c r="BF85" s="16">
        <f t="shared" si="48"/>
        <v>8.8127017111487849</v>
      </c>
      <c r="BG85" s="16">
        <f t="shared" si="48"/>
        <v>8.8158384157173462</v>
      </c>
      <c r="BH85" s="16">
        <f t="shared" si="47"/>
        <v>8.8230303483570598</v>
      </c>
      <c r="BI85" s="16">
        <f t="shared" si="47"/>
        <v>8.8393882281009262</v>
      </c>
      <c r="BJ85" s="16">
        <f t="shared" si="47"/>
        <v>8.8759554564473149</v>
      </c>
      <c r="BK85" s="16">
        <f t="shared" si="47"/>
        <v>8.9549432010425694</v>
      </c>
      <c r="BL85" s="16">
        <f t="shared" si="44"/>
        <v>9.1160835718125934</v>
      </c>
    </row>
    <row r="86" spans="1:64" x14ac:dyDescent="0.2">
      <c r="A86" s="35" t="s">
        <v>109</v>
      </c>
      <c r="B86" s="190"/>
      <c r="C86" s="191">
        <v>51854.323799999998</v>
      </c>
      <c r="D86" s="191"/>
      <c r="E86" s="35">
        <f t="shared" si="51"/>
        <v>1451.0024299080389</v>
      </c>
      <c r="F86" s="7">
        <f t="shared" si="52"/>
        <v>1451</v>
      </c>
      <c r="G86" s="7">
        <f t="shared" si="53"/>
        <v>7.7472821431001648E-4</v>
      </c>
      <c r="H86" s="7"/>
      <c r="I86" s="7"/>
      <c r="J86" s="7"/>
      <c r="K86" s="7">
        <f t="shared" si="49"/>
        <v>7.7472821431001648E-4</v>
      </c>
      <c r="L86" s="7"/>
      <c r="M86" s="7"/>
      <c r="N86" s="130">
        <f t="shared" ca="1" si="50"/>
        <v>-1.5600507110515257E-3</v>
      </c>
      <c r="O86" s="7">
        <f t="shared" si="36"/>
        <v>8.2093540110002583E-3</v>
      </c>
      <c r="P86" s="311">
        <f t="shared" si="54"/>
        <v>36835.823799999998</v>
      </c>
      <c r="Q86" s="2"/>
      <c r="R86" s="7">
        <f t="shared" si="55"/>
        <v>5.5273660736812015E-5</v>
      </c>
      <c r="S86" s="7">
        <v>1</v>
      </c>
      <c r="T86" s="4">
        <f t="shared" si="56"/>
        <v>5.5273660736812015E-5</v>
      </c>
      <c r="Z86" s="16">
        <f t="shared" si="57"/>
        <v>1451</v>
      </c>
      <c r="AA86" s="113">
        <f t="shared" si="58"/>
        <v>-3.035133650148656E-4</v>
      </c>
      <c r="AB86" s="113">
        <f t="shared" si="59"/>
        <v>9.2875955903251404E-3</v>
      </c>
      <c r="AC86" s="113">
        <f t="shared" si="60"/>
        <v>-36835.823025271784</v>
      </c>
      <c r="AD86" s="113"/>
      <c r="AE86" s="113">
        <f t="shared" si="61"/>
        <v>1.1626049033850161E-6</v>
      </c>
      <c r="AF86" s="16">
        <f t="shared" ref="AF86:AF149" si="70">IF(S86&lt;&gt;0,G86-P86, -9999)</f>
        <v>-36835.823025271784</v>
      </c>
      <c r="AG86" s="270"/>
      <c r="AH86" s="16">
        <f t="shared" si="62"/>
        <v>-8.5128673760151239E-3</v>
      </c>
      <c r="AI86" s="16">
        <f t="shared" si="63"/>
        <v>1.2681989174419068</v>
      </c>
      <c r="AJ86" s="16">
        <f t="shared" si="64"/>
        <v>-0.9950548026280388</v>
      </c>
      <c r="AK86" s="16">
        <f t="shared" si="65"/>
        <v>0.45758349989251834</v>
      </c>
      <c r="AL86" s="16">
        <f t="shared" si="66"/>
        <v>-2.1009475489634695</v>
      </c>
      <c r="AM86" s="16">
        <f t="shared" si="67"/>
        <v>-1.7452305373644104</v>
      </c>
      <c r="AN86" s="113">
        <f t="shared" si="68"/>
        <v>10.039473958838245</v>
      </c>
      <c r="AO86" s="113">
        <f t="shared" si="68"/>
        <v>10.038113796183119</v>
      </c>
      <c r="AP86" s="113">
        <f t="shared" si="68"/>
        <v>10.034981184134438</v>
      </c>
      <c r="AQ86" s="113">
        <f t="shared" si="68"/>
        <v>10.027792335048137</v>
      </c>
      <c r="AR86" s="113">
        <f t="shared" si="68"/>
        <v>10.011427506409216</v>
      </c>
      <c r="AS86" s="113">
        <f t="shared" si="68"/>
        <v>9.9748158531486109</v>
      </c>
      <c r="AT86" s="113">
        <f t="shared" si="68"/>
        <v>9.8956815446077684</v>
      </c>
      <c r="AU86" s="113">
        <f t="shared" si="69"/>
        <v>9.7341824084571638</v>
      </c>
      <c r="AW86" s="16">
        <v>-3000</v>
      </c>
      <c r="AX86" s="16">
        <f t="shared" si="37"/>
        <v>2.848829661219362E-3</v>
      </c>
      <c r="AY86" s="16">
        <f t="shared" si="38"/>
        <v>4.6806781109590238E-3</v>
      </c>
      <c r="AZ86" s="16">
        <f t="shared" si="39"/>
        <v>-1.831848449739662E-3</v>
      </c>
      <c r="BA86" s="16">
        <f t="shared" si="40"/>
        <v>1.3446976641183614</v>
      </c>
      <c r="BB86" s="16">
        <f t="shared" si="41"/>
        <v>0.23158566233217295</v>
      </c>
      <c r="BC86" s="16">
        <f t="shared" si="42"/>
        <v>2.2782425970354034</v>
      </c>
      <c r="BD86" s="16">
        <f t="shared" si="43"/>
        <v>2.17084589118521</v>
      </c>
      <c r="BE86" s="16">
        <f t="shared" si="48"/>
        <v>8.9250906930343579</v>
      </c>
      <c r="BF86" s="16">
        <f t="shared" si="48"/>
        <v>8.9266416419131609</v>
      </c>
      <c r="BG86" s="16">
        <f t="shared" si="48"/>
        <v>8.9299673288426149</v>
      </c>
      <c r="BH86" s="16">
        <f t="shared" si="47"/>
        <v>8.9370785770556012</v>
      </c>
      <c r="BI86" s="16">
        <f t="shared" si="47"/>
        <v>8.9521955749027526</v>
      </c>
      <c r="BJ86" s="16">
        <f t="shared" si="47"/>
        <v>8.9839532597711909</v>
      </c>
      <c r="BK86" s="16">
        <f t="shared" si="47"/>
        <v>9.0492009891970309</v>
      </c>
      <c r="BL86" s="16">
        <f t="shared" si="44"/>
        <v>9.1785051873089145</v>
      </c>
    </row>
    <row r="87" spans="1:64" x14ac:dyDescent="0.2">
      <c r="A87" s="196" t="s">
        <v>260</v>
      </c>
      <c r="B87" s="197" t="s">
        <v>111</v>
      </c>
      <c r="C87" s="196">
        <v>51854.324000000001</v>
      </c>
      <c r="D87" s="196">
        <v>1.2E-4</v>
      </c>
      <c r="E87" s="35">
        <f t="shared" si="51"/>
        <v>1451.0030572010724</v>
      </c>
      <c r="F87" s="4">
        <f t="shared" si="52"/>
        <v>1451</v>
      </c>
      <c r="G87" s="23">
        <f t="shared" si="53"/>
        <v>9.7472821653354913E-4</v>
      </c>
      <c r="K87" s="7">
        <f t="shared" si="49"/>
        <v>9.7472821653354913E-4</v>
      </c>
      <c r="N87" s="130">
        <f t="shared" ca="1" si="50"/>
        <v>-1.5600507110515257E-3</v>
      </c>
      <c r="O87" s="4">
        <f t="shared" si="36"/>
        <v>8.2093540110002583E-3</v>
      </c>
      <c r="P87" s="312">
        <f t="shared" si="54"/>
        <v>36835.824000000001</v>
      </c>
      <c r="Q87" s="1"/>
      <c r="R87" s="4">
        <f t="shared" si="55"/>
        <v>5.2339810385963062E-5</v>
      </c>
      <c r="S87" s="4">
        <v>1</v>
      </c>
      <c r="T87" s="4">
        <f t="shared" si="56"/>
        <v>5.2339810385963062E-5</v>
      </c>
      <c r="Z87" s="16">
        <f t="shared" si="57"/>
        <v>1451</v>
      </c>
      <c r="AA87" s="113">
        <f t="shared" si="58"/>
        <v>-3.035133650148656E-4</v>
      </c>
      <c r="AB87" s="113">
        <f t="shared" si="59"/>
        <v>9.487595592548673E-3</v>
      </c>
      <c r="AC87" s="113">
        <f t="shared" si="60"/>
        <v>-36835.823025271784</v>
      </c>
      <c r="AD87" s="113"/>
      <c r="AE87" s="113">
        <f t="shared" si="61"/>
        <v>1.6339015407993927E-6</v>
      </c>
      <c r="AF87" s="16">
        <f t="shared" si="70"/>
        <v>-36835.823025271784</v>
      </c>
      <c r="AG87" s="270"/>
      <c r="AH87" s="16">
        <f t="shared" si="62"/>
        <v>-8.5128673760151239E-3</v>
      </c>
      <c r="AI87" s="16">
        <f t="shared" si="63"/>
        <v>1.2681989174419068</v>
      </c>
      <c r="AJ87" s="16">
        <f t="shared" si="64"/>
        <v>-0.9950548026280388</v>
      </c>
      <c r="AK87" s="16">
        <f t="shared" si="65"/>
        <v>0.45758349989251834</v>
      </c>
      <c r="AL87" s="16">
        <f t="shared" si="66"/>
        <v>-2.1009475489634695</v>
      </c>
      <c r="AM87" s="16">
        <f t="shared" si="67"/>
        <v>-1.7452305373644104</v>
      </c>
      <c r="AN87" s="113">
        <f t="shared" si="68"/>
        <v>10.039473958838245</v>
      </c>
      <c r="AO87" s="113">
        <f t="shared" si="68"/>
        <v>10.038113796183119</v>
      </c>
      <c r="AP87" s="113">
        <f t="shared" si="68"/>
        <v>10.034981184134438</v>
      </c>
      <c r="AQ87" s="113">
        <f t="shared" si="68"/>
        <v>10.027792335048137</v>
      </c>
      <c r="AR87" s="113">
        <f t="shared" si="68"/>
        <v>10.011427506409216</v>
      </c>
      <c r="AS87" s="113">
        <f t="shared" si="68"/>
        <v>9.9748158531486109</v>
      </c>
      <c r="AT87" s="113">
        <f t="shared" si="68"/>
        <v>9.8956815446077684</v>
      </c>
      <c r="AU87" s="113">
        <f t="shared" si="69"/>
        <v>9.7341824084571638</v>
      </c>
      <c r="AW87" s="16">
        <v>-2500</v>
      </c>
      <c r="AX87" s="16">
        <f t="shared" si="37"/>
        <v>2.2191117594104483E-3</v>
      </c>
      <c r="AY87" s="16">
        <f t="shared" si="38"/>
        <v>5.0655878414549308E-3</v>
      </c>
      <c r="AZ87" s="16">
        <f t="shared" si="39"/>
        <v>-2.8464760820444824E-3</v>
      </c>
      <c r="BA87" s="16">
        <f t="shared" si="40"/>
        <v>1.416465475560468</v>
      </c>
      <c r="BB87" s="16">
        <f t="shared" si="41"/>
        <v>3.8114926809514268E-2</v>
      </c>
      <c r="BC87" s="16">
        <f t="shared" si="42"/>
        <v>2.4738257770598024</v>
      </c>
      <c r="BD87" s="16">
        <f t="shared" si="43"/>
        <v>2.8829267259124163</v>
      </c>
      <c r="BE87" s="16">
        <f t="shared" si="48"/>
        <v>9.0451108656496277</v>
      </c>
      <c r="BF87" s="16">
        <f t="shared" si="48"/>
        <v>9.0466379574225897</v>
      </c>
      <c r="BG87" s="16">
        <f t="shared" si="48"/>
        <v>9.0497341146315851</v>
      </c>
      <c r="BH87" s="16">
        <f t="shared" si="47"/>
        <v>9.0560000071746742</v>
      </c>
      <c r="BI87" s="16">
        <f t="shared" si="47"/>
        <v>9.0686347510737271</v>
      </c>
      <c r="BJ87" s="16">
        <f t="shared" si="47"/>
        <v>9.0939349424131422</v>
      </c>
      <c r="BK87" s="16">
        <f t="shared" si="47"/>
        <v>9.1439624421648862</v>
      </c>
      <c r="BL87" s="16">
        <f t="shared" si="44"/>
        <v>9.2409268028052356</v>
      </c>
    </row>
    <row r="88" spans="1:64" x14ac:dyDescent="0.2">
      <c r="A88" s="81" t="s">
        <v>109</v>
      </c>
      <c r="B88" s="201"/>
      <c r="C88" s="202">
        <v>51858.307999999997</v>
      </c>
      <c r="D88" s="202"/>
      <c r="E88" s="35">
        <f t="shared" si="51"/>
        <v>1463.4987342901543</v>
      </c>
      <c r="F88" s="4">
        <f t="shared" si="52"/>
        <v>1463.5</v>
      </c>
      <c r="G88" s="4">
        <f t="shared" si="53"/>
        <v>-4.0354660450248048E-4</v>
      </c>
      <c r="K88" s="7">
        <f t="shared" si="49"/>
        <v>-4.0354660450248048E-4</v>
      </c>
      <c r="N88" s="130">
        <f t="shared" ca="1" si="50"/>
        <v>-1.5413725396244489E-3</v>
      </c>
      <c r="O88" s="4">
        <f t="shared" si="36"/>
        <v>8.2195880690187559E-3</v>
      </c>
      <c r="P88" s="312">
        <f t="shared" si="54"/>
        <v>36839.807999999997</v>
      </c>
      <c r="Q88" s="1"/>
      <c r="R88" s="4">
        <f t="shared" si="55"/>
        <v>7.4358451597684197E-5</v>
      </c>
      <c r="S88" s="4">
        <v>1</v>
      </c>
      <c r="T88" s="4">
        <f t="shared" si="56"/>
        <v>7.4358451597684197E-5</v>
      </c>
      <c r="Z88" s="16">
        <f t="shared" si="57"/>
        <v>1463.5</v>
      </c>
      <c r="AA88" s="113">
        <f t="shared" si="58"/>
        <v>-2.991478394106066E-4</v>
      </c>
      <c r="AB88" s="113">
        <f t="shared" si="59"/>
        <v>8.115189303926882E-3</v>
      </c>
      <c r="AC88" s="113">
        <f t="shared" si="60"/>
        <v>-36839.808403546602</v>
      </c>
      <c r="AD88" s="113"/>
      <c r="AE88" s="113">
        <f t="shared" si="61"/>
        <v>1.0899102152708263E-8</v>
      </c>
      <c r="AF88" s="16">
        <f t="shared" si="70"/>
        <v>-36839.808403546602</v>
      </c>
      <c r="AG88" s="270"/>
      <c r="AH88" s="16">
        <f t="shared" si="62"/>
        <v>-8.5187359084293625E-3</v>
      </c>
      <c r="AI88" s="16">
        <f t="shared" si="63"/>
        <v>1.2663096191537679</v>
      </c>
      <c r="AJ88" s="16">
        <f t="shared" si="64"/>
        <v>-0.99463672740358056</v>
      </c>
      <c r="AK88" s="16">
        <f t="shared" si="65"/>
        <v>0.45868562811262381</v>
      </c>
      <c r="AL88" s="16">
        <f t="shared" si="66"/>
        <v>-2.09682366100769</v>
      </c>
      <c r="AM88" s="16">
        <f t="shared" si="67"/>
        <v>-1.736918164182703</v>
      </c>
      <c r="AN88" s="113">
        <f t="shared" si="68"/>
        <v>10.042232711997116</v>
      </c>
      <c r="AO88" s="113">
        <f t="shared" si="68"/>
        <v>10.040879151851353</v>
      </c>
      <c r="AP88" s="113">
        <f t="shared" si="68"/>
        <v>10.037755664453444</v>
      </c>
      <c r="AQ88" s="113">
        <f t="shared" si="68"/>
        <v>10.030573883609982</v>
      </c>
      <c r="AR88" s="113">
        <f t="shared" si="68"/>
        <v>10.014194338309135</v>
      </c>
      <c r="AS88" s="113">
        <f t="shared" si="68"/>
        <v>9.9774858853522161</v>
      </c>
      <c r="AT88" s="113">
        <f t="shared" si="68"/>
        <v>9.8980302796837627</v>
      </c>
      <c r="AU88" s="113">
        <f t="shared" si="69"/>
        <v>9.735742948844571</v>
      </c>
      <c r="AW88" s="16">
        <v>-2000</v>
      </c>
      <c r="AX88" s="16">
        <f t="shared" si="37"/>
        <v>1.5898802766245576E-3</v>
      </c>
      <c r="AY88" s="16">
        <f t="shared" si="38"/>
        <v>5.4534035782784832E-3</v>
      </c>
      <c r="AZ88" s="16">
        <f t="shared" si="39"/>
        <v>-3.8635233016539256E-3</v>
      </c>
      <c r="BA88" s="16">
        <f t="shared" si="40"/>
        <v>1.4768104457277054</v>
      </c>
      <c r="BB88" s="16">
        <f t="shared" si="41"/>
        <v>-0.17537262613921228</v>
      </c>
      <c r="BC88" s="16">
        <f t="shared" si="42"/>
        <v>2.6882341858423122</v>
      </c>
      <c r="BD88" s="16">
        <f t="shared" si="43"/>
        <v>4.3357002628647265</v>
      </c>
      <c r="BE88" s="16">
        <f t="shared" si="48"/>
        <v>9.1706268876599228</v>
      </c>
      <c r="BF88" s="16">
        <f t="shared" si="48"/>
        <v>9.1718560736941299</v>
      </c>
      <c r="BG88" s="16">
        <f t="shared" si="48"/>
        <v>9.1742490041494271</v>
      </c>
      <c r="BH88" s="16">
        <f t="shared" si="47"/>
        <v>9.1789032802100863</v>
      </c>
      <c r="BI88" s="16">
        <f t="shared" si="47"/>
        <v>9.1879404543253802</v>
      </c>
      <c r="BJ88" s="16">
        <f t="shared" si="47"/>
        <v>9.2054324605289324</v>
      </c>
      <c r="BK88" s="16">
        <f t="shared" si="47"/>
        <v>9.2391015900360856</v>
      </c>
      <c r="BL88" s="16">
        <f t="shared" si="44"/>
        <v>9.3033484183015567</v>
      </c>
    </row>
    <row r="89" spans="1:64" x14ac:dyDescent="0.2">
      <c r="A89" s="203" t="s">
        <v>260</v>
      </c>
      <c r="B89" s="204" t="s">
        <v>112</v>
      </c>
      <c r="C89" s="203">
        <v>51858.308100000002</v>
      </c>
      <c r="D89" s="203">
        <v>1E-4</v>
      </c>
      <c r="E89" s="35">
        <f t="shared" si="51"/>
        <v>1463.4990479366825</v>
      </c>
      <c r="F89" s="4">
        <f t="shared" si="52"/>
        <v>1463.5</v>
      </c>
      <c r="G89" s="23">
        <f t="shared" si="53"/>
        <v>-3.0354659975273535E-4</v>
      </c>
      <c r="K89" s="7">
        <f t="shared" si="49"/>
        <v>-3.0354659975273535E-4</v>
      </c>
      <c r="N89" s="130">
        <f t="shared" ca="1" si="50"/>
        <v>-1.5413725396244489E-3</v>
      </c>
      <c r="O89" s="4">
        <f t="shared" si="36"/>
        <v>8.2195880690187559E-3</v>
      </c>
      <c r="P89" s="312">
        <f t="shared" si="54"/>
        <v>36839.808100000002</v>
      </c>
      <c r="Q89" s="1"/>
      <c r="R89" s="4">
        <f t="shared" si="55"/>
        <v>7.2643824582014515E-5</v>
      </c>
      <c r="S89" s="4">
        <v>1</v>
      </c>
      <c r="T89" s="4">
        <f t="shared" si="56"/>
        <v>7.2643824582014515E-5</v>
      </c>
      <c r="Z89" s="16">
        <f t="shared" si="57"/>
        <v>1463.5</v>
      </c>
      <c r="AA89" s="113">
        <f t="shared" si="58"/>
        <v>-2.991478394106066E-4</v>
      </c>
      <c r="AB89" s="113">
        <f t="shared" si="59"/>
        <v>8.2151893086766271E-3</v>
      </c>
      <c r="AC89" s="113">
        <f t="shared" si="60"/>
        <v>-36839.808403546602</v>
      </c>
      <c r="AD89" s="113"/>
      <c r="AE89" s="113">
        <f t="shared" si="61"/>
        <v>1.934909254748458E-11</v>
      </c>
      <c r="AF89" s="16">
        <f t="shared" si="70"/>
        <v>-36839.808403546602</v>
      </c>
      <c r="AG89" s="270"/>
      <c r="AH89" s="16">
        <f t="shared" si="62"/>
        <v>-8.5187359084293625E-3</v>
      </c>
      <c r="AI89" s="16">
        <f t="shared" si="63"/>
        <v>1.2663096191537679</v>
      </c>
      <c r="AJ89" s="16">
        <f t="shared" si="64"/>
        <v>-0.99463672740358056</v>
      </c>
      <c r="AK89" s="16">
        <f t="shared" si="65"/>
        <v>0.45868562811262381</v>
      </c>
      <c r="AL89" s="16">
        <f t="shared" si="66"/>
        <v>-2.09682366100769</v>
      </c>
      <c r="AM89" s="16">
        <f t="shared" si="67"/>
        <v>-1.736918164182703</v>
      </c>
      <c r="AN89" s="113">
        <f t="shared" si="68"/>
        <v>10.042232711997116</v>
      </c>
      <c r="AO89" s="113">
        <f t="shared" si="68"/>
        <v>10.040879151851353</v>
      </c>
      <c r="AP89" s="113">
        <f t="shared" si="68"/>
        <v>10.037755664453444</v>
      </c>
      <c r="AQ89" s="113">
        <f t="shared" si="68"/>
        <v>10.030573883609982</v>
      </c>
      <c r="AR89" s="113">
        <f t="shared" si="68"/>
        <v>10.014194338309135</v>
      </c>
      <c r="AS89" s="113">
        <f t="shared" si="68"/>
        <v>9.9774858853522161</v>
      </c>
      <c r="AT89" s="113">
        <f t="shared" si="68"/>
        <v>9.8980302796837627</v>
      </c>
      <c r="AU89" s="113">
        <f t="shared" si="69"/>
        <v>9.735742948844571</v>
      </c>
      <c r="AW89" s="16">
        <v>-1500</v>
      </c>
      <c r="AX89" s="16">
        <f t="shared" si="37"/>
        <v>9.9431834991323912E-4</v>
      </c>
      <c r="AY89" s="16">
        <f t="shared" si="38"/>
        <v>5.8441253214296792E-3</v>
      </c>
      <c r="AZ89" s="16">
        <f t="shared" si="39"/>
        <v>-4.8498069715164401E-3</v>
      </c>
      <c r="BA89" s="16">
        <f t="shared" si="40"/>
        <v>1.5171194655238829</v>
      </c>
      <c r="BB89" s="16">
        <f t="shared" si="41"/>
        <v>-0.39445782723313988</v>
      </c>
      <c r="BC89" s="16">
        <f t="shared" si="42"/>
        <v>2.9174277000865128</v>
      </c>
      <c r="BD89" s="16">
        <f t="shared" si="43"/>
        <v>8.8846091179757511</v>
      </c>
      <c r="BE89" s="16">
        <f t="shared" si="48"/>
        <v>9.3002411903619926</v>
      </c>
      <c r="BF89" s="16">
        <f t="shared" si="48"/>
        <v>9.3009130045668478</v>
      </c>
      <c r="BG89" s="16">
        <f t="shared" si="48"/>
        <v>9.3021893252008105</v>
      </c>
      <c r="BH89" s="16">
        <f t="shared" si="47"/>
        <v>9.3046135433899781</v>
      </c>
      <c r="BI89" s="16">
        <f t="shared" si="47"/>
        <v>9.3092161144253289</v>
      </c>
      <c r="BJ89" s="16">
        <f t="shared" si="47"/>
        <v>9.3179477823879093</v>
      </c>
      <c r="BK89" s="16">
        <f t="shared" si="47"/>
        <v>9.3344909917060139</v>
      </c>
      <c r="BL89" s="16">
        <f t="shared" si="44"/>
        <v>9.3657700337978778</v>
      </c>
    </row>
    <row r="90" spans="1:64" x14ac:dyDescent="0.2">
      <c r="A90" s="203" t="s">
        <v>260</v>
      </c>
      <c r="B90" s="204" t="s">
        <v>111</v>
      </c>
      <c r="C90" s="203">
        <v>51884.611299999997</v>
      </c>
      <c r="D90" s="203">
        <v>1.2E-4</v>
      </c>
      <c r="E90" s="35">
        <f t="shared" si="51"/>
        <v>1545.9981176178433</v>
      </c>
      <c r="F90" s="4">
        <f t="shared" si="52"/>
        <v>1546</v>
      </c>
      <c r="G90" s="23">
        <f t="shared" si="53"/>
        <v>-6.00160397880245E-4</v>
      </c>
      <c r="K90" s="7">
        <f t="shared" si="49"/>
        <v>-6.00160397880245E-4</v>
      </c>
      <c r="N90" s="130">
        <f t="shared" ca="1" si="50"/>
        <v>-1.4180966082057429E-3</v>
      </c>
      <c r="O90" s="4">
        <f t="shared" si="36"/>
        <v>8.2871784035900217E-3</v>
      </c>
      <c r="P90" s="312">
        <f t="shared" si="54"/>
        <v>36866.111299999997</v>
      </c>
      <c r="Q90" s="1"/>
      <c r="R90" s="4">
        <f t="shared" si="55"/>
        <v>7.8984790972118954E-5</v>
      </c>
      <c r="S90" s="4">
        <v>1</v>
      </c>
      <c r="T90" s="4">
        <f t="shared" si="56"/>
        <v>7.8984790972118954E-5</v>
      </c>
      <c r="Z90" s="16">
        <f t="shared" si="57"/>
        <v>1546</v>
      </c>
      <c r="AA90" s="113">
        <f t="shared" si="58"/>
        <v>-2.6846146370429133E-4</v>
      </c>
      <c r="AB90" s="113">
        <f t="shared" si="59"/>
        <v>7.9554794694140681E-3</v>
      </c>
      <c r="AC90" s="113">
        <f t="shared" si="60"/>
        <v>-36866.111900160395</v>
      </c>
      <c r="AD90" s="113"/>
      <c r="AE90" s="113">
        <f t="shared" si="61"/>
        <v>1.1002418293346365E-7</v>
      </c>
      <c r="AF90" s="16">
        <f t="shared" si="70"/>
        <v>-36866.111900160395</v>
      </c>
      <c r="AG90" s="270"/>
      <c r="AH90" s="16">
        <f t="shared" si="62"/>
        <v>-8.5556398672943131E-3</v>
      </c>
      <c r="AI90" s="16">
        <f t="shared" si="63"/>
        <v>1.2538705048189451</v>
      </c>
      <c r="AJ90" s="16">
        <f t="shared" si="64"/>
        <v>-0.99149338243597562</v>
      </c>
      <c r="AK90" s="16">
        <f t="shared" si="65"/>
        <v>0.46568560797373915</v>
      </c>
      <c r="AL90" s="16">
        <f t="shared" si="66"/>
        <v>-2.0699116086224048</v>
      </c>
      <c r="AM90" s="16">
        <f t="shared" si="67"/>
        <v>-1.6840981798771224</v>
      </c>
      <c r="AN90" s="113">
        <f t="shared" si="68"/>
        <v>10.060338321427029</v>
      </c>
      <c r="AO90" s="113">
        <f t="shared" si="68"/>
        <v>10.059029960856607</v>
      </c>
      <c r="AP90" s="113">
        <f t="shared" si="68"/>
        <v>10.055971021390741</v>
      </c>
      <c r="AQ90" s="113">
        <f t="shared" si="68"/>
        <v>10.04884573959573</v>
      </c>
      <c r="AR90" s="113">
        <f t="shared" si="68"/>
        <v>10.032388090727162</v>
      </c>
      <c r="AS90" s="113">
        <f t="shared" si="68"/>
        <v>9.9950696819558722</v>
      </c>
      <c r="AT90" s="113">
        <f t="shared" si="68"/>
        <v>9.9135219294021866</v>
      </c>
      <c r="AU90" s="113">
        <f t="shared" si="69"/>
        <v>9.7460425154014647</v>
      </c>
      <c r="AW90" s="16">
        <v>-1000</v>
      </c>
      <c r="AX90" s="16">
        <f t="shared" si="37"/>
        <v>4.6881412849500859E-4</v>
      </c>
      <c r="AY90" s="16">
        <f t="shared" si="38"/>
        <v>6.2377530709085208E-3</v>
      </c>
      <c r="AZ90" s="16">
        <f t="shared" si="39"/>
        <v>-5.7689389424135122E-3</v>
      </c>
      <c r="BA90" s="16">
        <f t="shared" si="40"/>
        <v>1.5303446855083505</v>
      </c>
      <c r="BB90" s="16">
        <f t="shared" si="41"/>
        <v>-0.59934519205717296</v>
      </c>
      <c r="BC90" s="16">
        <f t="shared" si="42"/>
        <v>-3.1285525188564924</v>
      </c>
      <c r="BD90" s="16">
        <f t="shared" si="43"/>
        <v>-153.37047507339202</v>
      </c>
      <c r="BE90" s="16">
        <f t="shared" si="48"/>
        <v>9.4320015673650364</v>
      </c>
      <c r="BF90" s="16">
        <f t="shared" si="48"/>
        <v>9.4319612644078674</v>
      </c>
      <c r="BG90" s="16">
        <f t="shared" si="48"/>
        <v>9.4318852750363398</v>
      </c>
      <c r="BH90" s="16">
        <f t="shared" si="47"/>
        <v>9.4317420006836521</v>
      </c>
      <c r="BI90" s="16">
        <f t="shared" si="47"/>
        <v>9.4314718640796116</v>
      </c>
      <c r="BJ90" s="16">
        <f t="shared" si="47"/>
        <v>9.4309625363781588</v>
      </c>
      <c r="BK90" s="16">
        <f t="shared" si="47"/>
        <v>9.4300022312832077</v>
      </c>
      <c r="BL90" s="16">
        <f t="shared" si="44"/>
        <v>9.4281916492941988</v>
      </c>
    </row>
    <row r="91" spans="1:64" x14ac:dyDescent="0.2">
      <c r="A91" s="52" t="s">
        <v>114</v>
      </c>
      <c r="B91" s="205" t="s">
        <v>112</v>
      </c>
      <c r="C91" s="52">
        <v>51900.394800000002</v>
      </c>
      <c r="D91" s="52">
        <v>2.0000000000000001E-4</v>
      </c>
      <c r="E91" s="35">
        <f t="shared" si="51"/>
        <v>1595.5025150414749</v>
      </c>
      <c r="F91" s="4">
        <f t="shared" si="52"/>
        <v>1595.5</v>
      </c>
      <c r="G91" s="23">
        <f t="shared" si="53"/>
        <v>8.0187133426079527E-4</v>
      </c>
      <c r="K91" s="7">
        <f t="shared" si="49"/>
        <v>8.0187133426079527E-4</v>
      </c>
      <c r="N91" s="130">
        <f t="shared" ca="1" si="50"/>
        <v>-1.3441310493545193E-3</v>
      </c>
      <c r="O91" s="4">
        <f t="shared" si="36"/>
        <v>8.3277705800234702E-3</v>
      </c>
      <c r="P91" s="312">
        <f t="shared" si="54"/>
        <v>36881.894800000002</v>
      </c>
      <c r="Q91" s="1"/>
      <c r="R91" s="4">
        <f t="shared" si="55"/>
        <v>5.6639159457371201E-5</v>
      </c>
      <c r="S91" s="4">
        <v>1</v>
      </c>
      <c r="T91" s="4">
        <f t="shared" si="56"/>
        <v>5.6639159457371201E-5</v>
      </c>
      <c r="Z91" s="16">
        <f t="shared" si="57"/>
        <v>1595.5</v>
      </c>
      <c r="AA91" s="113">
        <f t="shared" si="58"/>
        <v>-2.4850726696233269E-4</v>
      </c>
      <c r="AB91" s="113">
        <f t="shared" si="59"/>
        <v>9.3781491812465981E-3</v>
      </c>
      <c r="AC91" s="113">
        <f t="shared" si="60"/>
        <v>-36881.893998128668</v>
      </c>
      <c r="AD91" s="113"/>
      <c r="AE91" s="113">
        <f t="shared" si="61"/>
        <v>1.1032952059074549E-6</v>
      </c>
      <c r="AF91" s="16">
        <f t="shared" si="70"/>
        <v>-36881.893998128668</v>
      </c>
      <c r="AG91" s="270"/>
      <c r="AH91" s="16">
        <f t="shared" si="62"/>
        <v>-8.5762778469858029E-3</v>
      </c>
      <c r="AI91" s="16">
        <f t="shared" si="63"/>
        <v>1.2464369559966342</v>
      </c>
      <c r="AJ91" s="16">
        <f t="shared" si="64"/>
        <v>-0.98929946162185511</v>
      </c>
      <c r="AK91" s="16">
        <f t="shared" si="65"/>
        <v>0.46966173509240688</v>
      </c>
      <c r="AL91" s="16">
        <f t="shared" si="66"/>
        <v>-2.0540172087916577</v>
      </c>
      <c r="AM91" s="16">
        <f t="shared" si="67"/>
        <v>-1.6540132566013541</v>
      </c>
      <c r="AN91" s="113">
        <f t="shared" si="68"/>
        <v>10.071116613818846</v>
      </c>
      <c r="AO91" s="113">
        <f t="shared" si="68"/>
        <v>10.069836595735868</v>
      </c>
      <c r="AP91" s="113">
        <f t="shared" si="68"/>
        <v>10.066819791444564</v>
      </c>
      <c r="AQ91" s="113">
        <f t="shared" si="68"/>
        <v>10.059736380293145</v>
      </c>
      <c r="AR91" s="113">
        <f t="shared" si="68"/>
        <v>10.043247576318871</v>
      </c>
      <c r="AS91" s="113">
        <f t="shared" si="68"/>
        <v>10.005587427680911</v>
      </c>
      <c r="AT91" s="113">
        <f t="shared" si="68"/>
        <v>9.9228084266107111</v>
      </c>
      <c r="AU91" s="113">
        <f t="shared" si="69"/>
        <v>9.7522222553355995</v>
      </c>
      <c r="AW91" s="16">
        <v>-500</v>
      </c>
      <c r="AX91" s="16">
        <f t="shared" si="37"/>
        <v>4.696175712616199E-5</v>
      </c>
      <c r="AY91" s="16">
        <f t="shared" si="38"/>
        <v>6.6342868267150077E-3</v>
      </c>
      <c r="AZ91" s="16">
        <f t="shared" si="39"/>
        <v>-6.5873250695888457E-3</v>
      </c>
      <c r="BA91" s="16">
        <f t="shared" si="40"/>
        <v>1.5139320148153603</v>
      </c>
      <c r="BB91" s="16">
        <f t="shared" si="41"/>
        <v>-0.77036163125413148</v>
      </c>
      <c r="BC91" s="16">
        <f t="shared" si="42"/>
        <v>-2.8918272418789259</v>
      </c>
      <c r="BD91" s="16">
        <f t="shared" si="43"/>
        <v>-7.9658429622065396</v>
      </c>
      <c r="BE91" s="16">
        <f t="shared" si="48"/>
        <v>9.5636348397648394</v>
      </c>
      <c r="BF91" s="16">
        <f t="shared" si="48"/>
        <v>9.5628919458913693</v>
      </c>
      <c r="BG91" s="16">
        <f t="shared" si="48"/>
        <v>9.5614779618086487</v>
      </c>
      <c r="BH91" s="16">
        <f t="shared" si="47"/>
        <v>9.5587874181385661</v>
      </c>
      <c r="BI91" s="16">
        <f t="shared" si="47"/>
        <v>9.5536705008789742</v>
      </c>
      <c r="BJ91" s="16">
        <f t="shared" si="47"/>
        <v>9.5439483107992125</v>
      </c>
      <c r="BK91" s="16">
        <f t="shared" si="47"/>
        <v>9.5255064182940234</v>
      </c>
      <c r="BL91" s="16">
        <f t="shared" si="44"/>
        <v>9.4906132647905181</v>
      </c>
    </row>
    <row r="92" spans="1:64" x14ac:dyDescent="0.2">
      <c r="A92" s="206" t="s">
        <v>79</v>
      </c>
      <c r="B92" s="205" t="s">
        <v>112</v>
      </c>
      <c r="C92" s="169">
        <v>51935.784679999997</v>
      </c>
      <c r="D92" s="207">
        <v>6.9999999999999994E-5</v>
      </c>
      <c r="E92" s="35">
        <f t="shared" si="51"/>
        <v>1706.5016397155864</v>
      </c>
      <c r="F92" s="4">
        <f t="shared" si="52"/>
        <v>1706.5</v>
      </c>
      <c r="G92" s="4">
        <f t="shared" si="53"/>
        <v>5.2279094961704686E-4</v>
      </c>
      <c r="K92" s="7">
        <f t="shared" si="49"/>
        <v>5.2279094961704686E-4</v>
      </c>
      <c r="N92" s="130">
        <f t="shared" ca="1" si="50"/>
        <v>-1.1782688870820785E-3</v>
      </c>
      <c r="O92" s="4">
        <f t="shared" si="36"/>
        <v>8.418899004422057E-3</v>
      </c>
      <c r="P92" s="312">
        <f t="shared" si="54"/>
        <v>36917.284679999997</v>
      </c>
      <c r="Q92" s="1"/>
      <c r="R92" s="4">
        <f t="shared" si="55"/>
        <v>6.2348522413156564E-5</v>
      </c>
      <c r="S92" s="4">
        <v>1</v>
      </c>
      <c r="T92" s="4">
        <f t="shared" si="56"/>
        <v>6.2348522413156564E-5</v>
      </c>
      <c r="Z92" s="16">
        <f t="shared" si="57"/>
        <v>1706.5</v>
      </c>
      <c r="AA92" s="113">
        <f t="shared" si="58"/>
        <v>-1.9964821460866262E-4</v>
      </c>
      <c r="AB92" s="113">
        <f t="shared" si="59"/>
        <v>9.1413381686477665E-3</v>
      </c>
      <c r="AC92" s="113">
        <f t="shared" si="60"/>
        <v>-36917.284157209047</v>
      </c>
      <c r="AD92" s="113"/>
      <c r="AE92" s="113">
        <f t="shared" si="61"/>
        <v>5.2191834600714164E-7</v>
      </c>
      <c r="AF92" s="16">
        <f t="shared" si="70"/>
        <v>-36917.284157209047</v>
      </c>
      <c r="AG92" s="270"/>
      <c r="AH92" s="16">
        <f t="shared" si="62"/>
        <v>-8.6185472190307196E-3</v>
      </c>
      <c r="AI92" s="16">
        <f t="shared" si="63"/>
        <v>1.2298692769181025</v>
      </c>
      <c r="AJ92" s="16">
        <f t="shared" si="64"/>
        <v>-0.98359496197600327</v>
      </c>
      <c r="AK92" s="16">
        <f t="shared" si="65"/>
        <v>0.47798894780114509</v>
      </c>
      <c r="AL92" s="16">
        <f t="shared" si="66"/>
        <v>-2.0190549770169843</v>
      </c>
      <c r="AM92" s="16">
        <f t="shared" si="67"/>
        <v>-1.5905368950057583</v>
      </c>
      <c r="AN92" s="113">
        <f t="shared" si="68"/>
        <v>10.095054872792142</v>
      </c>
      <c r="AO92" s="113">
        <f t="shared" si="68"/>
        <v>10.093841158509621</v>
      </c>
      <c r="AP92" s="113">
        <f t="shared" si="68"/>
        <v>10.090927205146828</v>
      </c>
      <c r="AQ92" s="113">
        <f t="shared" si="68"/>
        <v>10.083958274103612</v>
      </c>
      <c r="AR92" s="113">
        <f t="shared" si="68"/>
        <v>10.067441628128339</v>
      </c>
      <c r="AS92" s="113">
        <f t="shared" si="68"/>
        <v>10.029081691378272</v>
      </c>
      <c r="AT92" s="113">
        <f t="shared" si="68"/>
        <v>9.9436088316424787</v>
      </c>
      <c r="AU92" s="113">
        <f t="shared" si="69"/>
        <v>9.7660798539757838</v>
      </c>
      <c r="AW92" s="16">
        <v>0</v>
      </c>
      <c r="AX92" s="16">
        <f t="shared" si="37"/>
        <v>-2.4635553277636835E-4</v>
      </c>
      <c r="AY92" s="16">
        <f t="shared" si="38"/>
        <v>7.0337265888491384E-3</v>
      </c>
      <c r="AZ92" s="16">
        <f t="shared" si="39"/>
        <v>-7.2800821216255068E-3</v>
      </c>
      <c r="BA92" s="16">
        <f t="shared" si="40"/>
        <v>1.4710328807197106</v>
      </c>
      <c r="BB92" s="16">
        <f t="shared" si="41"/>
        <v>-0.89448136622874874</v>
      </c>
      <c r="BC92" s="16">
        <f t="shared" si="42"/>
        <v>-2.663965496743216</v>
      </c>
      <c r="BD92" s="16">
        <f t="shared" si="43"/>
        <v>-4.1074577458118249</v>
      </c>
      <c r="BE92" s="16">
        <f t="shared" si="48"/>
        <v>9.6928874267047203</v>
      </c>
      <c r="BF92" s="16">
        <f t="shared" si="48"/>
        <v>9.6916119653563193</v>
      </c>
      <c r="BG92" s="16">
        <f t="shared" si="48"/>
        <v>9.6891198238348419</v>
      </c>
      <c r="BH92" s="16">
        <f t="shared" si="47"/>
        <v>9.6842552250397809</v>
      </c>
      <c r="BI92" s="16">
        <f t="shared" si="47"/>
        <v>9.6747775973563108</v>
      </c>
      <c r="BJ92" s="16">
        <f t="shared" si="47"/>
        <v>9.6563772775894403</v>
      </c>
      <c r="BK92" s="16">
        <f t="shared" si="47"/>
        <v>9.6208746897359401</v>
      </c>
      <c r="BL92" s="16">
        <f t="shared" si="44"/>
        <v>9.553034880286841</v>
      </c>
    </row>
    <row r="93" spans="1:64" x14ac:dyDescent="0.2">
      <c r="A93" s="206" t="s">
        <v>79</v>
      </c>
      <c r="B93" s="205" t="s">
        <v>112</v>
      </c>
      <c r="C93" s="169">
        <v>51957.783066969365</v>
      </c>
      <c r="D93" s="207">
        <v>1.3999999999999999E-4</v>
      </c>
      <c r="E93" s="35">
        <f t="shared" si="51"/>
        <v>1775.4988134229443</v>
      </c>
      <c r="F93" s="4">
        <f t="shared" si="52"/>
        <v>1775.5</v>
      </c>
      <c r="G93" s="4">
        <f t="shared" si="53"/>
        <v>-3.7831667577847838E-4</v>
      </c>
      <c r="K93" s="7">
        <f t="shared" si="49"/>
        <v>-3.7831667577847838E-4</v>
      </c>
      <c r="N93" s="130">
        <f t="shared" ca="1" si="50"/>
        <v>-1.0751653808046156E-3</v>
      </c>
      <c r="O93" s="4">
        <f t="shared" ref="O93:O124" si="71">+D$11+D$12*F93+D$13*F93^2</f>
        <v>8.4756185885697093E-3</v>
      </c>
      <c r="P93" s="312">
        <f t="shared" si="54"/>
        <v>36939.283066969365</v>
      </c>
      <c r="Q93" s="1"/>
      <c r="R93" s="4">
        <f t="shared" si="55"/>
        <v>7.8392169665268411E-5</v>
      </c>
      <c r="S93" s="4">
        <v>1</v>
      </c>
      <c r="T93" s="4">
        <f t="shared" si="56"/>
        <v>7.8392169665268411E-5</v>
      </c>
      <c r="Z93" s="16">
        <f t="shared" si="57"/>
        <v>1775.5</v>
      </c>
      <c r="AA93" s="113">
        <f t="shared" si="58"/>
        <v>-1.6647006515718016E-4</v>
      </c>
      <c r="AB93" s="113">
        <f t="shared" si="59"/>
        <v>8.2637719779484111E-3</v>
      </c>
      <c r="AC93" s="113">
        <f t="shared" si="60"/>
        <v>-36939.283445286041</v>
      </c>
      <c r="AD93" s="113"/>
      <c r="AE93" s="113">
        <f t="shared" si="61"/>
        <v>4.4878986431731949E-8</v>
      </c>
      <c r="AF93" s="16">
        <f t="shared" si="70"/>
        <v>-36939.283445286041</v>
      </c>
      <c r="AG93" s="270"/>
      <c r="AH93" s="16">
        <f t="shared" si="62"/>
        <v>-8.6420886537268895E-3</v>
      </c>
      <c r="AI93" s="16">
        <f t="shared" si="63"/>
        <v>1.2196530562649763</v>
      </c>
      <c r="AJ93" s="16">
        <f t="shared" si="64"/>
        <v>-0.97953660978911106</v>
      </c>
      <c r="AK93" s="16">
        <f t="shared" si="65"/>
        <v>0.48276894428323819</v>
      </c>
      <c r="AL93" s="16">
        <f t="shared" si="66"/>
        <v>-1.9977887751789676</v>
      </c>
      <c r="AM93" s="16">
        <f t="shared" si="67"/>
        <v>-1.553626937091318</v>
      </c>
      <c r="AN93" s="113">
        <f t="shared" si="68"/>
        <v>10.109774873686289</v>
      </c>
      <c r="AO93" s="113">
        <f t="shared" si="68"/>
        <v>10.10860391683727</v>
      </c>
      <c r="AP93" s="113">
        <f t="shared" si="68"/>
        <v>10.105759121182137</v>
      </c>
      <c r="AQ93" s="113">
        <f t="shared" si="68"/>
        <v>10.098874918182151</v>
      </c>
      <c r="AR93" s="113">
        <f t="shared" si="68"/>
        <v>10.082369655970826</v>
      </c>
      <c r="AS93" s="113">
        <f t="shared" si="68"/>
        <v>10.043621330449998</v>
      </c>
      <c r="AT93" s="113">
        <f t="shared" si="68"/>
        <v>9.9565217152287815</v>
      </c>
      <c r="AU93" s="113">
        <f t="shared" si="69"/>
        <v>9.7746940369142763</v>
      </c>
      <c r="AW93" s="16">
        <v>500</v>
      </c>
      <c r="AX93" s="16">
        <f t="shared" si="37"/>
        <v>-3.9844212898326303E-4</v>
      </c>
      <c r="AY93" s="16">
        <f t="shared" si="38"/>
        <v>7.4360723573109145E-3</v>
      </c>
      <c r="AZ93" s="16">
        <f t="shared" si="39"/>
        <v>-7.8345144862941776E-3</v>
      </c>
      <c r="BA93" s="16">
        <f t="shared" si="40"/>
        <v>1.4090201295863172</v>
      </c>
      <c r="BB93" s="16">
        <f t="shared" si="41"/>
        <v>-0.96865644802279383</v>
      </c>
      <c r="BC93" s="16">
        <f t="shared" si="42"/>
        <v>-2.451471592992557</v>
      </c>
      <c r="BD93" s="16">
        <f t="shared" si="43"/>
        <v>-2.7820986025827472</v>
      </c>
      <c r="BE93" s="16">
        <f t="shared" si="48"/>
        <v>9.8178591465989502</v>
      </c>
      <c r="BF93" s="16">
        <f t="shared" si="48"/>
        <v>9.8163166847396148</v>
      </c>
      <c r="BG93" s="16">
        <f t="shared" si="48"/>
        <v>9.8131724535496669</v>
      </c>
      <c r="BH93" s="16">
        <f t="shared" si="47"/>
        <v>9.8067755576245617</v>
      </c>
      <c r="BI93" s="16">
        <f t="shared" si="47"/>
        <v>9.7938113661751949</v>
      </c>
      <c r="BJ93" s="16">
        <f t="shared" si="47"/>
        <v>9.7677327971834362</v>
      </c>
      <c r="BK93" s="16">
        <f t="shared" si="47"/>
        <v>9.7159787120237979</v>
      </c>
      <c r="BL93" s="16">
        <f t="shared" si="44"/>
        <v>9.6154564957831603</v>
      </c>
    </row>
    <row r="94" spans="1:64" x14ac:dyDescent="0.2">
      <c r="A94" s="52" t="s">
        <v>115</v>
      </c>
      <c r="B94" s="205" t="s">
        <v>112</v>
      </c>
      <c r="C94" s="52">
        <v>51968.305399999997</v>
      </c>
      <c r="D94" s="52">
        <v>1E-4</v>
      </c>
      <c r="E94" s="35">
        <f t="shared" si="51"/>
        <v>1808.5017440892777</v>
      </c>
      <c r="F94" s="4">
        <f t="shared" si="52"/>
        <v>1808.5</v>
      </c>
      <c r="G94" s="23">
        <f t="shared" si="53"/>
        <v>5.5606844398425892E-4</v>
      </c>
      <c r="K94" s="7">
        <f t="shared" si="49"/>
        <v>5.5606844398425892E-4</v>
      </c>
      <c r="N94" s="130">
        <f t="shared" ca="1" si="50"/>
        <v>-1.0258550082371328E-3</v>
      </c>
      <c r="O94" s="4">
        <f t="shared" si="71"/>
        <v>8.5027649094401407E-3</v>
      </c>
      <c r="P94" s="312">
        <f t="shared" si="54"/>
        <v>36949.805399999997</v>
      </c>
      <c r="Q94" s="1"/>
      <c r="R94" s="4">
        <f t="shared" si="55"/>
        <v>6.3149984714088998E-5</v>
      </c>
      <c r="S94" s="4">
        <v>1</v>
      </c>
      <c r="T94" s="4">
        <f t="shared" si="56"/>
        <v>6.3149984714088998E-5</v>
      </c>
      <c r="Z94" s="16">
        <f t="shared" si="57"/>
        <v>1808.5</v>
      </c>
      <c r="AA94" s="113">
        <f t="shared" si="58"/>
        <v>-1.4985719095747356E-4</v>
      </c>
      <c r="AB94" s="113">
        <f t="shared" si="59"/>
        <v>9.2086905443818732E-3</v>
      </c>
      <c r="AC94" s="113">
        <f t="shared" si="60"/>
        <v>-36949.804843931553</v>
      </c>
      <c r="AD94" s="113"/>
      <c r="AE94" s="113">
        <f t="shared" si="61"/>
        <v>4.9833100206788818E-7</v>
      </c>
      <c r="AF94" s="16">
        <f t="shared" si="70"/>
        <v>-36949.804843931553</v>
      </c>
      <c r="AG94" s="270"/>
      <c r="AH94" s="16">
        <f t="shared" si="62"/>
        <v>-8.6526221003976143E-3</v>
      </c>
      <c r="AI94" s="16">
        <f t="shared" si="63"/>
        <v>1.2147921521172049</v>
      </c>
      <c r="AJ94" s="16">
        <f t="shared" si="64"/>
        <v>-0.97746529463207521</v>
      </c>
      <c r="AK94" s="16">
        <f t="shared" si="65"/>
        <v>0.4849511831924494</v>
      </c>
      <c r="AL94" s="16">
        <f t="shared" si="66"/>
        <v>-1.9877427647084902</v>
      </c>
      <c r="AM94" s="16">
        <f t="shared" si="67"/>
        <v>-1.5366122568796481</v>
      </c>
      <c r="AN94" s="113">
        <f t="shared" si="68"/>
        <v>10.11677157511131</v>
      </c>
      <c r="AO94" s="113">
        <f t="shared" si="68"/>
        <v>10.115621394093768</v>
      </c>
      <c r="AP94" s="113">
        <f t="shared" si="68"/>
        <v>10.112810936709138</v>
      </c>
      <c r="AQ94" s="113">
        <f t="shared" si="68"/>
        <v>10.105970727613544</v>
      </c>
      <c r="AR94" s="113">
        <f t="shared" si="68"/>
        <v>10.089478518786212</v>
      </c>
      <c r="AS94" s="113">
        <f t="shared" si="68"/>
        <v>10.05055711664329</v>
      </c>
      <c r="AT94" s="113">
        <f t="shared" si="68"/>
        <v>9.9626926922493428</v>
      </c>
      <c r="AU94" s="113">
        <f t="shared" si="69"/>
        <v>9.7788138635370316</v>
      </c>
      <c r="AW94" s="16">
        <v>1000</v>
      </c>
      <c r="AX94" s="16">
        <f t="shared" si="37"/>
        <v>-4.0873957902902783E-4</v>
      </c>
      <c r="AY94" s="16">
        <f t="shared" si="38"/>
        <v>7.8413241321003344E-3</v>
      </c>
      <c r="AZ94" s="16">
        <f t="shared" si="39"/>
        <v>-8.2500637111293622E-3</v>
      </c>
      <c r="BA94" s="16">
        <f t="shared" si="40"/>
        <v>1.3364971912873944</v>
      </c>
      <c r="BB94" s="16">
        <f t="shared" si="41"/>
        <v>-0.99833967473030882</v>
      </c>
      <c r="BC94" s="16">
        <f t="shared" si="42"/>
        <v>-2.2580721039525433</v>
      </c>
      <c r="BD94" s="16">
        <f t="shared" si="43"/>
        <v>-2.1144656456331918</v>
      </c>
      <c r="BE94" s="16">
        <f t="shared" si="48"/>
        <v>9.9372203777539898</v>
      </c>
      <c r="BF94" s="16">
        <f t="shared" si="48"/>
        <v>9.9356812970049386</v>
      </c>
      <c r="BG94" s="16">
        <f t="shared" si="48"/>
        <v>9.9323578002427677</v>
      </c>
      <c r="BH94" s="16">
        <f t="shared" si="47"/>
        <v>9.9252018544156115</v>
      </c>
      <c r="BI94" s="16">
        <f t="shared" si="47"/>
        <v>9.9098879202018786</v>
      </c>
      <c r="BJ94" s="16">
        <f t="shared" si="47"/>
        <v>9.8775196625678969</v>
      </c>
      <c r="BK94" s="16">
        <f t="shared" si="47"/>
        <v>9.8106911808739206</v>
      </c>
      <c r="BL94" s="16">
        <f t="shared" si="44"/>
        <v>9.6778781112794814</v>
      </c>
    </row>
    <row r="95" spans="1:64" x14ac:dyDescent="0.2">
      <c r="A95" s="52" t="s">
        <v>114</v>
      </c>
      <c r="B95" s="50"/>
      <c r="C95" s="52">
        <v>52143.502200000003</v>
      </c>
      <c r="D95" s="52">
        <v>2.0000000000000001E-4</v>
      </c>
      <c r="E95" s="35">
        <f t="shared" si="51"/>
        <v>2358.0003986681745</v>
      </c>
      <c r="F95" s="4">
        <f t="shared" si="52"/>
        <v>2358</v>
      </c>
      <c r="G95" s="23">
        <f t="shared" si="53"/>
        <v>1.2710747978417203E-4</v>
      </c>
      <c r="K95" s="7">
        <f t="shared" si="49"/>
        <v>1.2710747978417203E-4</v>
      </c>
      <c r="N95" s="130">
        <f t="shared" ca="1" si="50"/>
        <v>-2.0476259230284245E-4</v>
      </c>
      <c r="O95" s="4">
        <f t="shared" si="71"/>
        <v>8.956652613527771E-3</v>
      </c>
      <c r="P95" s="312">
        <f t="shared" si="54"/>
        <v>37125.002200000003</v>
      </c>
      <c r="Q95" s="1"/>
      <c r="R95" s="4">
        <f t="shared" si="55"/>
        <v>7.7960867268815268E-5</v>
      </c>
      <c r="S95" s="4">
        <v>1</v>
      </c>
      <c r="T95" s="4">
        <f t="shared" si="56"/>
        <v>7.7960867268815268E-5</v>
      </c>
      <c r="Z95" s="16">
        <f t="shared" si="57"/>
        <v>2358</v>
      </c>
      <c r="AA95" s="113">
        <f t="shared" si="58"/>
        <v>1.9312547111260264E-4</v>
      </c>
      <c r="AB95" s="113">
        <f t="shared" si="59"/>
        <v>8.8906346221993404E-3</v>
      </c>
      <c r="AC95" s="113">
        <f t="shared" si="60"/>
        <v>-37125.002072892523</v>
      </c>
      <c r="AD95" s="113"/>
      <c r="AE95" s="113">
        <f t="shared" si="61"/>
        <v>4.3583751790407394E-9</v>
      </c>
      <c r="AF95" s="16">
        <f t="shared" si="70"/>
        <v>-37125.002072892523</v>
      </c>
      <c r="AG95" s="270"/>
      <c r="AH95" s="16">
        <f t="shared" si="62"/>
        <v>-8.7635271424151683E-3</v>
      </c>
      <c r="AI95" s="16">
        <f t="shared" si="63"/>
        <v>1.1368412058034374</v>
      </c>
      <c r="AJ95" s="16">
        <f t="shared" si="64"/>
        <v>-0.93280029232237927</v>
      </c>
      <c r="AK95" s="16">
        <f t="shared" si="65"/>
        <v>0.51243321817106902</v>
      </c>
      <c r="AL95" s="16">
        <f t="shared" si="66"/>
        <v>-1.8317491268761674</v>
      </c>
      <c r="AM95" s="16">
        <f t="shared" si="67"/>
        <v>-1.3020837879118359</v>
      </c>
      <c r="AN95" s="113">
        <f t="shared" si="68"/>
        <v>10.229248728855028</v>
      </c>
      <c r="AO95" s="113">
        <f t="shared" si="68"/>
        <v>10.228452239676214</v>
      </c>
      <c r="AP95" s="113">
        <f t="shared" si="68"/>
        <v>10.226291026323389</v>
      </c>
      <c r="AQ95" s="113">
        <f t="shared" si="68"/>
        <v>10.220450865127326</v>
      </c>
      <c r="AR95" s="113">
        <f t="shared" si="68"/>
        <v>10.204840100475128</v>
      </c>
      <c r="AS95" s="113">
        <f t="shared" si="68"/>
        <v>10.164240568005944</v>
      </c>
      <c r="AT95" s="113">
        <f t="shared" si="68"/>
        <v>10.064963648159662</v>
      </c>
      <c r="AU95" s="113">
        <f t="shared" si="69"/>
        <v>9.8474152189674893</v>
      </c>
      <c r="AW95" s="16">
        <v>1500</v>
      </c>
      <c r="AX95" s="16">
        <f t="shared" si="37"/>
        <v>-2.8597115978270561E-4</v>
      </c>
      <c r="AY95" s="16">
        <f t="shared" si="38"/>
        <v>8.2494819132174005E-3</v>
      </c>
      <c r="AZ95" s="16">
        <f t="shared" si="39"/>
        <v>-8.5354530730001061E-3</v>
      </c>
      <c r="BA95" s="16">
        <f t="shared" si="40"/>
        <v>1.2607993510260687</v>
      </c>
      <c r="BB95" s="16">
        <f t="shared" si="41"/>
        <v>-0.99332723034652448</v>
      </c>
      <c r="BC95" s="16">
        <f t="shared" si="42"/>
        <v>-2.0848518119754482</v>
      </c>
      <c r="BD95" s="16">
        <f t="shared" si="43"/>
        <v>-1.7131205366756914</v>
      </c>
      <c r="BE95" s="16">
        <f t="shared" si="48"/>
        <v>10.05026495173979</v>
      </c>
      <c r="BF95" s="16">
        <f t="shared" si="48"/>
        <v>10.048931052715348</v>
      </c>
      <c r="BG95" s="16">
        <f t="shared" si="48"/>
        <v>10.045835213613612</v>
      </c>
      <c r="BH95" s="16">
        <f t="shared" si="47"/>
        <v>10.038676339976442</v>
      </c>
      <c r="BI95" s="16">
        <f t="shared" si="47"/>
        <v>10.022258176617909</v>
      </c>
      <c r="BJ95" s="16">
        <f t="shared" si="47"/>
        <v>9.9852736572479959</v>
      </c>
      <c r="BK95" s="16">
        <f t="shared" si="47"/>
        <v>9.9048863171788479</v>
      </c>
      <c r="BL95" s="16">
        <f t="shared" si="44"/>
        <v>9.7402997267758025</v>
      </c>
    </row>
    <row r="96" spans="1:64" x14ac:dyDescent="0.2">
      <c r="A96" s="81" t="s">
        <v>110</v>
      </c>
      <c r="B96" s="201" t="s">
        <v>111</v>
      </c>
      <c r="C96" s="202">
        <v>52185.268700000001</v>
      </c>
      <c r="D96" s="202">
        <v>2.0000000000000001E-4</v>
      </c>
      <c r="E96" s="35">
        <f t="shared" si="51"/>
        <v>2488.9995696374372</v>
      </c>
      <c r="F96" s="4">
        <f t="shared" si="52"/>
        <v>2489</v>
      </c>
      <c r="G96" s="4">
        <f t="shared" si="53"/>
        <v>-1.3721260620513931E-4</v>
      </c>
      <c r="K96" s="7">
        <f t="shared" si="49"/>
        <v>-1.3721260620513931E-4</v>
      </c>
      <c r="N96" s="130">
        <f t="shared" ca="1" si="50"/>
        <v>-9.0153557470791686E-6</v>
      </c>
      <c r="O96" s="4">
        <f t="shared" si="71"/>
        <v>9.0653768961554016E-3</v>
      </c>
      <c r="P96" s="312">
        <f t="shared" si="54"/>
        <v>37166.768700000001</v>
      </c>
      <c r="Q96" s="1"/>
      <c r="R96" s="4">
        <f t="shared" si="55"/>
        <v>8.4687653548956433E-5</v>
      </c>
      <c r="S96" s="4">
        <v>1</v>
      </c>
      <c r="T96" s="4">
        <f t="shared" si="56"/>
        <v>8.4687653548956433E-5</v>
      </c>
      <c r="Z96" s="16">
        <f t="shared" si="57"/>
        <v>2489</v>
      </c>
      <c r="AA96" s="113">
        <f t="shared" si="58"/>
        <v>2.9202324703252701E-4</v>
      </c>
      <c r="AB96" s="113">
        <f t="shared" si="59"/>
        <v>8.6361410429177353E-3</v>
      </c>
      <c r="AC96" s="113">
        <f t="shared" si="60"/>
        <v>-37166.768837212607</v>
      </c>
      <c r="AD96" s="113"/>
      <c r="AE96" s="113">
        <f t="shared" si="61"/>
        <v>1.8424341770466743E-7</v>
      </c>
      <c r="AF96" s="16">
        <f t="shared" si="70"/>
        <v>-37166.768837212607</v>
      </c>
      <c r="AG96" s="270"/>
      <c r="AH96" s="16">
        <f t="shared" si="62"/>
        <v>-8.7733536491228746E-3</v>
      </c>
      <c r="AI96" s="16">
        <f t="shared" si="63"/>
        <v>1.1192230157121998</v>
      </c>
      <c r="AJ96" s="16">
        <f t="shared" si="64"/>
        <v>-0.91991934360929206</v>
      </c>
      <c r="AK96" s="16">
        <f t="shared" si="65"/>
        <v>0.51681639990947048</v>
      </c>
      <c r="AL96" s="16">
        <f t="shared" si="66"/>
        <v>-1.7975174510597094</v>
      </c>
      <c r="AM96" s="16">
        <f t="shared" si="67"/>
        <v>-1.2569508161710643</v>
      </c>
      <c r="AN96" s="113">
        <f t="shared" si="68"/>
        <v>10.254975217322691</v>
      </c>
      <c r="AO96" s="113">
        <f t="shared" si="68"/>
        <v>10.254259253516533</v>
      </c>
      <c r="AP96" s="113">
        <f t="shared" si="68"/>
        <v>10.252262369649497</v>
      </c>
      <c r="AQ96" s="113">
        <f t="shared" si="68"/>
        <v>10.246715651476439</v>
      </c>
      <c r="AR96" s="113">
        <f t="shared" si="68"/>
        <v>10.231478950978952</v>
      </c>
      <c r="AS96" s="113">
        <f t="shared" si="68"/>
        <v>10.190810119475945</v>
      </c>
      <c r="AT96" s="113">
        <f t="shared" si="68"/>
        <v>10.089199662961132</v>
      </c>
      <c r="AU96" s="113">
        <f t="shared" si="69"/>
        <v>9.8637696822275256</v>
      </c>
      <c r="AW96" s="16">
        <v>2000</v>
      </c>
      <c r="AX96" s="16">
        <f t="shared" si="37"/>
        <v>-4.4209246060460117E-5</v>
      </c>
      <c r="AY96" s="16">
        <f t="shared" si="38"/>
        <v>8.6605457006621103E-3</v>
      </c>
      <c r="AZ96" s="16">
        <f t="shared" si="39"/>
        <v>-8.7047549467225704E-3</v>
      </c>
      <c r="BA96" s="16">
        <f t="shared" si="40"/>
        <v>1.1869464648835917</v>
      </c>
      <c r="BB96" s="16">
        <f t="shared" si="41"/>
        <v>-0.96392182553892336</v>
      </c>
      <c r="BC96" s="16">
        <f t="shared" si="42"/>
        <v>-1.9310054685454643</v>
      </c>
      <c r="BD96" s="16">
        <f t="shared" si="43"/>
        <v>-1.445219636339854</v>
      </c>
      <c r="BE96" s="16">
        <f t="shared" si="48"/>
        <v>10.156825276617001</v>
      </c>
      <c r="BF96" s="16">
        <f t="shared" si="48"/>
        <v>10.155798320101702</v>
      </c>
      <c r="BG96" s="16">
        <f t="shared" si="48"/>
        <v>10.153200608749991</v>
      </c>
      <c r="BH96" s="16">
        <f t="shared" si="47"/>
        <v>10.14665631226482</v>
      </c>
      <c r="BI96" s="16">
        <f t="shared" si="47"/>
        <v>10.130333728272667</v>
      </c>
      <c r="BJ96" s="16">
        <f t="shared" si="47"/>
        <v>10.090570133223538</v>
      </c>
      <c r="BK96" s="16">
        <f t="shared" si="47"/>
        <v>9.998440356941261</v>
      </c>
      <c r="BL96" s="16">
        <f t="shared" si="44"/>
        <v>9.8027213422721236</v>
      </c>
    </row>
    <row r="97" spans="1:64" x14ac:dyDescent="0.2">
      <c r="A97" s="81" t="s">
        <v>110</v>
      </c>
      <c r="B97" s="201" t="s">
        <v>112</v>
      </c>
      <c r="C97" s="202">
        <v>52185.428500000002</v>
      </c>
      <c r="D97" s="202">
        <v>1E-4</v>
      </c>
      <c r="E97" s="35">
        <f t="shared" si="51"/>
        <v>2489.500776765663</v>
      </c>
      <c r="F97" s="4">
        <f t="shared" si="52"/>
        <v>2489.5</v>
      </c>
      <c r="G97" s="4">
        <f t="shared" si="53"/>
        <v>2.4765639682300389E-4</v>
      </c>
      <c r="K97" s="7">
        <f t="shared" si="49"/>
        <v>2.4765639682300389E-4</v>
      </c>
      <c r="N97" s="130">
        <f t="shared" ca="1" si="50"/>
        <v>-8.2682288899960099E-6</v>
      </c>
      <c r="O97" s="4">
        <f t="shared" si="71"/>
        <v>9.0657922564732017E-3</v>
      </c>
      <c r="P97" s="312">
        <f t="shared" si="54"/>
        <v>37166.928500000002</v>
      </c>
      <c r="Q97" s="1"/>
      <c r="R97" s="4">
        <f t="shared" si="55"/>
        <v>7.7759520039248736E-5</v>
      </c>
      <c r="S97" s="4">
        <v>1</v>
      </c>
      <c r="T97" s="4">
        <f t="shared" si="56"/>
        <v>7.7759520039248736E-5</v>
      </c>
      <c r="Z97" s="16">
        <f t="shared" si="57"/>
        <v>2489.5</v>
      </c>
      <c r="AA97" s="113">
        <f t="shared" si="58"/>
        <v>2.9241242967887292E-4</v>
      </c>
      <c r="AB97" s="113">
        <f t="shared" si="59"/>
        <v>9.0210362236173326E-3</v>
      </c>
      <c r="AC97" s="113">
        <f t="shared" si="60"/>
        <v>-37166.928252343605</v>
      </c>
      <c r="AD97" s="113"/>
      <c r="AE97" s="113">
        <f t="shared" si="61"/>
        <v>2.003102476995628E-9</v>
      </c>
      <c r="AF97" s="16">
        <f t="shared" si="70"/>
        <v>-37166.928252343605</v>
      </c>
      <c r="AG97" s="270"/>
      <c r="AH97" s="16">
        <f t="shared" si="62"/>
        <v>-8.7733798267943287E-3</v>
      </c>
      <c r="AI97" s="16">
        <f t="shared" si="63"/>
        <v>1.1191565473397924</v>
      </c>
      <c r="AJ97" s="16">
        <f t="shared" si="64"/>
        <v>-0.91986890731914417</v>
      </c>
      <c r="AK97" s="16">
        <f t="shared" si="65"/>
        <v>0.51683172882182549</v>
      </c>
      <c r="AL97" s="16">
        <f t="shared" si="66"/>
        <v>-1.7973888417767858</v>
      </c>
      <c r="AM97" s="16">
        <f t="shared" si="67"/>
        <v>-1.2567849284042696</v>
      </c>
      <c r="AN97" s="113">
        <f t="shared" si="68"/>
        <v>10.255072635136427</v>
      </c>
      <c r="AO97" s="113">
        <f t="shared" si="68"/>
        <v>10.254356972486196</v>
      </c>
      <c r="AP97" s="113">
        <f t="shared" si="68"/>
        <v>10.252360715227795</v>
      </c>
      <c r="AQ97" s="113">
        <f t="shared" si="68"/>
        <v>10.246815144070048</v>
      </c>
      <c r="AR97" s="113">
        <f t="shared" si="68"/>
        <v>10.23157997588074</v>
      </c>
      <c r="AS97" s="113">
        <f t="shared" si="68"/>
        <v>10.190911118108694</v>
      </c>
      <c r="AT97" s="113">
        <f t="shared" si="68"/>
        <v>10.089292052666117</v>
      </c>
      <c r="AU97" s="113">
        <f t="shared" si="69"/>
        <v>9.8638321038430217</v>
      </c>
      <c r="AW97" s="16">
        <v>2500</v>
      </c>
      <c r="AX97" s="16">
        <f t="shared" si="37"/>
        <v>3.0060550830849492E-4</v>
      </c>
      <c r="AY97" s="16">
        <f t="shared" si="38"/>
        <v>9.0745154944344639E-3</v>
      </c>
      <c r="AZ97" s="16">
        <f t="shared" si="39"/>
        <v>-8.773909986125969E-3</v>
      </c>
      <c r="BA97" s="16">
        <f t="shared" si="40"/>
        <v>1.1177620908380397</v>
      </c>
      <c r="BB97" s="16">
        <f t="shared" si="41"/>
        <v>-0.91880763079059125</v>
      </c>
      <c r="BC97" s="16">
        <f t="shared" si="42"/>
        <v>-1.7946915910605288</v>
      </c>
      <c r="BD97" s="16">
        <f t="shared" si="43"/>
        <v>-1.2533120222578553</v>
      </c>
      <c r="BE97" s="16">
        <f t="shared" si="48"/>
        <v>10.257117059045658</v>
      </c>
      <c r="BF97" s="16">
        <f t="shared" si="48"/>
        <v>10.256407708834903</v>
      </c>
      <c r="BG97" s="16">
        <f t="shared" si="48"/>
        <v>10.254424606834158</v>
      </c>
      <c r="BH97" s="16">
        <f t="shared" si="47"/>
        <v>10.248903165600552</v>
      </c>
      <c r="BI97" s="16">
        <f t="shared" si="47"/>
        <v>10.233700353186123</v>
      </c>
      <c r="BJ97" s="16">
        <f t="shared" si="47"/>
        <v>10.193031359283985</v>
      </c>
      <c r="BK97" s="16">
        <f t="shared" si="47"/>
        <v>10.091232033358629</v>
      </c>
      <c r="BL97" s="16">
        <f t="shared" si="44"/>
        <v>9.8651429577684446</v>
      </c>
    </row>
    <row r="98" spans="1:64" x14ac:dyDescent="0.2">
      <c r="A98" s="81" t="s">
        <v>113</v>
      </c>
      <c r="B98" s="201"/>
      <c r="C98" s="202">
        <v>52502.506999999998</v>
      </c>
      <c r="D98" s="202">
        <v>2.9999999999999997E-4</v>
      </c>
      <c r="E98" s="35">
        <f t="shared" si="51"/>
        <v>3484.006436377525</v>
      </c>
      <c r="F98" s="4">
        <f t="shared" si="52"/>
        <v>3484</v>
      </c>
      <c r="G98" s="23">
        <f t="shared" si="53"/>
        <v>2.0521119295153767E-3</v>
      </c>
      <c r="K98" s="7">
        <f t="shared" si="49"/>
        <v>2.0521119295153767E-3</v>
      </c>
      <c r="N98" s="130">
        <f t="shared" ca="1" si="50"/>
        <v>1.477767089848224E-3</v>
      </c>
      <c r="O98" s="4">
        <f t="shared" si="71"/>
        <v>9.897695074930421E-3</v>
      </c>
      <c r="P98" s="312">
        <f t="shared" si="54"/>
        <v>37484.006999999998</v>
      </c>
      <c r="Q98" s="1"/>
      <c r="R98" s="4">
        <f t="shared" si="55"/>
        <v>6.155317489162062E-5</v>
      </c>
      <c r="S98" s="4">
        <v>1</v>
      </c>
      <c r="T98" s="4">
        <f t="shared" si="56"/>
        <v>6.155317489162062E-5</v>
      </c>
      <c r="Z98" s="16">
        <f t="shared" si="57"/>
        <v>3484</v>
      </c>
      <c r="AA98" s="113">
        <f t="shared" si="58"/>
        <v>1.2218473896741487E-3</v>
      </c>
      <c r="AB98" s="113">
        <f t="shared" si="59"/>
        <v>1.0727959614771649E-2</v>
      </c>
      <c r="AC98" s="113">
        <f t="shared" si="60"/>
        <v>-37484.004947888068</v>
      </c>
      <c r="AD98" s="113"/>
      <c r="AE98" s="113">
        <f t="shared" si="61"/>
        <v>6.8933920611776599E-7</v>
      </c>
      <c r="AF98" s="16">
        <f t="shared" si="70"/>
        <v>-37484.004947888068</v>
      </c>
      <c r="AG98" s="270"/>
      <c r="AH98" s="16">
        <f t="shared" si="62"/>
        <v>-8.6758476852562723E-3</v>
      </c>
      <c r="AI98" s="16">
        <f t="shared" si="63"/>
        <v>0.99909150721378692</v>
      </c>
      <c r="AJ98" s="16">
        <f t="shared" si="64"/>
        <v>-0.80722812527455523</v>
      </c>
      <c r="AK98" s="16">
        <f t="shared" si="65"/>
        <v>0.53038900189554694</v>
      </c>
      <c r="AL98" s="16">
        <f t="shared" si="66"/>
        <v>-1.5690834483330989</v>
      </c>
      <c r="AM98" s="16">
        <f t="shared" si="67"/>
        <v>-0.99828858684113808</v>
      </c>
      <c r="AN98" s="113">
        <f t="shared" si="68"/>
        <v>10.437966768112851</v>
      </c>
      <c r="AO98" s="113">
        <f t="shared" si="68"/>
        <v>10.437716902202911</v>
      </c>
      <c r="AP98" s="113">
        <f t="shared" si="68"/>
        <v>10.436827611980975</v>
      </c>
      <c r="AQ98" s="113">
        <f t="shared" si="68"/>
        <v>10.43367277193782</v>
      </c>
      <c r="AR98" s="113">
        <f t="shared" si="68"/>
        <v>10.422605781574051</v>
      </c>
      <c r="AS98" s="113">
        <f t="shared" si="68"/>
        <v>10.38519311791868</v>
      </c>
      <c r="AT98" s="113">
        <f t="shared" si="68"/>
        <v>10.271165799114318</v>
      </c>
      <c r="AU98" s="113">
        <f t="shared" si="69"/>
        <v>9.9879886970652034</v>
      </c>
      <c r="AW98" s="16">
        <v>3000</v>
      </c>
      <c r="AX98" s="16">
        <f t="shared" si="37"/>
        <v>7.3298357183331636E-4</v>
      </c>
      <c r="AY98" s="16">
        <f t="shared" si="38"/>
        <v>9.4913912945344646E-3</v>
      </c>
      <c r="AZ98" s="16">
        <f t="shared" si="39"/>
        <v>-8.7584077227011482E-3</v>
      </c>
      <c r="BA98" s="16">
        <f t="shared" si="40"/>
        <v>1.0544787586875828</v>
      </c>
      <c r="BB98" s="16">
        <f t="shared" si="41"/>
        <v>-0.86444716837665947</v>
      </c>
      <c r="BC98" s="16">
        <f t="shared" si="42"/>
        <v>-1.6736923719482617</v>
      </c>
      <c r="BD98" s="16">
        <f t="shared" si="43"/>
        <v>-1.1085779828966884</v>
      </c>
      <c r="BE98" s="16">
        <f t="shared" si="48"/>
        <v>10.351578653533585</v>
      </c>
      <c r="BF98" s="16">
        <f t="shared" si="48"/>
        <v>10.351138148617984</v>
      </c>
      <c r="BG98" s="16">
        <f t="shared" si="48"/>
        <v>10.349756922938218</v>
      </c>
      <c r="BH98" s="16">
        <f t="shared" si="47"/>
        <v>10.345442326763035</v>
      </c>
      <c r="BI98" s="16">
        <f t="shared" si="47"/>
        <v>10.332119228948731</v>
      </c>
      <c r="BJ98" s="16">
        <f t="shared" si="47"/>
        <v>10.29233244430209</v>
      </c>
      <c r="BK98" s="16">
        <f t="shared" si="47"/>
        <v>10.183143049180828</v>
      </c>
      <c r="BL98" s="16">
        <f t="shared" si="44"/>
        <v>9.9275645732647657</v>
      </c>
    </row>
    <row r="99" spans="1:64" x14ac:dyDescent="0.2">
      <c r="A99" s="49" t="s">
        <v>125</v>
      </c>
      <c r="B99" s="50" t="s">
        <v>111</v>
      </c>
      <c r="C99" s="51">
        <v>52723.296300000002</v>
      </c>
      <c r="D99" s="51">
        <v>1E-4</v>
      </c>
      <c r="E99" s="35">
        <f t="shared" si="51"/>
        <v>4176.5043775237964</v>
      </c>
      <c r="F99" s="4">
        <f t="shared" si="52"/>
        <v>4176.5</v>
      </c>
      <c r="G99" s="23">
        <f t="shared" si="53"/>
        <v>1.3956870607216842E-3</v>
      </c>
      <c r="K99" s="7">
        <f t="shared" si="49"/>
        <v>1.3956870607216842E-3</v>
      </c>
      <c r="N99" s="130">
        <f t="shared" ca="1" si="50"/>
        <v>2.5125377869082708E-3</v>
      </c>
      <c r="O99" s="4">
        <f t="shared" si="71"/>
        <v>1.0483763679008086E-2</v>
      </c>
      <c r="P99" s="312">
        <f t="shared" si="54"/>
        <v>37704.796300000002</v>
      </c>
      <c r="Q99" s="1"/>
      <c r="R99" s="4">
        <f t="shared" si="55"/>
        <v>8.2593136619844005E-5</v>
      </c>
      <c r="S99" s="4">
        <v>1</v>
      </c>
      <c r="T99" s="4">
        <f t="shared" si="56"/>
        <v>8.2593136619844005E-5</v>
      </c>
      <c r="Z99" s="16">
        <f t="shared" si="57"/>
        <v>4176.5</v>
      </c>
      <c r="AA99" s="113">
        <f t="shared" si="58"/>
        <v>2.0202582006608842E-3</v>
      </c>
      <c r="AB99" s="113">
        <f t="shared" si="59"/>
        <v>9.859192539068886E-3</v>
      </c>
      <c r="AC99" s="113">
        <f t="shared" si="60"/>
        <v>-37704.794904312941</v>
      </c>
      <c r="AD99" s="113"/>
      <c r="AE99" s="113">
        <f t="shared" si="61"/>
        <v>3.900891088449517E-7</v>
      </c>
      <c r="AF99" s="16">
        <f t="shared" si="70"/>
        <v>-37704.794904312941</v>
      </c>
      <c r="AG99" s="270"/>
      <c r="AH99" s="16">
        <f t="shared" si="62"/>
        <v>-8.4635054783472018E-3</v>
      </c>
      <c r="AI99" s="16">
        <f t="shared" si="63"/>
        <v>0.92938616923097195</v>
      </c>
      <c r="AJ99" s="16">
        <f t="shared" si="64"/>
        <v>-0.72264508792246762</v>
      </c>
      <c r="AK99" s="16">
        <f t="shared" si="65"/>
        <v>0.52566815158902325</v>
      </c>
      <c r="AL99" s="16">
        <f t="shared" si="66"/>
        <v>-1.4372641178562726</v>
      </c>
      <c r="AM99" s="16">
        <f t="shared" si="67"/>
        <v>-0.87465057147885472</v>
      </c>
      <c r="AN99" s="113">
        <f t="shared" si="68"/>
        <v>10.553918436405002</v>
      </c>
      <c r="AO99" s="113">
        <f t="shared" si="68"/>
        <v>10.553828037440175</v>
      </c>
      <c r="AP99" s="113">
        <f t="shared" si="68"/>
        <v>10.553429535695233</v>
      </c>
      <c r="AQ99" s="113">
        <f t="shared" si="68"/>
        <v>10.551676821262223</v>
      </c>
      <c r="AR99" s="113">
        <f t="shared" si="68"/>
        <v>10.544043328544163</v>
      </c>
      <c r="AS99" s="113">
        <f t="shared" si="68"/>
        <v>10.512105769511663</v>
      </c>
      <c r="AT99" s="113">
        <f t="shared" si="68"/>
        <v>10.395285714681117</v>
      </c>
      <c r="AU99" s="113">
        <f t="shared" si="69"/>
        <v>10.074442634527609</v>
      </c>
      <c r="AW99" s="16">
        <v>3500</v>
      </c>
      <c r="AX99" s="16">
        <f t="shared" si="37"/>
        <v>1.239057212504566E-3</v>
      </c>
      <c r="AY99" s="16">
        <f t="shared" si="38"/>
        <v>9.911173100962109E-3</v>
      </c>
      <c r="AZ99" s="16">
        <f t="shared" si="39"/>
        <v>-8.672115888457543E-3</v>
      </c>
      <c r="BA99" s="16">
        <f t="shared" si="40"/>
        <v>0.997357295999172</v>
      </c>
      <c r="BB99" s="16">
        <f t="shared" si="41"/>
        <v>-0.80529390039481918</v>
      </c>
      <c r="BC99" s="16">
        <f t="shared" si="42"/>
        <v>-1.5658137365652078</v>
      </c>
      <c r="BD99" s="16">
        <f t="shared" si="43"/>
        <v>-0.99502978176806955</v>
      </c>
      <c r="BE99" s="16">
        <f t="shared" si="48"/>
        <v>10.440743610286267</v>
      </c>
      <c r="BF99" s="16">
        <f t="shared" si="48"/>
        <v>10.440498846403319</v>
      </c>
      <c r="BG99" s="16">
        <f t="shared" si="48"/>
        <v>10.439623803784732</v>
      </c>
      <c r="BH99" s="16">
        <f t="shared" si="47"/>
        <v>10.436505507751923</v>
      </c>
      <c r="BI99" s="16">
        <f t="shared" si="47"/>
        <v>10.42551715139002</v>
      </c>
      <c r="BJ99" s="16">
        <f t="shared" si="47"/>
        <v>10.388205701535156</v>
      </c>
      <c r="BK99" s="16">
        <f t="shared" si="47"/>
        <v>10.274058537500755</v>
      </c>
      <c r="BL99" s="16">
        <f t="shared" si="44"/>
        <v>9.9899861887610868</v>
      </c>
    </row>
    <row r="100" spans="1:64" x14ac:dyDescent="0.2">
      <c r="A100" s="81" t="s">
        <v>368</v>
      </c>
      <c r="B100" s="201" t="s">
        <v>111</v>
      </c>
      <c r="C100" s="202">
        <v>52723.296300000002</v>
      </c>
      <c r="D100" s="81"/>
      <c r="E100" s="35">
        <f t="shared" si="51"/>
        <v>4176.5043775237964</v>
      </c>
      <c r="F100" s="4">
        <f t="shared" si="52"/>
        <v>4176.5</v>
      </c>
      <c r="G100" s="4">
        <f t="shared" si="53"/>
        <v>1.3956870607216842E-3</v>
      </c>
      <c r="K100" s="7">
        <f t="shared" si="49"/>
        <v>1.3956870607216842E-3</v>
      </c>
      <c r="N100" s="130">
        <f t="shared" ca="1" si="50"/>
        <v>2.5125377869082708E-3</v>
      </c>
      <c r="O100" s="4">
        <f t="shared" si="71"/>
        <v>1.0483763679008086E-2</v>
      </c>
      <c r="P100" s="312">
        <f t="shared" si="54"/>
        <v>37704.796300000002</v>
      </c>
      <c r="Q100" s="1"/>
      <c r="R100" s="4">
        <f t="shared" si="55"/>
        <v>8.2593136619844005E-5</v>
      </c>
      <c r="S100" s="4">
        <v>1</v>
      </c>
      <c r="T100" s="4">
        <f t="shared" si="56"/>
        <v>8.2593136619844005E-5</v>
      </c>
      <c r="Z100" s="16">
        <f t="shared" si="57"/>
        <v>4176.5</v>
      </c>
      <c r="AA100" s="113">
        <f t="shared" si="58"/>
        <v>2.0202582006608842E-3</v>
      </c>
      <c r="AB100" s="113">
        <f t="shared" si="59"/>
        <v>9.859192539068886E-3</v>
      </c>
      <c r="AC100" s="113">
        <f t="shared" si="60"/>
        <v>-37704.794904312941</v>
      </c>
      <c r="AD100" s="113"/>
      <c r="AE100" s="113">
        <f t="shared" si="61"/>
        <v>3.900891088449517E-7</v>
      </c>
      <c r="AF100" s="16">
        <f t="shared" si="70"/>
        <v>-37704.794904312941</v>
      </c>
      <c r="AG100" s="270"/>
      <c r="AH100" s="16">
        <f t="shared" si="62"/>
        <v>-8.4635054783472018E-3</v>
      </c>
      <c r="AI100" s="16">
        <f t="shared" si="63"/>
        <v>0.92938616923097195</v>
      </c>
      <c r="AJ100" s="16">
        <f t="shared" si="64"/>
        <v>-0.72264508792246762</v>
      </c>
      <c r="AK100" s="16">
        <f t="shared" si="65"/>
        <v>0.52566815158902325</v>
      </c>
      <c r="AL100" s="16">
        <f t="shared" si="66"/>
        <v>-1.4372641178562726</v>
      </c>
      <c r="AM100" s="16">
        <f t="shared" si="67"/>
        <v>-0.87465057147885472</v>
      </c>
      <c r="AN100" s="113">
        <f t="shared" si="68"/>
        <v>10.553918436405002</v>
      </c>
      <c r="AO100" s="113">
        <f t="shared" si="68"/>
        <v>10.553828037440175</v>
      </c>
      <c r="AP100" s="113">
        <f t="shared" si="68"/>
        <v>10.553429535695233</v>
      </c>
      <c r="AQ100" s="113">
        <f t="shared" si="68"/>
        <v>10.551676821262223</v>
      </c>
      <c r="AR100" s="113">
        <f t="shared" si="68"/>
        <v>10.544043328544163</v>
      </c>
      <c r="AS100" s="113">
        <f t="shared" si="68"/>
        <v>10.512105769511663</v>
      </c>
      <c r="AT100" s="113">
        <f t="shared" si="68"/>
        <v>10.395285714681117</v>
      </c>
      <c r="AU100" s="113">
        <f t="shared" si="69"/>
        <v>10.074442634527609</v>
      </c>
      <c r="AW100" s="16">
        <v>4000</v>
      </c>
      <c r="AX100" s="16">
        <f t="shared" si="37"/>
        <v>1.8069484872766297E-3</v>
      </c>
      <c r="AY100" s="16">
        <f t="shared" si="38"/>
        <v>1.0333860913717399E-2</v>
      </c>
      <c r="AZ100" s="16">
        <f t="shared" si="39"/>
        <v>-8.5269124264407692E-3</v>
      </c>
      <c r="BA100" s="16">
        <f t="shared" si="40"/>
        <v>0.94614250840258385</v>
      </c>
      <c r="BB100" s="16">
        <f t="shared" si="41"/>
        <v>-0.74426592747459264</v>
      </c>
      <c r="BC100" s="16">
        <f t="shared" si="42"/>
        <v>-1.4690777792553802</v>
      </c>
      <c r="BD100" s="16">
        <f t="shared" si="43"/>
        <v>-0.90312490709687809</v>
      </c>
      <c r="BE100" s="16">
        <f t="shared" si="48"/>
        <v>10.525157453332575</v>
      </c>
      <c r="BF100" s="16">
        <f t="shared" si="48"/>
        <v>10.525037286780599</v>
      </c>
      <c r="BG100" s="16">
        <f t="shared" si="48"/>
        <v>10.524537796203042</v>
      </c>
      <c r="BH100" s="16">
        <f t="shared" si="47"/>
        <v>10.522466815194209</v>
      </c>
      <c r="BI100" s="16">
        <f t="shared" si="47"/>
        <v>10.513967969326501</v>
      </c>
      <c r="BJ100" s="16">
        <f t="shared" si="47"/>
        <v>10.480443384730822</v>
      </c>
      <c r="BK100" s="16">
        <f t="shared" si="47"/>
        <v>10.363867509183113</v>
      </c>
      <c r="BL100" s="16">
        <f t="shared" si="44"/>
        <v>10.052407804257406</v>
      </c>
    </row>
    <row r="101" spans="1:64" x14ac:dyDescent="0.2">
      <c r="A101" s="81" t="s">
        <v>256</v>
      </c>
      <c r="B101" s="201" t="s">
        <v>111</v>
      </c>
      <c r="C101" s="202">
        <v>52723.296300000002</v>
      </c>
      <c r="D101" s="202"/>
      <c r="E101" s="35">
        <f t="shared" si="51"/>
        <v>4176.5043775237964</v>
      </c>
      <c r="F101" s="148">
        <f t="shared" si="52"/>
        <v>4176.5</v>
      </c>
      <c r="G101" s="148">
        <f t="shared" si="53"/>
        <v>1.3956870607216842E-3</v>
      </c>
      <c r="H101" s="148"/>
      <c r="I101" s="148"/>
      <c r="J101" s="148"/>
      <c r="K101" s="7">
        <f t="shared" si="49"/>
        <v>1.3956870607216842E-3</v>
      </c>
      <c r="L101" s="148"/>
      <c r="M101" s="148"/>
      <c r="N101" s="130">
        <f t="shared" ca="1" si="50"/>
        <v>2.5125377869082708E-3</v>
      </c>
      <c r="O101" s="148">
        <f t="shared" si="71"/>
        <v>1.0483763679008086E-2</v>
      </c>
      <c r="P101" s="315">
        <f t="shared" si="54"/>
        <v>37704.796300000002</v>
      </c>
      <c r="Q101" s="149"/>
      <c r="R101" s="4">
        <f t="shared" si="55"/>
        <v>8.2593136619844005E-5</v>
      </c>
      <c r="S101" s="4">
        <v>1</v>
      </c>
      <c r="T101" s="4">
        <f t="shared" si="56"/>
        <v>8.2593136619844005E-5</v>
      </c>
      <c r="Z101" s="16">
        <f t="shared" si="57"/>
        <v>4176.5</v>
      </c>
      <c r="AA101" s="113">
        <f t="shared" si="58"/>
        <v>2.0202582006608842E-3</v>
      </c>
      <c r="AB101" s="113">
        <f t="shared" si="59"/>
        <v>9.859192539068886E-3</v>
      </c>
      <c r="AC101" s="113">
        <f t="shared" si="60"/>
        <v>-37704.794904312941</v>
      </c>
      <c r="AD101" s="113"/>
      <c r="AE101" s="113">
        <f t="shared" si="61"/>
        <v>3.900891088449517E-7</v>
      </c>
      <c r="AF101" s="16">
        <f t="shared" si="70"/>
        <v>-37704.794904312941</v>
      </c>
      <c r="AG101" s="270"/>
      <c r="AH101" s="16">
        <f t="shared" si="62"/>
        <v>-8.4635054783472018E-3</v>
      </c>
      <c r="AI101" s="16">
        <f t="shared" si="63"/>
        <v>0.92938616923097195</v>
      </c>
      <c r="AJ101" s="16">
        <f t="shared" si="64"/>
        <v>-0.72264508792246762</v>
      </c>
      <c r="AK101" s="16">
        <f t="shared" si="65"/>
        <v>0.52566815158902325</v>
      </c>
      <c r="AL101" s="16">
        <f t="shared" si="66"/>
        <v>-1.4372641178562726</v>
      </c>
      <c r="AM101" s="16">
        <f t="shared" si="67"/>
        <v>-0.87465057147885472</v>
      </c>
      <c r="AN101" s="113">
        <f t="shared" ref="AN101:AT116" si="72">$AU101+$AB$7*SIN(AO101)</f>
        <v>10.553918436405002</v>
      </c>
      <c r="AO101" s="113">
        <f t="shared" si="72"/>
        <v>10.553828037440175</v>
      </c>
      <c r="AP101" s="113">
        <f t="shared" si="72"/>
        <v>10.553429535695233</v>
      </c>
      <c r="AQ101" s="113">
        <f t="shared" si="72"/>
        <v>10.551676821262223</v>
      </c>
      <c r="AR101" s="113">
        <f t="shared" si="72"/>
        <v>10.544043328544163</v>
      </c>
      <c r="AS101" s="113">
        <f t="shared" si="72"/>
        <v>10.512105769511663</v>
      </c>
      <c r="AT101" s="113">
        <f t="shared" si="72"/>
        <v>10.395285714681117</v>
      </c>
      <c r="AU101" s="113">
        <f t="shared" si="69"/>
        <v>10.074442634527609</v>
      </c>
      <c r="AW101" s="16">
        <v>4500</v>
      </c>
      <c r="AX101" s="16">
        <f t="shared" si="37"/>
        <v>2.4267029293082183E-3</v>
      </c>
      <c r="AY101" s="16">
        <f t="shared" si="38"/>
        <v>1.0759454732800332E-2</v>
      </c>
      <c r="AZ101" s="16">
        <f t="shared" si="39"/>
        <v>-8.3327518034921142E-3</v>
      </c>
      <c r="BA101" s="16">
        <f t="shared" si="40"/>
        <v>0.90034647470769347</v>
      </c>
      <c r="BB101" s="16">
        <f t="shared" si="41"/>
        <v>-0.68320511252247507</v>
      </c>
      <c r="BC101" s="16">
        <f t="shared" si="42"/>
        <v>-1.3817855913894901</v>
      </c>
      <c r="BD101" s="16">
        <f t="shared" si="43"/>
        <v>-0.82683816245509034</v>
      </c>
      <c r="BE101" s="16">
        <f t="shared" si="48"/>
        <v>10.605332735210876</v>
      </c>
      <c r="BF101" s="16">
        <f t="shared" si="48"/>
        <v>10.605281816065149</v>
      </c>
      <c r="BG101" s="16">
        <f t="shared" si="48"/>
        <v>10.605029557988509</v>
      </c>
      <c r="BH101" s="16">
        <f t="shared" si="47"/>
        <v>10.603782120989074</v>
      </c>
      <c r="BI101" s="16">
        <f t="shared" si="47"/>
        <v>10.597667959339651</v>
      </c>
      <c r="BJ101" s="16">
        <f t="shared" si="47"/>
        <v>10.568898791533275</v>
      </c>
      <c r="BK101" s="16">
        <f t="shared" si="47"/>
        <v>10.452463285188525</v>
      </c>
      <c r="BL101" s="16">
        <f t="shared" si="44"/>
        <v>10.114829419753729</v>
      </c>
    </row>
    <row r="102" spans="1:64" x14ac:dyDescent="0.2">
      <c r="A102" s="81" t="s">
        <v>117</v>
      </c>
      <c r="B102" s="201" t="s">
        <v>262</v>
      </c>
      <c r="C102" s="202">
        <v>52935.319900000002</v>
      </c>
      <c r="D102" s="202">
        <v>1E-4</v>
      </c>
      <c r="E102" s="35">
        <f t="shared" si="51"/>
        <v>4841.5090062554336</v>
      </c>
      <c r="F102" s="4">
        <f t="shared" si="52"/>
        <v>4841.5</v>
      </c>
      <c r="G102" s="23">
        <f t="shared" si="53"/>
        <v>2.8714667787426151E-3</v>
      </c>
      <c r="K102" s="7">
        <f t="shared" si="49"/>
        <v>2.8714667787426151E-3</v>
      </c>
      <c r="N102" s="130">
        <f t="shared" ca="1" si="50"/>
        <v>3.5062165068287503E-3</v>
      </c>
      <c r="O102" s="4">
        <f t="shared" si="71"/>
        <v>1.1051805522387754E-2</v>
      </c>
      <c r="P102" s="312">
        <f t="shared" si="54"/>
        <v>37916.819900000002</v>
      </c>
      <c r="Q102" s="1"/>
      <c r="R102" s="4">
        <f t="shared" si="55"/>
        <v>6.6917941960781738E-5</v>
      </c>
      <c r="S102" s="4">
        <v>1</v>
      </c>
      <c r="T102" s="4">
        <f t="shared" si="56"/>
        <v>6.6917941960781738E-5</v>
      </c>
      <c r="Z102" s="16">
        <f t="shared" si="57"/>
        <v>4841.5</v>
      </c>
      <c r="AA102" s="113">
        <f t="shared" si="58"/>
        <v>2.8754909199729083E-3</v>
      </c>
      <c r="AB102" s="113">
        <f t="shared" si="59"/>
        <v>1.1047781381157461E-2</v>
      </c>
      <c r="AC102" s="113">
        <f t="shared" si="60"/>
        <v>-37916.817028533223</v>
      </c>
      <c r="AD102" s="113"/>
      <c r="AE102" s="113">
        <f t="shared" si="61"/>
        <v>1.619371264134508E-11</v>
      </c>
      <c r="AF102" s="16">
        <f t="shared" si="70"/>
        <v>-37916.817028533223</v>
      </c>
      <c r="AG102" s="270"/>
      <c r="AH102" s="16">
        <f t="shared" si="62"/>
        <v>-8.1763146024148459E-3</v>
      </c>
      <c r="AI102" s="16">
        <f t="shared" si="63"/>
        <v>0.8718930846261953</v>
      </c>
      <c r="AJ102" s="16">
        <f t="shared" si="64"/>
        <v>-0.64207954973370296</v>
      </c>
      <c r="AK102" s="16">
        <f t="shared" si="65"/>
        <v>0.51468625095713028</v>
      </c>
      <c r="AL102" s="16">
        <f t="shared" si="66"/>
        <v>-1.3268504673247468</v>
      </c>
      <c r="AM102" s="16">
        <f t="shared" si="67"/>
        <v>-0.78160794822611845</v>
      </c>
      <c r="AN102" s="113">
        <f t="shared" si="72"/>
        <v>10.657895577624924</v>
      </c>
      <c r="AO102" s="113">
        <f t="shared" si="72"/>
        <v>10.657870065562491</v>
      </c>
      <c r="AP102" s="113">
        <f t="shared" si="72"/>
        <v>10.657724917719603</v>
      </c>
      <c r="AQ102" s="113">
        <f t="shared" si="72"/>
        <v>10.656900254721824</v>
      </c>
      <c r="AR102" s="113">
        <f t="shared" si="72"/>
        <v>10.652251050644685</v>
      </c>
      <c r="AS102" s="113">
        <f t="shared" si="72"/>
        <v>10.627093301067918</v>
      </c>
      <c r="AT102" s="113">
        <f t="shared" si="72"/>
        <v>10.512224312718121</v>
      </c>
      <c r="AU102" s="113">
        <f t="shared" si="69"/>
        <v>10.157463383137715</v>
      </c>
      <c r="AW102" s="16">
        <v>5000</v>
      </c>
      <c r="AX102" s="16">
        <f t="shared" si="37"/>
        <v>3.0900478935613398E-3</v>
      </c>
      <c r="AY102" s="16">
        <f t="shared" si="38"/>
        <v>1.1187954558210911E-2</v>
      </c>
      <c r="AZ102" s="16">
        <f t="shared" si="39"/>
        <v>-8.0979066646495717E-3</v>
      </c>
      <c r="BA102" s="16">
        <f t="shared" si="40"/>
        <v>0.85940613705620106</v>
      </c>
      <c r="BB102" s="16">
        <f t="shared" si="41"/>
        <v>-0.62323327542775753</v>
      </c>
      <c r="BC102" s="16">
        <f t="shared" si="42"/>
        <v>-1.3025130741785467</v>
      </c>
      <c r="BD102" s="16">
        <f t="shared" si="43"/>
        <v>-0.76218899927174921</v>
      </c>
      <c r="BE102" s="16">
        <f t="shared" si="48"/>
        <v>10.681730436020498</v>
      </c>
      <c r="BF102" s="16">
        <f t="shared" si="48"/>
        <v>10.68171256247452</v>
      </c>
      <c r="BG102" s="16">
        <f t="shared" si="48"/>
        <v>10.681603428968211</v>
      </c>
      <c r="BH102" s="16">
        <f t="shared" si="47"/>
        <v>10.680937868252407</v>
      </c>
      <c r="BI102" s="16">
        <f t="shared" si="47"/>
        <v>10.676907975206129</v>
      </c>
      <c r="BJ102" s="16">
        <f t="shared" si="47"/>
        <v>10.653485790945382</v>
      </c>
      <c r="BK102" s="16">
        <f t="shared" si="47"/>
        <v>10.539743912108964</v>
      </c>
      <c r="BL102" s="16">
        <f t="shared" si="44"/>
        <v>10.177251035250048</v>
      </c>
    </row>
    <row r="103" spans="1:64" x14ac:dyDescent="0.2">
      <c r="A103" s="49" t="s">
        <v>127</v>
      </c>
      <c r="B103" s="50" t="s">
        <v>111</v>
      </c>
      <c r="C103" s="51">
        <v>53322.222199999997</v>
      </c>
      <c r="D103" s="52">
        <v>1E-4</v>
      </c>
      <c r="E103" s="35">
        <f t="shared" si="51"/>
        <v>6055.0145800071878</v>
      </c>
      <c r="F103" s="4">
        <f t="shared" si="52"/>
        <v>6055</v>
      </c>
      <c r="G103" s="23">
        <f t="shared" si="53"/>
        <v>4.6485475104418583E-3</v>
      </c>
      <c r="K103" s="7">
        <f t="shared" si="49"/>
        <v>4.6485475104418583E-3</v>
      </c>
      <c r="N103" s="130">
        <f t="shared" ca="1" si="50"/>
        <v>5.319493388969353E-3</v>
      </c>
      <c r="O103" s="4">
        <f t="shared" si="71"/>
        <v>1.210162394188855E-2</v>
      </c>
      <c r="P103" s="312">
        <f t="shared" si="54"/>
        <v>38303.722199999997</v>
      </c>
      <c r="Q103" s="1"/>
      <c r="R103" s="4">
        <f t="shared" si="55"/>
        <v>5.5548348292986158E-5</v>
      </c>
      <c r="S103" s="4">
        <v>1</v>
      </c>
      <c r="T103" s="4">
        <f t="shared" si="56"/>
        <v>5.5548348292986158E-5</v>
      </c>
      <c r="Z103" s="16">
        <f t="shared" si="57"/>
        <v>6055</v>
      </c>
      <c r="AA103" s="113">
        <f t="shared" si="58"/>
        <v>4.6032930367556381E-3</v>
      </c>
      <c r="AB103" s="113">
        <f t="shared" si="59"/>
        <v>1.2146878415574771E-2</v>
      </c>
      <c r="AC103" s="113">
        <f t="shared" si="60"/>
        <v>-38303.717551452486</v>
      </c>
      <c r="AD103" s="113"/>
      <c r="AE103" s="113">
        <f t="shared" si="61"/>
        <v>2.0479673886167998E-9</v>
      </c>
      <c r="AF103" s="16">
        <f t="shared" si="70"/>
        <v>-38303.717551452486</v>
      </c>
      <c r="AG103" s="270"/>
      <c r="AH103" s="16">
        <f t="shared" si="62"/>
        <v>-7.4983309051329123E-3</v>
      </c>
      <c r="AI103" s="16">
        <f t="shared" si="63"/>
        <v>0.78649587342000493</v>
      </c>
      <c r="AJ103" s="16">
        <f t="shared" si="64"/>
        <v>-0.50282302798828826</v>
      </c>
      <c r="AK103" s="16">
        <f t="shared" si="65"/>
        <v>0.48551962537492821</v>
      </c>
      <c r="AL103" s="16">
        <f t="shared" si="66"/>
        <v>-1.1565043216979358</v>
      </c>
      <c r="AM103" s="16">
        <f t="shared" si="67"/>
        <v>-0.65267321200435446</v>
      </c>
      <c r="AN103" s="113">
        <f t="shared" si="72"/>
        <v>10.83229601661651</v>
      </c>
      <c r="AO103" s="113">
        <f t="shared" si="72"/>
        <v>10.832295327394521</v>
      </c>
      <c r="AP103" s="113">
        <f t="shared" si="72"/>
        <v>10.832287333569278</v>
      </c>
      <c r="AQ103" s="113">
        <f t="shared" si="72"/>
        <v>10.832194646853413</v>
      </c>
      <c r="AR103" s="113">
        <f t="shared" si="72"/>
        <v>10.831123744302804</v>
      </c>
      <c r="AS103" s="113">
        <f t="shared" si="72"/>
        <v>10.819217301652634</v>
      </c>
      <c r="AT103" s="113">
        <f t="shared" si="72"/>
        <v>10.719162577836821</v>
      </c>
      <c r="AU103" s="113">
        <f t="shared" si="69"/>
        <v>10.308960643947286</v>
      </c>
      <c r="AW103" s="16">
        <v>5500</v>
      </c>
      <c r="AX103" s="16">
        <f t="shared" si="37"/>
        <v>3.7901161776197987E-3</v>
      </c>
      <c r="AY103" s="16">
        <f t="shared" si="38"/>
        <v>1.1619360389949134E-2</v>
      </c>
      <c r="AZ103" s="16">
        <f t="shared" si="39"/>
        <v>-7.8292442123293355E-3</v>
      </c>
      <c r="BA103" s="16">
        <f t="shared" si="40"/>
        <v>0.82276319388461872</v>
      </c>
      <c r="BB103" s="16">
        <f t="shared" si="41"/>
        <v>-0.56500246288383249</v>
      </c>
      <c r="BC103" s="16">
        <f t="shared" si="42"/>
        <v>-1.2300789536889143</v>
      </c>
      <c r="BD103" s="16">
        <f t="shared" si="43"/>
        <v>-0.70644663890129844</v>
      </c>
      <c r="BE103" s="16">
        <f t="shared" si="48"/>
        <v>10.754756500234997</v>
      </c>
      <c r="BF103" s="16">
        <f t="shared" si="48"/>
        <v>10.754751674608437</v>
      </c>
      <c r="BG103" s="16">
        <f t="shared" si="48"/>
        <v>10.754713529963663</v>
      </c>
      <c r="BH103" s="16">
        <f t="shared" si="47"/>
        <v>10.754412220041486</v>
      </c>
      <c r="BI103" s="16">
        <f t="shared" si="47"/>
        <v>10.752044978536215</v>
      </c>
      <c r="BJ103" s="16">
        <f t="shared" si="47"/>
        <v>10.734176886483461</v>
      </c>
      <c r="BK103" s="16">
        <f t="shared" si="47"/>
        <v>10.625612559295991</v>
      </c>
      <c r="BL103" s="16">
        <f t="shared" si="44"/>
        <v>10.239672650746369</v>
      </c>
    </row>
    <row r="104" spans="1:64" x14ac:dyDescent="0.2">
      <c r="A104" s="53" t="s">
        <v>127</v>
      </c>
      <c r="B104" s="50" t="s">
        <v>111</v>
      </c>
      <c r="C104" s="51">
        <v>53322.222199999997</v>
      </c>
      <c r="D104" s="51">
        <v>1E-4</v>
      </c>
      <c r="E104" s="35">
        <f t="shared" si="51"/>
        <v>6055.0145800071878</v>
      </c>
      <c r="F104" s="4">
        <f t="shared" si="52"/>
        <v>6055</v>
      </c>
      <c r="G104" s="23">
        <f t="shared" si="53"/>
        <v>4.6485475104418583E-3</v>
      </c>
      <c r="K104" s="7">
        <f t="shared" si="49"/>
        <v>4.6485475104418583E-3</v>
      </c>
      <c r="N104" s="130">
        <f t="shared" ca="1" si="50"/>
        <v>5.319493388969353E-3</v>
      </c>
      <c r="O104" s="4">
        <f t="shared" si="71"/>
        <v>1.210162394188855E-2</v>
      </c>
      <c r="P104" s="312">
        <f t="shared" si="54"/>
        <v>38303.722199999997</v>
      </c>
      <c r="Q104" s="1"/>
      <c r="R104" s="4">
        <f t="shared" si="55"/>
        <v>5.5548348292986158E-5</v>
      </c>
      <c r="S104" s="4">
        <v>1</v>
      </c>
      <c r="T104" s="4">
        <f t="shared" si="56"/>
        <v>5.5548348292986158E-5</v>
      </c>
      <c r="Z104" s="16">
        <f t="shared" si="57"/>
        <v>6055</v>
      </c>
      <c r="AA104" s="113">
        <f t="shared" si="58"/>
        <v>4.6032930367556381E-3</v>
      </c>
      <c r="AB104" s="113">
        <f t="shared" si="59"/>
        <v>1.2146878415574771E-2</v>
      </c>
      <c r="AC104" s="113">
        <f t="shared" si="60"/>
        <v>-38303.717551452486</v>
      </c>
      <c r="AD104" s="113"/>
      <c r="AE104" s="113">
        <f t="shared" si="61"/>
        <v>2.0479673886167998E-9</v>
      </c>
      <c r="AF104" s="16">
        <f t="shared" si="70"/>
        <v>-38303.717551452486</v>
      </c>
      <c r="AG104" s="270"/>
      <c r="AH104" s="16">
        <f t="shared" si="62"/>
        <v>-7.4983309051329123E-3</v>
      </c>
      <c r="AI104" s="16">
        <f t="shared" si="63"/>
        <v>0.78649587342000493</v>
      </c>
      <c r="AJ104" s="16">
        <f t="shared" si="64"/>
        <v>-0.50282302798828826</v>
      </c>
      <c r="AK104" s="16">
        <f t="shared" si="65"/>
        <v>0.48551962537492821</v>
      </c>
      <c r="AL104" s="16">
        <f t="shared" si="66"/>
        <v>-1.1565043216979358</v>
      </c>
      <c r="AM104" s="16">
        <f t="shared" si="67"/>
        <v>-0.65267321200435446</v>
      </c>
      <c r="AN104" s="113">
        <f t="shared" si="72"/>
        <v>10.83229601661651</v>
      </c>
      <c r="AO104" s="113">
        <f t="shared" si="72"/>
        <v>10.832295327394521</v>
      </c>
      <c r="AP104" s="113">
        <f t="shared" si="72"/>
        <v>10.832287333569278</v>
      </c>
      <c r="AQ104" s="113">
        <f t="shared" si="72"/>
        <v>10.832194646853413</v>
      </c>
      <c r="AR104" s="113">
        <f t="shared" si="72"/>
        <v>10.831123744302804</v>
      </c>
      <c r="AS104" s="113">
        <f t="shared" si="72"/>
        <v>10.819217301652634</v>
      </c>
      <c r="AT104" s="113">
        <f t="shared" si="72"/>
        <v>10.719162577836821</v>
      </c>
      <c r="AU104" s="113">
        <f t="shared" si="69"/>
        <v>10.308960643947286</v>
      </c>
      <c r="AW104" s="16">
        <v>6000</v>
      </c>
      <c r="AX104" s="16">
        <f t="shared" si="37"/>
        <v>4.521194115342032E-3</v>
      </c>
      <c r="AY104" s="16">
        <f t="shared" si="38"/>
        <v>1.2053672228015002E-2</v>
      </c>
      <c r="AZ104" s="16">
        <f t="shared" si="39"/>
        <v>-7.5324781126729703E-3</v>
      </c>
      <c r="BA104" s="16">
        <f t="shared" si="40"/>
        <v>0.78990041458786153</v>
      </c>
      <c r="BB104" s="16">
        <f t="shared" si="41"/>
        <v>-0.50886262374759617</v>
      </c>
      <c r="BC104" s="16">
        <f t="shared" si="42"/>
        <v>-1.1635057605326595</v>
      </c>
      <c r="BD104" s="16">
        <f t="shared" si="43"/>
        <v>-0.6576766283804224</v>
      </c>
      <c r="BE104" s="16">
        <f t="shared" si="48"/>
        <v>10.824765533459496</v>
      </c>
      <c r="BF104" s="16">
        <f t="shared" si="48"/>
        <v>10.82476466950749</v>
      </c>
      <c r="BG104" s="16">
        <f t="shared" si="48"/>
        <v>10.82475508689409</v>
      </c>
      <c r="BH104" s="16">
        <f t="shared" si="47"/>
        <v>10.824648836016873</v>
      </c>
      <c r="BI104" s="16">
        <f t="shared" si="47"/>
        <v>10.823475091979919</v>
      </c>
      <c r="BJ104" s="16">
        <f t="shared" si="47"/>
        <v>10.810999972803891</v>
      </c>
      <c r="BK104" s="16">
        <f t="shared" si="47"/>
        <v>10.709977896034799</v>
      </c>
      <c r="BL104" s="16">
        <f t="shared" si="44"/>
        <v>10.30209426624269</v>
      </c>
    </row>
    <row r="105" spans="1:64" x14ac:dyDescent="0.2">
      <c r="A105" s="49" t="s">
        <v>126</v>
      </c>
      <c r="B105" s="50" t="s">
        <v>111</v>
      </c>
      <c r="C105" s="51">
        <v>53363.670100000003</v>
      </c>
      <c r="D105" s="51">
        <v>2.0000000000000001E-4</v>
      </c>
      <c r="E105" s="35">
        <f t="shared" si="51"/>
        <v>6185.014473185166</v>
      </c>
      <c r="F105" s="4">
        <f t="shared" si="52"/>
        <v>6185</v>
      </c>
      <c r="G105" s="23">
        <f t="shared" si="53"/>
        <v>4.6144894149620086E-3</v>
      </c>
      <c r="K105" s="7">
        <f t="shared" si="49"/>
        <v>4.6144894149620086E-3</v>
      </c>
      <c r="N105" s="130">
        <f t="shared" ca="1" si="50"/>
        <v>5.51374637181095E-3</v>
      </c>
      <c r="O105" s="4">
        <f t="shared" si="71"/>
        <v>1.2215104135403115E-2</v>
      </c>
      <c r="P105" s="312">
        <f t="shared" si="54"/>
        <v>38345.170100000003</v>
      </c>
      <c r="Q105" s="1"/>
      <c r="R105" s="4">
        <f t="shared" si="55"/>
        <v>5.7769344128586035E-5</v>
      </c>
      <c r="S105" s="4">
        <v>1</v>
      </c>
      <c r="T105" s="4">
        <f t="shared" si="56"/>
        <v>5.7769344128586035E-5</v>
      </c>
      <c r="Z105" s="16">
        <f t="shared" si="57"/>
        <v>6185</v>
      </c>
      <c r="AA105" s="113">
        <f t="shared" si="58"/>
        <v>4.7985711308620041E-3</v>
      </c>
      <c r="AB105" s="113">
        <f t="shared" si="59"/>
        <v>1.2031022419503119E-2</v>
      </c>
      <c r="AC105" s="113">
        <f t="shared" si="60"/>
        <v>-38345.165485510588</v>
      </c>
      <c r="AD105" s="113"/>
      <c r="AE105" s="113">
        <f t="shared" si="61"/>
        <v>3.3886078128686667E-8</v>
      </c>
      <c r="AF105" s="16">
        <f t="shared" si="70"/>
        <v>-38345.165485510588</v>
      </c>
      <c r="AG105" s="270"/>
      <c r="AH105" s="16">
        <f t="shared" si="62"/>
        <v>-7.4165330045411109E-3</v>
      </c>
      <c r="AI105" s="16">
        <f t="shared" si="63"/>
        <v>0.77860481959998862</v>
      </c>
      <c r="AJ105" s="16">
        <f t="shared" si="64"/>
        <v>-0.48865681570345387</v>
      </c>
      <c r="AK105" s="16">
        <f t="shared" si="65"/>
        <v>0.48197250210623382</v>
      </c>
      <c r="AL105" s="16">
        <f t="shared" si="66"/>
        <v>-1.1401922947104821</v>
      </c>
      <c r="AM105" s="16">
        <f t="shared" si="67"/>
        <v>-0.64110420867222417</v>
      </c>
      <c r="AN105" s="113">
        <f t="shared" si="72"/>
        <v>10.849967450800763</v>
      </c>
      <c r="AO105" s="113">
        <f t="shared" si="72"/>
        <v>10.849967062287311</v>
      </c>
      <c r="AP105" s="113">
        <f t="shared" si="72"/>
        <v>10.849962013858788</v>
      </c>
      <c r="AQ105" s="113">
        <f t="shared" si="72"/>
        <v>10.849896429272089</v>
      </c>
      <c r="AR105" s="113">
        <f t="shared" si="72"/>
        <v>10.849047062916958</v>
      </c>
      <c r="AS105" s="113">
        <f t="shared" si="72"/>
        <v>10.838458469355857</v>
      </c>
      <c r="AT105" s="113">
        <f t="shared" si="72"/>
        <v>10.740794750439179</v>
      </c>
      <c r="AU105" s="113">
        <f t="shared" si="69"/>
        <v>10.32519026397633</v>
      </c>
      <c r="AW105" s="16">
        <v>6500</v>
      </c>
      <c r="AX105" s="16">
        <f t="shared" si="37"/>
        <v>5.2785102138514306E-3</v>
      </c>
      <c r="AY105" s="16">
        <f t="shared" si="38"/>
        <v>1.2490890072408516E-2</v>
      </c>
      <c r="AZ105" s="16">
        <f t="shared" si="39"/>
        <v>-7.2123798585570853E-3</v>
      </c>
      <c r="BA105" s="16">
        <f t="shared" si="40"/>
        <v>0.76035509319753691</v>
      </c>
      <c r="BB105" s="16">
        <f t="shared" si="41"/>
        <v>-0.45497162154790777</v>
      </c>
      <c r="BC105" s="16">
        <f t="shared" si="42"/>
        <v>-1.1019830612045258</v>
      </c>
      <c r="BD105" s="16">
        <f t="shared" si="43"/>
        <v>-0.61447028855704811</v>
      </c>
      <c r="BE105" s="16">
        <f t="shared" si="48"/>
        <v>10.892066957209646</v>
      </c>
      <c r="BF105" s="16">
        <f t="shared" si="48"/>
        <v>10.892066885917297</v>
      </c>
      <c r="BG105" s="16">
        <f t="shared" si="48"/>
        <v>10.892065585000786</v>
      </c>
      <c r="BH105" s="16">
        <f t="shared" si="47"/>
        <v>10.892041849216515</v>
      </c>
      <c r="BI105" s="16">
        <f t="shared" si="47"/>
        <v>10.891609727586596</v>
      </c>
      <c r="BJ105" s="16">
        <f t="shared" si="47"/>
        <v>10.884033979318747</v>
      </c>
      <c r="BK105" s="16">
        <f t="shared" si="47"/>
        <v>10.79275444729498</v>
      </c>
      <c r="BL105" s="16">
        <f t="shared" si="44"/>
        <v>10.364515881739012</v>
      </c>
    </row>
    <row r="106" spans="1:64" x14ac:dyDescent="0.2">
      <c r="A106" s="49" t="s">
        <v>127</v>
      </c>
      <c r="B106" s="50" t="s">
        <v>111</v>
      </c>
      <c r="C106" s="51">
        <v>53378.017919999998</v>
      </c>
      <c r="D106" s="52">
        <v>8.0000000000000007E-5</v>
      </c>
      <c r="E106" s="35">
        <f t="shared" si="51"/>
        <v>6230.0159103469032</v>
      </c>
      <c r="F106" s="4">
        <f t="shared" si="52"/>
        <v>6230</v>
      </c>
      <c r="G106" s="23">
        <f t="shared" si="53"/>
        <v>5.0727000707411207E-3</v>
      </c>
      <c r="K106" s="7">
        <f t="shared" si="49"/>
        <v>5.0727000707411207E-3</v>
      </c>
      <c r="N106" s="130">
        <f t="shared" ca="1" si="50"/>
        <v>5.5809877889484265E-3</v>
      </c>
      <c r="O106" s="4">
        <f t="shared" si="71"/>
        <v>1.2254431510450125E-2</v>
      </c>
      <c r="P106" s="312">
        <f t="shared" si="54"/>
        <v>38359.517919999998</v>
      </c>
      <c r="Q106" s="1"/>
      <c r="R106" s="4">
        <f t="shared" si="55"/>
        <v>5.1577266472104762E-5</v>
      </c>
      <c r="S106" s="4">
        <v>1</v>
      </c>
      <c r="T106" s="4">
        <f t="shared" si="56"/>
        <v>5.1577266472104762E-5</v>
      </c>
      <c r="Z106" s="16">
        <f t="shared" si="57"/>
        <v>6230</v>
      </c>
      <c r="AA106" s="113">
        <f t="shared" si="58"/>
        <v>4.866558793259433E-3</v>
      </c>
      <c r="AB106" s="113">
        <f t="shared" si="59"/>
        <v>1.2460572787931813E-2</v>
      </c>
      <c r="AC106" s="113">
        <f t="shared" si="60"/>
        <v>-38359.512847299928</v>
      </c>
      <c r="AD106" s="113"/>
      <c r="AE106" s="113">
        <f t="shared" si="61"/>
        <v>4.2494226281782188E-8</v>
      </c>
      <c r="AF106" s="16">
        <f t="shared" si="70"/>
        <v>-38359.512847299928</v>
      </c>
      <c r="AG106" s="270"/>
      <c r="AH106" s="16">
        <f t="shared" si="62"/>
        <v>-7.3878727171906916E-3</v>
      </c>
      <c r="AI106" s="16">
        <f t="shared" si="63"/>
        <v>0.77592338057228627</v>
      </c>
      <c r="AJ106" s="16">
        <f t="shared" si="64"/>
        <v>-0.48378902183323735</v>
      </c>
      <c r="AK106" s="16">
        <f t="shared" si="65"/>
        <v>0.48073172073074677</v>
      </c>
      <c r="AL106" s="16">
        <f t="shared" si="66"/>
        <v>-1.1346216697357079</v>
      </c>
      <c r="AM106" s="16">
        <f t="shared" si="67"/>
        <v>-0.63718108734590795</v>
      </c>
      <c r="AN106" s="113">
        <f t="shared" si="72"/>
        <v>10.856043284293531</v>
      </c>
      <c r="AO106" s="113">
        <f t="shared" si="72"/>
        <v>10.856042970284282</v>
      </c>
      <c r="AP106" s="113">
        <f t="shared" si="72"/>
        <v>10.856038713524491</v>
      </c>
      <c r="AQ106" s="113">
        <f t="shared" si="72"/>
        <v>10.855981020928919</v>
      </c>
      <c r="AR106" s="113">
        <f t="shared" si="72"/>
        <v>10.855201426500017</v>
      </c>
      <c r="AS106" s="113">
        <f t="shared" si="72"/>
        <v>10.845059681725886</v>
      </c>
      <c r="AT106" s="113">
        <f t="shared" si="72"/>
        <v>10.748257376829271</v>
      </c>
      <c r="AU106" s="113">
        <f t="shared" si="69"/>
        <v>10.330808209370998</v>
      </c>
      <c r="AW106" s="16">
        <v>7000</v>
      </c>
      <c r="AX106" s="16">
        <f t="shared" si="37"/>
        <v>6.0580626532498955E-3</v>
      </c>
      <c r="AY106" s="16">
        <f t="shared" si="38"/>
        <v>1.2931013923129673E-2</v>
      </c>
      <c r="AZ106" s="16">
        <f t="shared" si="39"/>
        <v>-6.8729512698797778E-3</v>
      </c>
      <c r="BA106" s="16">
        <f t="shared" si="40"/>
        <v>0.73372116830722256</v>
      </c>
      <c r="BB106" s="16">
        <f t="shared" si="41"/>
        <v>-0.40336690378196866</v>
      </c>
      <c r="BC106" s="16">
        <f t="shared" si="42"/>
        <v>-1.0448361123243763</v>
      </c>
      <c r="BD106" s="16">
        <f t="shared" si="43"/>
        <v>-0.57577704832393195</v>
      </c>
      <c r="BE106" s="16">
        <f t="shared" si="48"/>
        <v>10.956931316446257</v>
      </c>
      <c r="BF106" s="16">
        <f t="shared" si="48"/>
        <v>10.956931315808673</v>
      </c>
      <c r="BG106" s="16">
        <f t="shared" si="48"/>
        <v>10.956931284692981</v>
      </c>
      <c r="BH106" s="16">
        <f t="shared" si="47"/>
        <v>10.956929766199229</v>
      </c>
      <c r="BI106" s="16">
        <f t="shared" si="47"/>
        <v>10.956855733694754</v>
      </c>
      <c r="BJ106" s="16">
        <f t="shared" si="47"/>
        <v>10.953403618727217</v>
      </c>
      <c r="BK106" s="16">
        <f t="shared" si="47"/>
        <v>10.873862926672285</v>
      </c>
      <c r="BL106" s="16">
        <f t="shared" si="44"/>
        <v>10.426937497235333</v>
      </c>
    </row>
    <row r="107" spans="1:64" x14ac:dyDescent="0.2">
      <c r="A107" s="53" t="s">
        <v>127</v>
      </c>
      <c r="B107" s="50" t="s">
        <v>111</v>
      </c>
      <c r="C107" s="51">
        <v>53378.017919999998</v>
      </c>
      <c r="D107" s="51">
        <v>8.0000000000000007E-5</v>
      </c>
      <c r="E107" s="35">
        <f t="shared" si="51"/>
        <v>6230.0159103469032</v>
      </c>
      <c r="F107" s="4">
        <f t="shared" si="52"/>
        <v>6230</v>
      </c>
      <c r="G107" s="23">
        <f t="shared" si="53"/>
        <v>5.0727000707411207E-3</v>
      </c>
      <c r="K107" s="7">
        <f t="shared" si="49"/>
        <v>5.0727000707411207E-3</v>
      </c>
      <c r="N107" s="130">
        <f t="shared" ca="1" si="50"/>
        <v>5.5809877889484265E-3</v>
      </c>
      <c r="O107" s="4">
        <f t="shared" si="71"/>
        <v>1.2254431510450125E-2</v>
      </c>
      <c r="P107" s="312">
        <f t="shared" si="54"/>
        <v>38359.517919999998</v>
      </c>
      <c r="Q107" s="1"/>
      <c r="R107" s="4">
        <f t="shared" si="55"/>
        <v>5.1577266472104762E-5</v>
      </c>
      <c r="S107" s="4">
        <v>1</v>
      </c>
      <c r="T107" s="4">
        <f t="shared" si="56"/>
        <v>5.1577266472104762E-5</v>
      </c>
      <c r="Z107" s="16">
        <f t="shared" si="57"/>
        <v>6230</v>
      </c>
      <c r="AA107" s="113">
        <f t="shared" si="58"/>
        <v>4.866558793259433E-3</v>
      </c>
      <c r="AB107" s="113">
        <f t="shared" si="59"/>
        <v>1.2460572787931813E-2</v>
      </c>
      <c r="AC107" s="113">
        <f t="shared" si="60"/>
        <v>-38359.512847299928</v>
      </c>
      <c r="AD107" s="113"/>
      <c r="AE107" s="113">
        <f t="shared" si="61"/>
        <v>4.2494226281782188E-8</v>
      </c>
      <c r="AF107" s="16">
        <f t="shared" si="70"/>
        <v>-38359.512847299928</v>
      </c>
      <c r="AG107" s="270"/>
      <c r="AH107" s="16">
        <f t="shared" si="62"/>
        <v>-7.3878727171906916E-3</v>
      </c>
      <c r="AI107" s="16">
        <f t="shared" si="63"/>
        <v>0.77592338057228627</v>
      </c>
      <c r="AJ107" s="16">
        <f t="shared" si="64"/>
        <v>-0.48378902183323735</v>
      </c>
      <c r="AK107" s="16">
        <f t="shared" si="65"/>
        <v>0.48073172073074677</v>
      </c>
      <c r="AL107" s="16">
        <f t="shared" si="66"/>
        <v>-1.1346216697357079</v>
      </c>
      <c r="AM107" s="16">
        <f t="shared" si="67"/>
        <v>-0.63718108734590795</v>
      </c>
      <c r="AN107" s="113">
        <f t="shared" si="72"/>
        <v>10.856043284293531</v>
      </c>
      <c r="AO107" s="113">
        <f t="shared" si="72"/>
        <v>10.856042970284282</v>
      </c>
      <c r="AP107" s="113">
        <f t="shared" si="72"/>
        <v>10.856038713524491</v>
      </c>
      <c r="AQ107" s="113">
        <f t="shared" si="72"/>
        <v>10.855981020928919</v>
      </c>
      <c r="AR107" s="113">
        <f t="shared" si="72"/>
        <v>10.855201426500017</v>
      </c>
      <c r="AS107" s="113">
        <f t="shared" si="72"/>
        <v>10.845059681725886</v>
      </c>
      <c r="AT107" s="113">
        <f t="shared" si="72"/>
        <v>10.748257376829271</v>
      </c>
      <c r="AU107" s="113">
        <f t="shared" si="69"/>
        <v>10.330808209370998</v>
      </c>
      <c r="AW107" s="16">
        <v>7500</v>
      </c>
      <c r="AX107" s="16">
        <f t="shared" si="37"/>
        <v>6.8564791752826308E-3</v>
      </c>
      <c r="AY107" s="16">
        <f t="shared" si="38"/>
        <v>1.3374043780178474E-2</v>
      </c>
      <c r="AZ107" s="16">
        <f t="shared" si="39"/>
        <v>-6.5175646048958435E-3</v>
      </c>
      <c r="BA107" s="16">
        <f t="shared" si="40"/>
        <v>0.70964608954117159</v>
      </c>
      <c r="BB107" s="16">
        <f t="shared" si="41"/>
        <v>-0.35401212007592148</v>
      </c>
      <c r="BC107" s="16">
        <f t="shared" si="42"/>
        <v>-0.99150028694944536</v>
      </c>
      <c r="BD107" s="16">
        <f t="shared" si="43"/>
        <v>-0.5407970278193458</v>
      </c>
      <c r="BE107" s="16">
        <f t="shared" si="48"/>
        <v>11.019595872907066</v>
      </c>
      <c r="BF107" s="16">
        <f t="shared" si="48"/>
        <v>11.019595872898524</v>
      </c>
      <c r="BG107" s="16">
        <f t="shared" si="48"/>
        <v>11.019595873569138</v>
      </c>
      <c r="BH107" s="16">
        <f t="shared" si="47"/>
        <v>11.019595820928846</v>
      </c>
      <c r="BI107" s="16">
        <f t="shared" si="47"/>
        <v>11.019599952610372</v>
      </c>
      <c r="BJ107" s="16">
        <f t="shared" si="47"/>
        <v>11.019273471285365</v>
      </c>
      <c r="BK107" s="16">
        <f t="shared" si="47"/>
        <v>10.953230545224459</v>
      </c>
      <c r="BL107" s="16">
        <f t="shared" si="44"/>
        <v>10.489359112731654</v>
      </c>
    </row>
    <row r="108" spans="1:64" x14ac:dyDescent="0.2">
      <c r="A108" s="49" t="s">
        <v>127</v>
      </c>
      <c r="B108" s="50" t="s">
        <v>112</v>
      </c>
      <c r="C108" s="51">
        <v>53378.176930000001</v>
      </c>
      <c r="D108" s="52">
        <v>8.0000000000000007E-5</v>
      </c>
      <c r="E108" s="35">
        <f t="shared" si="51"/>
        <v>6230.5146396676801</v>
      </c>
      <c r="F108" s="4">
        <f t="shared" si="52"/>
        <v>6230.5</v>
      </c>
      <c r="G108" s="23">
        <f t="shared" si="53"/>
        <v>4.6675690828124061E-3</v>
      </c>
      <c r="K108" s="7">
        <f t="shared" si="49"/>
        <v>4.6675690828124061E-3</v>
      </c>
      <c r="N108" s="130">
        <f t="shared" ca="1" si="50"/>
        <v>5.5817349158055092E-3</v>
      </c>
      <c r="O108" s="4">
        <f t="shared" si="71"/>
        <v>1.2254868613507268E-2</v>
      </c>
      <c r="P108" s="312">
        <f t="shared" si="54"/>
        <v>38359.676930000001</v>
      </c>
      <c r="Q108" s="1"/>
      <c r="R108" s="4">
        <f t="shared" si="55"/>
        <v>5.7567114168482468E-5</v>
      </c>
      <c r="S108" s="4">
        <v>1</v>
      </c>
      <c r="T108" s="4">
        <f t="shared" si="56"/>
        <v>5.7567114168482468E-5</v>
      </c>
      <c r="Z108" s="16">
        <f t="shared" si="57"/>
        <v>6230.5</v>
      </c>
      <c r="AA108" s="113">
        <f t="shared" si="58"/>
        <v>4.8673153206668365E-3</v>
      </c>
      <c r="AB108" s="113">
        <f t="shared" si="59"/>
        <v>1.2055122375652837E-2</v>
      </c>
      <c r="AC108" s="113">
        <f t="shared" si="60"/>
        <v>-38359.672262430919</v>
      </c>
      <c r="AD108" s="113"/>
      <c r="AE108" s="113">
        <f t="shared" si="61"/>
        <v>3.9898559536998673E-8</v>
      </c>
      <c r="AF108" s="16">
        <f t="shared" si="70"/>
        <v>-38359.672262430919</v>
      </c>
      <c r="AG108" s="270"/>
      <c r="AH108" s="16">
        <f t="shared" si="62"/>
        <v>-7.3875532928404314E-3</v>
      </c>
      <c r="AI108" s="16">
        <f t="shared" si="63"/>
        <v>0.77589372927553391</v>
      </c>
      <c r="AJ108" s="16">
        <f t="shared" si="64"/>
        <v>-0.4837350391766202</v>
      </c>
      <c r="AK108" s="16">
        <f t="shared" si="65"/>
        <v>0.48071789868161713</v>
      </c>
      <c r="AL108" s="16">
        <f t="shared" si="66"/>
        <v>-1.1345599893394722</v>
      </c>
      <c r="AM108" s="16">
        <f t="shared" si="67"/>
        <v>-0.63713772688748582</v>
      </c>
      <c r="AN108" s="113">
        <f t="shared" si="72"/>
        <v>10.856110675993715</v>
      </c>
      <c r="AO108" s="113">
        <f t="shared" si="72"/>
        <v>10.856110362740834</v>
      </c>
      <c r="AP108" s="113">
        <f t="shared" si="72"/>
        <v>10.856106114195683</v>
      </c>
      <c r="AQ108" s="113">
        <f t="shared" si="72"/>
        <v>10.856048505276721</v>
      </c>
      <c r="AR108" s="113">
        <f t="shared" si="72"/>
        <v>10.855269666457414</v>
      </c>
      <c r="AS108" s="113">
        <f t="shared" si="72"/>
        <v>10.845132858164543</v>
      </c>
      <c r="AT108" s="113">
        <f t="shared" si="72"/>
        <v>10.748340220998802</v>
      </c>
      <c r="AU108" s="113">
        <f t="shared" si="69"/>
        <v>10.330870630986494</v>
      </c>
      <c r="AW108" s="16">
        <v>8000</v>
      </c>
      <c r="AX108" s="16">
        <f t="shared" si="37"/>
        <v>7.6709031534639037E-3</v>
      </c>
      <c r="AY108" s="16">
        <f t="shared" si="38"/>
        <v>1.3819979643554922E-2</v>
      </c>
      <c r="AZ108" s="16">
        <f t="shared" si="39"/>
        <v>-6.1490764900910188E-3</v>
      </c>
      <c r="BA108" s="16">
        <f t="shared" si="40"/>
        <v>0.68782553067698127</v>
      </c>
      <c r="BB108" s="16">
        <f t="shared" si="41"/>
        <v>-0.30682739445882623</v>
      </c>
      <c r="BC108" s="16">
        <f t="shared" si="42"/>
        <v>-0.94150055732598292</v>
      </c>
      <c r="BD108" s="16">
        <f t="shared" si="43"/>
        <v>-0.5089101297649129</v>
      </c>
      <c r="BE108" s="16">
        <f t="shared" si="48"/>
        <v>11.080269335228691</v>
      </c>
      <c r="BF108" s="16">
        <f t="shared" si="48"/>
        <v>11.080269341945471</v>
      </c>
      <c r="BG108" s="16">
        <f t="shared" si="48"/>
        <v>11.080269192243472</v>
      </c>
      <c r="BH108" s="16">
        <f t="shared" si="47"/>
        <v>11.080272528703871</v>
      </c>
      <c r="BI108" s="16">
        <f t="shared" si="47"/>
        <v>11.080198136722421</v>
      </c>
      <c r="BJ108" s="16">
        <f t="shared" si="47"/>
        <v>11.081841637507273</v>
      </c>
      <c r="BK108" s="16">
        <f t="shared" si="47"/>
        <v>11.030791294998231</v>
      </c>
      <c r="BL108" s="16">
        <f t="shared" si="44"/>
        <v>10.551780728227975</v>
      </c>
    </row>
    <row r="109" spans="1:64" x14ac:dyDescent="0.2">
      <c r="A109" s="53" t="s">
        <v>127</v>
      </c>
      <c r="B109" s="50" t="s">
        <v>112</v>
      </c>
      <c r="C109" s="51">
        <v>53378.176930000001</v>
      </c>
      <c r="D109" s="51">
        <v>8.0000000000000007E-5</v>
      </c>
      <c r="E109" s="35">
        <f t="shared" si="51"/>
        <v>6230.5146396676801</v>
      </c>
      <c r="F109" s="4">
        <f t="shared" si="52"/>
        <v>6230.5</v>
      </c>
      <c r="G109" s="23">
        <f t="shared" si="53"/>
        <v>4.6675690828124061E-3</v>
      </c>
      <c r="K109" s="7">
        <f t="shared" si="49"/>
        <v>4.6675690828124061E-3</v>
      </c>
      <c r="N109" s="130">
        <f t="shared" ca="1" si="50"/>
        <v>5.5817349158055092E-3</v>
      </c>
      <c r="O109" s="4">
        <f t="shared" si="71"/>
        <v>1.2254868613507268E-2</v>
      </c>
      <c r="P109" s="312">
        <f t="shared" si="54"/>
        <v>38359.676930000001</v>
      </c>
      <c r="Q109" s="1"/>
      <c r="R109" s="4">
        <f t="shared" si="55"/>
        <v>5.7567114168482468E-5</v>
      </c>
      <c r="S109" s="4">
        <v>1</v>
      </c>
      <c r="T109" s="4">
        <f t="shared" si="56"/>
        <v>5.7567114168482468E-5</v>
      </c>
      <c r="Z109" s="16">
        <f t="shared" si="57"/>
        <v>6230.5</v>
      </c>
      <c r="AA109" s="113">
        <f t="shared" si="58"/>
        <v>4.8673153206668365E-3</v>
      </c>
      <c r="AB109" s="113">
        <f t="shared" si="59"/>
        <v>1.2055122375652837E-2</v>
      </c>
      <c r="AC109" s="113">
        <f t="shared" si="60"/>
        <v>-38359.672262430919</v>
      </c>
      <c r="AD109" s="113"/>
      <c r="AE109" s="113">
        <f t="shared" si="61"/>
        <v>3.9898559536998673E-8</v>
      </c>
      <c r="AF109" s="16">
        <f t="shared" si="70"/>
        <v>-38359.672262430919</v>
      </c>
      <c r="AG109" s="270"/>
      <c r="AH109" s="16">
        <f t="shared" si="62"/>
        <v>-7.3875532928404314E-3</v>
      </c>
      <c r="AI109" s="16">
        <f t="shared" si="63"/>
        <v>0.77589372927553391</v>
      </c>
      <c r="AJ109" s="16">
        <f t="shared" si="64"/>
        <v>-0.4837350391766202</v>
      </c>
      <c r="AK109" s="16">
        <f t="shared" si="65"/>
        <v>0.48071789868161713</v>
      </c>
      <c r="AL109" s="16">
        <f t="shared" si="66"/>
        <v>-1.1345599893394722</v>
      </c>
      <c r="AM109" s="16">
        <f t="shared" si="67"/>
        <v>-0.63713772688748582</v>
      </c>
      <c r="AN109" s="113">
        <f t="shared" si="72"/>
        <v>10.856110675993715</v>
      </c>
      <c r="AO109" s="113">
        <f t="shared" si="72"/>
        <v>10.856110362740834</v>
      </c>
      <c r="AP109" s="113">
        <f t="shared" si="72"/>
        <v>10.856106114195683</v>
      </c>
      <c r="AQ109" s="113">
        <f t="shared" si="72"/>
        <v>10.856048505276721</v>
      </c>
      <c r="AR109" s="113">
        <f t="shared" si="72"/>
        <v>10.855269666457414</v>
      </c>
      <c r="AS109" s="113">
        <f t="shared" si="72"/>
        <v>10.845132858164543</v>
      </c>
      <c r="AT109" s="113">
        <f t="shared" si="72"/>
        <v>10.748340220998802</v>
      </c>
      <c r="AU109" s="113">
        <f t="shared" si="69"/>
        <v>10.330870630986494</v>
      </c>
      <c r="AW109" s="16">
        <v>8500</v>
      </c>
      <c r="AX109" s="16">
        <f t="shared" si="37"/>
        <v>8.4989010674564602E-3</v>
      </c>
      <c r="AY109" s="16">
        <f t="shared" si="38"/>
        <v>1.4268821513259014E-2</v>
      </c>
      <c r="AZ109" s="16">
        <f t="shared" si="39"/>
        <v>-5.7699204458025542E-3</v>
      </c>
      <c r="BA109" s="16">
        <f t="shared" si="40"/>
        <v>0.66799749260085872</v>
      </c>
      <c r="BB109" s="16">
        <f t="shared" si="41"/>
        <v>-0.26170887392486436</v>
      </c>
      <c r="BC109" s="16">
        <f t="shared" si="42"/>
        <v>-0.89443507846384496</v>
      </c>
      <c r="BD109" s="16">
        <f t="shared" si="43"/>
        <v>-0.47962793683835964</v>
      </c>
      <c r="BE109" s="16">
        <f t="shared" si="48"/>
        <v>11.139135852241273</v>
      </c>
      <c r="BF109" s="16">
        <f t="shared" si="48"/>
        <v>11.139135931177169</v>
      </c>
      <c r="BG109" s="16">
        <f t="shared" si="48"/>
        <v>11.139134890932826</v>
      </c>
      <c r="BH109" s="16">
        <f t="shared" si="47"/>
        <v>11.139148599029262</v>
      </c>
      <c r="BI109" s="16">
        <f t="shared" si="47"/>
        <v>11.138967852518018</v>
      </c>
      <c r="BJ109" s="16">
        <f t="shared" si="47"/>
        <v>11.141333183896776</v>
      </c>
      <c r="BK109" s="16">
        <f t="shared" si="47"/>
        <v>11.106486206143028</v>
      </c>
      <c r="BL109" s="16">
        <f t="shared" si="44"/>
        <v>10.614202343724294</v>
      </c>
    </row>
    <row r="110" spans="1:64" x14ac:dyDescent="0.2">
      <c r="A110" s="49" t="s">
        <v>127</v>
      </c>
      <c r="B110" s="50" t="s">
        <v>111</v>
      </c>
      <c r="C110" s="51">
        <v>53378.336810000001</v>
      </c>
      <c r="D110" s="52">
        <v>8.0000000000000007E-5</v>
      </c>
      <c r="E110" s="35">
        <f t="shared" si="51"/>
        <v>6231.01609771311</v>
      </c>
      <c r="F110" s="4">
        <f t="shared" si="52"/>
        <v>6231</v>
      </c>
      <c r="G110" s="23">
        <f t="shared" si="53"/>
        <v>5.1324380910955369E-3</v>
      </c>
      <c r="K110" s="7">
        <f t="shared" si="49"/>
        <v>5.1324380910955369E-3</v>
      </c>
      <c r="N110" s="130">
        <f t="shared" ca="1" si="50"/>
        <v>5.5824820426625919E-3</v>
      </c>
      <c r="O110" s="4">
        <f t="shared" si="71"/>
        <v>1.2255305719470418E-2</v>
      </c>
      <c r="P110" s="312">
        <f t="shared" si="54"/>
        <v>38359.836810000001</v>
      </c>
      <c r="Q110" s="1"/>
      <c r="R110" s="4">
        <f t="shared" si="55"/>
        <v>5.0735243251350806E-5</v>
      </c>
      <c r="S110" s="4">
        <v>1</v>
      </c>
      <c r="T110" s="4">
        <f t="shared" si="56"/>
        <v>5.0735243251350806E-5</v>
      </c>
      <c r="Z110" s="16">
        <f t="shared" si="57"/>
        <v>6231</v>
      </c>
      <c r="AA110" s="113">
        <f t="shared" si="58"/>
        <v>4.8680718723229516E-3</v>
      </c>
      <c r="AB110" s="113">
        <f t="shared" si="59"/>
        <v>1.2519671938243004E-2</v>
      </c>
      <c r="AC110" s="113">
        <f t="shared" si="60"/>
        <v>-38359.83167756191</v>
      </c>
      <c r="AD110" s="113"/>
      <c r="AE110" s="113">
        <f t="shared" si="61"/>
        <v>6.9889497628114464E-8</v>
      </c>
      <c r="AF110" s="16">
        <f t="shared" si="70"/>
        <v>-38359.83167756191</v>
      </c>
      <c r="AG110" s="270"/>
      <c r="AH110" s="16">
        <f t="shared" si="62"/>
        <v>-7.3872338471474668E-3</v>
      </c>
      <c r="AI110" s="16">
        <f t="shared" si="63"/>
        <v>0.7758640810974502</v>
      </c>
      <c r="AJ110" s="16">
        <f t="shared" si="64"/>
        <v>-0.48368105880559292</v>
      </c>
      <c r="AK110" s="16">
        <f t="shared" si="65"/>
        <v>0.48070407586019775</v>
      </c>
      <c r="AL110" s="16">
        <f t="shared" si="66"/>
        <v>-1.1344983136572862</v>
      </c>
      <c r="AM110" s="16">
        <f t="shared" si="67"/>
        <v>-0.63709437144676462</v>
      </c>
      <c r="AN110" s="113">
        <f t="shared" si="72"/>
        <v>10.856178065118488</v>
      </c>
      <c r="AO110" s="113">
        <f t="shared" si="72"/>
        <v>10.856177752620475</v>
      </c>
      <c r="AP110" s="113">
        <f t="shared" si="72"/>
        <v>10.8561735122776</v>
      </c>
      <c r="AQ110" s="113">
        <f t="shared" si="72"/>
        <v>10.856115986948719</v>
      </c>
      <c r="AR110" s="113">
        <f t="shared" si="72"/>
        <v>10.855337903309564</v>
      </c>
      <c r="AS110" s="113">
        <f t="shared" si="72"/>
        <v>10.845206030862673</v>
      </c>
      <c r="AT110" s="113">
        <f t="shared" si="72"/>
        <v>10.748423063541681</v>
      </c>
      <c r="AU110" s="113">
        <f t="shared" si="69"/>
        <v>10.33093305260199</v>
      </c>
      <c r="AW110" s="16">
        <v>9000</v>
      </c>
      <c r="AX110" s="16">
        <f t="shared" si="37"/>
        <v>9.338387762920182E-3</v>
      </c>
      <c r="AY110" s="16">
        <f t="shared" si="38"/>
        <v>1.472056938929075E-2</v>
      </c>
      <c r="AZ110" s="16">
        <f t="shared" si="39"/>
        <v>-5.3821816263705689E-3</v>
      </c>
      <c r="BA110" s="16">
        <f t="shared" si="40"/>
        <v>0.64993654434679393</v>
      </c>
      <c r="BB110" s="16">
        <f t="shared" si="41"/>
        <v>-0.21854120501178917</v>
      </c>
      <c r="BC110" s="16">
        <f t="shared" si="42"/>
        <v>-0.84996200385332621</v>
      </c>
      <c r="BD110" s="16">
        <f t="shared" si="43"/>
        <v>-0.45256026314640835</v>
      </c>
      <c r="BE110" s="16">
        <f t="shared" si="48"/>
        <v>11.196358443705856</v>
      </c>
      <c r="BF110" s="16">
        <f t="shared" si="48"/>
        <v>11.196358670903138</v>
      </c>
      <c r="BG110" s="16">
        <f t="shared" si="48"/>
        <v>11.196356523061159</v>
      </c>
      <c r="BH110" s="16">
        <f t="shared" si="47"/>
        <v>11.196376827086709</v>
      </c>
      <c r="BI110" s="16">
        <f t="shared" si="47"/>
        <v>11.196184807638719</v>
      </c>
      <c r="BJ110" s="16">
        <f t="shared" si="47"/>
        <v>11.197993589750881</v>
      </c>
      <c r="BK110" s="16">
        <f t="shared" si="47"/>
        <v>11.180263576609939</v>
      </c>
      <c r="BL110" s="16">
        <f t="shared" si="44"/>
        <v>10.676623959220617</v>
      </c>
    </row>
    <row r="111" spans="1:64" x14ac:dyDescent="0.2">
      <c r="A111" s="53" t="s">
        <v>127</v>
      </c>
      <c r="B111" s="50" t="s">
        <v>111</v>
      </c>
      <c r="C111" s="51">
        <v>53378.336810000001</v>
      </c>
      <c r="D111" s="51">
        <v>8.0000000000000007E-5</v>
      </c>
      <c r="E111" s="35">
        <f t="shared" si="51"/>
        <v>6231.01609771311</v>
      </c>
      <c r="F111" s="4">
        <f t="shared" si="52"/>
        <v>6231</v>
      </c>
      <c r="G111" s="23">
        <f t="shared" si="53"/>
        <v>5.1324380910955369E-3</v>
      </c>
      <c r="K111" s="7">
        <f t="shared" ref="K111:K142" si="73">G111</f>
        <v>5.1324380910955369E-3</v>
      </c>
      <c r="N111" s="130">
        <f t="shared" ca="1" si="50"/>
        <v>5.5824820426625919E-3</v>
      </c>
      <c r="O111" s="4">
        <f t="shared" si="71"/>
        <v>1.2255305719470418E-2</v>
      </c>
      <c r="P111" s="312">
        <f t="shared" si="54"/>
        <v>38359.836810000001</v>
      </c>
      <c r="Q111" s="1"/>
      <c r="R111" s="4">
        <f t="shared" si="55"/>
        <v>5.0735243251350806E-5</v>
      </c>
      <c r="S111" s="4">
        <v>1</v>
      </c>
      <c r="T111" s="4">
        <f t="shared" si="56"/>
        <v>5.0735243251350806E-5</v>
      </c>
      <c r="Z111" s="16">
        <f t="shared" si="57"/>
        <v>6231</v>
      </c>
      <c r="AA111" s="113">
        <f t="shared" si="58"/>
        <v>4.8680718723229516E-3</v>
      </c>
      <c r="AB111" s="113">
        <f t="shared" si="59"/>
        <v>1.2519671938243004E-2</v>
      </c>
      <c r="AC111" s="113">
        <f t="shared" si="60"/>
        <v>-38359.83167756191</v>
      </c>
      <c r="AD111" s="113"/>
      <c r="AE111" s="113">
        <f t="shared" si="61"/>
        <v>6.9889497628114464E-8</v>
      </c>
      <c r="AF111" s="16">
        <f t="shared" si="70"/>
        <v>-38359.83167756191</v>
      </c>
      <c r="AG111" s="270"/>
      <c r="AH111" s="16">
        <f t="shared" si="62"/>
        <v>-7.3872338471474668E-3</v>
      </c>
      <c r="AI111" s="16">
        <f t="shared" si="63"/>
        <v>0.7758640810974502</v>
      </c>
      <c r="AJ111" s="16">
        <f t="shared" si="64"/>
        <v>-0.48368105880559292</v>
      </c>
      <c r="AK111" s="16">
        <f t="shared" si="65"/>
        <v>0.48070407586019775</v>
      </c>
      <c r="AL111" s="16">
        <f t="shared" si="66"/>
        <v>-1.1344983136572862</v>
      </c>
      <c r="AM111" s="16">
        <f t="shared" si="67"/>
        <v>-0.63709437144676462</v>
      </c>
      <c r="AN111" s="113">
        <f t="shared" si="72"/>
        <v>10.856178065118488</v>
      </c>
      <c r="AO111" s="113">
        <f t="shared" si="72"/>
        <v>10.856177752620475</v>
      </c>
      <c r="AP111" s="113">
        <f t="shared" si="72"/>
        <v>10.8561735122776</v>
      </c>
      <c r="AQ111" s="113">
        <f t="shared" si="72"/>
        <v>10.856115986948719</v>
      </c>
      <c r="AR111" s="113">
        <f t="shared" si="72"/>
        <v>10.855337903309564</v>
      </c>
      <c r="AS111" s="113">
        <f t="shared" si="72"/>
        <v>10.845206030862673</v>
      </c>
      <c r="AT111" s="113">
        <f t="shared" si="72"/>
        <v>10.748423063541681</v>
      </c>
      <c r="AU111" s="113">
        <f t="shared" si="69"/>
        <v>10.33093305260199</v>
      </c>
      <c r="AW111" s="16">
        <v>9500</v>
      </c>
      <c r="AX111" s="16">
        <f t="shared" si="37"/>
        <v>1.0187566515954469E-2</v>
      </c>
      <c r="AY111" s="16">
        <f t="shared" si="38"/>
        <v>1.5175223271650131E-2</v>
      </c>
      <c r="AZ111" s="16">
        <f t="shared" si="39"/>
        <v>-4.9876567556956615E-3</v>
      </c>
      <c r="BA111" s="16">
        <f t="shared" si="40"/>
        <v>0.63344854600787404</v>
      </c>
      <c r="BB111" s="16">
        <f t="shared" si="41"/>
        <v>-0.17720534488948442</v>
      </c>
      <c r="BC111" s="16">
        <f t="shared" si="42"/>
        <v>-0.80778884143521679</v>
      </c>
      <c r="BD111" s="16">
        <f t="shared" si="43"/>
        <v>-0.42739137742252564</v>
      </c>
      <c r="BE111" s="16">
        <f t="shared" si="48"/>
        <v>11.252081999553752</v>
      </c>
      <c r="BF111" s="16">
        <f t="shared" si="48"/>
        <v>11.252081999695205</v>
      </c>
      <c r="BG111" s="16">
        <f t="shared" si="48"/>
        <v>11.252081998643986</v>
      </c>
      <c r="BH111" s="16">
        <f t="shared" si="47"/>
        <v>11.252082006456138</v>
      </c>
      <c r="BI111" s="16">
        <f t="shared" si="47"/>
        <v>11.252081948400008</v>
      </c>
      <c r="BJ111" s="16">
        <f t="shared" si="47"/>
        <v>11.252082379844786</v>
      </c>
      <c r="BK111" s="16">
        <f t="shared" si="47"/>
        <v>11.252079173541153</v>
      </c>
      <c r="BL111" s="16">
        <f t="shared" si="44"/>
        <v>10.739045574716936</v>
      </c>
    </row>
    <row r="112" spans="1:64" x14ac:dyDescent="0.2">
      <c r="A112" s="49" t="s">
        <v>127</v>
      </c>
      <c r="B112" s="50" t="s">
        <v>111</v>
      </c>
      <c r="C112" s="51">
        <v>53380.2497</v>
      </c>
      <c r="D112" s="52">
        <v>2.0000000000000001E-4</v>
      </c>
      <c r="E112" s="35">
        <f t="shared" si="51"/>
        <v>6237.0158105009987</v>
      </c>
      <c r="F112" s="4">
        <f t="shared" si="52"/>
        <v>6237</v>
      </c>
      <c r="G112" s="23">
        <f t="shared" si="53"/>
        <v>5.040866177296266E-3</v>
      </c>
      <c r="K112" s="7">
        <f t="shared" si="73"/>
        <v>5.040866177296266E-3</v>
      </c>
      <c r="N112" s="130">
        <f t="shared" ca="1" si="50"/>
        <v>5.5914475649475898E-3</v>
      </c>
      <c r="O112" s="4">
        <f t="shared" si="71"/>
        <v>1.2260551217696711E-2</v>
      </c>
      <c r="P112" s="312">
        <f t="shared" si="54"/>
        <v>38361.7497</v>
      </c>
      <c r="Q112" s="1"/>
      <c r="R112" s="4">
        <f t="shared" si="55"/>
        <v>5.2123852082581978E-5</v>
      </c>
      <c r="S112" s="4">
        <v>1</v>
      </c>
      <c r="T112" s="4">
        <f t="shared" si="56"/>
        <v>5.2123852082581978E-5</v>
      </c>
      <c r="Z112" s="16">
        <f t="shared" si="57"/>
        <v>6237</v>
      </c>
      <c r="AA112" s="113">
        <f t="shared" si="58"/>
        <v>4.8771523821372707E-3</v>
      </c>
      <c r="AB112" s="113">
        <f t="shared" si="59"/>
        <v>1.2424265012855706E-2</v>
      </c>
      <c r="AC112" s="113">
        <f t="shared" si="60"/>
        <v>-38361.744659133823</v>
      </c>
      <c r="AD112" s="113"/>
      <c r="AE112" s="113">
        <f t="shared" si="61"/>
        <v>2.6802206725361472E-8</v>
      </c>
      <c r="AF112" s="16">
        <f t="shared" si="70"/>
        <v>-38361.744659133823</v>
      </c>
      <c r="AG112" s="270"/>
      <c r="AH112" s="16">
        <f t="shared" si="62"/>
        <v>-7.3833988355594404E-3</v>
      </c>
      <c r="AI112" s="16">
        <f t="shared" si="63"/>
        <v>0.7755085460682124</v>
      </c>
      <c r="AJ112" s="16">
        <f t="shared" si="64"/>
        <v>-0.4830334726419393</v>
      </c>
      <c r="AK112" s="16">
        <f t="shared" si="65"/>
        <v>0.48053814188104699</v>
      </c>
      <c r="AL112" s="16">
        <f t="shared" si="66"/>
        <v>-1.1337585729208455</v>
      </c>
      <c r="AM112" s="16">
        <f t="shared" si="67"/>
        <v>-0.63657449715726255</v>
      </c>
      <c r="AN112" s="113">
        <f t="shared" si="72"/>
        <v>10.856986533832377</v>
      </c>
      <c r="AO112" s="113">
        <f t="shared" si="72"/>
        <v>10.856986230276846</v>
      </c>
      <c r="AP112" s="113">
        <f t="shared" si="72"/>
        <v>10.856982087401541</v>
      </c>
      <c r="AQ112" s="113">
        <f t="shared" si="72"/>
        <v>10.856925558423976</v>
      </c>
      <c r="AR112" s="113">
        <f t="shared" si="72"/>
        <v>10.856156503475182</v>
      </c>
      <c r="AS112" s="113">
        <f t="shared" si="72"/>
        <v>10.846083811523989</v>
      </c>
      <c r="AT112" s="113">
        <f t="shared" si="72"/>
        <v>10.749417047148357</v>
      </c>
      <c r="AU112" s="113">
        <f t="shared" si="69"/>
        <v>10.331682111987947</v>
      </c>
      <c r="AW112" s="16">
        <v>10000</v>
      </c>
      <c r="AX112" s="16">
        <f t="shared" si="37"/>
        <v>1.1044881213404113E-2</v>
      </c>
      <c r="AY112" s="16">
        <f t="shared" si="38"/>
        <v>1.5632783160337158E-2</v>
      </c>
      <c r="AZ112" s="16">
        <f t="shared" si="39"/>
        <v>-4.5879019469330434E-3</v>
      </c>
      <c r="BA112" s="16">
        <f t="shared" si="40"/>
        <v>0.61836598894666817</v>
      </c>
      <c r="BB112" s="16">
        <f t="shared" si="41"/>
        <v>-0.1375833160826995</v>
      </c>
      <c r="BC112" s="16">
        <f t="shared" si="42"/>
        <v>-0.76766382705693437</v>
      </c>
      <c r="BD112" s="16">
        <f t="shared" si="43"/>
        <v>-0.40386277480172061</v>
      </c>
      <c r="BE112" s="16">
        <f t="shared" si="48"/>
        <v>11.3064359178952</v>
      </c>
      <c r="BF112" s="16">
        <f t="shared" si="48"/>
        <v>11.306433856985784</v>
      </c>
      <c r="BG112" s="16">
        <f t="shared" si="48"/>
        <v>11.306446560040763</v>
      </c>
      <c r="BH112" s="16">
        <f t="shared" si="47"/>
        <v>11.306368252822853</v>
      </c>
      <c r="BI112" s="16">
        <f t="shared" si="47"/>
        <v>11.306850669543008</v>
      </c>
      <c r="BJ112" s="16">
        <f t="shared" si="47"/>
        <v>11.303867099837694</v>
      </c>
      <c r="BK112" s="16">
        <f t="shared" si="47"/>
        <v>11.321896405565514</v>
      </c>
      <c r="BL112" s="16">
        <f t="shared" si="44"/>
        <v>10.801467190213257</v>
      </c>
    </row>
    <row r="113" spans="1:64" x14ac:dyDescent="0.2">
      <c r="A113" s="53" t="s">
        <v>127</v>
      </c>
      <c r="B113" s="50" t="s">
        <v>111</v>
      </c>
      <c r="C113" s="51">
        <v>53380.2497</v>
      </c>
      <c r="D113" s="51">
        <v>2.0000000000000001E-4</v>
      </c>
      <c r="E113" s="35">
        <f t="shared" si="51"/>
        <v>6237.0158105009987</v>
      </c>
      <c r="F113" s="4">
        <f t="shared" si="52"/>
        <v>6237</v>
      </c>
      <c r="G113" s="23">
        <f t="shared" si="53"/>
        <v>5.040866177296266E-3</v>
      </c>
      <c r="K113" s="7">
        <f t="shared" si="73"/>
        <v>5.040866177296266E-3</v>
      </c>
      <c r="N113" s="130">
        <f t="shared" ca="1" si="50"/>
        <v>5.5914475649475898E-3</v>
      </c>
      <c r="O113" s="4">
        <f t="shared" si="71"/>
        <v>1.2260551217696711E-2</v>
      </c>
      <c r="P113" s="312">
        <f t="shared" si="54"/>
        <v>38361.7497</v>
      </c>
      <c r="Q113" s="1"/>
      <c r="R113" s="4">
        <f t="shared" si="55"/>
        <v>5.2123852082581978E-5</v>
      </c>
      <c r="S113" s="4">
        <v>1</v>
      </c>
      <c r="T113" s="4">
        <f t="shared" si="56"/>
        <v>5.2123852082581978E-5</v>
      </c>
      <c r="Z113" s="16">
        <f t="shared" si="57"/>
        <v>6237</v>
      </c>
      <c r="AA113" s="113">
        <f t="shared" si="58"/>
        <v>4.8771523821372707E-3</v>
      </c>
      <c r="AB113" s="113">
        <f t="shared" si="59"/>
        <v>1.2424265012855706E-2</v>
      </c>
      <c r="AC113" s="113">
        <f t="shared" si="60"/>
        <v>-38361.744659133823</v>
      </c>
      <c r="AD113" s="113"/>
      <c r="AE113" s="113">
        <f t="shared" si="61"/>
        <v>2.6802206725361472E-8</v>
      </c>
      <c r="AF113" s="16">
        <f t="shared" si="70"/>
        <v>-38361.744659133823</v>
      </c>
      <c r="AG113" s="270"/>
      <c r="AH113" s="16">
        <f t="shared" si="62"/>
        <v>-7.3833988355594404E-3</v>
      </c>
      <c r="AI113" s="16">
        <f t="shared" si="63"/>
        <v>0.7755085460682124</v>
      </c>
      <c r="AJ113" s="16">
        <f t="shared" si="64"/>
        <v>-0.4830334726419393</v>
      </c>
      <c r="AK113" s="16">
        <f t="shared" si="65"/>
        <v>0.48053814188104699</v>
      </c>
      <c r="AL113" s="16">
        <f t="shared" si="66"/>
        <v>-1.1337585729208455</v>
      </c>
      <c r="AM113" s="16">
        <f t="shared" si="67"/>
        <v>-0.63657449715726255</v>
      </c>
      <c r="AN113" s="113">
        <f t="shared" si="72"/>
        <v>10.856986533832377</v>
      </c>
      <c r="AO113" s="113">
        <f t="shared" si="72"/>
        <v>10.856986230276846</v>
      </c>
      <c r="AP113" s="113">
        <f t="shared" si="72"/>
        <v>10.856982087401541</v>
      </c>
      <c r="AQ113" s="113">
        <f t="shared" si="72"/>
        <v>10.856925558423976</v>
      </c>
      <c r="AR113" s="113">
        <f t="shared" si="72"/>
        <v>10.856156503475182</v>
      </c>
      <c r="AS113" s="113">
        <f t="shared" si="72"/>
        <v>10.846083811523989</v>
      </c>
      <c r="AT113" s="113">
        <f t="shared" si="72"/>
        <v>10.749417047148357</v>
      </c>
      <c r="AU113" s="113">
        <f t="shared" si="69"/>
        <v>10.331682111987947</v>
      </c>
      <c r="AW113" s="16">
        <v>10500</v>
      </c>
      <c r="AX113" s="16">
        <f t="shared" si="37"/>
        <v>1.1908978137287748E-2</v>
      </c>
      <c r="AY113" s="16">
        <f t="shared" si="38"/>
        <v>1.6093249055351828E-2</v>
      </c>
      <c r="AZ113" s="16">
        <f t="shared" si="39"/>
        <v>-4.18427091806408E-3</v>
      </c>
      <c r="BA113" s="16">
        <f t="shared" si="40"/>
        <v>0.60454397933141713</v>
      </c>
      <c r="BB113" s="16">
        <f t="shared" si="41"/>
        <v>-9.9560989659638707E-2</v>
      </c>
      <c r="BC113" s="16">
        <f t="shared" si="42"/>
        <v>-0.72936892405684828</v>
      </c>
      <c r="BD113" s="16">
        <f t="shared" si="43"/>
        <v>-0.38176049008432483</v>
      </c>
      <c r="BE113" s="16">
        <f t="shared" si="48"/>
        <v>11.359536405821208</v>
      </c>
      <c r="BF113" s="16">
        <f t="shared" si="48"/>
        <v>11.359527525068795</v>
      </c>
      <c r="BG113" s="16">
        <f t="shared" si="48"/>
        <v>11.359574559167671</v>
      </c>
      <c r="BH113" s="16">
        <f t="shared" si="47"/>
        <v>11.359325391819148</v>
      </c>
      <c r="BI113" s="16">
        <f t="shared" si="47"/>
        <v>11.360643528480603</v>
      </c>
      <c r="BJ113" s="16">
        <f t="shared" si="47"/>
        <v>11.353617760464738</v>
      </c>
      <c r="BK113" s="16">
        <f t="shared" si="47"/>
        <v>11.389686465328941</v>
      </c>
      <c r="BL113" s="16">
        <f t="shared" si="44"/>
        <v>10.863888805709578</v>
      </c>
    </row>
    <row r="114" spans="1:64" x14ac:dyDescent="0.2">
      <c r="A114" s="49" t="s">
        <v>127</v>
      </c>
      <c r="B114" s="50" t="s">
        <v>111</v>
      </c>
      <c r="C114" s="51">
        <v>53385.988700000002</v>
      </c>
      <c r="D114" s="52">
        <v>5.0000000000000001E-4</v>
      </c>
      <c r="E114" s="35">
        <f t="shared" si="51"/>
        <v>6255.0159838981672</v>
      </c>
      <c r="F114" s="4">
        <f t="shared" si="52"/>
        <v>6255</v>
      </c>
      <c r="G114" s="23">
        <f t="shared" si="53"/>
        <v>5.0961504384758882E-3</v>
      </c>
      <c r="K114" s="7">
        <f t="shared" si="73"/>
        <v>5.0961504384758882E-3</v>
      </c>
      <c r="N114" s="130">
        <f t="shared" ca="1" si="50"/>
        <v>5.6183441318025801E-3</v>
      </c>
      <c r="O114" s="4">
        <f t="shared" si="71"/>
        <v>1.2276290223165055E-2</v>
      </c>
      <c r="P114" s="312">
        <f t="shared" si="54"/>
        <v>38367.488700000002</v>
      </c>
      <c r="Q114" s="1"/>
      <c r="R114" s="4">
        <f t="shared" si="55"/>
        <v>5.1554407327676188E-5</v>
      </c>
      <c r="S114" s="4">
        <v>1</v>
      </c>
      <c r="T114" s="4">
        <f t="shared" si="56"/>
        <v>5.1554407327676188E-5</v>
      </c>
      <c r="Z114" s="16">
        <f t="shared" si="57"/>
        <v>6255</v>
      </c>
      <c r="AA114" s="113">
        <f t="shared" si="58"/>
        <v>4.9044147898535005E-3</v>
      </c>
      <c r="AB114" s="113">
        <f t="shared" si="59"/>
        <v>1.2468025871787441E-2</v>
      </c>
      <c r="AC114" s="113">
        <f t="shared" si="60"/>
        <v>-38367.483603849563</v>
      </c>
      <c r="AD114" s="113"/>
      <c r="AE114" s="113">
        <f t="shared" si="61"/>
        <v>3.676255895264774E-8</v>
      </c>
      <c r="AF114" s="16">
        <f t="shared" si="70"/>
        <v>-38367.483603849563</v>
      </c>
      <c r="AG114" s="270"/>
      <c r="AH114" s="16">
        <f t="shared" si="62"/>
        <v>-7.3718754333115541E-3</v>
      </c>
      <c r="AI114" s="16">
        <f t="shared" si="63"/>
        <v>0.77444462812416948</v>
      </c>
      <c r="AJ114" s="16">
        <f t="shared" si="64"/>
        <v>-0.48109268951979589</v>
      </c>
      <c r="AK114" s="16">
        <f t="shared" si="65"/>
        <v>0.48003967847340806</v>
      </c>
      <c r="AL114" s="16">
        <f t="shared" si="66"/>
        <v>-1.1315434114077434</v>
      </c>
      <c r="AM114" s="16">
        <f t="shared" si="67"/>
        <v>-0.63501919061812773</v>
      </c>
      <c r="AN114" s="113">
        <f t="shared" si="72"/>
        <v>10.859409719731573</v>
      </c>
      <c r="AO114" s="113">
        <f t="shared" si="72"/>
        <v>10.859409441751437</v>
      </c>
      <c r="AP114" s="113">
        <f t="shared" si="72"/>
        <v>10.859405580835366</v>
      </c>
      <c r="AQ114" s="113">
        <f t="shared" si="72"/>
        <v>10.859351967122951</v>
      </c>
      <c r="AR114" s="113">
        <f t="shared" si="72"/>
        <v>10.8586096284628</v>
      </c>
      <c r="AS114" s="113">
        <f t="shared" si="72"/>
        <v>10.848713923945889</v>
      </c>
      <c r="AT114" s="113">
        <f t="shared" si="72"/>
        <v>10.752397591098131</v>
      </c>
      <c r="AU114" s="113">
        <f t="shared" si="69"/>
        <v>10.333929290145814</v>
      </c>
      <c r="AW114" s="16">
        <v>11000</v>
      </c>
      <c r="AX114" s="16">
        <f t="shared" si="37"/>
        <v>1.2778675057397113E-2</v>
      </c>
      <c r="AY114" s="16">
        <f t="shared" si="38"/>
        <v>1.6556620956694142E-2</v>
      </c>
      <c r="AZ114" s="16">
        <f t="shared" si="39"/>
        <v>-3.7779458992970292E-3</v>
      </c>
      <c r="BA114" s="16">
        <f t="shared" si="40"/>
        <v>0.59185683322821325</v>
      </c>
      <c r="BB114" s="16">
        <f t="shared" si="41"/>
        <v>-6.3029626849252035E-2</v>
      </c>
      <c r="BC114" s="16">
        <f t="shared" si="42"/>
        <v>-0.69271415007672477</v>
      </c>
      <c r="BD114" s="16">
        <f t="shared" si="43"/>
        <v>-0.36090562964072487</v>
      </c>
      <c r="BE114" s="16">
        <f t="shared" si="48"/>
        <v>11.411488443868906</v>
      </c>
      <c r="BF114" s="16">
        <f t="shared" si="48"/>
        <v>11.411463374937183</v>
      </c>
      <c r="BG114" s="16">
        <f t="shared" si="48"/>
        <v>11.411580351313228</v>
      </c>
      <c r="BH114" s="16">
        <f t="shared" si="47"/>
        <v>11.411034252140718</v>
      </c>
      <c r="BI114" s="16">
        <f t="shared" si="47"/>
        <v>11.413577939544432</v>
      </c>
      <c r="BJ114" s="16">
        <f t="shared" si="47"/>
        <v>11.401601844824384</v>
      </c>
      <c r="BK114" s="16">
        <f t="shared" si="47"/>
        <v>11.455428441704655</v>
      </c>
      <c r="BL114" s="16">
        <f t="shared" si="44"/>
        <v>10.926310421205899</v>
      </c>
    </row>
    <row r="115" spans="1:64" x14ac:dyDescent="0.2">
      <c r="A115" s="53" t="s">
        <v>127</v>
      </c>
      <c r="B115" s="50" t="s">
        <v>111</v>
      </c>
      <c r="C115" s="51">
        <v>53385.988700000002</v>
      </c>
      <c r="D115" s="51">
        <v>5.0000000000000001E-4</v>
      </c>
      <c r="E115" s="35">
        <f t="shared" si="51"/>
        <v>6255.0159838981672</v>
      </c>
      <c r="F115" s="4">
        <f t="shared" si="52"/>
        <v>6255</v>
      </c>
      <c r="G115" s="23">
        <f t="shared" si="53"/>
        <v>5.0961504384758882E-3</v>
      </c>
      <c r="K115" s="7">
        <f t="shared" si="73"/>
        <v>5.0961504384758882E-3</v>
      </c>
      <c r="N115" s="130">
        <f t="shared" ca="1" si="50"/>
        <v>5.6183441318025801E-3</v>
      </c>
      <c r="O115" s="4">
        <f t="shared" si="71"/>
        <v>1.2276290223165055E-2</v>
      </c>
      <c r="P115" s="312">
        <f t="shared" si="54"/>
        <v>38367.488700000002</v>
      </c>
      <c r="Q115" s="1"/>
      <c r="R115" s="4">
        <f t="shared" si="55"/>
        <v>5.1554407327676188E-5</v>
      </c>
      <c r="S115" s="4">
        <v>1</v>
      </c>
      <c r="T115" s="4">
        <f t="shared" si="56"/>
        <v>5.1554407327676188E-5</v>
      </c>
      <c r="Z115" s="16">
        <f t="shared" si="57"/>
        <v>6255</v>
      </c>
      <c r="AA115" s="113">
        <f t="shared" si="58"/>
        <v>4.9044147898535005E-3</v>
      </c>
      <c r="AB115" s="113">
        <f t="shared" si="59"/>
        <v>1.2468025871787441E-2</v>
      </c>
      <c r="AC115" s="113">
        <f t="shared" si="60"/>
        <v>-38367.483603849563</v>
      </c>
      <c r="AD115" s="113"/>
      <c r="AE115" s="113">
        <f t="shared" si="61"/>
        <v>3.676255895264774E-8</v>
      </c>
      <c r="AF115" s="16">
        <f t="shared" si="70"/>
        <v>-38367.483603849563</v>
      </c>
      <c r="AG115" s="270"/>
      <c r="AH115" s="16">
        <f t="shared" si="62"/>
        <v>-7.3718754333115541E-3</v>
      </c>
      <c r="AI115" s="16">
        <f t="shared" si="63"/>
        <v>0.77444462812416948</v>
      </c>
      <c r="AJ115" s="16">
        <f t="shared" si="64"/>
        <v>-0.48109268951979589</v>
      </c>
      <c r="AK115" s="16">
        <f t="shared" si="65"/>
        <v>0.48003967847340806</v>
      </c>
      <c r="AL115" s="16">
        <f t="shared" si="66"/>
        <v>-1.1315434114077434</v>
      </c>
      <c r="AM115" s="16">
        <f t="shared" si="67"/>
        <v>-0.63501919061812773</v>
      </c>
      <c r="AN115" s="113">
        <f t="shared" si="72"/>
        <v>10.859409719731573</v>
      </c>
      <c r="AO115" s="113">
        <f t="shared" si="72"/>
        <v>10.859409441751437</v>
      </c>
      <c r="AP115" s="113">
        <f t="shared" si="72"/>
        <v>10.859405580835366</v>
      </c>
      <c r="AQ115" s="113">
        <f t="shared" si="72"/>
        <v>10.859351967122951</v>
      </c>
      <c r="AR115" s="113">
        <f t="shared" si="72"/>
        <v>10.8586096284628</v>
      </c>
      <c r="AS115" s="113">
        <f t="shared" si="72"/>
        <v>10.848713923945889</v>
      </c>
      <c r="AT115" s="113">
        <f t="shared" si="72"/>
        <v>10.752397591098131</v>
      </c>
      <c r="AU115" s="113">
        <f t="shared" si="69"/>
        <v>10.333929290145814</v>
      </c>
      <c r="AW115" s="16">
        <v>11500</v>
      </c>
      <c r="AX115" s="16">
        <f t="shared" si="37"/>
        <v>1.3652935650021595E-2</v>
      </c>
      <c r="AY115" s="16">
        <f t="shared" si="38"/>
        <v>1.7022898864364103E-2</v>
      </c>
      <c r="AZ115" s="16">
        <f t="shared" si="39"/>
        <v>-3.369963214342507E-3</v>
      </c>
      <c r="BA115" s="16">
        <f t="shared" si="40"/>
        <v>0.58019522218006203</v>
      </c>
      <c r="BB115" s="16">
        <f t="shared" si="41"/>
        <v>-2.788666345088997E-2</v>
      </c>
      <c r="BC115" s="16">
        <f t="shared" si="42"/>
        <v>-0.65753299425517897</v>
      </c>
      <c r="BD115" s="16">
        <f t="shared" si="43"/>
        <v>-0.34114722741042675</v>
      </c>
      <c r="BE115" s="16">
        <f t="shared" si="48"/>
        <v>11.462387412065203</v>
      </c>
      <c r="BF115" s="16">
        <f t="shared" si="48"/>
        <v>11.462330590878386</v>
      </c>
      <c r="BG115" s="16">
        <f t="shared" si="48"/>
        <v>11.462568607821105</v>
      </c>
      <c r="BH115" s="16">
        <f t="shared" si="47"/>
        <v>11.461570832105302</v>
      </c>
      <c r="BI115" s="16">
        <f t="shared" si="47"/>
        <v>11.465740420916088</v>
      </c>
      <c r="BJ115" s="16">
        <f t="shared" si="47"/>
        <v>11.448079941943345</v>
      </c>
      <c r="BK115" s="16">
        <f t="shared" si="47"/>
        <v>11.519109401246043</v>
      </c>
      <c r="BL115" s="16">
        <f t="shared" si="44"/>
        <v>10.988732036702221</v>
      </c>
    </row>
    <row r="116" spans="1:64" x14ac:dyDescent="0.2">
      <c r="A116" s="49" t="s">
        <v>127</v>
      </c>
      <c r="B116" s="50" t="s">
        <v>111</v>
      </c>
      <c r="C116" s="51">
        <v>53407.987760000004</v>
      </c>
      <c r="D116" s="52">
        <v>6.9999999999999994E-5</v>
      </c>
      <c r="E116" s="35">
        <f t="shared" si="51"/>
        <v>6324.0152685426419</v>
      </c>
      <c r="F116" s="4">
        <f t="shared" si="52"/>
        <v>6324</v>
      </c>
      <c r="G116" s="23">
        <f t="shared" si="53"/>
        <v>4.8680734471417964E-3</v>
      </c>
      <c r="K116" s="7">
        <f t="shared" si="73"/>
        <v>4.8680734471417964E-3</v>
      </c>
      <c r="N116" s="130">
        <f t="shared" ca="1" si="50"/>
        <v>5.721447638080043E-3</v>
      </c>
      <c r="O116" s="4">
        <f t="shared" si="71"/>
        <v>1.2336657966972343E-2</v>
      </c>
      <c r="P116" s="312">
        <f t="shared" si="54"/>
        <v>38389.487760000004</v>
      </c>
      <c r="Q116" s="1"/>
      <c r="R116" s="4">
        <f t="shared" si="55"/>
        <v>5.5779754729852483E-5</v>
      </c>
      <c r="S116" s="4">
        <v>1</v>
      </c>
      <c r="T116" s="4">
        <f t="shared" si="56"/>
        <v>5.5779754729852483E-5</v>
      </c>
      <c r="Z116" s="16">
        <f t="shared" si="57"/>
        <v>6324</v>
      </c>
      <c r="AA116" s="113">
        <f t="shared" si="58"/>
        <v>5.0092078532142925E-3</v>
      </c>
      <c r="AB116" s="113">
        <f t="shared" si="59"/>
        <v>1.2195523560899847E-2</v>
      </c>
      <c r="AC116" s="113">
        <f t="shared" si="60"/>
        <v>-38389.482891926556</v>
      </c>
      <c r="AD116" s="113"/>
      <c r="AE116" s="113">
        <f t="shared" si="61"/>
        <v>1.9918920577436242E-8</v>
      </c>
      <c r="AF116" s="16">
        <f t="shared" si="70"/>
        <v>-38389.482891926556</v>
      </c>
      <c r="AG116" s="270"/>
      <c r="AH116" s="16">
        <f t="shared" si="62"/>
        <v>-7.3274501137580508E-3</v>
      </c>
      <c r="AI116" s="16">
        <f t="shared" si="63"/>
        <v>0.7704033151552464</v>
      </c>
      <c r="AJ116" s="16">
        <f t="shared" si="64"/>
        <v>-0.473680492368308</v>
      </c>
      <c r="AK116" s="16">
        <f t="shared" si="65"/>
        <v>0.4781199441554348</v>
      </c>
      <c r="AL116" s="16">
        <f t="shared" si="66"/>
        <v>-1.1231078879122418</v>
      </c>
      <c r="AM116" s="16">
        <f t="shared" si="67"/>
        <v>-0.62911639390232221</v>
      </c>
      <c r="AN116" s="113">
        <f t="shared" si="72"/>
        <v>10.868667947133995</v>
      </c>
      <c r="AO116" s="113">
        <f t="shared" si="72"/>
        <v>10.868667751408141</v>
      </c>
      <c r="AP116" s="113">
        <f t="shared" si="72"/>
        <v>10.868664835791215</v>
      </c>
      <c r="AQ116" s="113">
        <f t="shared" si="72"/>
        <v>10.868621411386798</v>
      </c>
      <c r="AR116" s="113">
        <f t="shared" si="72"/>
        <v>10.867976399853481</v>
      </c>
      <c r="AS116" s="113">
        <f t="shared" si="72"/>
        <v>10.858751238241966</v>
      </c>
      <c r="AT116" s="113">
        <f t="shared" si="72"/>
        <v>10.763803401001656</v>
      </c>
      <c r="AU116" s="113">
        <f t="shared" si="69"/>
        <v>10.342543473084307</v>
      </c>
      <c r="AW116" s="16">
        <v>12000</v>
      </c>
      <c r="AX116" s="16">
        <f t="shared" si="37"/>
        <v>1.4530847662866289E-2</v>
      </c>
      <c r="AY116" s="16">
        <f t="shared" si="38"/>
        <v>1.7492082778361707E-2</v>
      </c>
      <c r="AZ116" s="16">
        <f t="shared" si="39"/>
        <v>-2.9612351154954192E-3</v>
      </c>
      <c r="BA116" s="16">
        <f t="shared" si="40"/>
        <v>0.56946379569121974</v>
      </c>
      <c r="BB116" s="16">
        <f t="shared" si="41"/>
        <v>5.9639502589273257E-3</v>
      </c>
      <c r="BC116" s="16">
        <f t="shared" si="42"/>
        <v>-0.62367872950602077</v>
      </c>
      <c r="BD116" s="16">
        <f t="shared" si="43"/>
        <v>-0.32235680446573178</v>
      </c>
      <c r="BE116" s="16">
        <f t="shared" si="48"/>
        <v>11.51232038569446</v>
      </c>
      <c r="BF116" s="16">
        <f t="shared" si="48"/>
        <v>11.512208887720707</v>
      </c>
      <c r="BG116" s="16">
        <f t="shared" si="48"/>
        <v>11.512634310086128</v>
      </c>
      <c r="BH116" s="16">
        <f t="shared" si="47"/>
        <v>11.511009388954301</v>
      </c>
      <c r="BI116" s="16">
        <f t="shared" si="47"/>
        <v>11.517191064406651</v>
      </c>
      <c r="BJ116" s="16">
        <f t="shared" si="47"/>
        <v>11.49330204063993</v>
      </c>
      <c r="BK116" s="16">
        <f t="shared" si="47"/>
        <v>11.580724438564943</v>
      </c>
      <c r="BL116" s="16">
        <f t="shared" si="44"/>
        <v>11.051153652198542</v>
      </c>
    </row>
    <row r="117" spans="1:64" x14ac:dyDescent="0.2">
      <c r="A117" s="53" t="s">
        <v>127</v>
      </c>
      <c r="B117" s="50" t="s">
        <v>111</v>
      </c>
      <c r="C117" s="51">
        <v>53407.987760000004</v>
      </c>
      <c r="D117" s="51">
        <v>6.9999999999999994E-5</v>
      </c>
      <c r="E117" s="35">
        <f t="shared" si="51"/>
        <v>6324.0152685426419</v>
      </c>
      <c r="F117" s="4">
        <f t="shared" si="52"/>
        <v>6324</v>
      </c>
      <c r="G117" s="23">
        <f t="shared" si="53"/>
        <v>4.8680734471417964E-3</v>
      </c>
      <c r="K117" s="7">
        <f t="shared" si="73"/>
        <v>4.8680734471417964E-3</v>
      </c>
      <c r="N117" s="130">
        <f t="shared" ca="1" si="50"/>
        <v>5.721447638080043E-3</v>
      </c>
      <c r="O117" s="4">
        <f t="shared" si="71"/>
        <v>1.2336657966972343E-2</v>
      </c>
      <c r="P117" s="312">
        <f t="shared" si="54"/>
        <v>38389.487760000004</v>
      </c>
      <c r="Q117" s="1"/>
      <c r="R117" s="4">
        <f t="shared" si="55"/>
        <v>5.5779754729852483E-5</v>
      </c>
      <c r="S117" s="4">
        <v>1</v>
      </c>
      <c r="T117" s="4">
        <f t="shared" si="56"/>
        <v>5.5779754729852483E-5</v>
      </c>
      <c r="Z117" s="16">
        <f t="shared" si="57"/>
        <v>6324</v>
      </c>
      <c r="AA117" s="113">
        <f t="shared" si="58"/>
        <v>5.0092078532142925E-3</v>
      </c>
      <c r="AB117" s="113">
        <f t="shared" si="59"/>
        <v>1.2195523560899847E-2</v>
      </c>
      <c r="AC117" s="113">
        <f t="shared" si="60"/>
        <v>-38389.482891926556</v>
      </c>
      <c r="AD117" s="113"/>
      <c r="AE117" s="113">
        <f t="shared" si="61"/>
        <v>1.9918920577436242E-8</v>
      </c>
      <c r="AF117" s="16">
        <f t="shared" si="70"/>
        <v>-38389.482891926556</v>
      </c>
      <c r="AG117" s="270"/>
      <c r="AH117" s="16">
        <f t="shared" si="62"/>
        <v>-7.3274501137580508E-3</v>
      </c>
      <c r="AI117" s="16">
        <f t="shared" si="63"/>
        <v>0.7704033151552464</v>
      </c>
      <c r="AJ117" s="16">
        <f t="shared" si="64"/>
        <v>-0.473680492368308</v>
      </c>
      <c r="AK117" s="16">
        <f t="shared" si="65"/>
        <v>0.4781199441554348</v>
      </c>
      <c r="AL117" s="16">
        <f t="shared" si="66"/>
        <v>-1.1231078879122418</v>
      </c>
      <c r="AM117" s="16">
        <f t="shared" si="67"/>
        <v>-0.62911639390232221</v>
      </c>
      <c r="AN117" s="113">
        <f t="shared" ref="AN117:AT132" si="74">$AU117+$AB$7*SIN(AO117)</f>
        <v>10.868667947133995</v>
      </c>
      <c r="AO117" s="113">
        <f t="shared" si="74"/>
        <v>10.868667751408141</v>
      </c>
      <c r="AP117" s="113">
        <f t="shared" si="74"/>
        <v>10.868664835791215</v>
      </c>
      <c r="AQ117" s="113">
        <f t="shared" si="74"/>
        <v>10.868621411386798</v>
      </c>
      <c r="AR117" s="113">
        <f t="shared" si="74"/>
        <v>10.867976399853481</v>
      </c>
      <c r="AS117" s="113">
        <f t="shared" si="74"/>
        <v>10.858751238241966</v>
      </c>
      <c r="AT117" s="113">
        <f t="shared" si="74"/>
        <v>10.763803401001656</v>
      </c>
      <c r="AU117" s="113">
        <f t="shared" si="69"/>
        <v>10.342543473084307</v>
      </c>
      <c r="AW117" s="16">
        <v>12500</v>
      </c>
      <c r="AX117" s="16">
        <f t="shared" si="37"/>
        <v>1.541160369075352E-2</v>
      </c>
      <c r="AY117" s="16">
        <f t="shared" si="38"/>
        <v>1.7964172698686959E-2</v>
      </c>
      <c r="AZ117" s="16">
        <f t="shared" si="39"/>
        <v>-2.5525690079334406E-3</v>
      </c>
      <c r="BA117" s="16">
        <f t="shared" si="40"/>
        <v>0.55957920486688173</v>
      </c>
      <c r="BB117" s="16">
        <f t="shared" si="41"/>
        <v>3.861166081537238E-2</v>
      </c>
      <c r="BC117" s="16">
        <f t="shared" si="42"/>
        <v>-0.59102145376382986</v>
      </c>
      <c r="BD117" s="16">
        <f t="shared" si="43"/>
        <v>-0.30442419116828218</v>
      </c>
      <c r="BE117" s="16">
        <f t="shared" si="48"/>
        <v>11.561367125103281</v>
      </c>
      <c r="BF117" s="16">
        <f t="shared" si="48"/>
        <v>11.561170194157405</v>
      </c>
      <c r="BG117" s="16">
        <f t="shared" si="48"/>
        <v>11.56186263531872</v>
      </c>
      <c r="BH117" s="16">
        <f t="shared" si="47"/>
        <v>11.559424548505527</v>
      </c>
      <c r="BI117" s="16">
        <f t="shared" si="47"/>
        <v>11.567967987259518</v>
      </c>
      <c r="BJ117" s="16">
        <f t="shared" si="47"/>
        <v>11.537504491538895</v>
      </c>
      <c r="BK117" s="16">
        <f t="shared" si="47"/>
        <v>11.640276695439056</v>
      </c>
      <c r="BL117" s="16">
        <f t="shared" si="44"/>
        <v>11.113575267694863</v>
      </c>
    </row>
    <row r="118" spans="1:64" x14ac:dyDescent="0.2">
      <c r="A118" s="81" t="s">
        <v>368</v>
      </c>
      <c r="B118" s="201" t="s">
        <v>112</v>
      </c>
      <c r="C118" s="202">
        <v>53433.653299999998</v>
      </c>
      <c r="D118" s="81"/>
      <c r="E118" s="35">
        <f t="shared" si="51"/>
        <v>6404.5143398672171</v>
      </c>
      <c r="F118" s="4">
        <f t="shared" si="52"/>
        <v>6404.5</v>
      </c>
      <c r="G118" s="4">
        <f t="shared" si="53"/>
        <v>4.5719836198259145E-3</v>
      </c>
      <c r="K118" s="7">
        <f t="shared" si="73"/>
        <v>4.5719836198259145E-3</v>
      </c>
      <c r="N118" s="130">
        <f t="shared" ca="1" si="50"/>
        <v>5.8417350620704172E-3</v>
      </c>
      <c r="O118" s="4">
        <f t="shared" si="71"/>
        <v>1.2407156947533483E-2</v>
      </c>
      <c r="P118" s="312">
        <f t="shared" si="54"/>
        <v>38415.153299999998</v>
      </c>
      <c r="Q118" s="1"/>
      <c r="R118" s="4">
        <f t="shared" si="55"/>
        <v>6.1389941075220089E-5</v>
      </c>
      <c r="S118" s="4">
        <v>1</v>
      </c>
      <c r="T118" s="4">
        <f t="shared" si="56"/>
        <v>6.1389941075220089E-5</v>
      </c>
      <c r="Z118" s="16">
        <f t="shared" si="57"/>
        <v>6404.5</v>
      </c>
      <c r="AA118" s="113">
        <f t="shared" si="58"/>
        <v>5.1320316294286806E-3</v>
      </c>
      <c r="AB118" s="113">
        <f t="shared" si="59"/>
        <v>1.1847108937930718E-2</v>
      </c>
      <c r="AC118" s="113">
        <f t="shared" si="60"/>
        <v>-38415.148728016378</v>
      </c>
      <c r="AD118" s="113"/>
      <c r="AE118" s="113">
        <f t="shared" si="61"/>
        <v>3.1365377306001999E-7</v>
      </c>
      <c r="AF118" s="16">
        <f t="shared" si="70"/>
        <v>-38415.148728016378</v>
      </c>
      <c r="AG118" s="270"/>
      <c r="AH118" s="16">
        <f t="shared" si="62"/>
        <v>-7.2751253181048024E-3</v>
      </c>
      <c r="AI118" s="16">
        <f t="shared" si="63"/>
        <v>0.7657616320351639</v>
      </c>
      <c r="AJ118" s="16">
        <f t="shared" si="64"/>
        <v>-0.46508806283744858</v>
      </c>
      <c r="AK118" s="16">
        <f t="shared" si="65"/>
        <v>0.47586311651993707</v>
      </c>
      <c r="AL118" s="16">
        <f t="shared" si="66"/>
        <v>-1.1133768000490756</v>
      </c>
      <c r="AM118" s="16">
        <f t="shared" si="67"/>
        <v>-0.62234580012329344</v>
      </c>
      <c r="AN118" s="113">
        <f t="shared" si="74"/>
        <v>10.879408476660984</v>
      </c>
      <c r="AO118" s="113">
        <f t="shared" si="74"/>
        <v>10.879408350517357</v>
      </c>
      <c r="AP118" s="113">
        <f t="shared" si="74"/>
        <v>10.879406298576894</v>
      </c>
      <c r="AQ118" s="113">
        <f t="shared" si="74"/>
        <v>10.879372925343914</v>
      </c>
      <c r="AR118" s="113">
        <f t="shared" si="74"/>
        <v>10.878831468766204</v>
      </c>
      <c r="AS118" s="113">
        <f t="shared" si="74"/>
        <v>10.870372006941334</v>
      </c>
      <c r="AT118" s="113">
        <f t="shared" si="74"/>
        <v>10.777070656851937</v>
      </c>
      <c r="AU118" s="113">
        <f t="shared" si="69"/>
        <v>10.352593353179214</v>
      </c>
      <c r="AW118" s="16">
        <v>13000</v>
      </c>
      <c r="AX118" s="16">
        <f t="shared" si="37"/>
        <v>1.6294483858864877E-2</v>
      </c>
      <c r="AY118" s="16">
        <f t="shared" si="38"/>
        <v>1.8439168625339852E-2</v>
      </c>
      <c r="AZ118" s="16">
        <f t="shared" si="39"/>
        <v>-2.1446847664749742E-3</v>
      </c>
      <c r="BA118" s="16">
        <f t="shared" si="40"/>
        <v>0.55046845567944969</v>
      </c>
      <c r="BB118" s="16">
        <f t="shared" si="41"/>
        <v>7.013936210840481E-2</v>
      </c>
      <c r="BC118" s="16">
        <f t="shared" si="42"/>
        <v>-0.55944571654171094</v>
      </c>
      <c r="BD118" s="16">
        <f t="shared" si="43"/>
        <v>-0.28725429176182227</v>
      </c>
      <c r="BE118" s="16">
        <f t="shared" si="48"/>
        <v>11.609600800193439</v>
      </c>
      <c r="BF118" s="16">
        <f t="shared" si="48"/>
        <v>11.60928025377021</v>
      </c>
      <c r="BG118" s="16">
        <f t="shared" si="48"/>
        <v>11.610328889935218</v>
      </c>
      <c r="BH118" s="16">
        <f t="shared" si="47"/>
        <v>11.606892558503445</v>
      </c>
      <c r="BI118" s="16">
        <f t="shared" si="47"/>
        <v>11.618091600938614</v>
      </c>
      <c r="BJ118" s="16">
        <f t="shared" si="47"/>
        <v>11.580907622624263</v>
      </c>
      <c r="BK118" s="16">
        <f t="shared" si="47"/>
        <v>11.697777348574142</v>
      </c>
      <c r="BL118" s="16">
        <f t="shared" si="44"/>
        <v>11.175996883191184</v>
      </c>
    </row>
    <row r="119" spans="1:64" x14ac:dyDescent="0.2">
      <c r="A119" s="52" t="s">
        <v>140</v>
      </c>
      <c r="B119" s="205" t="s">
        <v>112</v>
      </c>
      <c r="C119" s="52">
        <v>53433.653319999998</v>
      </c>
      <c r="D119" s="52">
        <v>1E-4</v>
      </c>
      <c r="E119" s="35">
        <f t="shared" si="51"/>
        <v>6404.5144025965183</v>
      </c>
      <c r="F119" s="4">
        <f t="shared" si="52"/>
        <v>6404.5</v>
      </c>
      <c r="G119" s="23">
        <f t="shared" si="53"/>
        <v>4.591983619320672E-3</v>
      </c>
      <c r="K119" s="7">
        <f t="shared" si="73"/>
        <v>4.591983619320672E-3</v>
      </c>
      <c r="N119" s="130">
        <f t="shared" ca="1" si="50"/>
        <v>5.8417350620704172E-3</v>
      </c>
      <c r="O119" s="4">
        <f t="shared" si="71"/>
        <v>1.2407156947533483E-2</v>
      </c>
      <c r="P119" s="312">
        <f t="shared" si="54"/>
        <v>38415.153319999998</v>
      </c>
      <c r="Q119" s="1"/>
      <c r="R119" s="4">
        <f t="shared" si="55"/>
        <v>6.1076934150008902E-5</v>
      </c>
      <c r="S119" s="4">
        <v>1</v>
      </c>
      <c r="T119" s="4">
        <f t="shared" si="56"/>
        <v>6.1076934150008902E-5</v>
      </c>
      <c r="Z119" s="16">
        <f t="shared" si="57"/>
        <v>6404.5</v>
      </c>
      <c r="AA119" s="113">
        <f t="shared" si="58"/>
        <v>5.1320316294286806E-3</v>
      </c>
      <c r="AB119" s="113">
        <f t="shared" si="59"/>
        <v>1.1867108937425475E-2</v>
      </c>
      <c r="AC119" s="113">
        <f t="shared" si="60"/>
        <v>-38415.148728016378</v>
      </c>
      <c r="AD119" s="113"/>
      <c r="AE119" s="113">
        <f t="shared" si="61"/>
        <v>2.9165185322161976E-7</v>
      </c>
      <c r="AF119" s="16">
        <f t="shared" si="70"/>
        <v>-38415.148728016378</v>
      </c>
      <c r="AG119" s="270"/>
      <c r="AH119" s="16">
        <f t="shared" si="62"/>
        <v>-7.2751253181048024E-3</v>
      </c>
      <c r="AI119" s="16">
        <f t="shared" si="63"/>
        <v>0.7657616320351639</v>
      </c>
      <c r="AJ119" s="16">
        <f t="shared" si="64"/>
        <v>-0.46508806283744858</v>
      </c>
      <c r="AK119" s="16">
        <f t="shared" si="65"/>
        <v>0.47586311651993707</v>
      </c>
      <c r="AL119" s="16">
        <f t="shared" si="66"/>
        <v>-1.1133768000490756</v>
      </c>
      <c r="AM119" s="16">
        <f t="shared" si="67"/>
        <v>-0.62234580012329344</v>
      </c>
      <c r="AN119" s="113">
        <f t="shared" si="74"/>
        <v>10.879408476660984</v>
      </c>
      <c r="AO119" s="113">
        <f t="shared" si="74"/>
        <v>10.879408350517357</v>
      </c>
      <c r="AP119" s="113">
        <f t="shared" si="74"/>
        <v>10.879406298576894</v>
      </c>
      <c r="AQ119" s="113">
        <f t="shared" si="74"/>
        <v>10.879372925343914</v>
      </c>
      <c r="AR119" s="113">
        <f t="shared" si="74"/>
        <v>10.878831468766204</v>
      </c>
      <c r="AS119" s="113">
        <f t="shared" si="74"/>
        <v>10.870372006941334</v>
      </c>
      <c r="AT119" s="113">
        <f t="shared" si="74"/>
        <v>10.777070656851937</v>
      </c>
      <c r="AU119" s="113">
        <f t="shared" si="69"/>
        <v>10.352593353179214</v>
      </c>
      <c r="AW119" s="16">
        <v>13500</v>
      </c>
      <c r="AX119" s="16">
        <f t="shared" si="37"/>
        <v>1.7178840083303292E-2</v>
      </c>
      <c r="AY119" s="16">
        <f t="shared" si="38"/>
        <v>1.8917070558320391E-2</v>
      </c>
      <c r="AZ119" s="16">
        <f t="shared" si="39"/>
        <v>-1.7382304750171002E-3</v>
      </c>
      <c r="BA119" s="16">
        <f t="shared" si="40"/>
        <v>0.54206752827040261</v>
      </c>
      <c r="BB119" s="16">
        <f t="shared" si="41"/>
        <v>0.10062352661688492</v>
      </c>
      <c r="BC119" s="16">
        <f t="shared" si="42"/>
        <v>-0.52884860635334552</v>
      </c>
      <c r="BD119" s="16">
        <f t="shared" si="43"/>
        <v>-0.27076455488784085</v>
      </c>
      <c r="BE119" s="16">
        <f t="shared" si="48"/>
        <v>11.657088502972679</v>
      </c>
      <c r="BF119" s="16">
        <f t="shared" si="48"/>
        <v>11.656600088551867</v>
      </c>
      <c r="BG119" s="16">
        <f t="shared" si="48"/>
        <v>11.658098595107585</v>
      </c>
      <c r="BH119" s="16">
        <f t="shared" si="47"/>
        <v>11.653491819736157</v>
      </c>
      <c r="BI119" s="16">
        <f t="shared" si="47"/>
        <v>11.667568592688335</v>
      </c>
      <c r="BJ119" s="16">
        <f t="shared" si="47"/>
        <v>11.623713975353505</v>
      </c>
      <c r="BK119" s="16">
        <f t="shared" si="47"/>
        <v>11.753245566068571</v>
      </c>
      <c r="BL119" s="16">
        <f t="shared" si="44"/>
        <v>11.238418498687505</v>
      </c>
    </row>
    <row r="120" spans="1:64" x14ac:dyDescent="0.2">
      <c r="A120" s="81" t="s">
        <v>368</v>
      </c>
      <c r="B120" s="201" t="s">
        <v>111</v>
      </c>
      <c r="C120" s="202">
        <v>53449.436600000001</v>
      </c>
      <c r="D120" s="81"/>
      <c r="E120" s="35">
        <f t="shared" si="51"/>
        <v>6454.0181099978154</v>
      </c>
      <c r="F120" s="4">
        <f t="shared" si="52"/>
        <v>6454</v>
      </c>
      <c r="G120" s="4">
        <f t="shared" si="53"/>
        <v>5.7740153497434221E-3</v>
      </c>
      <c r="K120" s="7">
        <f t="shared" si="73"/>
        <v>5.7740153497434221E-3</v>
      </c>
      <c r="N120" s="130">
        <f t="shared" ca="1" si="50"/>
        <v>5.9157006209216399E-3</v>
      </c>
      <c r="O120" s="4">
        <f t="shared" si="71"/>
        <v>1.2450544652652018E-2</v>
      </c>
      <c r="P120" s="312">
        <f t="shared" si="54"/>
        <v>38430.936600000001</v>
      </c>
      <c r="Q120" s="1"/>
      <c r="R120" s="4">
        <f t="shared" si="55"/>
        <v>4.4576043532597145E-5</v>
      </c>
      <c r="S120" s="4">
        <v>1</v>
      </c>
      <c r="T120" s="4">
        <f t="shared" si="56"/>
        <v>4.4576043532597145E-5</v>
      </c>
      <c r="Z120" s="16">
        <f t="shared" si="57"/>
        <v>6454</v>
      </c>
      <c r="AA120" s="113">
        <f t="shared" si="58"/>
        <v>5.2078524721109049E-3</v>
      </c>
      <c r="AB120" s="113">
        <f t="shared" si="59"/>
        <v>1.3016707530284536E-2</v>
      </c>
      <c r="AC120" s="113">
        <f t="shared" si="60"/>
        <v>-38430.930825984651</v>
      </c>
      <c r="AD120" s="113"/>
      <c r="AE120" s="113">
        <f t="shared" si="61"/>
        <v>3.2054040400913273E-7</v>
      </c>
      <c r="AF120" s="16">
        <f t="shared" si="70"/>
        <v>-38430.930825984651</v>
      </c>
      <c r="AG120" s="270"/>
      <c r="AH120" s="16">
        <f t="shared" si="62"/>
        <v>-7.2426921805411135E-3</v>
      </c>
      <c r="AI120" s="16">
        <f t="shared" si="63"/>
        <v>0.76294588809531705</v>
      </c>
      <c r="AJ120" s="16">
        <f t="shared" si="64"/>
        <v>-0.45983402143775964</v>
      </c>
      <c r="AK120" s="16">
        <f t="shared" si="65"/>
        <v>0.47446671824268055</v>
      </c>
      <c r="AL120" s="16">
        <f t="shared" si="66"/>
        <v>-1.107450992824619</v>
      </c>
      <c r="AM120" s="16">
        <f t="shared" si="67"/>
        <v>-0.6182428751722937</v>
      </c>
      <c r="AN120" s="113">
        <f t="shared" si="74"/>
        <v>10.885980873740792</v>
      </c>
      <c r="AO120" s="113">
        <f t="shared" si="74"/>
        <v>10.885980779203944</v>
      </c>
      <c r="AP120" s="113">
        <f t="shared" si="74"/>
        <v>10.8859791495791</v>
      </c>
      <c r="AQ120" s="113">
        <f t="shared" si="74"/>
        <v>10.885951061921828</v>
      </c>
      <c r="AR120" s="113">
        <f t="shared" si="74"/>
        <v>10.885468074134959</v>
      </c>
      <c r="AS120" s="113">
        <f t="shared" si="74"/>
        <v>10.877470107938528</v>
      </c>
      <c r="AT120" s="113">
        <f t="shared" si="74"/>
        <v>10.785207517390059</v>
      </c>
      <c r="AU120" s="113">
        <f t="shared" si="69"/>
        <v>10.358773093113349</v>
      </c>
      <c r="AW120" s="16">
        <v>14000</v>
      </c>
      <c r="AX120" s="16">
        <f t="shared" si="37"/>
        <v>1.8064081861812884E-2</v>
      </c>
      <c r="AY120" s="16">
        <f t="shared" si="38"/>
        <v>1.9397878497628574E-2</v>
      </c>
      <c r="AZ120" s="16">
        <f t="shared" si="39"/>
        <v>-1.3337966358156891E-3</v>
      </c>
      <c r="BA120" s="16">
        <f t="shared" si="40"/>
        <v>0.5343202084488794</v>
      </c>
      <c r="BB120" s="16">
        <f t="shared" si="41"/>
        <v>0.13013439167498875</v>
      </c>
      <c r="BC120" s="16">
        <f t="shared" si="42"/>
        <v>-0.49913819232830137</v>
      </c>
      <c r="BD120" s="16">
        <f t="shared" si="43"/>
        <v>-0.25488297314059749</v>
      </c>
      <c r="BE120" s="16">
        <f t="shared" si="48"/>
        <v>11.703891608688114</v>
      </c>
      <c r="BF120" s="16">
        <f t="shared" si="48"/>
        <v>11.703187273771286</v>
      </c>
      <c r="BG120" s="16">
        <f t="shared" si="48"/>
        <v>11.70522778424489</v>
      </c>
      <c r="BH120" s="16">
        <f t="shared" si="47"/>
        <v>11.699302830015316</v>
      </c>
      <c r="BI120" s="16">
        <f t="shared" si="47"/>
        <v>11.716395561825557</v>
      </c>
      <c r="BJ120" s="16">
        <f t="shared" si="47"/>
        <v>11.66610711422355</v>
      </c>
      <c r="BK120" s="16">
        <f t="shared" si="47"/>
        <v>11.806708432749888</v>
      </c>
      <c r="BL120" s="16">
        <f t="shared" si="44"/>
        <v>11.300840114183824</v>
      </c>
    </row>
    <row r="121" spans="1:64" x14ac:dyDescent="0.2">
      <c r="A121" s="52" t="s">
        <v>140</v>
      </c>
      <c r="B121" s="205" t="s">
        <v>111</v>
      </c>
      <c r="C121" s="52">
        <v>53449.436629999997</v>
      </c>
      <c r="D121" s="52">
        <v>2.0000000000000001E-4</v>
      </c>
      <c r="E121" s="35">
        <f t="shared" si="51"/>
        <v>6454.0182040917562</v>
      </c>
      <c r="F121" s="4">
        <f t="shared" si="52"/>
        <v>6454</v>
      </c>
      <c r="G121" s="23">
        <f t="shared" si="53"/>
        <v>5.8040153453475796E-3</v>
      </c>
      <c r="K121" s="7">
        <f t="shared" si="73"/>
        <v>5.8040153453475796E-3</v>
      </c>
      <c r="N121" s="130">
        <f t="shared" ca="1" si="50"/>
        <v>5.9157006209216399E-3</v>
      </c>
      <c r="O121" s="4">
        <f t="shared" si="71"/>
        <v>1.2450544652652018E-2</v>
      </c>
      <c r="P121" s="312">
        <f t="shared" si="54"/>
        <v>38430.936629999997</v>
      </c>
      <c r="Q121" s="1"/>
      <c r="R121" s="4">
        <f t="shared" si="55"/>
        <v>4.4176351832856826E-5</v>
      </c>
      <c r="S121" s="4">
        <v>1</v>
      </c>
      <c r="T121" s="4">
        <f t="shared" si="56"/>
        <v>4.4176351832856826E-5</v>
      </c>
      <c r="Z121" s="16">
        <f t="shared" si="57"/>
        <v>6454</v>
      </c>
      <c r="AA121" s="113">
        <f t="shared" si="58"/>
        <v>5.2078524721109049E-3</v>
      </c>
      <c r="AB121" s="113">
        <f t="shared" si="59"/>
        <v>1.3046707525888693E-2</v>
      </c>
      <c r="AC121" s="113">
        <f t="shared" si="60"/>
        <v>-38430.930825984651</v>
      </c>
      <c r="AD121" s="113"/>
      <c r="AE121" s="113">
        <f t="shared" si="61"/>
        <v>3.554101714258075E-7</v>
      </c>
      <c r="AF121" s="16">
        <f t="shared" si="70"/>
        <v>-38430.930825984651</v>
      </c>
      <c r="AG121" s="270"/>
      <c r="AH121" s="16">
        <f t="shared" si="62"/>
        <v>-7.2426921805411135E-3</v>
      </c>
      <c r="AI121" s="16">
        <f t="shared" si="63"/>
        <v>0.76294588809531705</v>
      </c>
      <c r="AJ121" s="16">
        <f t="shared" si="64"/>
        <v>-0.45983402143775964</v>
      </c>
      <c r="AK121" s="16">
        <f t="shared" si="65"/>
        <v>0.47446671824268055</v>
      </c>
      <c r="AL121" s="16">
        <f t="shared" si="66"/>
        <v>-1.107450992824619</v>
      </c>
      <c r="AM121" s="16">
        <f t="shared" si="67"/>
        <v>-0.6182428751722937</v>
      </c>
      <c r="AN121" s="113">
        <f t="shared" si="74"/>
        <v>10.885980873740792</v>
      </c>
      <c r="AO121" s="113">
        <f t="shared" si="74"/>
        <v>10.885980779203944</v>
      </c>
      <c r="AP121" s="113">
        <f t="shared" si="74"/>
        <v>10.8859791495791</v>
      </c>
      <c r="AQ121" s="113">
        <f t="shared" si="74"/>
        <v>10.885951061921828</v>
      </c>
      <c r="AR121" s="113">
        <f t="shared" si="74"/>
        <v>10.885468074134959</v>
      </c>
      <c r="AS121" s="113">
        <f t="shared" si="74"/>
        <v>10.877470107938528</v>
      </c>
      <c r="AT121" s="113">
        <f t="shared" si="74"/>
        <v>10.785207517390059</v>
      </c>
      <c r="AU121" s="113">
        <f t="shared" si="69"/>
        <v>10.358773093113349</v>
      </c>
      <c r="AW121" s="16">
        <v>14500</v>
      </c>
      <c r="AX121" s="16">
        <f t="shared" si="37"/>
        <v>1.8949663727355872E-2</v>
      </c>
      <c r="AY121" s="16">
        <f t="shared" si="38"/>
        <v>1.9881592443264404E-2</v>
      </c>
      <c r="AZ121" s="16">
        <f t="shared" si="39"/>
        <v>-9.3192871590853151E-4</v>
      </c>
      <c r="BA121" s="16">
        <f t="shared" si="40"/>
        <v>0.52717708775595806</v>
      </c>
      <c r="BB121" s="16">
        <f t="shared" si="41"/>
        <v>0.15873619335852771</v>
      </c>
      <c r="BC121" s="16">
        <f t="shared" si="42"/>
        <v>-0.47023223043824341</v>
      </c>
      <c r="BD121" s="16">
        <f t="shared" si="43"/>
        <v>-0.23954647849748772</v>
      </c>
      <c r="BE121" s="16">
        <f t="shared" si="48"/>
        <v>11.750066047169467</v>
      </c>
      <c r="BF121" s="16">
        <f t="shared" si="48"/>
        <v>11.749096984114546</v>
      </c>
      <c r="BG121" s="16">
        <f t="shared" si="48"/>
        <v>11.751763535461189</v>
      </c>
      <c r="BH121" s="16">
        <f t="shared" si="47"/>
        <v>11.744407671066105</v>
      </c>
      <c r="BI121" s="16">
        <f t="shared" si="47"/>
        <v>11.764562285798657</v>
      </c>
      <c r="BJ121" s="16">
        <f t="shared" si="47"/>
        <v>11.708250952670301</v>
      </c>
      <c r="BK121" s="16">
        <f t="shared" si="47"/>
        <v>11.85820084467419</v>
      </c>
      <c r="BL121" s="16">
        <f t="shared" si="44"/>
        <v>11.363261729680147</v>
      </c>
    </row>
    <row r="122" spans="1:64" x14ac:dyDescent="0.2">
      <c r="A122" s="52" t="s">
        <v>140</v>
      </c>
      <c r="B122" s="205" t="s">
        <v>112</v>
      </c>
      <c r="C122" s="52">
        <v>53449.594920000003</v>
      </c>
      <c r="D122" s="52">
        <v>4.0000000000000002E-4</v>
      </c>
      <c r="E122" s="35">
        <f t="shared" si="51"/>
        <v>6454.5146751576485</v>
      </c>
      <c r="F122" s="4">
        <f t="shared" si="52"/>
        <v>6454.5</v>
      </c>
      <c r="G122" s="23">
        <f t="shared" si="53"/>
        <v>4.6788843610556796E-3</v>
      </c>
      <c r="K122" s="7">
        <f t="shared" si="73"/>
        <v>4.6788843610556796E-3</v>
      </c>
      <c r="N122" s="130">
        <f t="shared" ca="1" si="50"/>
        <v>5.9164477477787226E-3</v>
      </c>
      <c r="O122" s="4">
        <f t="shared" si="71"/>
        <v>1.2450983057599996E-2</v>
      </c>
      <c r="P122" s="312">
        <f t="shared" si="54"/>
        <v>38431.094920000003</v>
      </c>
      <c r="Q122" s="1"/>
      <c r="R122" s="4">
        <f t="shared" si="55"/>
        <v>6.040551814882587E-5</v>
      </c>
      <c r="S122" s="4">
        <v>1</v>
      </c>
      <c r="T122" s="4">
        <f t="shared" si="56"/>
        <v>6.040551814882587E-5</v>
      </c>
      <c r="Z122" s="16">
        <f t="shared" si="57"/>
        <v>6454.5</v>
      </c>
      <c r="AA122" s="113">
        <f t="shared" si="58"/>
        <v>5.2086194714573691E-3</v>
      </c>
      <c r="AB122" s="113">
        <f t="shared" si="59"/>
        <v>1.1921247947198307E-2</v>
      </c>
      <c r="AC122" s="113">
        <f t="shared" si="60"/>
        <v>-38431.090241115642</v>
      </c>
      <c r="AD122" s="113"/>
      <c r="AE122" s="113">
        <f t="shared" si="61"/>
        <v>2.8061928719229013E-7</v>
      </c>
      <c r="AF122" s="16">
        <f t="shared" si="70"/>
        <v>-38431.090241115642</v>
      </c>
      <c r="AG122" s="270"/>
      <c r="AH122" s="16">
        <f t="shared" si="62"/>
        <v>-7.2423635861426274E-3</v>
      </c>
      <c r="AI122" s="16">
        <f t="shared" si="63"/>
        <v>0.76291759396189573</v>
      </c>
      <c r="AJ122" s="16">
        <f t="shared" si="64"/>
        <v>-0.45978106495012344</v>
      </c>
      <c r="AK122" s="16">
        <f t="shared" si="65"/>
        <v>0.47445258081085478</v>
      </c>
      <c r="AL122" s="16">
        <f t="shared" si="66"/>
        <v>-1.1073913583890225</v>
      </c>
      <c r="AM122" s="16">
        <f t="shared" si="67"/>
        <v>-0.61820166185043057</v>
      </c>
      <c r="AN122" s="113">
        <f t="shared" si="74"/>
        <v>10.886047138286971</v>
      </c>
      <c r="AO122" s="113">
        <f t="shared" si="74"/>
        <v>10.886047044032493</v>
      </c>
      <c r="AP122" s="113">
        <f t="shared" si="74"/>
        <v>10.886045418296034</v>
      </c>
      <c r="AQ122" s="113">
        <f t="shared" si="74"/>
        <v>10.886017380767885</v>
      </c>
      <c r="AR122" s="113">
        <f t="shared" si="74"/>
        <v>10.885534963704805</v>
      </c>
      <c r="AS122" s="113">
        <f t="shared" si="74"/>
        <v>10.8775416216486</v>
      </c>
      <c r="AT122" s="113">
        <f t="shared" si="74"/>
        <v>10.785289624946904</v>
      </c>
      <c r="AU122" s="113">
        <f t="shared" si="69"/>
        <v>10.358835514728845</v>
      </c>
      <c r="AW122" s="16">
        <v>15000</v>
      </c>
      <c r="AX122" s="16">
        <f t="shared" si="37"/>
        <v>1.9835074576077749E-2</v>
      </c>
      <c r="AY122" s="16">
        <f t="shared" si="38"/>
        <v>2.0368212395227878E-2</v>
      </c>
      <c r="AZ122" s="16">
        <f t="shared" si="39"/>
        <v>-5.3313781915012896E-4</v>
      </c>
      <c r="BA122" s="16">
        <f t="shared" si="40"/>
        <v>0.5205946981919698</v>
      </c>
      <c r="BB122" s="16">
        <f t="shared" si="41"/>
        <v>0.18648744871831788</v>
      </c>
      <c r="BC122" s="16">
        <f t="shared" si="42"/>
        <v>-0.44205706125204225</v>
      </c>
      <c r="BD122" s="16">
        <f t="shared" si="43"/>
        <v>-0.22469963331176099</v>
      </c>
      <c r="BE122" s="16">
        <f t="shared" si="48"/>
        <v>11.795662541580652</v>
      </c>
      <c r="BF122" s="16">
        <f t="shared" si="48"/>
        <v>11.794382785978282</v>
      </c>
      <c r="BG122" s="16">
        <f t="shared" si="48"/>
        <v>11.797744733667981</v>
      </c>
      <c r="BH122" s="16">
        <f t="shared" si="47"/>
        <v>11.788889159640785</v>
      </c>
      <c r="BI122" s="16">
        <f t="shared" si="47"/>
        <v>11.812054613189675</v>
      </c>
      <c r="BJ122" s="16">
        <f t="shared" si="47"/>
        <v>11.750289532009134</v>
      </c>
      <c r="BK122" s="16">
        <f t="shared" si="47"/>
        <v>11.907765373199233</v>
      </c>
      <c r="BL122" s="16">
        <f t="shared" si="44"/>
        <v>11.425683345176466</v>
      </c>
    </row>
    <row r="123" spans="1:64" x14ac:dyDescent="0.2">
      <c r="A123" s="81" t="s">
        <v>368</v>
      </c>
      <c r="B123" s="201" t="s">
        <v>112</v>
      </c>
      <c r="C123" s="202">
        <v>53449.595200000003</v>
      </c>
      <c r="D123" s="81"/>
      <c r="E123" s="35">
        <f t="shared" si="51"/>
        <v>6454.5155533678862</v>
      </c>
      <c r="F123" s="4">
        <f t="shared" si="52"/>
        <v>6454.5</v>
      </c>
      <c r="G123" s="4">
        <f t="shared" si="53"/>
        <v>4.9588843612582423E-3</v>
      </c>
      <c r="K123" s="7">
        <f t="shared" si="73"/>
        <v>4.9588843612582423E-3</v>
      </c>
      <c r="N123" s="130">
        <f t="shared" ca="1" si="50"/>
        <v>5.9164477477787226E-3</v>
      </c>
      <c r="O123" s="4">
        <f t="shared" si="71"/>
        <v>1.2450983057599996E-2</v>
      </c>
      <c r="P123" s="312">
        <f t="shared" si="54"/>
        <v>38431.095200000003</v>
      </c>
      <c r="Q123" s="1"/>
      <c r="R123" s="4">
        <f t="shared" si="55"/>
        <v>5.6131542875725813E-5</v>
      </c>
      <c r="S123" s="4">
        <v>1</v>
      </c>
      <c r="T123" s="4">
        <f t="shared" si="56"/>
        <v>5.6131542875725813E-5</v>
      </c>
      <c r="Z123" s="16">
        <f t="shared" si="57"/>
        <v>6454.5</v>
      </c>
      <c r="AA123" s="113">
        <f t="shared" si="58"/>
        <v>5.2086194714573691E-3</v>
      </c>
      <c r="AB123" s="113">
        <f t="shared" si="59"/>
        <v>1.220124794740087E-2</v>
      </c>
      <c r="AC123" s="113">
        <f t="shared" si="60"/>
        <v>-38431.090241115642</v>
      </c>
      <c r="AD123" s="113"/>
      <c r="AE123" s="113">
        <f t="shared" si="61"/>
        <v>6.2367625266170001E-8</v>
      </c>
      <c r="AF123" s="16">
        <f t="shared" si="70"/>
        <v>-38431.090241115642</v>
      </c>
      <c r="AG123" s="270"/>
      <c r="AH123" s="16">
        <f t="shared" si="62"/>
        <v>-7.2423635861426274E-3</v>
      </c>
      <c r="AI123" s="16">
        <f t="shared" si="63"/>
        <v>0.76291759396189573</v>
      </c>
      <c r="AJ123" s="16">
        <f t="shared" si="64"/>
        <v>-0.45978106495012344</v>
      </c>
      <c r="AK123" s="16">
        <f t="shared" si="65"/>
        <v>0.47445258081085478</v>
      </c>
      <c r="AL123" s="16">
        <f t="shared" si="66"/>
        <v>-1.1073913583890225</v>
      </c>
      <c r="AM123" s="16">
        <f t="shared" si="67"/>
        <v>-0.61820166185043057</v>
      </c>
      <c r="AN123" s="113">
        <f t="shared" si="74"/>
        <v>10.886047138286971</v>
      </c>
      <c r="AO123" s="113">
        <f t="shared" si="74"/>
        <v>10.886047044032493</v>
      </c>
      <c r="AP123" s="113">
        <f t="shared" si="74"/>
        <v>10.886045418296034</v>
      </c>
      <c r="AQ123" s="113">
        <f t="shared" si="74"/>
        <v>10.886017380767885</v>
      </c>
      <c r="AR123" s="113">
        <f t="shared" si="74"/>
        <v>10.885534963704805</v>
      </c>
      <c r="AS123" s="113">
        <f t="shared" si="74"/>
        <v>10.8775416216486</v>
      </c>
      <c r="AT123" s="113">
        <f t="shared" si="74"/>
        <v>10.785289624946904</v>
      </c>
      <c r="AU123" s="113">
        <f t="shared" si="69"/>
        <v>10.358835514728845</v>
      </c>
      <c r="AW123" s="16">
        <v>15500</v>
      </c>
      <c r="AX123" s="16">
        <f t="shared" si="37"/>
        <v>2.0719829072605979E-2</v>
      </c>
      <c r="AY123" s="16">
        <f t="shared" si="38"/>
        <v>2.0857738353518999E-2</v>
      </c>
      <c r="AZ123" s="16">
        <f t="shared" si="39"/>
        <v>-1.3790928091302106E-4</v>
      </c>
      <c r="BA123" s="16">
        <f t="shared" si="40"/>
        <v>0.51453475635658907</v>
      </c>
      <c r="BB123" s="16">
        <f t="shared" si="41"/>
        <v>0.21344128866070924</v>
      </c>
      <c r="BC123" s="16">
        <f t="shared" si="42"/>
        <v>-0.41454664182208167</v>
      </c>
      <c r="BD123" s="16">
        <f t="shared" si="43"/>
        <v>-0.21029354171574205</v>
      </c>
      <c r="BE123" s="16">
        <f t="shared" si="48"/>
        <v>11.840726862944594</v>
      </c>
      <c r="BF123" s="16">
        <f t="shared" si="48"/>
        <v>11.839097167112255</v>
      </c>
      <c r="BG123" s="16">
        <f t="shared" si="48"/>
        <v>11.843203036292318</v>
      </c>
      <c r="BH123" s="16">
        <f t="shared" si="47"/>
        <v>11.832829773291154</v>
      </c>
      <c r="BI123" s="16">
        <f t="shared" si="47"/>
        <v>11.858856994384377</v>
      </c>
      <c r="BJ123" s="16">
        <f t="shared" si="47"/>
        <v>11.792347187361694</v>
      </c>
      <c r="BK123" s="16">
        <f t="shared" si="47"/>
        <v>11.955452099160787</v>
      </c>
      <c r="BL123" s="16">
        <f t="shared" si="44"/>
        <v>11.488104960672787</v>
      </c>
    </row>
    <row r="124" spans="1:64" x14ac:dyDescent="0.2">
      <c r="A124" s="81" t="s">
        <v>368</v>
      </c>
      <c r="B124" s="201" t="s">
        <v>112</v>
      </c>
      <c r="C124" s="202">
        <v>53491.521200000003</v>
      </c>
      <c r="D124" s="81"/>
      <c r="E124" s="35">
        <f t="shared" si="51"/>
        <v>6586.0149905258359</v>
      </c>
      <c r="F124" s="4">
        <f t="shared" si="52"/>
        <v>6586</v>
      </c>
      <c r="G124" s="4">
        <f t="shared" si="53"/>
        <v>4.779433278599754E-3</v>
      </c>
      <c r="K124" s="7">
        <f t="shared" si="73"/>
        <v>4.779433278599754E-3</v>
      </c>
      <c r="N124" s="130">
        <f t="shared" ca="1" si="50"/>
        <v>6.1129421111915695E-3</v>
      </c>
      <c r="O124" s="4">
        <f t="shared" si="71"/>
        <v>1.2566384443833975E-2</v>
      </c>
      <c r="P124" s="312">
        <f t="shared" si="54"/>
        <v>38473.021200000003</v>
      </c>
      <c r="Q124" s="1"/>
      <c r="R124" s="4">
        <f t="shared" si="55"/>
        <v>6.0636608449742589E-5</v>
      </c>
      <c r="S124" s="4">
        <v>1</v>
      </c>
      <c r="T124" s="4">
        <f t="shared" si="56"/>
        <v>6.0636608449742589E-5</v>
      </c>
      <c r="Z124" s="16">
        <f t="shared" si="57"/>
        <v>6586</v>
      </c>
      <c r="AA124" s="113">
        <f t="shared" si="58"/>
        <v>5.411110952337512E-3</v>
      </c>
      <c r="AB124" s="113">
        <f t="shared" si="59"/>
        <v>1.1934706770096216E-2</v>
      </c>
      <c r="AC124" s="113">
        <f t="shared" si="60"/>
        <v>-38473.016420566724</v>
      </c>
      <c r="AD124" s="113"/>
      <c r="AE124" s="113">
        <f t="shared" si="61"/>
        <v>3.9901668349874551E-7</v>
      </c>
      <c r="AF124" s="16">
        <f t="shared" si="70"/>
        <v>-38473.016420566724</v>
      </c>
      <c r="AG124" s="270"/>
      <c r="AH124" s="16">
        <f t="shared" si="62"/>
        <v>-7.1552734914964626E-3</v>
      </c>
      <c r="AI124" s="16">
        <f t="shared" si="63"/>
        <v>0.75557720511147508</v>
      </c>
      <c r="AJ124" s="16">
        <f t="shared" si="64"/>
        <v>-0.44593308307036178</v>
      </c>
      <c r="AK124" s="16">
        <f t="shared" si="65"/>
        <v>0.47071309311488169</v>
      </c>
      <c r="AL124" s="16">
        <f t="shared" si="66"/>
        <v>-1.0918591792572894</v>
      </c>
      <c r="AM124" s="16">
        <f t="shared" si="67"/>
        <v>-0.60751865469415078</v>
      </c>
      <c r="AN124" s="113">
        <f t="shared" si="74"/>
        <v>10.903390170361824</v>
      </c>
      <c r="AO124" s="113">
        <f t="shared" si="74"/>
        <v>10.903390130034325</v>
      </c>
      <c r="AP124" s="113">
        <f t="shared" si="74"/>
        <v>10.903389304066375</v>
      </c>
      <c r="AQ124" s="113">
        <f t="shared" si="74"/>
        <v>10.903372388621644</v>
      </c>
      <c r="AR124" s="113">
        <f t="shared" si="74"/>
        <v>10.90302664615453</v>
      </c>
      <c r="AS124" s="113">
        <f t="shared" si="74"/>
        <v>10.89622238379707</v>
      </c>
      <c r="AT124" s="113">
        <f t="shared" si="74"/>
        <v>10.806825994932295</v>
      </c>
      <c r="AU124" s="113">
        <f t="shared" si="69"/>
        <v>10.375252399604378</v>
      </c>
      <c r="AW124" s="16">
        <v>16000</v>
      </c>
      <c r="AX124" s="16">
        <f t="shared" si="37"/>
        <v>2.1603461260307669E-2</v>
      </c>
      <c r="AY124" s="16">
        <f t="shared" si="38"/>
        <v>2.1350170318137757E-2</v>
      </c>
      <c r="AZ124" s="16">
        <f t="shared" si="39"/>
        <v>2.5329094216991157E-4</v>
      </c>
      <c r="BA124" s="16">
        <f t="shared" si="40"/>
        <v>0.50896349899946935</v>
      </c>
      <c r="BB124" s="16">
        <f t="shared" si="41"/>
        <v>0.23964584148349086</v>
      </c>
      <c r="BC124" s="16">
        <f t="shared" si="42"/>
        <v>-0.38764166882512391</v>
      </c>
      <c r="BD124" s="16">
        <f t="shared" si="43"/>
        <v>-0.1962849257946685</v>
      </c>
      <c r="BE124" s="16">
        <f t="shared" si="48"/>
        <v>11.885300136973507</v>
      </c>
      <c r="BF124" s="16">
        <f t="shared" si="48"/>
        <v>11.883291810694564</v>
      </c>
      <c r="BG124" s="16">
        <f t="shared" si="48"/>
        <v>11.888164002804077</v>
      </c>
      <c r="BH124" s="16">
        <f t="shared" si="47"/>
        <v>11.876310449181391</v>
      </c>
      <c r="BI124" s="16">
        <f t="shared" si="47"/>
        <v>11.904954667821675</v>
      </c>
      <c r="BJ124" s="16">
        <f t="shared" si="47"/>
        <v>11.834529034658129</v>
      </c>
      <c r="BK124" s="16">
        <f t="shared" si="47"/>
        <v>12.001318417798116</v>
      </c>
      <c r="BL124" s="16">
        <f t="shared" si="44"/>
        <v>11.550526576169108</v>
      </c>
    </row>
    <row r="125" spans="1:64" x14ac:dyDescent="0.2">
      <c r="A125" s="49" t="s">
        <v>125</v>
      </c>
      <c r="B125" s="50" t="s">
        <v>112</v>
      </c>
      <c r="C125" s="51">
        <v>53491.5213</v>
      </c>
      <c r="D125" s="51">
        <v>1E-4</v>
      </c>
      <c r="E125" s="35">
        <f t="shared" si="51"/>
        <v>6586.0153041723406</v>
      </c>
      <c r="F125" s="4">
        <f t="shared" si="52"/>
        <v>6586</v>
      </c>
      <c r="G125" s="23">
        <f t="shared" si="53"/>
        <v>4.8794332760735415E-3</v>
      </c>
      <c r="K125" s="7">
        <f t="shared" si="73"/>
        <v>4.8794332760735415E-3</v>
      </c>
      <c r="N125" s="130">
        <f t="shared" ca="1" si="50"/>
        <v>6.1129421111915695E-3</v>
      </c>
      <c r="O125" s="4">
        <f t="shared" ref="O125:O156" si="75">+D$11+D$12*F125+D$13*F125^2</f>
        <v>1.2566384443833975E-2</v>
      </c>
      <c r="P125" s="312">
        <f t="shared" si="54"/>
        <v>38473.0213</v>
      </c>
      <c r="Q125" s="1"/>
      <c r="R125" s="4">
        <f t="shared" si="55"/>
        <v>5.9089218255533488E-5</v>
      </c>
      <c r="S125" s="4">
        <v>1</v>
      </c>
      <c r="T125" s="4">
        <f t="shared" si="56"/>
        <v>5.9089218255533488E-5</v>
      </c>
      <c r="Z125" s="16">
        <f t="shared" si="57"/>
        <v>6586</v>
      </c>
      <c r="AA125" s="113">
        <f t="shared" si="58"/>
        <v>5.411110952337512E-3</v>
      </c>
      <c r="AB125" s="113">
        <f t="shared" si="59"/>
        <v>1.2034706767570003E-2</v>
      </c>
      <c r="AC125" s="113">
        <f t="shared" si="60"/>
        <v>-38473.016420566724</v>
      </c>
      <c r="AD125" s="113"/>
      <c r="AE125" s="113">
        <f t="shared" si="61"/>
        <v>2.8268115143745544E-7</v>
      </c>
      <c r="AF125" s="16">
        <f t="shared" si="70"/>
        <v>-38473.016420566724</v>
      </c>
      <c r="AG125" s="270"/>
      <c r="AH125" s="16">
        <f t="shared" si="62"/>
        <v>-7.1552734914964626E-3</v>
      </c>
      <c r="AI125" s="16">
        <f t="shared" si="63"/>
        <v>0.75557720511147508</v>
      </c>
      <c r="AJ125" s="16">
        <f t="shared" si="64"/>
        <v>-0.44593308307036178</v>
      </c>
      <c r="AK125" s="16">
        <f t="shared" si="65"/>
        <v>0.47071309311488169</v>
      </c>
      <c r="AL125" s="16">
        <f t="shared" si="66"/>
        <v>-1.0918591792572894</v>
      </c>
      <c r="AM125" s="16">
        <f t="shared" si="67"/>
        <v>-0.60751865469415078</v>
      </c>
      <c r="AN125" s="113">
        <f t="shared" si="74"/>
        <v>10.903390170361824</v>
      </c>
      <c r="AO125" s="113">
        <f t="shared" si="74"/>
        <v>10.903390130034325</v>
      </c>
      <c r="AP125" s="113">
        <f t="shared" si="74"/>
        <v>10.903389304066375</v>
      </c>
      <c r="AQ125" s="113">
        <f t="shared" si="74"/>
        <v>10.903372388621644</v>
      </c>
      <c r="AR125" s="113">
        <f t="shared" si="74"/>
        <v>10.90302664615453</v>
      </c>
      <c r="AS125" s="113">
        <f t="shared" si="74"/>
        <v>10.89622238379707</v>
      </c>
      <c r="AT125" s="113">
        <f t="shared" si="74"/>
        <v>10.806825994932295</v>
      </c>
      <c r="AU125" s="113">
        <f t="shared" si="69"/>
        <v>10.375252399604378</v>
      </c>
      <c r="AW125" s="16">
        <v>16500</v>
      </c>
      <c r="AX125" s="16">
        <f t="shared" si="37"/>
        <v>2.2485520385890877E-2</v>
      </c>
      <c r="AY125" s="16">
        <f t="shared" si="38"/>
        <v>2.1845508289084169E-2</v>
      </c>
      <c r="AZ125" s="16">
        <f t="shared" si="39"/>
        <v>6.4001209680670591E-4</v>
      </c>
      <c r="BA125" s="16">
        <f t="shared" si="40"/>
        <v>0.50385109769913194</v>
      </c>
      <c r="BB125" s="16">
        <f t="shared" si="41"/>
        <v>0.26514466292061123</v>
      </c>
      <c r="BC125" s="16">
        <f t="shared" si="42"/>
        <v>-0.36128876309698998</v>
      </c>
      <c r="BD125" s="16">
        <f t="shared" si="43"/>
        <v>-0.18263532609864705</v>
      </c>
      <c r="BE125" s="16">
        <f t="shared" si="48"/>
        <v>11.929419226353819</v>
      </c>
      <c r="BF125" s="16">
        <f t="shared" si="48"/>
        <v>11.927017635127227</v>
      </c>
      <c r="BG125" s="16">
        <f t="shared" si="48"/>
        <v>11.932648340092623</v>
      </c>
      <c r="BH125" s="16">
        <f t="shared" si="47"/>
        <v>11.919409341700517</v>
      </c>
      <c r="BI125" s="16">
        <f t="shared" si="47"/>
        <v>11.95033552251876</v>
      </c>
      <c r="BJ125" s="16">
        <f t="shared" si="47"/>
        <v>11.876921715307912</v>
      </c>
      <c r="BK125" s="16">
        <f t="shared" si="47"/>
        <v>12.045428815188426</v>
      </c>
      <c r="BL125" s="16">
        <f t="shared" si="44"/>
        <v>11.61294819166543</v>
      </c>
    </row>
    <row r="126" spans="1:64" x14ac:dyDescent="0.2">
      <c r="A126" s="81" t="s">
        <v>368</v>
      </c>
      <c r="B126" s="201" t="s">
        <v>111</v>
      </c>
      <c r="C126" s="202">
        <v>53607.576399999998</v>
      </c>
      <c r="D126" s="81"/>
      <c r="E126" s="35">
        <f t="shared" si="51"/>
        <v>6950.0180788064454</v>
      </c>
      <c r="F126" s="4">
        <f t="shared" si="52"/>
        <v>6950</v>
      </c>
      <c r="G126" s="4">
        <f t="shared" si="53"/>
        <v>5.7640705927042291E-3</v>
      </c>
      <c r="K126" s="7">
        <f t="shared" si="73"/>
        <v>5.7640705927042291E-3</v>
      </c>
      <c r="N126" s="130">
        <f t="shared" ca="1" si="50"/>
        <v>6.6568504631480431E-3</v>
      </c>
      <c r="O126" s="4">
        <f t="shared" si="75"/>
        <v>1.2886870767772812E-2</v>
      </c>
      <c r="P126" s="312">
        <f t="shared" si="54"/>
        <v>38589.076399999998</v>
      </c>
      <c r="Q126" s="1"/>
      <c r="R126" s="4">
        <f t="shared" si="55"/>
        <v>5.0734282333957041E-5</v>
      </c>
      <c r="S126" s="4">
        <v>1</v>
      </c>
      <c r="T126" s="4">
        <f t="shared" si="56"/>
        <v>5.0734282333957041E-5</v>
      </c>
      <c r="Z126" s="16">
        <f t="shared" si="57"/>
        <v>6950</v>
      </c>
      <c r="AA126" s="113">
        <f t="shared" si="58"/>
        <v>5.9792072626869376E-3</v>
      </c>
      <c r="AB126" s="113">
        <f t="shared" si="59"/>
        <v>1.2671734097790103E-2</v>
      </c>
      <c r="AC126" s="113">
        <f t="shared" si="60"/>
        <v>-38589.070635929405</v>
      </c>
      <c r="AD126" s="113"/>
      <c r="AE126" s="113">
        <f t="shared" si="61"/>
        <v>4.6283786771248841E-8</v>
      </c>
      <c r="AF126" s="16">
        <f t="shared" si="70"/>
        <v>-38589.070635929405</v>
      </c>
      <c r="AG126" s="270"/>
      <c r="AH126" s="16">
        <f t="shared" si="62"/>
        <v>-6.9076635050858747E-3</v>
      </c>
      <c r="AI126" s="16">
        <f t="shared" si="63"/>
        <v>0.73626399270175669</v>
      </c>
      <c r="AJ126" s="16">
        <f t="shared" si="64"/>
        <v>-0.40842510816926275</v>
      </c>
      <c r="AK126" s="16">
        <f t="shared" si="65"/>
        <v>0.46017022626988607</v>
      </c>
      <c r="AL126" s="16">
        <f t="shared" si="66"/>
        <v>-1.0503707528871864</v>
      </c>
      <c r="AM126" s="16">
        <f t="shared" si="67"/>
        <v>-0.57946767835858815</v>
      </c>
      <c r="AN126" s="113">
        <f t="shared" si="74"/>
        <v>10.950547548411176</v>
      </c>
      <c r="AO126" s="113">
        <f t="shared" si="74"/>
        <v>10.950547547112539</v>
      </c>
      <c r="AP126" s="113">
        <f t="shared" si="74"/>
        <v>10.95054749271635</v>
      </c>
      <c r="AQ126" s="113">
        <f t="shared" si="74"/>
        <v>10.950545214273818</v>
      </c>
      <c r="AR126" s="113">
        <f t="shared" si="74"/>
        <v>10.950449882532737</v>
      </c>
      <c r="AS126" s="113">
        <f t="shared" si="74"/>
        <v>10.946627144860651</v>
      </c>
      <c r="AT126" s="113">
        <f t="shared" si="74"/>
        <v>10.865829268708119</v>
      </c>
      <c r="AU126" s="113">
        <f t="shared" si="69"/>
        <v>10.4206953356857</v>
      </c>
      <c r="AW126" s="16">
        <v>17000</v>
      </c>
      <c r="AX126" s="16">
        <f t="shared" si="37"/>
        <v>2.336556881030602E-2</v>
      </c>
      <c r="AY126" s="16">
        <f t="shared" si="38"/>
        <v>2.2343752266358218E-2</v>
      </c>
      <c r="AZ126" s="16">
        <f t="shared" si="39"/>
        <v>1.0218165439478026E-3</v>
      </c>
      <c r="BA126" s="16">
        <f t="shared" si="40"/>
        <v>0.4991711446057534</v>
      </c>
      <c r="BB126" s="16">
        <f t="shared" si="41"/>
        <v>0.28997720395245119</v>
      </c>
      <c r="BC126" s="16">
        <f t="shared" si="42"/>
        <v>-0.33543969694373227</v>
      </c>
      <c r="BD126" s="16">
        <f t="shared" si="43"/>
        <v>-0.16931039788219499</v>
      </c>
      <c r="BE126" s="16">
        <f t="shared" si="48"/>
        <v>11.973117198032295</v>
      </c>
      <c r="BF126" s="16">
        <f t="shared" si="48"/>
        <v>11.970324632557391</v>
      </c>
      <c r="BG126" s="16">
        <f t="shared" si="48"/>
        <v>11.976673212109487</v>
      </c>
      <c r="BH126" s="16">
        <f t="shared" si="47"/>
        <v>11.962200611834144</v>
      </c>
      <c r="BI126" s="16">
        <f t="shared" si="47"/>
        <v>11.994991657565221</v>
      </c>
      <c r="BJ126" s="16">
        <f t="shared" si="47"/>
        <v>11.919594339447855</v>
      </c>
      <c r="BK126" s="16">
        <f t="shared" si="47"/>
        <v>12.087854617061165</v>
      </c>
      <c r="BL126" s="16">
        <f t="shared" si="44"/>
        <v>11.675369807161751</v>
      </c>
    </row>
    <row r="127" spans="1:64" x14ac:dyDescent="0.2">
      <c r="A127" s="52" t="s">
        <v>140</v>
      </c>
      <c r="B127" s="205" t="s">
        <v>111</v>
      </c>
      <c r="C127" s="52">
        <v>53607.576580000001</v>
      </c>
      <c r="D127" s="52">
        <v>1E-4</v>
      </c>
      <c r="E127" s="35">
        <f t="shared" si="51"/>
        <v>6950.0186433701774</v>
      </c>
      <c r="F127" s="4">
        <f t="shared" si="52"/>
        <v>6950</v>
      </c>
      <c r="G127" s="23">
        <f t="shared" si="53"/>
        <v>5.9440705954330042E-3</v>
      </c>
      <c r="K127" s="7">
        <f t="shared" si="73"/>
        <v>5.9440705954330042E-3</v>
      </c>
      <c r="N127" s="130">
        <f t="shared" ca="1" si="50"/>
        <v>6.6568504631480431E-3</v>
      </c>
      <c r="O127" s="4">
        <f t="shared" si="75"/>
        <v>1.2886870767772812E-2</v>
      </c>
      <c r="P127" s="312">
        <f t="shared" si="54"/>
        <v>38589.076580000001</v>
      </c>
      <c r="Q127" s="1"/>
      <c r="R127" s="4">
        <f t="shared" si="55"/>
        <v>4.8202474233041668E-5</v>
      </c>
      <c r="S127" s="4">
        <v>1</v>
      </c>
      <c r="T127" s="4">
        <f t="shared" si="56"/>
        <v>4.8202474233041668E-5</v>
      </c>
      <c r="Z127" s="16">
        <f t="shared" si="57"/>
        <v>6950</v>
      </c>
      <c r="AA127" s="113">
        <f t="shared" si="58"/>
        <v>5.9792072626869376E-3</v>
      </c>
      <c r="AB127" s="113">
        <f t="shared" si="59"/>
        <v>1.2851734100518878E-2</v>
      </c>
      <c r="AC127" s="113">
        <f t="shared" si="60"/>
        <v>-38589.070635929405</v>
      </c>
      <c r="AD127" s="113"/>
      <c r="AE127" s="113">
        <f t="shared" si="61"/>
        <v>1.2345853857136341E-9</v>
      </c>
      <c r="AF127" s="16">
        <f t="shared" si="70"/>
        <v>-38589.070635929405</v>
      </c>
      <c r="AG127" s="270"/>
      <c r="AH127" s="16">
        <f t="shared" si="62"/>
        <v>-6.9076635050858747E-3</v>
      </c>
      <c r="AI127" s="16">
        <f t="shared" si="63"/>
        <v>0.73626399270175669</v>
      </c>
      <c r="AJ127" s="16">
        <f t="shared" si="64"/>
        <v>-0.40842510816926275</v>
      </c>
      <c r="AK127" s="16">
        <f t="shared" si="65"/>
        <v>0.46017022626988607</v>
      </c>
      <c r="AL127" s="16">
        <f t="shared" si="66"/>
        <v>-1.0503707528871864</v>
      </c>
      <c r="AM127" s="16">
        <f t="shared" si="67"/>
        <v>-0.57946767835858815</v>
      </c>
      <c r="AN127" s="113">
        <f t="shared" si="74"/>
        <v>10.950547548411176</v>
      </c>
      <c r="AO127" s="113">
        <f t="shared" si="74"/>
        <v>10.950547547112539</v>
      </c>
      <c r="AP127" s="113">
        <f t="shared" si="74"/>
        <v>10.95054749271635</v>
      </c>
      <c r="AQ127" s="113">
        <f t="shared" si="74"/>
        <v>10.950545214273818</v>
      </c>
      <c r="AR127" s="113">
        <f t="shared" si="74"/>
        <v>10.950449882532737</v>
      </c>
      <c r="AS127" s="113">
        <f t="shared" si="74"/>
        <v>10.946627144860651</v>
      </c>
      <c r="AT127" s="113">
        <f t="shared" si="74"/>
        <v>10.865829268708119</v>
      </c>
      <c r="AU127" s="113">
        <f t="shared" si="69"/>
        <v>10.4206953356857</v>
      </c>
      <c r="AW127" s="16">
        <v>17500</v>
      </c>
      <c r="AX127" s="16">
        <f t="shared" si="37"/>
        <v>2.4243181742624367E-2</v>
      </c>
      <c r="AY127" s="16">
        <f t="shared" si="38"/>
        <v>2.2844902249959918E-2</v>
      </c>
      <c r="AZ127" s="16">
        <f t="shared" si="39"/>
        <v>1.3982794926644512E-3</v>
      </c>
      <c r="BA127" s="16">
        <f t="shared" si="40"/>
        <v>0.49490020402847745</v>
      </c>
      <c r="BB127" s="16">
        <f t="shared" si="41"/>
        <v>0.31417930354742352</v>
      </c>
      <c r="BC127" s="16">
        <f t="shared" si="42"/>
        <v>-0.31005065491898304</v>
      </c>
      <c r="BD127" s="16">
        <f t="shared" si="43"/>
        <v>-0.15627928355540474</v>
      </c>
      <c r="BE127" s="16">
        <f t="shared" si="48"/>
        <v>12.016423872346992</v>
      </c>
      <c r="BF127" s="16">
        <f t="shared" si="48"/>
        <v>12.013261547901076</v>
      </c>
      <c r="BG127" s="16">
        <f t="shared" si="48"/>
        <v>12.020253562038056</v>
      </c>
      <c r="BH127" s="16">
        <f t="shared" si="47"/>
        <v>12.004753308555852</v>
      </c>
      <c r="BI127" s="16">
        <f t="shared" si="47"/>
        <v>12.038920657744367</v>
      </c>
      <c r="BJ127" s="16">
        <f t="shared" si="47"/>
        <v>11.962599574281587</v>
      </c>
      <c r="BK127" s="16">
        <f t="shared" si="47"/>
        <v>12.128673710970517</v>
      </c>
      <c r="BL127" s="16">
        <f t="shared" si="44"/>
        <v>11.737791422658072</v>
      </c>
    </row>
    <row r="128" spans="1:64" x14ac:dyDescent="0.2">
      <c r="A128" s="81" t="s">
        <v>368</v>
      </c>
      <c r="B128" s="201" t="s">
        <v>111</v>
      </c>
      <c r="C128" s="202">
        <v>53614.591200000003</v>
      </c>
      <c r="D128" s="81"/>
      <c r="E128" s="35">
        <f t="shared" si="51"/>
        <v>6972.0197544200546</v>
      </c>
      <c r="F128" s="4">
        <f t="shared" si="52"/>
        <v>6972</v>
      </c>
      <c r="G128" s="4">
        <f t="shared" si="53"/>
        <v>6.2983069219626486E-3</v>
      </c>
      <c r="K128" s="7">
        <f t="shared" si="73"/>
        <v>6.2983069219626486E-3</v>
      </c>
      <c r="N128" s="130">
        <f t="shared" ca="1" si="50"/>
        <v>6.6897240448596969E-3</v>
      </c>
      <c r="O128" s="4">
        <f t="shared" si="75"/>
        <v>1.2906290175930035E-2</v>
      </c>
      <c r="P128" s="312">
        <f t="shared" si="54"/>
        <v>38596.091200000003</v>
      </c>
      <c r="Q128" s="1"/>
      <c r="R128" s="4">
        <f t="shared" si="55"/>
        <v>4.3665442684713413E-5</v>
      </c>
      <c r="S128" s="4">
        <v>1</v>
      </c>
      <c r="T128" s="4">
        <f t="shared" si="56"/>
        <v>4.3665442684713413E-5</v>
      </c>
      <c r="Z128" s="16">
        <f t="shared" si="57"/>
        <v>6972</v>
      </c>
      <c r="AA128" s="113">
        <f t="shared" si="58"/>
        <v>6.0138802477577216E-3</v>
      </c>
      <c r="AB128" s="113">
        <f t="shared" si="59"/>
        <v>1.3190716850134962E-2</v>
      </c>
      <c r="AC128" s="113">
        <f t="shared" si="60"/>
        <v>-38596.084901693081</v>
      </c>
      <c r="AD128" s="113"/>
      <c r="AE128" s="113">
        <f t="shared" si="61"/>
        <v>8.0898532999275736E-8</v>
      </c>
      <c r="AF128" s="16">
        <f t="shared" si="70"/>
        <v>-38596.084901693081</v>
      </c>
      <c r="AG128" s="270"/>
      <c r="AH128" s="16">
        <f t="shared" si="62"/>
        <v>-6.8924099281723137E-3</v>
      </c>
      <c r="AI128" s="16">
        <f t="shared" si="63"/>
        <v>0.735141981386641</v>
      </c>
      <c r="AJ128" s="16">
        <f t="shared" si="64"/>
        <v>-0.40619671797009049</v>
      </c>
      <c r="AK128" s="16">
        <f t="shared" si="65"/>
        <v>0.45952535149554347</v>
      </c>
      <c r="AL128" s="16">
        <f t="shared" si="66"/>
        <v>-1.0479307916965666</v>
      </c>
      <c r="AM128" s="16">
        <f t="shared" si="67"/>
        <v>-0.57783919970260134</v>
      </c>
      <c r="AN128" s="113">
        <f t="shared" si="74"/>
        <v>10.953359127853338</v>
      </c>
      <c r="AO128" s="113">
        <f t="shared" si="74"/>
        <v>10.953359126892218</v>
      </c>
      <c r="AP128" s="113">
        <f t="shared" si="74"/>
        <v>10.95335908395416</v>
      </c>
      <c r="AQ128" s="113">
        <f t="shared" si="74"/>
        <v>10.953357165738128</v>
      </c>
      <c r="AR128" s="113">
        <f t="shared" si="74"/>
        <v>10.95327155999018</v>
      </c>
      <c r="AS128" s="113">
        <f t="shared" si="74"/>
        <v>10.949613120200251</v>
      </c>
      <c r="AT128" s="113">
        <f t="shared" si="74"/>
        <v>10.869366219186116</v>
      </c>
      <c r="AU128" s="113">
        <f t="shared" si="69"/>
        <v>10.423441886767538</v>
      </c>
      <c r="AW128" s="16">
        <v>18000</v>
      </c>
      <c r="AX128" s="16">
        <f t="shared" ref="AX128:AX136" si="76">AB$3+AB$4*AW128+AB$5*AW128^2+AZ128</f>
        <v>2.511794841783925E-2</v>
      </c>
      <c r="AY128" s="16">
        <f t="shared" ref="AY128:AY136" si="77">AB$3+AB$4*AW128+AB$5*AW128^2</f>
        <v>2.3348958239889257E-2</v>
      </c>
      <c r="AZ128" s="16">
        <f t="shared" ref="AZ128:AZ136" si="78">$AB$6*($AB$11/BA128*BB128+$AB$12)</f>
        <v>1.7689901779499948E-3</v>
      </c>
      <c r="BA128" s="16">
        <f t="shared" ref="BA128:BA136" si="79">1+$AB$7*COS(BC128)</f>
        <v>0.49101742631366296</v>
      </c>
      <c r="BB128" s="16">
        <f t="shared" ref="BB128:BB136" si="80">SIN(BC128+RADIANS($AB$9))</f>
        <v>0.3377836904855796</v>
      </c>
      <c r="BC128" s="16">
        <f t="shared" ref="BC128:BC136" si="81">2*ATAN(BD128)</f>
        <v>-0.28508152607193998</v>
      </c>
      <c r="BD128" s="16">
        <f t="shared" ref="BD128:BD136" si="82">SQRT((1+$AB$7)/(1-$AB$7))*TAN(BE128/2)</f>
        <v>-0.14351404869442763</v>
      </c>
      <c r="BE128" s="16">
        <f t="shared" ref="BE128:BE136" si="83">$BL128+$AB$7*SIN(BF128)</f>
        <v>12.059366439905107</v>
      </c>
      <c r="BF128" s="16">
        <f t="shared" ref="BF128:BF136" si="84">$BL128+$AB$7*SIN(BG128)</f>
        <v>12.055875445777998</v>
      </c>
      <c r="BG128" s="16">
        <f t="shared" ref="BG128:BG136" si="85">$BL128+$AB$7*SIN(BH128)</f>
        <v>12.063403397670744</v>
      </c>
      <c r="BH128" s="16">
        <f t="shared" ref="BH128:BH136" si="86">$BL128+$AB$7*SIN(BI128)</f>
        <v>12.047130390126132</v>
      </c>
      <c r="BI128" s="16">
        <f t="shared" ref="BI128:BI136" si="87">$BL128+$AB$7*SIN(BJ128)</f>
        <v>12.082126602293412</v>
      </c>
      <c r="BJ128" s="16">
        <f t="shared" ref="BJ128:BJ136" si="88">$BL128+$AB$7*SIN(BK128)</f>
        <v>12.005974830446965</v>
      </c>
      <c r="BK128" s="16">
        <f t="shared" ref="BK128:BK136" si="89">$BL128+$AB$7*SIN(BL128)</f>
        <v>12.167970242908362</v>
      </c>
      <c r="BL128" s="16">
        <f t="shared" ref="BL128:BL136" si="90">RADIANS($AB$9)+$AB$18*(AW128-AB$15)</f>
        <v>11.800213038154393</v>
      </c>
    </row>
    <row r="129" spans="1:64" x14ac:dyDescent="0.2">
      <c r="A129" s="52" t="s">
        <v>140</v>
      </c>
      <c r="B129" s="205" t="s">
        <v>111</v>
      </c>
      <c r="C129" s="52">
        <v>53614.591469999999</v>
      </c>
      <c r="D129" s="52">
        <v>2.0000000000000001E-4</v>
      </c>
      <c r="E129" s="35">
        <f t="shared" si="51"/>
        <v>6972.0206012656308</v>
      </c>
      <c r="F129" s="4">
        <f t="shared" si="52"/>
        <v>6972</v>
      </c>
      <c r="G129" s="23">
        <f t="shared" si="53"/>
        <v>6.5683069187798537E-3</v>
      </c>
      <c r="K129" s="7">
        <f t="shared" si="73"/>
        <v>6.5683069187798537E-3</v>
      </c>
      <c r="N129" s="130">
        <f t="shared" ca="1" si="50"/>
        <v>6.6897240448596969E-3</v>
      </c>
      <c r="O129" s="4">
        <f t="shared" si="75"/>
        <v>1.2906290175930035E-2</v>
      </c>
      <c r="P129" s="312">
        <f t="shared" si="54"/>
        <v>38596.091469999999</v>
      </c>
      <c r="Q129" s="1"/>
      <c r="R129" s="4">
        <f t="shared" si="55"/>
        <v>4.0170031767916026E-5</v>
      </c>
      <c r="S129" s="4">
        <v>1</v>
      </c>
      <c r="T129" s="4">
        <f t="shared" si="56"/>
        <v>4.0170031767916026E-5</v>
      </c>
      <c r="Z129" s="16">
        <f t="shared" si="57"/>
        <v>6972</v>
      </c>
      <c r="AA129" s="113">
        <f t="shared" si="58"/>
        <v>6.0138802477577216E-3</v>
      </c>
      <c r="AB129" s="113">
        <f t="shared" si="59"/>
        <v>1.3460716846952167E-2</v>
      </c>
      <c r="AC129" s="113">
        <f t="shared" si="60"/>
        <v>-38596.084901693081</v>
      </c>
      <c r="AD129" s="113"/>
      <c r="AE129" s="113">
        <f t="shared" si="61"/>
        <v>3.0738893354068357E-7</v>
      </c>
      <c r="AF129" s="16">
        <f t="shared" si="70"/>
        <v>-38596.084901693081</v>
      </c>
      <c r="AG129" s="270"/>
      <c r="AH129" s="16">
        <f t="shared" si="62"/>
        <v>-6.8924099281723137E-3</v>
      </c>
      <c r="AI129" s="16">
        <f t="shared" si="63"/>
        <v>0.735141981386641</v>
      </c>
      <c r="AJ129" s="16">
        <f t="shared" si="64"/>
        <v>-0.40619671797009049</v>
      </c>
      <c r="AK129" s="16">
        <f t="shared" si="65"/>
        <v>0.45952535149554347</v>
      </c>
      <c r="AL129" s="16">
        <f t="shared" si="66"/>
        <v>-1.0479307916965666</v>
      </c>
      <c r="AM129" s="16">
        <f t="shared" si="67"/>
        <v>-0.57783919970260134</v>
      </c>
      <c r="AN129" s="113">
        <f t="shared" si="74"/>
        <v>10.953359127853338</v>
      </c>
      <c r="AO129" s="113">
        <f t="shared" si="74"/>
        <v>10.953359126892218</v>
      </c>
      <c r="AP129" s="113">
        <f t="shared" si="74"/>
        <v>10.95335908395416</v>
      </c>
      <c r="AQ129" s="113">
        <f t="shared" si="74"/>
        <v>10.953357165738128</v>
      </c>
      <c r="AR129" s="113">
        <f t="shared" si="74"/>
        <v>10.95327155999018</v>
      </c>
      <c r="AS129" s="113">
        <f t="shared" si="74"/>
        <v>10.949613120200251</v>
      </c>
      <c r="AT129" s="113">
        <f t="shared" si="74"/>
        <v>10.869366219186116</v>
      </c>
      <c r="AU129" s="113">
        <f t="shared" si="69"/>
        <v>10.423441886767538</v>
      </c>
      <c r="AW129" s="16">
        <v>18500</v>
      </c>
      <c r="AX129" s="16">
        <f t="shared" si="76"/>
        <v>2.5989474255991608E-2</v>
      </c>
      <c r="AY129" s="16">
        <f t="shared" si="77"/>
        <v>2.3855920236146248E-2</v>
      </c>
      <c r="AZ129" s="16">
        <f t="shared" si="78"/>
        <v>2.1335540198453625E-3</v>
      </c>
      <c r="BA129" s="16">
        <f t="shared" si="79"/>
        <v>0.48750422117486858</v>
      </c>
      <c r="BB129" s="16">
        <f t="shared" si="80"/>
        <v>0.36082047675453111</v>
      </c>
      <c r="BC129" s="16">
        <f t="shared" si="81"/>
        <v>-0.26049523103395844</v>
      </c>
      <c r="BD129" s="16">
        <f t="shared" si="82"/>
        <v>-0.1309891739852253</v>
      </c>
      <c r="BE129" s="16">
        <f t="shared" si="83"/>
        <v>12.101970123525113</v>
      </c>
      <c r="BF129" s="16">
        <f t="shared" si="84"/>
        <v>12.098211215271146</v>
      </c>
      <c r="BG129" s="16">
        <f t="shared" si="85"/>
        <v>12.106136994954095</v>
      </c>
      <c r="BH129" s="16">
        <f t="shared" si="86"/>
        <v>12.089387921350355</v>
      </c>
      <c r="BI129" s="16">
        <f t="shared" si="87"/>
        <v>12.124620821685838</v>
      </c>
      <c r="BJ129" s="16">
        <f t="shared" si="88"/>
        <v>12.049743506176306</v>
      </c>
      <c r="BK129" s="16">
        <f t="shared" si="89"/>
        <v>12.20583428953938</v>
      </c>
      <c r="BL129" s="16">
        <f t="shared" si="90"/>
        <v>11.862634653650712</v>
      </c>
    </row>
    <row r="130" spans="1:64" x14ac:dyDescent="0.2">
      <c r="A130" s="49" t="s">
        <v>127</v>
      </c>
      <c r="B130" s="50" t="s">
        <v>111</v>
      </c>
      <c r="C130" s="51">
        <v>53619.054429999997</v>
      </c>
      <c r="D130" s="52">
        <v>6.0000000000000002E-5</v>
      </c>
      <c r="E130" s="35">
        <f t="shared" si="51"/>
        <v>6986.0185196947214</v>
      </c>
      <c r="F130" s="4">
        <f t="shared" si="52"/>
        <v>6986</v>
      </c>
      <c r="G130" s="23">
        <f t="shared" si="53"/>
        <v>5.9046391179435886E-3</v>
      </c>
      <c r="K130" s="7">
        <f t="shared" si="73"/>
        <v>5.9046391179435886E-3</v>
      </c>
      <c r="N130" s="130">
        <f t="shared" ca="1" si="50"/>
        <v>6.7106435968580236E-3</v>
      </c>
      <c r="O130" s="4">
        <f t="shared" si="75"/>
        <v>1.2918650910375374E-2</v>
      </c>
      <c r="P130" s="312">
        <f t="shared" si="54"/>
        <v>38600.554429999997</v>
      </c>
      <c r="Q130" s="1"/>
      <c r="R130" s="4">
        <f t="shared" si="55"/>
        <v>4.9196361424372148E-5</v>
      </c>
      <c r="S130" s="4">
        <v>1</v>
      </c>
      <c r="T130" s="4">
        <f t="shared" si="56"/>
        <v>4.9196361424372148E-5</v>
      </c>
      <c r="Z130" s="16">
        <f t="shared" si="57"/>
        <v>6986</v>
      </c>
      <c r="AA130" s="113">
        <f t="shared" si="58"/>
        <v>6.035964038539488E-3</v>
      </c>
      <c r="AB130" s="113">
        <f t="shared" si="59"/>
        <v>1.2787325989779476E-2</v>
      </c>
      <c r="AC130" s="113">
        <f t="shared" si="60"/>
        <v>-38600.548525360879</v>
      </c>
      <c r="AD130" s="113"/>
      <c r="AE130" s="113">
        <f t="shared" si="61"/>
        <v>1.7246234769519271E-8</v>
      </c>
      <c r="AF130" s="16">
        <f t="shared" si="70"/>
        <v>-38600.548525360879</v>
      </c>
      <c r="AG130" s="270"/>
      <c r="AH130" s="16">
        <f t="shared" si="62"/>
        <v>-6.8826868718358863E-3</v>
      </c>
      <c r="AI130" s="16">
        <f t="shared" si="63"/>
        <v>0.73443056975910692</v>
      </c>
      <c r="AJ130" s="16">
        <f t="shared" si="64"/>
        <v>-0.40478092682959488</v>
      </c>
      <c r="AK130" s="16">
        <f t="shared" si="65"/>
        <v>0.45911457874088968</v>
      </c>
      <c r="AL130" s="16">
        <f t="shared" si="66"/>
        <v>-1.0463819552876501</v>
      </c>
      <c r="AM130" s="16">
        <f t="shared" si="67"/>
        <v>-0.57680666654056267</v>
      </c>
      <c r="AN130" s="113">
        <f t="shared" si="74"/>
        <v>10.955146085983717</v>
      </c>
      <c r="AO130" s="113">
        <f t="shared" si="74"/>
        <v>10.955146085197688</v>
      </c>
      <c r="AP130" s="113">
        <f t="shared" si="74"/>
        <v>10.9551460485305</v>
      </c>
      <c r="AQ130" s="113">
        <f t="shared" si="74"/>
        <v>10.955144338094774</v>
      </c>
      <c r="AR130" s="113">
        <f t="shared" si="74"/>
        <v>10.955064630615599</v>
      </c>
      <c r="AS130" s="113">
        <f t="shared" si="74"/>
        <v>10.951509744478267</v>
      </c>
      <c r="AT130" s="113">
        <f t="shared" si="74"/>
        <v>10.871615254804595</v>
      </c>
      <c r="AU130" s="113">
        <f t="shared" si="69"/>
        <v>10.425189692001435</v>
      </c>
      <c r="AW130" s="16">
        <v>19000</v>
      </c>
      <c r="AX130" s="16">
        <f t="shared" si="76"/>
        <v>2.6857383496251958E-2</v>
      </c>
      <c r="AY130" s="16">
        <f t="shared" si="77"/>
        <v>2.4365788238730875E-2</v>
      </c>
      <c r="AZ130" s="16">
        <f t="shared" si="78"/>
        <v>2.4915952575210835E-3</v>
      </c>
      <c r="BA130" s="16">
        <f t="shared" si="79"/>
        <v>0.48434398763648878</v>
      </c>
      <c r="BB130" s="16">
        <f t="shared" si="80"/>
        <v>0.38331762476462655</v>
      </c>
      <c r="BC130" s="16">
        <f t="shared" si="81"/>
        <v>-0.23625709084325577</v>
      </c>
      <c r="BD130" s="16">
        <f t="shared" si="82"/>
        <v>-0.1186810989880749</v>
      </c>
      <c r="BE130" s="16">
        <f t="shared" si="83"/>
        <v>12.144258856675195</v>
      </c>
      <c r="BF130" s="16">
        <f t="shared" si="84"/>
        <v>12.14031106198262</v>
      </c>
      <c r="BG130" s="16">
        <f t="shared" si="85"/>
        <v>12.148469980254861</v>
      </c>
      <c r="BH130" s="16">
        <f t="shared" si="86"/>
        <v>12.131574471749099</v>
      </c>
      <c r="BI130" s="16">
        <f t="shared" si="87"/>
        <v>12.16642241560127</v>
      </c>
      <c r="BJ130" s="16">
        <f t="shared" si="88"/>
        <v>12.093916255907262</v>
      </c>
      <c r="BK130" s="16">
        <f t="shared" si="89"/>
        <v>12.24236150733506</v>
      </c>
      <c r="BL130" s="16">
        <f t="shared" si="90"/>
        <v>11.925056269147035</v>
      </c>
    </row>
    <row r="131" spans="1:64" x14ac:dyDescent="0.2">
      <c r="A131" s="53" t="s">
        <v>127</v>
      </c>
      <c r="B131" s="50" t="s">
        <v>111</v>
      </c>
      <c r="C131" s="51">
        <v>53619.054429999997</v>
      </c>
      <c r="D131" s="51">
        <v>6.0000000000000002E-5</v>
      </c>
      <c r="E131" s="35">
        <f t="shared" si="51"/>
        <v>6986.0185196947214</v>
      </c>
      <c r="F131" s="4">
        <f t="shared" si="52"/>
        <v>6986</v>
      </c>
      <c r="G131" s="23">
        <f t="shared" si="53"/>
        <v>5.9046391179435886E-3</v>
      </c>
      <c r="K131" s="7">
        <f t="shared" si="73"/>
        <v>5.9046391179435886E-3</v>
      </c>
      <c r="N131" s="130">
        <f t="shared" ca="1" si="50"/>
        <v>6.7106435968580236E-3</v>
      </c>
      <c r="O131" s="4">
        <f t="shared" si="75"/>
        <v>1.2918650910375374E-2</v>
      </c>
      <c r="P131" s="312">
        <f t="shared" si="54"/>
        <v>38600.554429999997</v>
      </c>
      <c r="Q131" s="1"/>
      <c r="R131" s="4">
        <f t="shared" si="55"/>
        <v>4.9196361424372148E-5</v>
      </c>
      <c r="S131" s="4">
        <v>1</v>
      </c>
      <c r="T131" s="4">
        <f t="shared" si="56"/>
        <v>4.9196361424372148E-5</v>
      </c>
      <c r="Z131" s="16">
        <f t="shared" si="57"/>
        <v>6986</v>
      </c>
      <c r="AA131" s="113">
        <f t="shared" si="58"/>
        <v>6.035964038539488E-3</v>
      </c>
      <c r="AB131" s="113">
        <f t="shared" si="59"/>
        <v>1.2787325989779476E-2</v>
      </c>
      <c r="AC131" s="113">
        <f t="shared" si="60"/>
        <v>-38600.548525360879</v>
      </c>
      <c r="AD131" s="113"/>
      <c r="AE131" s="113">
        <f t="shared" si="61"/>
        <v>1.7246234769519271E-8</v>
      </c>
      <c r="AF131" s="16">
        <f t="shared" si="70"/>
        <v>-38600.548525360879</v>
      </c>
      <c r="AG131" s="270"/>
      <c r="AH131" s="16">
        <f t="shared" si="62"/>
        <v>-6.8826868718358863E-3</v>
      </c>
      <c r="AI131" s="16">
        <f t="shared" si="63"/>
        <v>0.73443056975910692</v>
      </c>
      <c r="AJ131" s="16">
        <f t="shared" si="64"/>
        <v>-0.40478092682959488</v>
      </c>
      <c r="AK131" s="16">
        <f t="shared" si="65"/>
        <v>0.45911457874088968</v>
      </c>
      <c r="AL131" s="16">
        <f t="shared" si="66"/>
        <v>-1.0463819552876501</v>
      </c>
      <c r="AM131" s="16">
        <f t="shared" si="67"/>
        <v>-0.57680666654056267</v>
      </c>
      <c r="AN131" s="113">
        <f t="shared" si="74"/>
        <v>10.955146085983717</v>
      </c>
      <c r="AO131" s="113">
        <f t="shared" si="74"/>
        <v>10.955146085197688</v>
      </c>
      <c r="AP131" s="113">
        <f t="shared" si="74"/>
        <v>10.9551460485305</v>
      </c>
      <c r="AQ131" s="113">
        <f t="shared" si="74"/>
        <v>10.955144338094774</v>
      </c>
      <c r="AR131" s="113">
        <f t="shared" si="74"/>
        <v>10.955064630615599</v>
      </c>
      <c r="AS131" s="113">
        <f t="shared" si="74"/>
        <v>10.951509744478267</v>
      </c>
      <c r="AT131" s="113">
        <f t="shared" si="74"/>
        <v>10.871615254804595</v>
      </c>
      <c r="AU131" s="113">
        <f t="shared" si="69"/>
        <v>10.425189692001435</v>
      </c>
      <c r="AW131" s="16">
        <v>19500</v>
      </c>
      <c r="AX131" s="16">
        <f t="shared" si="76"/>
        <v>2.7721321798312919E-2</v>
      </c>
      <c r="AY131" s="16">
        <f t="shared" si="77"/>
        <v>2.4878562247643156E-2</v>
      </c>
      <c r="AZ131" s="16">
        <f t="shared" si="78"/>
        <v>2.842759550669764E-3</v>
      </c>
      <c r="BA131" s="16">
        <f t="shared" si="79"/>
        <v>0.48152189727124584</v>
      </c>
      <c r="BB131" s="16">
        <f t="shared" si="80"/>
        <v>0.40530137171413599</v>
      </c>
      <c r="BC131" s="16">
        <f t="shared" si="81"/>
        <v>-0.21233424628186154</v>
      </c>
      <c r="BD131" s="16">
        <f t="shared" si="82"/>
        <v>-0.10656781588562268</v>
      </c>
      <c r="BE131" s="16">
        <f t="shared" si="83"/>
        <v>12.186255946773153</v>
      </c>
      <c r="BF131" s="16">
        <f t="shared" si="84"/>
        <v>12.182214033776667</v>
      </c>
      <c r="BG131" s="16">
        <f t="shared" si="85"/>
        <v>12.190420258399353</v>
      </c>
      <c r="BH131" s="16">
        <f t="shared" si="86"/>
        <v>12.17373072942361</v>
      </c>
      <c r="BI131" s="16">
        <f t="shared" si="87"/>
        <v>12.20755854414675</v>
      </c>
      <c r="BJ131" s="16">
        <f t="shared" si="88"/>
        <v>12.138492256690435</v>
      </c>
      <c r="BK131" s="16">
        <f t="shared" si="89"/>
        <v>12.27765275997327</v>
      </c>
      <c r="BL131" s="16">
        <f t="shared" si="90"/>
        <v>11.987477884643354</v>
      </c>
    </row>
    <row r="132" spans="1:64" x14ac:dyDescent="0.2">
      <c r="A132" s="203" t="s">
        <v>261</v>
      </c>
      <c r="B132" s="204" t="s">
        <v>111</v>
      </c>
      <c r="C132" s="203">
        <v>53663.052949999998</v>
      </c>
      <c r="D132" s="203">
        <v>9.0000000000000006E-5</v>
      </c>
      <c r="E132" s="35">
        <f t="shared" si="51"/>
        <v>7124.0183435697154</v>
      </c>
      <c r="F132" s="4">
        <f t="shared" si="52"/>
        <v>7124</v>
      </c>
      <c r="G132" s="23">
        <f t="shared" si="53"/>
        <v>5.8484851397224702E-3</v>
      </c>
      <c r="K132" s="7">
        <f t="shared" si="73"/>
        <v>5.8484851397224702E-3</v>
      </c>
      <c r="N132" s="130">
        <f t="shared" ca="1" si="50"/>
        <v>6.9168506094129494E-3</v>
      </c>
      <c r="O132" s="4">
        <f t="shared" si="75"/>
        <v>1.3040614348399735E-2</v>
      </c>
      <c r="P132" s="312">
        <f t="shared" si="54"/>
        <v>38644.552949999998</v>
      </c>
      <c r="Q132" s="1"/>
      <c r="R132" s="4">
        <f t="shared" si="55"/>
        <v>5.1726722554308661E-5</v>
      </c>
      <c r="S132" s="4">
        <v>1</v>
      </c>
      <c r="T132" s="4">
        <f t="shared" si="56"/>
        <v>5.1726722554308661E-5</v>
      </c>
      <c r="Z132" s="16">
        <f t="shared" si="57"/>
        <v>7124</v>
      </c>
      <c r="AA132" s="113">
        <f t="shared" si="58"/>
        <v>6.2544297102458922E-3</v>
      </c>
      <c r="AB132" s="113">
        <f t="shared" si="59"/>
        <v>1.2634669777876313E-2</v>
      </c>
      <c r="AC132" s="113">
        <f t="shared" si="60"/>
        <v>-38644.547101514858</v>
      </c>
      <c r="AD132" s="113"/>
      <c r="AE132" s="113">
        <f t="shared" si="61"/>
        <v>1.6479099433744555E-7</v>
      </c>
      <c r="AF132" s="16">
        <f t="shared" si="70"/>
        <v>-38644.547101514858</v>
      </c>
      <c r="AG132" s="270"/>
      <c r="AH132" s="16">
        <f t="shared" si="62"/>
        <v>-6.7861846381538429E-3</v>
      </c>
      <c r="AI132" s="16">
        <f t="shared" si="63"/>
        <v>0.7275245214672903</v>
      </c>
      <c r="AJ132" s="16">
        <f t="shared" si="64"/>
        <v>-0.39091965431405662</v>
      </c>
      <c r="AK132" s="16">
        <f t="shared" si="65"/>
        <v>0.45504992285382057</v>
      </c>
      <c r="AL132" s="16">
        <f t="shared" si="66"/>
        <v>-1.0312732589700624</v>
      </c>
      <c r="AM132" s="16">
        <f t="shared" si="67"/>
        <v>-0.56678243084713731</v>
      </c>
      <c r="AN132" s="113">
        <f t="shared" si="74"/>
        <v>10.972668705262894</v>
      </c>
      <c r="AO132" s="113">
        <f t="shared" si="74"/>
        <v>10.972668705203501</v>
      </c>
      <c r="AP132" s="113">
        <f t="shared" si="74"/>
        <v>10.972668700314273</v>
      </c>
      <c r="AQ132" s="113">
        <f t="shared" si="74"/>
        <v>10.972668297840286</v>
      </c>
      <c r="AR132" s="113">
        <f t="shared" si="74"/>
        <v>10.972635190987035</v>
      </c>
      <c r="AS132" s="113">
        <f t="shared" si="74"/>
        <v>10.970058525566449</v>
      </c>
      <c r="AT132" s="113">
        <f t="shared" si="74"/>
        <v>10.893711105659989</v>
      </c>
      <c r="AU132" s="113">
        <f t="shared" si="69"/>
        <v>10.44241805787842</v>
      </c>
      <c r="AW132" s="16">
        <v>20000</v>
      </c>
      <c r="AX132" s="16">
        <f t="shared" si="76"/>
        <v>2.8580958343003515E-2</v>
      </c>
      <c r="AY132" s="16">
        <f t="shared" si="77"/>
        <v>2.5394242262883074E-2</v>
      </c>
      <c r="AZ132" s="16">
        <f t="shared" si="78"/>
        <v>3.1867160801204394E-3</v>
      </c>
      <c r="BA132" s="16">
        <f t="shared" si="79"/>
        <v>0.47902472665752815</v>
      </c>
      <c r="BB132" s="16">
        <f t="shared" si="80"/>
        <v>0.42679659665712955</v>
      </c>
      <c r="BC132" s="16">
        <f t="shared" si="81"/>
        <v>-0.18869513692780418</v>
      </c>
      <c r="BD132" s="16">
        <f t="shared" si="82"/>
        <v>-9.4628512649944235E-2</v>
      </c>
      <c r="BE132" s="16">
        <f t="shared" si="83"/>
        <v>12.227984691394683</v>
      </c>
      <c r="BF132" s="16">
        <f t="shared" si="84"/>
        <v>12.223955621290999</v>
      </c>
      <c r="BG132" s="16">
        <f t="shared" si="85"/>
        <v>12.232008760645533</v>
      </c>
      <c r="BH132" s="16">
        <f t="shared" si="86"/>
        <v>12.215889336320238</v>
      </c>
      <c r="BI132" s="16">
        <f t="shared" si="87"/>
        <v>12.248064503979297</v>
      </c>
      <c r="BJ132" s="16">
        <f t="shared" si="88"/>
        <v>12.183460452022659</v>
      </c>
      <c r="BK132" s="16">
        <f t="shared" si="89"/>
        <v>12.311813725454774</v>
      </c>
      <c r="BL132" s="16">
        <f t="shared" si="90"/>
        <v>12.049899500139675</v>
      </c>
    </row>
    <row r="133" spans="1:64" x14ac:dyDescent="0.2">
      <c r="A133" s="203" t="s">
        <v>261</v>
      </c>
      <c r="B133" s="204" t="s">
        <v>111</v>
      </c>
      <c r="C133" s="203">
        <v>53664.009689999999</v>
      </c>
      <c r="D133" s="203">
        <v>1.9000000000000001E-4</v>
      </c>
      <c r="E133" s="35">
        <f t="shared" si="51"/>
        <v>7127.0191252208788</v>
      </c>
      <c r="F133" s="4">
        <f t="shared" si="52"/>
        <v>7127</v>
      </c>
      <c r="G133" s="23">
        <f t="shared" si="53"/>
        <v>6.0976991808274761E-3</v>
      </c>
      <c r="K133" s="7">
        <f t="shared" si="73"/>
        <v>6.0976991808274761E-3</v>
      </c>
      <c r="N133" s="130">
        <f t="shared" ca="1" si="50"/>
        <v>6.9213333705554474E-3</v>
      </c>
      <c r="O133" s="4">
        <f t="shared" si="75"/>
        <v>1.3043268185968574E-2</v>
      </c>
      <c r="P133" s="312">
        <f t="shared" si="54"/>
        <v>38645.509689999999</v>
      </c>
      <c r="Q133" s="1"/>
      <c r="R133" s="4">
        <f t="shared" si="55"/>
        <v>4.8240928805176703E-5</v>
      </c>
      <c r="S133" s="4">
        <v>1</v>
      </c>
      <c r="T133" s="4">
        <f t="shared" si="56"/>
        <v>4.8240928805176703E-5</v>
      </c>
      <c r="Z133" s="16">
        <f t="shared" si="57"/>
        <v>7127</v>
      </c>
      <c r="AA133" s="113">
        <f t="shared" si="58"/>
        <v>6.2591944802183122E-3</v>
      </c>
      <c r="AB133" s="113">
        <f t="shared" si="59"/>
        <v>1.2881772886577738E-2</v>
      </c>
      <c r="AC133" s="113">
        <f t="shared" si="60"/>
        <v>-38645.503592300818</v>
      </c>
      <c r="AD133" s="113"/>
      <c r="AE133" s="113">
        <f t="shared" si="61"/>
        <v>2.6080731725335794E-8</v>
      </c>
      <c r="AF133" s="16">
        <f t="shared" si="70"/>
        <v>-38645.503592300818</v>
      </c>
      <c r="AG133" s="270"/>
      <c r="AH133" s="16">
        <f t="shared" si="62"/>
        <v>-6.7840737057502619E-3</v>
      </c>
      <c r="AI133" s="16">
        <f t="shared" si="63"/>
        <v>0.72737650824882172</v>
      </c>
      <c r="AJ133" s="16">
        <f t="shared" si="64"/>
        <v>-0.39062021965296051</v>
      </c>
      <c r="AK133" s="16">
        <f t="shared" si="65"/>
        <v>0.45496126256670738</v>
      </c>
      <c r="AL133" s="16">
        <f t="shared" si="66"/>
        <v>-1.0309479591945547</v>
      </c>
      <c r="AM133" s="16">
        <f t="shared" si="67"/>
        <v>-0.56656755073873544</v>
      </c>
      <c r="AN133" s="113">
        <f t="shared" ref="AN133:AT148" si="91">$AU133+$AB$7*SIN(AO133)</f>
        <v>10.973047802054776</v>
      </c>
      <c r="AO133" s="113">
        <f t="shared" si="91"/>
        <v>10.973047801999632</v>
      </c>
      <c r="AP133" s="113">
        <f t="shared" si="91"/>
        <v>10.973047797383851</v>
      </c>
      <c r="AQ133" s="113">
        <f t="shared" si="91"/>
        <v>10.973047411026196</v>
      </c>
      <c r="AR133" s="113">
        <f t="shared" si="91"/>
        <v>10.973015094938216</v>
      </c>
      <c r="AS133" s="113">
        <f t="shared" si="91"/>
        <v>10.970458821620182</v>
      </c>
      <c r="AT133" s="113">
        <f t="shared" si="91"/>
        <v>10.894189967796132</v>
      </c>
      <c r="AU133" s="113">
        <f t="shared" si="69"/>
        <v>10.442792587571398</v>
      </c>
      <c r="AW133" s="16">
        <v>20500</v>
      </c>
      <c r="AX133" s="16">
        <f t="shared" si="76"/>
        <v>2.9435987039151613E-2</v>
      </c>
      <c r="AY133" s="16">
        <f t="shared" si="77"/>
        <v>2.5912828284450642E-2</v>
      </c>
      <c r="AZ133" s="16">
        <f t="shared" si="78"/>
        <v>3.5231587547009699E-3</v>
      </c>
      <c r="BA133" s="16">
        <f t="shared" si="79"/>
        <v>0.47684073413763184</v>
      </c>
      <c r="BB133" s="16">
        <f t="shared" si="80"/>
        <v>0.44782711893976523</v>
      </c>
      <c r="BC133" s="16">
        <f t="shared" si="81"/>
        <v>-0.16530904833847115</v>
      </c>
      <c r="BD133" s="16">
        <f t="shared" si="82"/>
        <v>-8.2843265537362765E-2</v>
      </c>
      <c r="BE133" s="16">
        <f t="shared" si="83"/>
        <v>12.269468917644675</v>
      </c>
      <c r="BF133" s="16">
        <f t="shared" si="84"/>
        <v>12.265567467234105</v>
      </c>
      <c r="BG133" s="16">
        <f t="shared" si="85"/>
        <v>12.273259994237018</v>
      </c>
      <c r="BH133" s="16">
        <f t="shared" si="86"/>
        <v>12.258074942730385</v>
      </c>
      <c r="BI133" s="16">
        <f t="shared" si="87"/>
        <v>12.287983601228293</v>
      </c>
      <c r="BJ133" s="16">
        <f t="shared" si="88"/>
        <v>12.228800758474273</v>
      </c>
      <c r="BK133" s="16">
        <f t="shared" si="89"/>
        <v>12.344954484467001</v>
      </c>
      <c r="BL133" s="16">
        <f t="shared" si="90"/>
        <v>12.112321115635996</v>
      </c>
    </row>
    <row r="134" spans="1:64" x14ac:dyDescent="0.2">
      <c r="A134" s="203" t="s">
        <v>261</v>
      </c>
      <c r="B134" s="204" t="s">
        <v>112</v>
      </c>
      <c r="C134" s="203">
        <v>53664.168700000002</v>
      </c>
      <c r="D134" s="203">
        <v>1.4999999999999999E-4</v>
      </c>
      <c r="E134" s="35">
        <f t="shared" si="51"/>
        <v>7127.5178545416557</v>
      </c>
      <c r="F134" s="4">
        <f t="shared" si="52"/>
        <v>7127.5</v>
      </c>
      <c r="G134" s="23">
        <f t="shared" si="53"/>
        <v>5.6925681928987615E-3</v>
      </c>
      <c r="K134" s="7">
        <f t="shared" si="73"/>
        <v>5.6925681928987615E-3</v>
      </c>
      <c r="N134" s="130">
        <f t="shared" ca="1" si="50"/>
        <v>6.9220804974125319E-3</v>
      </c>
      <c r="O134" s="4">
        <f t="shared" si="75"/>
        <v>1.304371050240107E-2</v>
      </c>
      <c r="P134" s="312">
        <f t="shared" si="54"/>
        <v>38645.668700000002</v>
      </c>
      <c r="Q134" s="1"/>
      <c r="R134" s="4">
        <f t="shared" si="55"/>
        <v>5.4039293254554939E-5</v>
      </c>
      <c r="S134" s="4">
        <v>1</v>
      </c>
      <c r="T134" s="4">
        <f t="shared" si="56"/>
        <v>5.4039293254554939E-5</v>
      </c>
      <c r="Z134" s="16">
        <f t="shared" si="57"/>
        <v>7127.5</v>
      </c>
      <c r="AA134" s="113">
        <f t="shared" si="58"/>
        <v>6.259988671749912E-3</v>
      </c>
      <c r="AB134" s="113">
        <f t="shared" si="59"/>
        <v>1.247629002354992E-2</v>
      </c>
      <c r="AC134" s="113">
        <f t="shared" si="60"/>
        <v>-38645.663007431809</v>
      </c>
      <c r="AD134" s="113"/>
      <c r="AE134" s="113">
        <f t="shared" si="61"/>
        <v>3.2196599981966892E-7</v>
      </c>
      <c r="AF134" s="16">
        <f t="shared" si="70"/>
        <v>-38645.663007431809</v>
      </c>
      <c r="AG134" s="270"/>
      <c r="AH134" s="16">
        <f t="shared" si="62"/>
        <v>-6.7837218306511585E-3</v>
      </c>
      <c r="AI134" s="16">
        <f t="shared" si="63"/>
        <v>0.7273518480375023</v>
      </c>
      <c r="AJ134" s="16">
        <f t="shared" si="64"/>
        <v>-0.39057032170213057</v>
      </c>
      <c r="AK134" s="16">
        <f t="shared" si="65"/>
        <v>0.45494648467960708</v>
      </c>
      <c r="AL134" s="16">
        <f t="shared" si="66"/>
        <v>-1.030893755432936</v>
      </c>
      <c r="AM134" s="16">
        <f t="shared" si="67"/>
        <v>-0.56653174973670906</v>
      </c>
      <c r="AN134" s="113">
        <f t="shared" si="91"/>
        <v>10.973110977355264</v>
      </c>
      <c r="AO134" s="113">
        <f t="shared" si="91"/>
        <v>10.973110977300804</v>
      </c>
      <c r="AP134" s="113">
        <f t="shared" si="91"/>
        <v>10.97311097272947</v>
      </c>
      <c r="AQ134" s="113">
        <f t="shared" si="91"/>
        <v>10.973110589016308</v>
      </c>
      <c r="AR134" s="113">
        <f t="shared" si="91"/>
        <v>10.973078403842662</v>
      </c>
      <c r="AS134" s="113">
        <f t="shared" si="91"/>
        <v>10.970525525535367</v>
      </c>
      <c r="AT134" s="113">
        <f t="shared" si="91"/>
        <v>10.894269771996573</v>
      </c>
      <c r="AU134" s="113">
        <f t="shared" si="69"/>
        <v>10.442855009186895</v>
      </c>
      <c r="AW134" s="16">
        <v>21000</v>
      </c>
      <c r="AX134" s="16">
        <f t="shared" si="76"/>
        <v>3.0286126546413019E-2</v>
      </c>
      <c r="AY134" s="16">
        <f t="shared" si="77"/>
        <v>2.6434320312345848E-2</v>
      </c>
      <c r="AZ134" s="16">
        <f t="shared" si="78"/>
        <v>3.8518062340671716E-3</v>
      </c>
      <c r="BA134" s="16">
        <f t="shared" si="79"/>
        <v>0.47495957517113019</v>
      </c>
      <c r="BB134" s="16">
        <f t="shared" si="80"/>
        <v>0.46841592040217378</v>
      </c>
      <c r="BC134" s="16">
        <f t="shared" si="81"/>
        <v>-0.14214573401446656</v>
      </c>
      <c r="BD134" s="16">
        <f t="shared" si="82"/>
        <v>-7.1192780669891653E-2</v>
      </c>
      <c r="BE134" s="16">
        <f t="shared" si="83"/>
        <v>12.310733419339867</v>
      </c>
      <c r="BF134" s="16">
        <f t="shared" si="84"/>
        <v>12.307077210182399</v>
      </c>
      <c r="BG134" s="16">
        <f t="shared" si="85"/>
        <v>12.314202382877379</v>
      </c>
      <c r="BH134" s="16">
        <f t="shared" si="86"/>
        <v>12.300304472272764</v>
      </c>
      <c r="BI134" s="16">
        <f t="shared" si="87"/>
        <v>12.327366833942289</v>
      </c>
      <c r="BJ134" s="16">
        <f t="shared" si="88"/>
        <v>12.274485225592988</v>
      </c>
      <c r="BK134" s="16">
        <f t="shared" si="89"/>
        <v>12.377189091598531</v>
      </c>
      <c r="BL134" s="16">
        <f t="shared" si="90"/>
        <v>12.174742731132318</v>
      </c>
    </row>
    <row r="135" spans="1:64" x14ac:dyDescent="0.2">
      <c r="A135" s="203" t="s">
        <v>261</v>
      </c>
      <c r="B135" s="204" t="s">
        <v>111</v>
      </c>
      <c r="C135" s="203">
        <v>53665.922769999997</v>
      </c>
      <c r="D135" s="203">
        <v>1E-4</v>
      </c>
      <c r="E135" s="35">
        <f t="shared" si="51"/>
        <v>7133.0194339371392</v>
      </c>
      <c r="F135" s="4">
        <f t="shared" si="52"/>
        <v>7133</v>
      </c>
      <c r="G135" s="23">
        <f t="shared" si="53"/>
        <v>6.1961272658663802E-3</v>
      </c>
      <c r="K135" s="7">
        <f t="shared" si="73"/>
        <v>6.1961272658663802E-3</v>
      </c>
      <c r="N135" s="130">
        <f t="shared" ca="1" si="50"/>
        <v>6.9302988928404453E-3</v>
      </c>
      <c r="O135" s="4">
        <f t="shared" si="75"/>
        <v>1.3048576174954935E-2</v>
      </c>
      <c r="P135" s="312">
        <f t="shared" si="54"/>
        <v>38647.422769999997</v>
      </c>
      <c r="Q135" s="1"/>
      <c r="R135" s="4">
        <f t="shared" si="55"/>
        <v>4.6956056051668931E-5</v>
      </c>
      <c r="S135" s="4">
        <v>1</v>
      </c>
      <c r="T135" s="4">
        <f t="shared" si="56"/>
        <v>4.6956056051668931E-5</v>
      </c>
      <c r="Z135" s="16">
        <f t="shared" si="57"/>
        <v>7133</v>
      </c>
      <c r="AA135" s="113">
        <f t="shared" si="58"/>
        <v>6.2687259692499869E-3</v>
      </c>
      <c r="AB135" s="113">
        <f t="shared" si="59"/>
        <v>1.2975977471571329E-2</v>
      </c>
      <c r="AC135" s="113">
        <f t="shared" si="60"/>
        <v>-38647.416573872732</v>
      </c>
      <c r="AD135" s="113"/>
      <c r="AE135" s="113">
        <f t="shared" si="61"/>
        <v>5.2705717329809033E-9</v>
      </c>
      <c r="AF135" s="16">
        <f t="shared" si="70"/>
        <v>-38647.416573872732</v>
      </c>
      <c r="AG135" s="270"/>
      <c r="AH135" s="16">
        <f t="shared" si="62"/>
        <v>-6.7798502057049483E-3</v>
      </c>
      <c r="AI135" s="16">
        <f t="shared" si="63"/>
        <v>0.72708074886148477</v>
      </c>
      <c r="AJ135" s="16">
        <f t="shared" si="64"/>
        <v>-0.39002159179007839</v>
      </c>
      <c r="AK135" s="16">
        <f t="shared" si="65"/>
        <v>0.45478390588156176</v>
      </c>
      <c r="AL135" s="16">
        <f t="shared" si="66"/>
        <v>-1.0302977565066487</v>
      </c>
      <c r="AM135" s="16">
        <f t="shared" si="67"/>
        <v>-0.56613817132996236</v>
      </c>
      <c r="AN135" s="113">
        <f t="shared" si="91"/>
        <v>10.973805764351821</v>
      </c>
      <c r="AO135" s="113">
        <f t="shared" si="91"/>
        <v>10.973805764304451</v>
      </c>
      <c r="AP135" s="113">
        <f t="shared" si="91"/>
        <v>10.973805760201401</v>
      </c>
      <c r="AQ135" s="113">
        <f t="shared" si="91"/>
        <v>10.973805404804656</v>
      </c>
      <c r="AR135" s="113">
        <f t="shared" si="91"/>
        <v>10.973774643144814</v>
      </c>
      <c r="AS135" s="113">
        <f t="shared" si="91"/>
        <v>10.971259040624176</v>
      </c>
      <c r="AT135" s="113">
        <f t="shared" si="91"/>
        <v>10.89514750209789</v>
      </c>
      <c r="AU135" s="113">
        <f t="shared" si="69"/>
        <v>10.443541646957353</v>
      </c>
      <c r="AW135" s="16">
        <v>21500</v>
      </c>
      <c r="AX135" s="16">
        <f t="shared" si="76"/>
        <v>3.1131118944332382E-2</v>
      </c>
      <c r="AY135" s="16">
        <f t="shared" si="77"/>
        <v>2.6958718346568707E-2</v>
      </c>
      <c r="AZ135" s="16">
        <f t="shared" si="78"/>
        <v>4.1724005977636768E-3</v>
      </c>
      <c r="BA135" s="16">
        <f t="shared" si="79"/>
        <v>0.47337224996317018</v>
      </c>
      <c r="BB135" s="16">
        <f t="shared" si="80"/>
        <v>0.48858528781535626</v>
      </c>
      <c r="BC135" s="16">
        <f t="shared" si="81"/>
        <v>-0.11917511628328097</v>
      </c>
      <c r="BD135" s="16">
        <f t="shared" si="82"/>
        <v>-5.9658183843381576E-2</v>
      </c>
      <c r="BE135" s="16">
        <f t="shared" si="83"/>
        <v>12.351804272802484</v>
      </c>
      <c r="BF135" s="16">
        <f t="shared" si="84"/>
        <v>12.348508479563481</v>
      </c>
      <c r="BG135" s="16">
        <f t="shared" si="85"/>
        <v>12.354868395186051</v>
      </c>
      <c r="BH135" s="16">
        <f t="shared" si="86"/>
        <v>12.342587583293781</v>
      </c>
      <c r="BI135" s="16">
        <f t="shared" si="87"/>
        <v>12.36627239806724</v>
      </c>
      <c r="BJ135" s="16">
        <f t="shared" si="88"/>
        <v>12.320479144018918</v>
      </c>
      <c r="BK135" s="16">
        <f t="shared" si="89"/>
        <v>12.408635131074444</v>
      </c>
      <c r="BL135" s="16">
        <f t="shared" si="90"/>
        <v>12.237164346628639</v>
      </c>
    </row>
    <row r="136" spans="1:64" x14ac:dyDescent="0.2">
      <c r="A136" s="203" t="s">
        <v>261</v>
      </c>
      <c r="B136" s="204" t="s">
        <v>112</v>
      </c>
      <c r="C136" s="203">
        <v>53666.082629999997</v>
      </c>
      <c r="D136" s="203">
        <v>6.0000000000000002E-5</v>
      </c>
      <c r="E136" s="35">
        <f t="shared" si="51"/>
        <v>7133.5208292532689</v>
      </c>
      <c r="F136" s="4">
        <f t="shared" si="52"/>
        <v>7133.5</v>
      </c>
      <c r="G136" s="23">
        <f t="shared" si="53"/>
        <v>6.6409962746547535E-3</v>
      </c>
      <c r="K136" s="7">
        <f t="shared" si="73"/>
        <v>6.6409962746547535E-3</v>
      </c>
      <c r="N136" s="130">
        <f t="shared" ca="1" si="50"/>
        <v>6.9310460196975281E-3</v>
      </c>
      <c r="O136" s="4">
        <f t="shared" si="75"/>
        <v>1.3049018526259509E-2</v>
      </c>
      <c r="P136" s="312">
        <f t="shared" si="54"/>
        <v>38647.582629999997</v>
      </c>
      <c r="Q136" s="1"/>
      <c r="R136" s="4">
        <f t="shared" si="55"/>
        <v>4.1062749177061677E-5</v>
      </c>
      <c r="S136" s="4">
        <v>1</v>
      </c>
      <c r="T136" s="4">
        <f t="shared" si="56"/>
        <v>4.1062749177061677E-5</v>
      </c>
      <c r="Z136" s="16">
        <f t="shared" si="57"/>
        <v>7133.5</v>
      </c>
      <c r="AA136" s="113">
        <f t="shared" si="58"/>
        <v>6.2695203771869342E-3</v>
      </c>
      <c r="AB136" s="113">
        <f t="shared" si="59"/>
        <v>1.3420494423727329E-2</v>
      </c>
      <c r="AC136" s="113">
        <f t="shared" si="60"/>
        <v>-38647.575989003722</v>
      </c>
      <c r="AD136" s="113"/>
      <c r="AE136" s="113">
        <f t="shared" si="61"/>
        <v>1.3799434239952176E-7</v>
      </c>
      <c r="AF136" s="16">
        <f t="shared" si="70"/>
        <v>-38647.575989003722</v>
      </c>
      <c r="AG136" s="270"/>
      <c r="AH136" s="16">
        <f t="shared" si="62"/>
        <v>-6.7794981490725747E-3</v>
      </c>
      <c r="AI136" s="16">
        <f t="shared" si="63"/>
        <v>0.72705611830534866</v>
      </c>
      <c r="AJ136" s="16">
        <f t="shared" si="64"/>
        <v>-0.38997172066405988</v>
      </c>
      <c r="AK136" s="16">
        <f t="shared" si="65"/>
        <v>0.45476912399189257</v>
      </c>
      <c r="AL136" s="16">
        <f t="shared" si="66"/>
        <v>-1.0302435968143138</v>
      </c>
      <c r="AM136" s="16">
        <f t="shared" si="67"/>
        <v>-0.56610241260472782</v>
      </c>
      <c r="AN136" s="113">
        <f t="shared" si="91"/>
        <v>10.973868913965379</v>
      </c>
      <c r="AO136" s="113">
        <f t="shared" si="91"/>
        <v>10.973868913918615</v>
      </c>
      <c r="AP136" s="113">
        <f t="shared" si="91"/>
        <v>10.973868909856298</v>
      </c>
      <c r="AQ136" s="113">
        <f t="shared" si="91"/>
        <v>10.973868556964204</v>
      </c>
      <c r="AR136" s="113">
        <f t="shared" si="91"/>
        <v>10.973837923213885</v>
      </c>
      <c r="AS136" s="113">
        <f t="shared" si="91"/>
        <v>10.971325703093754</v>
      </c>
      <c r="AT136" s="113">
        <f t="shared" si="91"/>
        <v>10.895227285186838</v>
      </c>
      <c r="AU136" s="113">
        <f t="shared" si="69"/>
        <v>10.443604068572849</v>
      </c>
      <c r="AW136" s="16">
        <v>22000</v>
      </c>
      <c r="AX136" s="16">
        <f t="shared" si="76"/>
        <v>3.1970727005824685E-2</v>
      </c>
      <c r="AY136" s="16">
        <f t="shared" si="77"/>
        <v>2.7486022387119204E-2</v>
      </c>
      <c r="AZ136" s="16">
        <f t="shared" si="78"/>
        <v>4.4847046187054809E-3</v>
      </c>
      <c r="BA136" s="16">
        <f t="shared" si="79"/>
        <v>0.47207107668584036</v>
      </c>
      <c r="BB136" s="16">
        <f t="shared" si="80"/>
        <v>0.50835687616902825</v>
      </c>
      <c r="BC136" s="16">
        <f t="shared" si="81"/>
        <v>-9.6367067219765248E-2</v>
      </c>
      <c r="BD136" s="16">
        <f t="shared" si="82"/>
        <v>-4.8220856751175753E-2</v>
      </c>
      <c r="BE136" s="16">
        <f t="shared" si="83"/>
        <v>12.392709019486064</v>
      </c>
      <c r="BF136" s="16">
        <f t="shared" si="84"/>
        <v>12.38988104925472</v>
      </c>
      <c r="BG136" s="16">
        <f t="shared" si="85"/>
        <v>12.395294465789448</v>
      </c>
      <c r="BH136" s="16">
        <f t="shared" si="86"/>
        <v>12.384927308528615</v>
      </c>
      <c r="BI136" s="16">
        <f t="shared" si="87"/>
        <v>12.40476503256478</v>
      </c>
      <c r="BJ136" s="16">
        <f t="shared" si="88"/>
        <v>12.366742100535594</v>
      </c>
      <c r="BK136" s="16">
        <f t="shared" si="89"/>
        <v>12.439413258743075</v>
      </c>
      <c r="BL136" s="16">
        <f t="shared" si="90"/>
        <v>12.299585962124958</v>
      </c>
    </row>
    <row r="137" spans="1:64" x14ac:dyDescent="0.2">
      <c r="A137" s="203" t="s">
        <v>261</v>
      </c>
      <c r="B137" s="204" t="s">
        <v>111</v>
      </c>
      <c r="C137" s="203">
        <v>53666.241130000002</v>
      </c>
      <c r="D137" s="203">
        <v>6.0000000000000002E-5</v>
      </c>
      <c r="E137" s="35">
        <f t="shared" si="51"/>
        <v>7134.0179589768341</v>
      </c>
      <c r="F137" s="4">
        <f t="shared" si="52"/>
        <v>7134</v>
      </c>
      <c r="G137" s="23">
        <f t="shared" si="53"/>
        <v>5.7258652886957861E-3</v>
      </c>
      <c r="K137" s="7">
        <f t="shared" si="73"/>
        <v>5.7258652886957861E-3</v>
      </c>
      <c r="N137" s="130">
        <f t="shared" ca="1" si="50"/>
        <v>6.9317931465546108E-3</v>
      </c>
      <c r="O137" s="4">
        <f t="shared" si="75"/>
        <v>1.3049460880470085E-2</v>
      </c>
      <c r="P137" s="312">
        <f t="shared" si="54"/>
        <v>38647.741130000002</v>
      </c>
      <c r="Q137" s="1"/>
      <c r="R137" s="4">
        <f t="shared" si="55"/>
        <v>5.3635052391855933E-5</v>
      </c>
      <c r="S137" s="4">
        <v>1</v>
      </c>
      <c r="T137" s="4">
        <f t="shared" si="56"/>
        <v>5.3635052391855933E-5</v>
      </c>
      <c r="W137" s="3"/>
      <c r="Z137" s="16">
        <f t="shared" si="57"/>
        <v>7134</v>
      </c>
      <c r="AA137" s="113">
        <f t="shared" si="58"/>
        <v>6.2703148031384402E-3</v>
      </c>
      <c r="AB137" s="113">
        <f t="shared" si="59"/>
        <v>1.250501136602743E-2</v>
      </c>
      <c r="AC137" s="113">
        <f t="shared" si="60"/>
        <v>-38647.735404134713</v>
      </c>
      <c r="AD137" s="113"/>
      <c r="AE137" s="113">
        <f t="shared" si="61"/>
        <v>2.9642527377684178E-7</v>
      </c>
      <c r="AF137" s="16">
        <f t="shared" si="70"/>
        <v>-38647.735404134713</v>
      </c>
      <c r="AG137" s="270"/>
      <c r="AH137" s="16">
        <f t="shared" si="62"/>
        <v>-6.7791460773316443E-3</v>
      </c>
      <c r="AI137" s="16">
        <f t="shared" si="63"/>
        <v>0.72703149021843383</v>
      </c>
      <c r="AJ137" s="16">
        <f t="shared" si="64"/>
        <v>-0.38992185177295874</v>
      </c>
      <c r="AK137" s="16">
        <f t="shared" si="65"/>
        <v>0.45475434176984841</v>
      </c>
      <c r="AL137" s="16">
        <f t="shared" si="66"/>
        <v>-1.0301894407912182</v>
      </c>
      <c r="AM137" s="16">
        <f t="shared" si="67"/>
        <v>-0.56606665739832607</v>
      </c>
      <c r="AN137" s="113">
        <f t="shared" si="91"/>
        <v>10.973932061439754</v>
      </c>
      <c r="AO137" s="113">
        <f t="shared" si="91"/>
        <v>10.97393206139359</v>
      </c>
      <c r="AP137" s="113">
        <f t="shared" si="91"/>
        <v>10.973932057371707</v>
      </c>
      <c r="AQ137" s="113">
        <f t="shared" si="91"/>
        <v>10.973931706972785</v>
      </c>
      <c r="AR137" s="113">
        <f t="shared" si="91"/>
        <v>10.973901200882382</v>
      </c>
      <c r="AS137" s="113">
        <f t="shared" si="91"/>
        <v>10.971392362110777</v>
      </c>
      <c r="AT137" s="113">
        <f t="shared" si="91"/>
        <v>10.895307066516054</v>
      </c>
      <c r="AU137" s="113">
        <f t="shared" si="69"/>
        <v>10.443666490188345</v>
      </c>
    </row>
    <row r="138" spans="1:64" x14ac:dyDescent="0.2">
      <c r="A138" s="52" t="s">
        <v>140</v>
      </c>
      <c r="B138" s="205" t="s">
        <v>111</v>
      </c>
      <c r="C138" s="52">
        <v>53672.61823</v>
      </c>
      <c r="D138" s="52">
        <v>2.0999999999999999E-3</v>
      </c>
      <c r="E138" s="35">
        <f t="shared" si="51"/>
        <v>7154.0195107752334</v>
      </c>
      <c r="F138" s="4">
        <f t="shared" si="52"/>
        <v>7154</v>
      </c>
      <c r="G138" s="23">
        <f t="shared" si="53"/>
        <v>6.2206255825003609E-3</v>
      </c>
      <c r="K138" s="7">
        <f t="shared" si="73"/>
        <v>6.2206255825003609E-3</v>
      </c>
      <c r="N138" s="130">
        <f t="shared" ca="1" si="50"/>
        <v>6.9616782208379337E-3</v>
      </c>
      <c r="O138" s="4">
        <f t="shared" si="75"/>
        <v>1.3067157431818379E-2</v>
      </c>
      <c r="P138" s="312">
        <f t="shared" si="54"/>
        <v>38654.11823</v>
      </c>
      <c r="Q138" s="1"/>
      <c r="R138" s="4">
        <f t="shared" si="55"/>
        <v>4.6874998363725999E-5</v>
      </c>
      <c r="S138" s="4">
        <v>0.4</v>
      </c>
      <c r="T138" s="4">
        <f t="shared" si="56"/>
        <v>1.87499993454904E-5</v>
      </c>
      <c r="Z138" s="16">
        <f t="shared" si="57"/>
        <v>7154</v>
      </c>
      <c r="AA138" s="113">
        <f t="shared" si="58"/>
        <v>6.3021065792590696E-3</v>
      </c>
      <c r="AB138" s="113">
        <f t="shared" si="59"/>
        <v>1.298567643505967E-2</v>
      </c>
      <c r="AC138" s="113">
        <f t="shared" si="60"/>
        <v>-38654.112009374418</v>
      </c>
      <c r="AD138" s="113"/>
      <c r="AE138" s="113">
        <f t="shared" si="61"/>
        <v>2.6556611331170761E-9</v>
      </c>
      <c r="AF138" s="16">
        <f t="shared" si="70"/>
        <v>-38654.112009374418</v>
      </c>
      <c r="AG138" s="270"/>
      <c r="AH138" s="16">
        <f t="shared" si="62"/>
        <v>-6.7650508525593095E-3</v>
      </c>
      <c r="AI138" s="16">
        <f t="shared" si="63"/>
        <v>0.72604838790048487</v>
      </c>
      <c r="AJ138" s="16">
        <f t="shared" si="64"/>
        <v>-0.38792892790290306</v>
      </c>
      <c r="AK138" s="16">
        <f t="shared" si="65"/>
        <v>0.45416278240183222</v>
      </c>
      <c r="AL138" s="16">
        <f t="shared" si="66"/>
        <v>-1.0280262030032454</v>
      </c>
      <c r="AM138" s="16">
        <f t="shared" si="67"/>
        <v>-0.56463932713490161</v>
      </c>
      <c r="AN138" s="113">
        <f t="shared" si="91"/>
        <v>10.97645620874381</v>
      </c>
      <c r="AO138" s="113">
        <f t="shared" si="91"/>
        <v>10.976456208717103</v>
      </c>
      <c r="AP138" s="113">
        <f t="shared" si="91"/>
        <v>10.976456206083103</v>
      </c>
      <c r="AQ138" s="113">
        <f t="shared" si="91"/>
        <v>10.97645594630654</v>
      </c>
      <c r="AR138" s="113">
        <f t="shared" si="91"/>
        <v>10.976430343333478</v>
      </c>
      <c r="AS138" s="113">
        <f t="shared" si="91"/>
        <v>10.974055893900704</v>
      </c>
      <c r="AT138" s="113">
        <f t="shared" si="91"/>
        <v>10.898496875929622</v>
      </c>
      <c r="AU138" s="113">
        <f t="shared" si="69"/>
        <v>10.446163354808199</v>
      </c>
    </row>
    <row r="139" spans="1:64" x14ac:dyDescent="0.2">
      <c r="A139" s="52" t="s">
        <v>140</v>
      </c>
      <c r="B139" s="205" t="s">
        <v>111</v>
      </c>
      <c r="C139" s="52">
        <v>53672.61823</v>
      </c>
      <c r="D139" s="52">
        <v>2.0999999999999999E-3</v>
      </c>
      <c r="E139" s="35">
        <f t="shared" si="51"/>
        <v>7154.0195107752334</v>
      </c>
      <c r="F139" s="4">
        <f t="shared" si="52"/>
        <v>7154</v>
      </c>
      <c r="G139" s="23">
        <f t="shared" si="53"/>
        <v>6.2206255825003609E-3</v>
      </c>
      <c r="K139" s="7">
        <f t="shared" si="73"/>
        <v>6.2206255825003609E-3</v>
      </c>
      <c r="N139" s="130">
        <f t="shared" ca="1" si="50"/>
        <v>6.9616782208379337E-3</v>
      </c>
      <c r="O139" s="4">
        <f t="shared" si="75"/>
        <v>1.3067157431818379E-2</v>
      </c>
      <c r="P139" s="312">
        <f t="shared" si="54"/>
        <v>38654.11823</v>
      </c>
      <c r="Q139" s="1"/>
      <c r="R139" s="4">
        <f t="shared" si="55"/>
        <v>4.6874998363725999E-5</v>
      </c>
      <c r="S139" s="4">
        <v>0.4</v>
      </c>
      <c r="T139" s="4">
        <f t="shared" si="56"/>
        <v>1.87499993454904E-5</v>
      </c>
      <c r="Z139" s="16">
        <f t="shared" si="57"/>
        <v>7154</v>
      </c>
      <c r="AA139" s="113">
        <f t="shared" si="58"/>
        <v>6.3021065792590696E-3</v>
      </c>
      <c r="AB139" s="113">
        <f t="shared" si="59"/>
        <v>1.298567643505967E-2</v>
      </c>
      <c r="AC139" s="113">
        <f t="shared" si="60"/>
        <v>-38654.112009374418</v>
      </c>
      <c r="AD139" s="113"/>
      <c r="AE139" s="113">
        <f t="shared" si="61"/>
        <v>2.6556611331170761E-9</v>
      </c>
      <c r="AF139" s="16">
        <f t="shared" si="70"/>
        <v>-38654.112009374418</v>
      </c>
      <c r="AG139" s="270"/>
      <c r="AH139" s="16">
        <f t="shared" si="62"/>
        <v>-6.7650508525593095E-3</v>
      </c>
      <c r="AI139" s="16">
        <f t="shared" si="63"/>
        <v>0.72604838790048487</v>
      </c>
      <c r="AJ139" s="16">
        <f t="shared" si="64"/>
        <v>-0.38792892790290306</v>
      </c>
      <c r="AK139" s="16">
        <f t="shared" si="65"/>
        <v>0.45416278240183222</v>
      </c>
      <c r="AL139" s="16">
        <f t="shared" si="66"/>
        <v>-1.0280262030032454</v>
      </c>
      <c r="AM139" s="16">
        <f t="shared" si="67"/>
        <v>-0.56463932713490161</v>
      </c>
      <c r="AN139" s="113">
        <f t="shared" si="91"/>
        <v>10.97645620874381</v>
      </c>
      <c r="AO139" s="113">
        <f t="shared" si="91"/>
        <v>10.976456208717103</v>
      </c>
      <c r="AP139" s="113">
        <f t="shared" si="91"/>
        <v>10.976456206083103</v>
      </c>
      <c r="AQ139" s="113">
        <f t="shared" si="91"/>
        <v>10.97645594630654</v>
      </c>
      <c r="AR139" s="113">
        <f t="shared" si="91"/>
        <v>10.976430343333478</v>
      </c>
      <c r="AS139" s="113">
        <f t="shared" si="91"/>
        <v>10.974055893900704</v>
      </c>
      <c r="AT139" s="113">
        <f t="shared" si="91"/>
        <v>10.898496875929622</v>
      </c>
      <c r="AU139" s="113">
        <f t="shared" si="69"/>
        <v>10.446163354808199</v>
      </c>
    </row>
    <row r="140" spans="1:64" x14ac:dyDescent="0.2">
      <c r="A140" s="52" t="s">
        <v>140</v>
      </c>
      <c r="B140" s="205" t="s">
        <v>111</v>
      </c>
      <c r="C140" s="52">
        <v>53672.61823</v>
      </c>
      <c r="D140" s="52">
        <v>2.0999999999999999E-3</v>
      </c>
      <c r="E140" s="35">
        <f t="shared" si="51"/>
        <v>7154.0195107752334</v>
      </c>
      <c r="F140" s="4">
        <f t="shared" si="52"/>
        <v>7154</v>
      </c>
      <c r="G140" s="23">
        <f t="shared" si="53"/>
        <v>6.2206255825003609E-3</v>
      </c>
      <c r="K140" s="7">
        <f t="shared" si="73"/>
        <v>6.2206255825003609E-3</v>
      </c>
      <c r="N140" s="130">
        <f t="shared" ca="1" si="50"/>
        <v>6.9616782208379337E-3</v>
      </c>
      <c r="O140" s="4">
        <f t="shared" si="75"/>
        <v>1.3067157431818379E-2</v>
      </c>
      <c r="P140" s="312">
        <f t="shared" si="54"/>
        <v>38654.11823</v>
      </c>
      <c r="Q140" s="1"/>
      <c r="R140" s="4">
        <f t="shared" si="55"/>
        <v>4.6874998363725999E-5</v>
      </c>
      <c r="S140" s="4">
        <v>0.4</v>
      </c>
      <c r="T140" s="4">
        <f t="shared" si="56"/>
        <v>1.87499993454904E-5</v>
      </c>
      <c r="Z140" s="16">
        <f t="shared" si="57"/>
        <v>7154</v>
      </c>
      <c r="AA140" s="113">
        <f t="shared" si="58"/>
        <v>6.3021065792590696E-3</v>
      </c>
      <c r="AB140" s="113">
        <f t="shared" si="59"/>
        <v>1.298567643505967E-2</v>
      </c>
      <c r="AC140" s="113">
        <f t="shared" si="60"/>
        <v>-38654.112009374418</v>
      </c>
      <c r="AD140" s="113"/>
      <c r="AE140" s="113">
        <f t="shared" si="61"/>
        <v>2.6556611331170761E-9</v>
      </c>
      <c r="AF140" s="16">
        <f t="shared" si="70"/>
        <v>-38654.112009374418</v>
      </c>
      <c r="AG140" s="270"/>
      <c r="AH140" s="16">
        <f t="shared" si="62"/>
        <v>-6.7650508525593095E-3</v>
      </c>
      <c r="AI140" s="16">
        <f t="shared" si="63"/>
        <v>0.72604838790048487</v>
      </c>
      <c r="AJ140" s="16">
        <f t="shared" si="64"/>
        <v>-0.38792892790290306</v>
      </c>
      <c r="AK140" s="16">
        <f t="shared" si="65"/>
        <v>0.45416278240183222</v>
      </c>
      <c r="AL140" s="16">
        <f t="shared" si="66"/>
        <v>-1.0280262030032454</v>
      </c>
      <c r="AM140" s="16">
        <f t="shared" si="67"/>
        <v>-0.56463932713490161</v>
      </c>
      <c r="AN140" s="113">
        <f t="shared" si="91"/>
        <v>10.97645620874381</v>
      </c>
      <c r="AO140" s="113">
        <f t="shared" si="91"/>
        <v>10.976456208717103</v>
      </c>
      <c r="AP140" s="113">
        <f t="shared" si="91"/>
        <v>10.976456206083103</v>
      </c>
      <c r="AQ140" s="113">
        <f t="shared" si="91"/>
        <v>10.97645594630654</v>
      </c>
      <c r="AR140" s="113">
        <f t="shared" si="91"/>
        <v>10.976430343333478</v>
      </c>
      <c r="AS140" s="113">
        <f t="shared" si="91"/>
        <v>10.974055893900704</v>
      </c>
      <c r="AT140" s="113">
        <f t="shared" si="91"/>
        <v>10.898496875929622</v>
      </c>
      <c r="AU140" s="113">
        <f t="shared" si="69"/>
        <v>10.446163354808199</v>
      </c>
    </row>
    <row r="141" spans="1:64" x14ac:dyDescent="0.2">
      <c r="A141" s="52" t="s">
        <v>140</v>
      </c>
      <c r="B141" s="205" t="s">
        <v>112</v>
      </c>
      <c r="C141" s="52">
        <v>53674.691209999997</v>
      </c>
      <c r="D141" s="52">
        <v>2.0000000000000001E-4</v>
      </c>
      <c r="E141" s="35">
        <f t="shared" si="51"/>
        <v>7160.5213402662248</v>
      </c>
      <c r="F141" s="4">
        <f t="shared" si="52"/>
        <v>7160.5</v>
      </c>
      <c r="G141" s="23">
        <f t="shared" si="53"/>
        <v>6.8039226680411957E-3</v>
      </c>
      <c r="K141" s="4">
        <f t="shared" si="73"/>
        <v>6.8039226680411957E-3</v>
      </c>
      <c r="N141" s="130">
        <f t="shared" ca="1" si="50"/>
        <v>6.9713908699800143E-3</v>
      </c>
      <c r="O141" s="4">
        <f t="shared" si="75"/>
        <v>1.3072909812125754E-2</v>
      </c>
      <c r="P141" s="312">
        <f t="shared" si="54"/>
        <v>38656.191209999997</v>
      </c>
      <c r="Q141" s="1"/>
      <c r="R141" s="4">
        <f t="shared" si="55"/>
        <v>3.9300199812697468E-5</v>
      </c>
      <c r="S141" s="4">
        <v>1</v>
      </c>
      <c r="T141" s="4">
        <f t="shared" si="56"/>
        <v>3.9300199812697468E-5</v>
      </c>
      <c r="Z141" s="16">
        <f t="shared" si="57"/>
        <v>7160.5</v>
      </c>
      <c r="AA141" s="113">
        <f t="shared" si="58"/>
        <v>6.3124450800247272E-3</v>
      </c>
      <c r="AB141" s="113">
        <f t="shared" si="59"/>
        <v>1.3564387400142222E-2</v>
      </c>
      <c r="AC141" s="113">
        <f t="shared" si="60"/>
        <v>-38656.184406077329</v>
      </c>
      <c r="AD141" s="113"/>
      <c r="AE141" s="113">
        <f t="shared" si="61"/>
        <v>2.4155021952248559E-7</v>
      </c>
      <c r="AF141" s="16">
        <f t="shared" si="70"/>
        <v>-38656.184406077329</v>
      </c>
      <c r="AG141" s="270"/>
      <c r="AH141" s="16">
        <f t="shared" si="62"/>
        <v>-6.7604647321010273E-3</v>
      </c>
      <c r="AI141" s="16">
        <f t="shared" si="63"/>
        <v>0.72572972683826054</v>
      </c>
      <c r="AJ141" s="16">
        <f t="shared" si="64"/>
        <v>-0.38728199674671282</v>
      </c>
      <c r="AK141" s="16">
        <f t="shared" si="65"/>
        <v>0.45397041307851993</v>
      </c>
      <c r="AL141" s="16">
        <f t="shared" si="66"/>
        <v>-1.0273244093660752</v>
      </c>
      <c r="AM141" s="16">
        <f t="shared" si="67"/>
        <v>-0.56417664989670113</v>
      </c>
      <c r="AN141" s="113">
        <f t="shared" si="91"/>
        <v>10.977275822028055</v>
      </c>
      <c r="AO141" s="113">
        <f t="shared" si="91"/>
        <v>10.977275822006018</v>
      </c>
      <c r="AP141" s="113">
        <f t="shared" si="91"/>
        <v>10.977275819735231</v>
      </c>
      <c r="AQ141" s="113">
        <f t="shared" si="91"/>
        <v>10.977275585750364</v>
      </c>
      <c r="AR141" s="113">
        <f t="shared" si="91"/>
        <v>10.977251491646019</v>
      </c>
      <c r="AS141" s="113">
        <f t="shared" si="91"/>
        <v>10.974920354446624</v>
      </c>
      <c r="AT141" s="113">
        <f t="shared" si="91"/>
        <v>10.899532957017371</v>
      </c>
      <c r="AU141" s="113">
        <f t="shared" si="69"/>
        <v>10.446974835809652</v>
      </c>
    </row>
    <row r="142" spans="1:64" x14ac:dyDescent="0.2">
      <c r="A142" s="52" t="s">
        <v>140</v>
      </c>
      <c r="B142" s="205" t="s">
        <v>112</v>
      </c>
      <c r="C142" s="52">
        <v>53730.485959999998</v>
      </c>
      <c r="D142" s="52">
        <v>3.5999999999999999E-3</v>
      </c>
      <c r="E142" s="35">
        <f t="shared" si="51"/>
        <v>7335.5196282347579</v>
      </c>
      <c r="F142" s="4">
        <f t="shared" si="52"/>
        <v>7335.5</v>
      </c>
      <c r="G142" s="23">
        <f t="shared" si="53"/>
        <v>6.2580752273788676E-3</v>
      </c>
      <c r="K142" s="4">
        <f t="shared" si="73"/>
        <v>6.2580752273788676E-3</v>
      </c>
      <c r="N142" s="130">
        <f t="shared" ca="1" si="50"/>
        <v>7.2328852699590877E-3</v>
      </c>
      <c r="O142" s="4">
        <f t="shared" si="75"/>
        <v>1.3227966193683978E-2</v>
      </c>
      <c r="P142" s="312">
        <f t="shared" si="54"/>
        <v>38711.985959999998</v>
      </c>
      <c r="Q142" s="1"/>
      <c r="R142" s="4">
        <f t="shared" si="55"/>
        <v>4.8579380082181579E-5</v>
      </c>
      <c r="S142" s="4">
        <v>0.2</v>
      </c>
      <c r="T142" s="4">
        <f t="shared" si="56"/>
        <v>9.7158760164363158E-6</v>
      </c>
      <c r="Z142" s="16">
        <f t="shared" si="57"/>
        <v>7335.5</v>
      </c>
      <c r="AA142" s="113">
        <f t="shared" si="58"/>
        <v>6.5919030022947118E-3</v>
      </c>
      <c r="AB142" s="113">
        <f t="shared" si="59"/>
        <v>1.2894138418768134E-2</v>
      </c>
      <c r="AC142" s="113">
        <f t="shared" si="60"/>
        <v>-38711.979701924771</v>
      </c>
      <c r="AD142" s="113"/>
      <c r="AE142" s="113">
        <f t="shared" si="61"/>
        <v>2.2288196661052716E-8</v>
      </c>
      <c r="AF142" s="16">
        <f t="shared" si="70"/>
        <v>-38711.979701924771</v>
      </c>
      <c r="AG142" s="270"/>
      <c r="AH142" s="16">
        <f t="shared" si="62"/>
        <v>-6.6360631913892658E-3</v>
      </c>
      <c r="AI142" s="16">
        <f t="shared" si="63"/>
        <v>0.71730397785858035</v>
      </c>
      <c r="AJ142" s="16">
        <f t="shared" si="64"/>
        <v>-0.37000576832320936</v>
      </c>
      <c r="AK142" s="16">
        <f t="shared" si="65"/>
        <v>0.44877196632177818</v>
      </c>
      <c r="AL142" s="16">
        <f t="shared" si="66"/>
        <v>-1.0086579447865156</v>
      </c>
      <c r="AM142" s="16">
        <f t="shared" si="67"/>
        <v>-0.55193678841690297</v>
      </c>
      <c r="AN142" s="113">
        <f t="shared" si="91"/>
        <v>10.99920867829662</v>
      </c>
      <c r="AO142" s="113">
        <f t="shared" si="91"/>
        <v>10.999208678296606</v>
      </c>
      <c r="AP142" s="113">
        <f t="shared" si="91"/>
        <v>10.999208678303949</v>
      </c>
      <c r="AQ142" s="113">
        <f t="shared" si="91"/>
        <v>10.999208674494499</v>
      </c>
      <c r="AR142" s="113">
        <f t="shared" si="91"/>
        <v>10.999210650184953</v>
      </c>
      <c r="AS142" s="113">
        <f t="shared" si="91"/>
        <v>10.997977028621866</v>
      </c>
      <c r="AT142" s="113">
        <f t="shared" si="91"/>
        <v>10.927314953764823</v>
      </c>
      <c r="AU142" s="113">
        <f t="shared" si="69"/>
        <v>10.468822401233364</v>
      </c>
    </row>
    <row r="143" spans="1:64" x14ac:dyDescent="0.2">
      <c r="A143" s="52" t="s">
        <v>140</v>
      </c>
      <c r="B143" s="205" t="s">
        <v>112</v>
      </c>
      <c r="C143" s="52">
        <v>53730.486660000002</v>
      </c>
      <c r="D143" s="52">
        <v>3.3E-3</v>
      </c>
      <c r="E143" s="35">
        <f t="shared" si="51"/>
        <v>7335.521823760364</v>
      </c>
      <c r="F143" s="4">
        <f t="shared" si="52"/>
        <v>7335.5</v>
      </c>
      <c r="G143" s="23">
        <f t="shared" si="53"/>
        <v>6.958075231523253E-3</v>
      </c>
      <c r="K143" s="4">
        <f t="shared" ref="K143:K174" si="92">G143</f>
        <v>6.958075231523253E-3</v>
      </c>
      <c r="N143" s="130">
        <f t="shared" ca="1" si="50"/>
        <v>7.2328852699590877E-3</v>
      </c>
      <c r="O143" s="4">
        <f t="shared" si="75"/>
        <v>1.3227966193683978E-2</v>
      </c>
      <c r="P143" s="312">
        <f t="shared" si="54"/>
        <v>38711.986660000002</v>
      </c>
      <c r="Q143" s="1"/>
      <c r="R143" s="4">
        <f t="shared" si="55"/>
        <v>3.9311532677384735E-5</v>
      </c>
      <c r="S143" s="4">
        <v>0.4</v>
      </c>
      <c r="T143" s="4">
        <f t="shared" si="56"/>
        <v>1.5724613070953894E-5</v>
      </c>
      <c r="Z143" s="16">
        <f t="shared" si="57"/>
        <v>7335.5</v>
      </c>
      <c r="AA143" s="113">
        <f t="shared" si="58"/>
        <v>6.5919030022947118E-3</v>
      </c>
      <c r="AB143" s="113">
        <f t="shared" si="59"/>
        <v>1.359413842291252E-2</v>
      </c>
      <c r="AC143" s="113">
        <f t="shared" si="60"/>
        <v>-38711.979701924771</v>
      </c>
      <c r="AD143" s="113"/>
      <c r="AE143" s="113">
        <f t="shared" si="61"/>
        <v>5.3632840583279742E-8</v>
      </c>
      <c r="AF143" s="16">
        <f t="shared" si="70"/>
        <v>-38711.979701924771</v>
      </c>
      <c r="AG143" s="270"/>
      <c r="AH143" s="16">
        <f t="shared" si="62"/>
        <v>-6.6360631913892658E-3</v>
      </c>
      <c r="AI143" s="16">
        <f t="shared" si="63"/>
        <v>0.71730397785858035</v>
      </c>
      <c r="AJ143" s="16">
        <f t="shared" si="64"/>
        <v>-0.37000576832320936</v>
      </c>
      <c r="AK143" s="16">
        <f t="shared" si="65"/>
        <v>0.44877196632177818</v>
      </c>
      <c r="AL143" s="16">
        <f t="shared" si="66"/>
        <v>-1.0086579447865156</v>
      </c>
      <c r="AM143" s="16">
        <f t="shared" si="67"/>
        <v>-0.55193678841690297</v>
      </c>
      <c r="AN143" s="113">
        <f t="shared" si="91"/>
        <v>10.99920867829662</v>
      </c>
      <c r="AO143" s="113">
        <f t="shared" si="91"/>
        <v>10.999208678296606</v>
      </c>
      <c r="AP143" s="113">
        <f t="shared" si="91"/>
        <v>10.999208678303949</v>
      </c>
      <c r="AQ143" s="113">
        <f t="shared" si="91"/>
        <v>10.999208674494499</v>
      </c>
      <c r="AR143" s="113">
        <f t="shared" si="91"/>
        <v>10.999210650184953</v>
      </c>
      <c r="AS143" s="113">
        <f t="shared" si="91"/>
        <v>10.997977028621866</v>
      </c>
      <c r="AT143" s="113">
        <f t="shared" si="91"/>
        <v>10.927314953764823</v>
      </c>
      <c r="AU143" s="113">
        <f t="shared" si="69"/>
        <v>10.468822401233364</v>
      </c>
    </row>
    <row r="144" spans="1:64" x14ac:dyDescent="0.2">
      <c r="A144" s="52" t="s">
        <v>140</v>
      </c>
      <c r="B144" s="205" t="s">
        <v>112</v>
      </c>
      <c r="C144" s="52">
        <v>53730.486660000002</v>
      </c>
      <c r="D144" s="52">
        <v>3.3999999999999998E-3</v>
      </c>
      <c r="E144" s="35">
        <f t="shared" si="51"/>
        <v>7335.521823760364</v>
      </c>
      <c r="F144" s="4">
        <f t="shared" si="52"/>
        <v>7335.5</v>
      </c>
      <c r="G144" s="23">
        <f t="shared" si="53"/>
        <v>6.958075231523253E-3</v>
      </c>
      <c r="K144" s="4">
        <f t="shared" si="92"/>
        <v>6.958075231523253E-3</v>
      </c>
      <c r="N144" s="130">
        <f t="shared" ref="N144:N193" ca="1" si="93">C$11+C$12*F144</f>
        <v>7.2328852699590877E-3</v>
      </c>
      <c r="O144" s="4">
        <f t="shared" si="75"/>
        <v>1.3227966193683978E-2</v>
      </c>
      <c r="P144" s="312">
        <f t="shared" si="54"/>
        <v>38711.986660000002</v>
      </c>
      <c r="Q144" s="1"/>
      <c r="R144" s="4">
        <f t="shared" si="55"/>
        <v>3.9311532677384735E-5</v>
      </c>
      <c r="S144" s="4">
        <v>0.4</v>
      </c>
      <c r="T144" s="4">
        <f t="shared" si="56"/>
        <v>1.5724613070953894E-5</v>
      </c>
      <c r="Z144" s="16">
        <f t="shared" si="57"/>
        <v>7335.5</v>
      </c>
      <c r="AA144" s="113">
        <f t="shared" si="58"/>
        <v>6.5919030022947118E-3</v>
      </c>
      <c r="AB144" s="113">
        <f t="shared" si="59"/>
        <v>1.359413842291252E-2</v>
      </c>
      <c r="AC144" s="113">
        <f t="shared" si="60"/>
        <v>-38711.979701924771</v>
      </c>
      <c r="AD144" s="113"/>
      <c r="AE144" s="113">
        <f t="shared" si="61"/>
        <v>5.3632840583279742E-8</v>
      </c>
      <c r="AF144" s="16">
        <f t="shared" si="70"/>
        <v>-38711.979701924771</v>
      </c>
      <c r="AG144" s="270"/>
      <c r="AH144" s="16">
        <f t="shared" si="62"/>
        <v>-6.6360631913892658E-3</v>
      </c>
      <c r="AI144" s="16">
        <f t="shared" si="63"/>
        <v>0.71730397785858035</v>
      </c>
      <c r="AJ144" s="16">
        <f t="shared" si="64"/>
        <v>-0.37000576832320936</v>
      </c>
      <c r="AK144" s="16">
        <f t="shared" si="65"/>
        <v>0.44877196632177818</v>
      </c>
      <c r="AL144" s="16">
        <f t="shared" si="66"/>
        <v>-1.0086579447865156</v>
      </c>
      <c r="AM144" s="16">
        <f t="shared" si="67"/>
        <v>-0.55193678841690297</v>
      </c>
      <c r="AN144" s="113">
        <f t="shared" si="91"/>
        <v>10.99920867829662</v>
      </c>
      <c r="AO144" s="113">
        <f t="shared" si="91"/>
        <v>10.999208678296606</v>
      </c>
      <c r="AP144" s="113">
        <f t="shared" si="91"/>
        <v>10.999208678303949</v>
      </c>
      <c r="AQ144" s="113">
        <f t="shared" si="91"/>
        <v>10.999208674494499</v>
      </c>
      <c r="AR144" s="113">
        <f t="shared" si="91"/>
        <v>10.999210650184953</v>
      </c>
      <c r="AS144" s="113">
        <f t="shared" si="91"/>
        <v>10.997977028621866</v>
      </c>
      <c r="AT144" s="113">
        <f t="shared" si="91"/>
        <v>10.927314953764823</v>
      </c>
      <c r="AU144" s="113">
        <f t="shared" si="69"/>
        <v>10.468822401233364</v>
      </c>
    </row>
    <row r="145" spans="1:47" x14ac:dyDescent="0.2">
      <c r="A145" s="52" t="s">
        <v>140</v>
      </c>
      <c r="B145" s="205" t="s">
        <v>112</v>
      </c>
      <c r="C145" s="52">
        <v>53730.486660000002</v>
      </c>
      <c r="D145" s="52">
        <v>3.5000000000000001E-3</v>
      </c>
      <c r="E145" s="35">
        <f t="shared" si="51"/>
        <v>7335.521823760364</v>
      </c>
      <c r="F145" s="4">
        <f t="shared" si="52"/>
        <v>7335.5</v>
      </c>
      <c r="G145" s="23">
        <f t="shared" si="53"/>
        <v>6.958075231523253E-3</v>
      </c>
      <c r="K145" s="4">
        <f t="shared" si="92"/>
        <v>6.958075231523253E-3</v>
      </c>
      <c r="N145" s="130">
        <f t="shared" ca="1" si="93"/>
        <v>7.2328852699590877E-3</v>
      </c>
      <c r="O145" s="4">
        <f t="shared" si="75"/>
        <v>1.3227966193683978E-2</v>
      </c>
      <c r="P145" s="312">
        <f t="shared" si="54"/>
        <v>38711.986660000002</v>
      </c>
      <c r="Q145" s="1"/>
      <c r="R145" s="4">
        <f t="shared" si="55"/>
        <v>3.9311532677384735E-5</v>
      </c>
      <c r="S145" s="4">
        <v>0.4</v>
      </c>
      <c r="T145" s="4">
        <f t="shared" si="56"/>
        <v>1.5724613070953894E-5</v>
      </c>
      <c r="Z145" s="16">
        <f t="shared" si="57"/>
        <v>7335.5</v>
      </c>
      <c r="AA145" s="113">
        <f t="shared" si="58"/>
        <v>6.5919030022947118E-3</v>
      </c>
      <c r="AB145" s="113">
        <f t="shared" si="59"/>
        <v>1.359413842291252E-2</v>
      </c>
      <c r="AC145" s="113">
        <f t="shared" si="60"/>
        <v>-38711.979701924771</v>
      </c>
      <c r="AD145" s="113"/>
      <c r="AE145" s="113">
        <f t="shared" si="61"/>
        <v>5.3632840583279742E-8</v>
      </c>
      <c r="AF145" s="16">
        <f t="shared" si="70"/>
        <v>-38711.979701924771</v>
      </c>
      <c r="AG145" s="270"/>
      <c r="AH145" s="16">
        <f t="shared" si="62"/>
        <v>-6.6360631913892658E-3</v>
      </c>
      <c r="AI145" s="16">
        <f t="shared" si="63"/>
        <v>0.71730397785858035</v>
      </c>
      <c r="AJ145" s="16">
        <f t="shared" si="64"/>
        <v>-0.37000576832320936</v>
      </c>
      <c r="AK145" s="16">
        <f t="shared" si="65"/>
        <v>0.44877196632177818</v>
      </c>
      <c r="AL145" s="16">
        <f t="shared" si="66"/>
        <v>-1.0086579447865156</v>
      </c>
      <c r="AM145" s="16">
        <f t="shared" si="67"/>
        <v>-0.55193678841690297</v>
      </c>
      <c r="AN145" s="113">
        <f t="shared" si="91"/>
        <v>10.99920867829662</v>
      </c>
      <c r="AO145" s="113">
        <f t="shared" si="91"/>
        <v>10.999208678296606</v>
      </c>
      <c r="AP145" s="113">
        <f t="shared" si="91"/>
        <v>10.999208678303949</v>
      </c>
      <c r="AQ145" s="113">
        <f t="shared" si="91"/>
        <v>10.999208674494499</v>
      </c>
      <c r="AR145" s="113">
        <f t="shared" si="91"/>
        <v>10.999210650184953</v>
      </c>
      <c r="AS145" s="113">
        <f t="shared" si="91"/>
        <v>10.997977028621866</v>
      </c>
      <c r="AT145" s="113">
        <f t="shared" si="91"/>
        <v>10.927314953764823</v>
      </c>
      <c r="AU145" s="113">
        <f t="shared" si="69"/>
        <v>10.468822401233364</v>
      </c>
    </row>
    <row r="146" spans="1:47" x14ac:dyDescent="0.2">
      <c r="A146" s="208" t="s">
        <v>132</v>
      </c>
      <c r="B146" s="209" t="s">
        <v>111</v>
      </c>
      <c r="C146" s="210">
        <v>53747.223700000002</v>
      </c>
      <c r="D146" s="210">
        <v>2.9999999999999997E-4</v>
      </c>
      <c r="E146" s="35">
        <f t="shared" si="51"/>
        <v>7388.0169661467144</v>
      </c>
      <c r="F146" s="4">
        <f t="shared" si="52"/>
        <v>7388</v>
      </c>
      <c r="G146" s="23">
        <f t="shared" si="53"/>
        <v>5.4093210055725649E-3</v>
      </c>
      <c r="K146" s="4">
        <f t="shared" si="92"/>
        <v>5.4093210055725649E-3</v>
      </c>
      <c r="N146" s="130">
        <f t="shared" ca="1" si="93"/>
        <v>7.3113335899528085E-3</v>
      </c>
      <c r="O146" s="4">
        <f t="shared" si="75"/>
        <v>1.3274552525377594E-2</v>
      </c>
      <c r="P146" s="312">
        <f t="shared" si="54"/>
        <v>38728.723700000002</v>
      </c>
      <c r="Q146" s="1"/>
      <c r="R146" s="4">
        <f t="shared" si="55"/>
        <v>6.1861866860134533E-5</v>
      </c>
      <c r="S146" s="4">
        <v>1</v>
      </c>
      <c r="T146" s="4">
        <f t="shared" si="56"/>
        <v>6.1861866860134533E-5</v>
      </c>
      <c r="Z146" s="16">
        <f t="shared" si="57"/>
        <v>7388</v>
      </c>
      <c r="AA146" s="113">
        <f t="shared" si="58"/>
        <v>6.6761485851143006E-3</v>
      </c>
      <c r="AB146" s="113">
        <f t="shared" si="59"/>
        <v>1.2007724945835858E-2</v>
      </c>
      <c r="AC146" s="113">
        <f t="shared" si="60"/>
        <v>-38728.718290678997</v>
      </c>
      <c r="AD146" s="113"/>
      <c r="AE146" s="113">
        <f t="shared" si="61"/>
        <v>1.6048521162875726E-6</v>
      </c>
      <c r="AF146" s="16">
        <f t="shared" si="70"/>
        <v>-38728.718290678997</v>
      </c>
      <c r="AG146" s="270"/>
      <c r="AH146" s="16">
        <f t="shared" si="62"/>
        <v>-6.5984039402632935E-3</v>
      </c>
      <c r="AI146" s="16">
        <f t="shared" si="63"/>
        <v>0.71483287891696978</v>
      </c>
      <c r="AJ146" s="16">
        <f t="shared" si="64"/>
        <v>-0.36487566802595922</v>
      </c>
      <c r="AK146" s="16">
        <f t="shared" si="65"/>
        <v>0.44720580468517351</v>
      </c>
      <c r="AL146" s="16">
        <f t="shared" si="66"/>
        <v>-1.0031419760736371</v>
      </c>
      <c r="AM146" s="16">
        <f t="shared" si="67"/>
        <v>-0.5483440874704284</v>
      </c>
      <c r="AN146" s="113">
        <f t="shared" si="91"/>
        <v>11.005739050487104</v>
      </c>
      <c r="AO146" s="113">
        <f t="shared" si="91"/>
        <v>11.005739050486355</v>
      </c>
      <c r="AP146" s="113">
        <f t="shared" si="91"/>
        <v>11.005739050625619</v>
      </c>
      <c r="AQ146" s="113">
        <f t="shared" si="91"/>
        <v>11.005739024793479</v>
      </c>
      <c r="AR146" s="113">
        <f t="shared" si="91"/>
        <v>11.005743815220626</v>
      </c>
      <c r="AS146" s="113">
        <f t="shared" si="91"/>
        <v>11.004813075891047</v>
      </c>
      <c r="AT146" s="113">
        <f t="shared" si="91"/>
        <v>10.935607005696383</v>
      </c>
      <c r="AU146" s="113">
        <f t="shared" si="69"/>
        <v>10.475376670860477</v>
      </c>
    </row>
    <row r="147" spans="1:47" x14ac:dyDescent="0.2">
      <c r="A147" s="208" t="s">
        <v>132</v>
      </c>
      <c r="B147" s="209" t="s">
        <v>112</v>
      </c>
      <c r="C147" s="210">
        <v>53763.4836</v>
      </c>
      <c r="D147" s="210">
        <v>1E-4</v>
      </c>
      <c r="E147" s="35">
        <f t="shared" si="51"/>
        <v>7439.0155755595897</v>
      </c>
      <c r="F147" s="4">
        <f t="shared" si="52"/>
        <v>7439</v>
      </c>
      <c r="G147" s="23">
        <f t="shared" si="53"/>
        <v>4.9659597425488755E-3</v>
      </c>
      <c r="K147" s="4">
        <f t="shared" si="92"/>
        <v>4.9659597425488755E-3</v>
      </c>
      <c r="N147" s="130">
        <f t="shared" ca="1" si="93"/>
        <v>7.3875405293752812E-3</v>
      </c>
      <c r="O147" s="4">
        <f t="shared" si="75"/>
        <v>1.3319838497731626E-2</v>
      </c>
      <c r="P147" s="312">
        <f t="shared" si="54"/>
        <v>38744.9836</v>
      </c>
      <c r="Q147" s="1"/>
      <c r="R147" s="4">
        <f t="shared" si="55"/>
        <v>6.9787290256293692E-5</v>
      </c>
      <c r="S147" s="4">
        <v>1</v>
      </c>
      <c r="T147" s="4">
        <f t="shared" si="56"/>
        <v>6.9787290256293692E-5</v>
      </c>
      <c r="Z147" s="16">
        <f t="shared" si="57"/>
        <v>7439</v>
      </c>
      <c r="AA147" s="113">
        <f t="shared" si="58"/>
        <v>6.7581621236222087E-3</v>
      </c>
      <c r="AB147" s="113">
        <f t="shared" si="59"/>
        <v>1.1527636116658291E-2</v>
      </c>
      <c r="AC147" s="113">
        <f t="shared" si="60"/>
        <v>-38744.978634040257</v>
      </c>
      <c r="AD147" s="113"/>
      <c r="AE147" s="113">
        <f t="shared" si="61"/>
        <v>3.2119893747249248E-6</v>
      </c>
      <c r="AF147" s="16">
        <f t="shared" si="70"/>
        <v>-38744.978634040257</v>
      </c>
      <c r="AG147" s="270"/>
      <c r="AH147" s="16">
        <f t="shared" si="62"/>
        <v>-6.5616763741094168E-3</v>
      </c>
      <c r="AI147" s="16">
        <f t="shared" si="63"/>
        <v>0.71245682746350036</v>
      </c>
      <c r="AJ147" s="16">
        <f t="shared" si="64"/>
        <v>-0.35991529226814267</v>
      </c>
      <c r="AK147" s="16">
        <f t="shared" si="65"/>
        <v>0.44568177281390142</v>
      </c>
      <c r="AL147" s="16">
        <f t="shared" si="66"/>
        <v>-0.99781981479646698</v>
      </c>
      <c r="AM147" s="16">
        <f t="shared" si="67"/>
        <v>-0.54488790487176519</v>
      </c>
      <c r="AN147" s="113">
        <f t="shared" si="91"/>
        <v>11.012061370924661</v>
      </c>
      <c r="AO147" s="113">
        <f t="shared" si="91"/>
        <v>11.012061370920943</v>
      </c>
      <c r="AP147" s="113">
        <f t="shared" si="91"/>
        <v>11.01206137134618</v>
      </c>
      <c r="AQ147" s="113">
        <f t="shared" si="91"/>
        <v>11.012061322715196</v>
      </c>
      <c r="AR147" s="113">
        <f t="shared" si="91"/>
        <v>11.012066883317054</v>
      </c>
      <c r="AS147" s="113">
        <f t="shared" si="91"/>
        <v>11.01141842900633</v>
      </c>
      <c r="AT147" s="113">
        <f t="shared" si="91"/>
        <v>10.943643211068821</v>
      </c>
      <c r="AU147" s="113">
        <f t="shared" si="69"/>
        <v>10.481743675641102</v>
      </c>
    </row>
    <row r="148" spans="1:47" x14ac:dyDescent="0.2">
      <c r="A148" s="208" t="s">
        <v>132</v>
      </c>
      <c r="B148" s="209" t="s">
        <v>111</v>
      </c>
      <c r="C148" s="210">
        <v>53763.643600000003</v>
      </c>
      <c r="D148" s="210">
        <v>2.0000000000000001E-4</v>
      </c>
      <c r="E148" s="35">
        <f t="shared" si="51"/>
        <v>7439.5174099808492</v>
      </c>
      <c r="F148" s="4">
        <f t="shared" si="52"/>
        <v>7439.5</v>
      </c>
      <c r="G148" s="23">
        <f t="shared" si="53"/>
        <v>5.550828755076509E-3</v>
      </c>
      <c r="K148" s="4">
        <f t="shared" si="92"/>
        <v>5.550828755076509E-3</v>
      </c>
      <c r="N148" s="130">
        <f t="shared" ca="1" si="93"/>
        <v>7.3882876562323639E-3</v>
      </c>
      <c r="O148" s="4">
        <f t="shared" si="75"/>
        <v>1.3320282627512068E-2</v>
      </c>
      <c r="P148" s="312">
        <f t="shared" si="54"/>
        <v>38745.143600000003</v>
      </c>
      <c r="Q148" s="1"/>
      <c r="R148" s="4">
        <f t="shared" si="55"/>
        <v>6.0364413475903899E-5</v>
      </c>
      <c r="S148" s="4">
        <v>1</v>
      </c>
      <c r="T148" s="4">
        <f t="shared" si="56"/>
        <v>6.0364413475903899E-5</v>
      </c>
      <c r="Z148" s="16">
        <f t="shared" si="57"/>
        <v>7439.5</v>
      </c>
      <c r="AA148" s="113">
        <f t="shared" si="58"/>
        <v>6.7589670218099656E-3</v>
      </c>
      <c r="AB148" s="113">
        <f t="shared" si="59"/>
        <v>1.211214436077861E-2</v>
      </c>
      <c r="AC148" s="113">
        <f t="shared" si="60"/>
        <v>-38745.138049171248</v>
      </c>
      <c r="AD148" s="113"/>
      <c r="AE148" s="113">
        <f t="shared" si="61"/>
        <v>1.4595980715457207E-6</v>
      </c>
      <c r="AF148" s="16">
        <f t="shared" si="70"/>
        <v>-38745.138049171248</v>
      </c>
      <c r="AG148" s="270"/>
      <c r="AH148" s="16">
        <f t="shared" si="62"/>
        <v>-6.561315605702102E-3</v>
      </c>
      <c r="AI148" s="16">
        <f t="shared" si="63"/>
        <v>0.71243365105303669</v>
      </c>
      <c r="AJ148" s="16">
        <f t="shared" si="64"/>
        <v>-0.35986677374229231</v>
      </c>
      <c r="AK148" s="16">
        <f t="shared" si="65"/>
        <v>0.44566681909719341</v>
      </c>
      <c r="AL148" s="16">
        <f t="shared" si="66"/>
        <v>-0.99776781177392604</v>
      </c>
      <c r="AM148" s="16">
        <f t="shared" si="67"/>
        <v>-0.54485418391599139</v>
      </c>
      <c r="AN148" s="113">
        <f t="shared" si="91"/>
        <v>11.012123250438965</v>
      </c>
      <c r="AO148" s="113">
        <f t="shared" si="91"/>
        <v>11.012123250435206</v>
      </c>
      <c r="AP148" s="113">
        <f t="shared" si="91"/>
        <v>11.012123250863519</v>
      </c>
      <c r="AQ148" s="113">
        <f t="shared" si="91"/>
        <v>11.012123202063879</v>
      </c>
      <c r="AR148" s="113">
        <f t="shared" si="91"/>
        <v>11.012128761091779</v>
      </c>
      <c r="AS148" s="113">
        <f t="shared" si="91"/>
        <v>11.011483015525636</v>
      </c>
      <c r="AT148" s="113">
        <f t="shared" si="91"/>
        <v>10.943721904817982</v>
      </c>
      <c r="AU148" s="113">
        <f t="shared" si="69"/>
        <v>10.481806097256598</v>
      </c>
    </row>
    <row r="149" spans="1:47" x14ac:dyDescent="0.2">
      <c r="A149" s="208" t="s">
        <v>132</v>
      </c>
      <c r="B149" s="209" t="s">
        <v>112</v>
      </c>
      <c r="C149" s="210">
        <v>53764.281300000002</v>
      </c>
      <c r="D149" s="210">
        <v>2.0000000000000001E-4</v>
      </c>
      <c r="E149" s="35">
        <f t="shared" ref="E149:E193" si="94">(C149-C$7)/C$8</f>
        <v>7441.5175337960363</v>
      </c>
      <c r="F149" s="4">
        <f t="shared" ref="F149:F193" si="95">ROUND(2*E149,0)/2</f>
        <v>7441.5</v>
      </c>
      <c r="G149" s="23">
        <f t="shared" ref="G149:G193" si="96">C149-(C$7+F149*C$8)</f>
        <v>5.5903047832543962E-3</v>
      </c>
      <c r="K149" s="4">
        <f t="shared" si="92"/>
        <v>5.5903047832543962E-3</v>
      </c>
      <c r="N149" s="130">
        <f t="shared" ca="1" si="93"/>
        <v>7.3912761636606965E-3</v>
      </c>
      <c r="O149" s="4">
        <f t="shared" si="75"/>
        <v>1.3322059175693908E-2</v>
      </c>
      <c r="P149" s="312">
        <f t="shared" ref="P149:P193" si="97">C149-15018.5</f>
        <v>38745.781300000002</v>
      </c>
      <c r="Q149" s="1"/>
      <c r="R149" s="4">
        <f t="shared" ref="R149:R193" si="98">+(O149-G149)^2</f>
        <v>5.9780025985007684E-5</v>
      </c>
      <c r="S149" s="4">
        <v>1</v>
      </c>
      <c r="T149" s="4">
        <f t="shared" ref="T149:T193" si="99">S149*R149</f>
        <v>5.9780025985007684E-5</v>
      </c>
      <c r="Z149" s="16">
        <f t="shared" ref="Z149:Z212" si="100">F149</f>
        <v>7441.5</v>
      </c>
      <c r="AA149" s="113">
        <f t="shared" ref="AA149:AA212" si="101">AB$3+AB$4*Z149+AB$5*Z149^2+AH149</f>
        <v>6.7621867774646212E-3</v>
      </c>
      <c r="AB149" s="113">
        <f t="shared" ref="AB149:AB212" si="102">IF(S149&lt;&gt;0,G149-AH149, -9999)</f>
        <v>1.2150177181483684E-2</v>
      </c>
      <c r="AC149" s="113">
        <f t="shared" ref="AC149:AC212" si="103">+G149-P149</f>
        <v>-38745.775709695219</v>
      </c>
      <c r="AD149" s="113"/>
      <c r="AE149" s="113">
        <f t="shared" ref="AE149:AE212" si="104">+(G149-AA149)^2*S149</f>
        <v>1.3733074083541339E-6</v>
      </c>
      <c r="AF149" s="16">
        <f t="shared" si="70"/>
        <v>-38745.775709695219</v>
      </c>
      <c r="AG149" s="270"/>
      <c r="AH149" s="16">
        <f t="shared" ref="AH149:AH212" si="105">$AB$6*($AB$11/AI149*AJ149+$AB$12)</f>
        <v>-6.5598723982292868E-3</v>
      </c>
      <c r="AI149" s="16">
        <f t="shared" ref="AI149:AI212" si="106">1+$AB$7*COS(AL149)</f>
        <v>0.71234096826220639</v>
      </c>
      <c r="AJ149" s="16">
        <f t="shared" ref="AJ149:AJ212" si="107">SIN(AL149+RADIANS($AB$9))</f>
        <v>-0.35967272147184226</v>
      </c>
      <c r="AK149" s="16">
        <f t="shared" ref="AK149:AK212" si="108">$AB$7*SIN(AL149)</f>
        <v>0.44560700190927455</v>
      </c>
      <c r="AL149" s="16">
        <f t="shared" ref="AL149:AL212" si="109">2*ATAN(AM149)</f>
        <v>-0.99755983351110311</v>
      </c>
      <c r="AM149" s="16">
        <f t="shared" ref="AM149:AM212" si="110">SQRT((1+$AB$7)/(1-$AB$7))*TAN(AN149/2)</f>
        <v>-0.54471933157869601</v>
      </c>
      <c r="AN149" s="113">
        <f t="shared" ref="AN149:AT164" si="111">$AU149+$AB$7*SIN(AO149)</f>
        <v>11.012370748369257</v>
      </c>
      <c r="AO149" s="113">
        <f t="shared" si="111"/>
        <v>11.012370748365331</v>
      </c>
      <c r="AP149" s="113">
        <f t="shared" si="111"/>
        <v>11.012370748805914</v>
      </c>
      <c r="AQ149" s="113">
        <f t="shared" si="111"/>
        <v>11.012370699348125</v>
      </c>
      <c r="AR149" s="113">
        <f t="shared" si="111"/>
        <v>11.012376250354192</v>
      </c>
      <c r="AS149" s="113">
        <f t="shared" si="111"/>
        <v>11.01174132830961</v>
      </c>
      <c r="AT149" s="113">
        <f t="shared" si="111"/>
        <v>10.944036661815638</v>
      </c>
      <c r="AU149" s="113">
        <f t="shared" ref="AU149:AU212" si="112">RADIANS($AB$9)+$AB$18*(F149-AB$15)</f>
        <v>10.482055783718584</v>
      </c>
    </row>
    <row r="150" spans="1:47" x14ac:dyDescent="0.2">
      <c r="A150" s="208" t="s">
        <v>132</v>
      </c>
      <c r="B150" s="209" t="s">
        <v>111</v>
      </c>
      <c r="C150" s="210">
        <v>53764.440499999997</v>
      </c>
      <c r="D150" s="210">
        <v>2.0000000000000001E-4</v>
      </c>
      <c r="E150" s="35">
        <f t="shared" si="94"/>
        <v>7442.0168590451622</v>
      </c>
      <c r="F150" s="4">
        <f t="shared" si="95"/>
        <v>7442</v>
      </c>
      <c r="G150" s="23">
        <f t="shared" si="96"/>
        <v>5.375173786887899E-3</v>
      </c>
      <c r="K150" s="4">
        <f t="shared" si="92"/>
        <v>5.375173786887899E-3</v>
      </c>
      <c r="N150" s="130">
        <f t="shared" ca="1" si="93"/>
        <v>7.3920232905177793E-3</v>
      </c>
      <c r="O150" s="4">
        <f t="shared" si="75"/>
        <v>1.3322503320004384E-2</v>
      </c>
      <c r="P150" s="312">
        <f t="shared" si="97"/>
        <v>38745.940499999997</v>
      </c>
      <c r="Q150" s="1"/>
      <c r="R150" s="4">
        <f t="shared" si="98"/>
        <v>6.316004670794548E-5</v>
      </c>
      <c r="S150" s="4">
        <v>1</v>
      </c>
      <c r="T150" s="4">
        <f t="shared" si="99"/>
        <v>6.316004670794548E-5</v>
      </c>
      <c r="Z150" s="16">
        <f t="shared" si="100"/>
        <v>7442</v>
      </c>
      <c r="AA150" s="113">
        <f t="shared" si="101"/>
        <v>6.7629917570908218E-3</v>
      </c>
      <c r="AB150" s="113">
        <f t="shared" si="102"/>
        <v>1.1934685349801461E-2</v>
      </c>
      <c r="AC150" s="113">
        <f t="shared" si="103"/>
        <v>-38745.93512482621</v>
      </c>
      <c r="AD150" s="113"/>
      <c r="AE150" s="113">
        <f t="shared" si="104"/>
        <v>1.9260387184181606E-6</v>
      </c>
      <c r="AF150" s="16">
        <f t="shared" ref="AF150:AF213" si="113">IF(S150&lt;&gt;0,G150-P150, -9999)</f>
        <v>-38745.93512482621</v>
      </c>
      <c r="AG150" s="270"/>
      <c r="AH150" s="16">
        <f t="shared" si="105"/>
        <v>-6.5595115629135618E-3</v>
      </c>
      <c r="AI150" s="16">
        <f t="shared" si="106"/>
        <v>0.7123178032758215</v>
      </c>
      <c r="AJ150" s="16">
        <f t="shared" si="107"/>
        <v>-0.35962421386200272</v>
      </c>
      <c r="AK150" s="16">
        <f t="shared" si="108"/>
        <v>0.44559204703276323</v>
      </c>
      <c r="AL150" s="16">
        <f t="shared" si="109"/>
        <v>-0.99750784740001563</v>
      </c>
      <c r="AM150" s="16">
        <f t="shared" si="110"/>
        <v>-0.5446856263630222</v>
      </c>
      <c r="AN150" s="113">
        <f t="shared" si="111"/>
        <v>11.012432617821091</v>
      </c>
      <c r="AO150" s="113">
        <f t="shared" si="111"/>
        <v>11.012432617817126</v>
      </c>
      <c r="AP150" s="113">
        <f t="shared" si="111"/>
        <v>11.012432618260764</v>
      </c>
      <c r="AQ150" s="113">
        <f t="shared" si="111"/>
        <v>11.012432568642636</v>
      </c>
      <c r="AR150" s="113">
        <f t="shared" si="111"/>
        <v>11.012438117212389</v>
      </c>
      <c r="AS150" s="113">
        <f t="shared" si="111"/>
        <v>11.011805898183338</v>
      </c>
      <c r="AT150" s="113">
        <f t="shared" si="111"/>
        <v>10.944115346564987</v>
      </c>
      <c r="AU150" s="113">
        <f t="shared" si="112"/>
        <v>10.48211820533408</v>
      </c>
    </row>
    <row r="151" spans="1:47" x14ac:dyDescent="0.2">
      <c r="A151" s="208" t="s">
        <v>132</v>
      </c>
      <c r="B151" s="209" t="s">
        <v>111</v>
      </c>
      <c r="C151" s="210">
        <v>53765.397499999999</v>
      </c>
      <c r="D151" s="210">
        <v>2.9999999999999997E-4</v>
      </c>
      <c r="E151" s="35">
        <f t="shared" si="94"/>
        <v>7445.0184561772621</v>
      </c>
      <c r="F151" s="4">
        <f t="shared" si="95"/>
        <v>7445</v>
      </c>
      <c r="G151" s="23">
        <f t="shared" si="96"/>
        <v>5.8843878287007101E-3</v>
      </c>
      <c r="K151" s="4">
        <f t="shared" si="92"/>
        <v>5.8843878287007101E-3</v>
      </c>
      <c r="N151" s="130">
        <f t="shared" ca="1" si="93"/>
        <v>7.3965060516602791E-3</v>
      </c>
      <c r="O151" s="4">
        <f t="shared" si="75"/>
        <v>1.3325168246893369E-2</v>
      </c>
      <c r="P151" s="312">
        <f t="shared" si="97"/>
        <v>38746.897499999999</v>
      </c>
      <c r="Q151" s="1"/>
      <c r="R151" s="4">
        <f t="shared" si="98"/>
        <v>5.5365213231759313E-5</v>
      </c>
      <c r="S151" s="4">
        <v>1</v>
      </c>
      <c r="T151" s="4">
        <f t="shared" si="99"/>
        <v>5.5365213231759313E-5</v>
      </c>
      <c r="Z151" s="16">
        <f t="shared" si="100"/>
        <v>7445</v>
      </c>
      <c r="AA151" s="113">
        <f t="shared" si="101"/>
        <v>6.7678219766274901E-3</v>
      </c>
      <c r="AB151" s="113">
        <f t="shared" si="102"/>
        <v>1.2441734098966588E-2</v>
      </c>
      <c r="AC151" s="113">
        <f t="shared" si="103"/>
        <v>-38746.89161561217</v>
      </c>
      <c r="AD151" s="113"/>
      <c r="AE151" s="113">
        <f t="shared" si="104"/>
        <v>7.8045589372311581E-7</v>
      </c>
      <c r="AF151" s="16">
        <f t="shared" si="113"/>
        <v>-38746.89161561217</v>
      </c>
      <c r="AG151" s="270"/>
      <c r="AH151" s="16">
        <f t="shared" si="105"/>
        <v>-6.5573462702658786E-3</v>
      </c>
      <c r="AI151" s="16">
        <f t="shared" si="106"/>
        <v>0.71217886131054597</v>
      </c>
      <c r="AJ151" s="16">
        <f t="shared" si="107"/>
        <v>-0.35933321404109458</v>
      </c>
      <c r="AK151" s="16">
        <f t="shared" si="108"/>
        <v>0.44550231291700748</v>
      </c>
      <c r="AL151" s="16">
        <f t="shared" si="109"/>
        <v>-0.99719600171813427</v>
      </c>
      <c r="AM151" s="16">
        <f t="shared" si="110"/>
        <v>-0.54448346112253376</v>
      </c>
      <c r="AN151" s="113">
        <f t="shared" si="111"/>
        <v>11.012803792289176</v>
      </c>
      <c r="AO151" s="113">
        <f t="shared" si="111"/>
        <v>11.012803792284956</v>
      </c>
      <c r="AP151" s="113">
        <f t="shared" si="111"/>
        <v>11.012803792746819</v>
      </c>
      <c r="AQ151" s="113">
        <f t="shared" si="111"/>
        <v>11.012803742203133</v>
      </c>
      <c r="AR151" s="113">
        <f t="shared" si="111"/>
        <v>11.012809272545702</v>
      </c>
      <c r="AS151" s="113">
        <f t="shared" si="111"/>
        <v>11.012193247534878</v>
      </c>
      <c r="AT151" s="113">
        <f t="shared" si="111"/>
        <v>10.944587417255661</v>
      </c>
      <c r="AU151" s="113">
        <f t="shared" si="112"/>
        <v>10.482492735027058</v>
      </c>
    </row>
    <row r="152" spans="1:47" x14ac:dyDescent="0.2">
      <c r="A152" s="208" t="s">
        <v>132</v>
      </c>
      <c r="B152" s="209" t="s">
        <v>112</v>
      </c>
      <c r="C152" s="210">
        <v>53765.557699999998</v>
      </c>
      <c r="D152" s="210">
        <v>8.0000000000000004E-4</v>
      </c>
      <c r="E152" s="35">
        <f t="shared" si="94"/>
        <v>7445.5209178915329</v>
      </c>
      <c r="F152" s="4">
        <f t="shared" si="95"/>
        <v>7445.5</v>
      </c>
      <c r="G152" s="23">
        <f t="shared" si="96"/>
        <v>6.6692568361759186E-3</v>
      </c>
      <c r="K152" s="4">
        <f t="shared" si="92"/>
        <v>6.6692568361759186E-3</v>
      </c>
      <c r="N152" s="130">
        <f t="shared" ca="1" si="93"/>
        <v>7.3972531785173618E-3</v>
      </c>
      <c r="O152" s="4">
        <f t="shared" si="75"/>
        <v>1.3325612411545888E-2</v>
      </c>
      <c r="P152" s="312">
        <f t="shared" si="97"/>
        <v>38747.057699999998</v>
      </c>
      <c r="Q152" s="1"/>
      <c r="R152" s="4">
        <f t="shared" si="98"/>
        <v>4.4307069545758883E-5</v>
      </c>
      <c r="S152" s="4">
        <v>1</v>
      </c>
      <c r="T152" s="4">
        <f t="shared" si="99"/>
        <v>4.4307069545758883E-5</v>
      </c>
      <c r="Z152" s="16">
        <f t="shared" si="100"/>
        <v>7445.5</v>
      </c>
      <c r="AA152" s="113">
        <f t="shared" si="101"/>
        <v>6.7686270701552429E-3</v>
      </c>
      <c r="AB152" s="113">
        <f t="shared" si="102"/>
        <v>1.3226242177566565E-2</v>
      </c>
      <c r="AC152" s="113">
        <f t="shared" si="103"/>
        <v>-38747.051030743161</v>
      </c>
      <c r="AD152" s="113"/>
      <c r="AE152" s="113">
        <f t="shared" si="104"/>
        <v>9.8744434011056579E-9</v>
      </c>
      <c r="AF152" s="16">
        <f t="shared" si="113"/>
        <v>-38747.051030743161</v>
      </c>
      <c r="AG152" s="270"/>
      <c r="AH152" s="16">
        <f t="shared" si="105"/>
        <v>-6.5569853413906453E-3</v>
      </c>
      <c r="AI152" s="16">
        <f t="shared" si="106"/>
        <v>0.71215571230583197</v>
      </c>
      <c r="AJ152" s="16">
        <f t="shared" si="107"/>
        <v>-0.35928472170976278</v>
      </c>
      <c r="AK152" s="16">
        <f t="shared" si="108"/>
        <v>0.44548735642297882</v>
      </c>
      <c r="AL152" s="16">
        <f t="shared" si="109"/>
        <v>-0.9971440392644596</v>
      </c>
      <c r="AM152" s="16">
        <f t="shared" si="110"/>
        <v>-0.54444977791949167</v>
      </c>
      <c r="AN152" s="113">
        <f t="shared" si="111"/>
        <v>11.012865647661888</v>
      </c>
      <c r="AO152" s="113">
        <f t="shared" si="111"/>
        <v>11.012865647657625</v>
      </c>
      <c r="AP152" s="113">
        <f t="shared" si="111"/>
        <v>11.012865648122503</v>
      </c>
      <c r="AQ152" s="113">
        <f t="shared" si="111"/>
        <v>11.012865597430782</v>
      </c>
      <c r="AR152" s="113">
        <f t="shared" si="111"/>
        <v>11.012871124135138</v>
      </c>
      <c r="AS152" s="113">
        <f t="shared" si="111"/>
        <v>11.012257794113621</v>
      </c>
      <c r="AT152" s="113">
        <f t="shared" si="111"/>
        <v>10.944666089402613</v>
      </c>
      <c r="AU152" s="113">
        <f t="shared" si="112"/>
        <v>10.482555156642555</v>
      </c>
    </row>
    <row r="153" spans="1:47" x14ac:dyDescent="0.2">
      <c r="A153" s="203" t="s">
        <v>261</v>
      </c>
      <c r="B153" s="204" t="s">
        <v>112</v>
      </c>
      <c r="C153" s="203">
        <v>53777.992279999999</v>
      </c>
      <c r="D153" s="203">
        <v>1E-4</v>
      </c>
      <c r="E153" s="35">
        <f t="shared" si="94"/>
        <v>7484.5215445026006</v>
      </c>
      <c r="F153" s="4">
        <f t="shared" si="95"/>
        <v>7484.5</v>
      </c>
      <c r="G153" s="23">
        <f t="shared" si="96"/>
        <v>6.8690394109580666E-3</v>
      </c>
      <c r="K153" s="4">
        <f t="shared" si="92"/>
        <v>6.8690394109580666E-3</v>
      </c>
      <c r="N153" s="130">
        <f t="shared" ca="1" si="93"/>
        <v>7.4555290733698404E-3</v>
      </c>
      <c r="O153" s="4">
        <f t="shared" si="75"/>
        <v>1.3360266207847925E-2</v>
      </c>
      <c r="P153" s="312">
        <f t="shared" si="97"/>
        <v>38759.492279999999</v>
      </c>
      <c r="Q153" s="1"/>
      <c r="R153" s="4">
        <f t="shared" si="98"/>
        <v>4.213602532866098E-5</v>
      </c>
      <c r="S153" s="4">
        <v>1</v>
      </c>
      <c r="T153" s="4">
        <f t="shared" si="99"/>
        <v>4.213602532866098E-5</v>
      </c>
      <c r="Z153" s="16">
        <f t="shared" si="100"/>
        <v>7484.5</v>
      </c>
      <c r="AA153" s="113">
        <f t="shared" si="101"/>
        <v>6.8314742548116238E-3</v>
      </c>
      <c r="AB153" s="113">
        <f t="shared" si="102"/>
        <v>1.3397831363994368E-2</v>
      </c>
      <c r="AC153" s="113">
        <f t="shared" si="103"/>
        <v>-38759.485410960588</v>
      </c>
      <c r="AD153" s="113"/>
      <c r="AE153" s="113">
        <f t="shared" si="104"/>
        <v>1.4111409563066306E-9</v>
      </c>
      <c r="AF153" s="16">
        <f t="shared" si="113"/>
        <v>-38759.485410960588</v>
      </c>
      <c r="AG153" s="270"/>
      <c r="AH153" s="16">
        <f t="shared" si="105"/>
        <v>-6.5287919530363017E-3</v>
      </c>
      <c r="AI153" s="16">
        <f t="shared" si="106"/>
        <v>0.71035709805072811</v>
      </c>
      <c r="AJ153" s="16">
        <f t="shared" si="107"/>
        <v>-0.3555090360446399</v>
      </c>
      <c r="AK153" s="16">
        <f t="shared" si="108"/>
        <v>0.44432005136084246</v>
      </c>
      <c r="AL153" s="16">
        <f t="shared" si="109"/>
        <v>-0.99310134015958773</v>
      </c>
      <c r="AM153" s="16">
        <f t="shared" si="110"/>
        <v>-0.54183212591459762</v>
      </c>
      <c r="AN153" s="113">
        <f t="shared" si="111"/>
        <v>11.017684187985919</v>
      </c>
      <c r="AO153" s="113">
        <f t="shared" si="111"/>
        <v>11.017684187978299</v>
      </c>
      <c r="AP153" s="113">
        <f t="shared" si="111"/>
        <v>11.017684188628133</v>
      </c>
      <c r="AQ153" s="113">
        <f t="shared" si="111"/>
        <v>11.017684133209409</v>
      </c>
      <c r="AR153" s="113">
        <f t="shared" si="111"/>
        <v>11.0176888588931</v>
      </c>
      <c r="AS153" s="113">
        <f t="shared" si="111"/>
        <v>11.017282193393978</v>
      </c>
      <c r="AT153" s="113">
        <f t="shared" si="111"/>
        <v>10.950796964232779</v>
      </c>
      <c r="AU153" s="113">
        <f t="shared" si="112"/>
        <v>10.487424042651266</v>
      </c>
    </row>
    <row r="154" spans="1:47" x14ac:dyDescent="0.2">
      <c r="A154" s="203" t="s">
        <v>261</v>
      </c>
      <c r="B154" s="204" t="s">
        <v>111</v>
      </c>
      <c r="C154" s="203">
        <v>53778.15077</v>
      </c>
      <c r="D154" s="203">
        <v>9.0000000000000006E-5</v>
      </c>
      <c r="E154" s="35">
        <f t="shared" si="94"/>
        <v>7485.0186428615043</v>
      </c>
      <c r="F154" s="4">
        <f t="shared" si="95"/>
        <v>7485</v>
      </c>
      <c r="G154" s="23">
        <f t="shared" si="96"/>
        <v>5.9439084143377841E-3</v>
      </c>
      <c r="K154" s="4">
        <f t="shared" si="92"/>
        <v>5.9439084143377841E-3</v>
      </c>
      <c r="N154" s="130">
        <f t="shared" ca="1" si="93"/>
        <v>7.4562762002269231E-3</v>
      </c>
      <c r="O154" s="4">
        <f t="shared" si="75"/>
        <v>1.3360710602074943E-2</v>
      </c>
      <c r="P154" s="312">
        <f t="shared" si="97"/>
        <v>38759.65077</v>
      </c>
      <c r="Q154" s="1"/>
      <c r="R154" s="4">
        <f t="shared" si="98"/>
        <v>5.5008954692022715E-5</v>
      </c>
      <c r="S154" s="4">
        <v>1</v>
      </c>
      <c r="T154" s="4">
        <f t="shared" si="99"/>
        <v>5.5008954692022715E-5</v>
      </c>
      <c r="Z154" s="16">
        <f t="shared" si="100"/>
        <v>7485</v>
      </c>
      <c r="AA154" s="113">
        <f t="shared" si="101"/>
        <v>6.8322806247615945E-3</v>
      </c>
      <c r="AB154" s="113">
        <f t="shared" si="102"/>
        <v>1.2472338391651133E-2</v>
      </c>
      <c r="AC154" s="113">
        <f t="shared" si="103"/>
        <v>-38759.644826091586</v>
      </c>
      <c r="AD154" s="113"/>
      <c r="AE154" s="113">
        <f t="shared" si="104"/>
        <v>7.8920518425328695E-7</v>
      </c>
      <c r="AF154" s="16">
        <f t="shared" si="113"/>
        <v>-38759.644826091586</v>
      </c>
      <c r="AG154" s="270"/>
      <c r="AH154" s="16">
        <f t="shared" si="105"/>
        <v>-6.5284299773133488E-3</v>
      </c>
      <c r="AI154" s="16">
        <f t="shared" si="106"/>
        <v>0.71033412844137334</v>
      </c>
      <c r="AJ154" s="16">
        <f t="shared" si="107"/>
        <v>-0.35546071582394173</v>
      </c>
      <c r="AK154" s="16">
        <f t="shared" si="108"/>
        <v>0.44430507710927458</v>
      </c>
      <c r="AL154" s="16">
        <f t="shared" si="109"/>
        <v>-0.99304964319848743</v>
      </c>
      <c r="AM154" s="16">
        <f t="shared" si="110"/>
        <v>-0.54179868925236008</v>
      </c>
      <c r="AN154" s="113">
        <f t="shared" si="111"/>
        <v>11.017745885136961</v>
      </c>
      <c r="AO154" s="113">
        <f t="shared" si="111"/>
        <v>11.017745885129305</v>
      </c>
      <c r="AP154" s="113">
        <f t="shared" si="111"/>
        <v>11.017745885780451</v>
      </c>
      <c r="AQ154" s="113">
        <f t="shared" si="111"/>
        <v>11.0177458304043</v>
      </c>
      <c r="AR154" s="113">
        <f t="shared" si="111"/>
        <v>11.017750539322963</v>
      </c>
      <c r="AS154" s="113">
        <f t="shared" si="111"/>
        <v>11.017346477788614</v>
      </c>
      <c r="AT154" s="113">
        <f t="shared" si="111"/>
        <v>10.950875493938147</v>
      </c>
      <c r="AU154" s="113">
        <f t="shared" si="112"/>
        <v>10.487486464266764</v>
      </c>
    </row>
    <row r="155" spans="1:47" x14ac:dyDescent="0.2">
      <c r="A155" s="208" t="s">
        <v>132</v>
      </c>
      <c r="B155" s="209" t="s">
        <v>111</v>
      </c>
      <c r="C155" s="210">
        <v>53895.481599999999</v>
      </c>
      <c r="D155" s="210">
        <v>1E-4</v>
      </c>
      <c r="E155" s="35">
        <f t="shared" si="94"/>
        <v>7853.022700159484</v>
      </c>
      <c r="F155" s="4">
        <f t="shared" si="95"/>
        <v>7853</v>
      </c>
      <c r="G155" s="23">
        <f t="shared" si="96"/>
        <v>7.2374977971776389E-3</v>
      </c>
      <c r="K155" s="4">
        <f t="shared" si="92"/>
        <v>7.2374977971776389E-3</v>
      </c>
      <c r="N155" s="130">
        <f t="shared" ca="1" si="93"/>
        <v>8.0061615670400602E-3</v>
      </c>
      <c r="O155" s="4">
        <f t="shared" si="75"/>
        <v>1.3688572908573549E-2</v>
      </c>
      <c r="P155" s="312">
        <f t="shared" si="97"/>
        <v>38876.981599999999</v>
      </c>
      <c r="Q155" s="1"/>
      <c r="R155" s="4">
        <f t="shared" si="98"/>
        <v>4.1616370092871757E-5</v>
      </c>
      <c r="S155" s="4">
        <v>1</v>
      </c>
      <c r="T155" s="4">
        <f t="shared" si="99"/>
        <v>4.1616370092871757E-5</v>
      </c>
      <c r="Z155" s="16">
        <f t="shared" si="100"/>
        <v>7853</v>
      </c>
      <c r="AA155" s="113">
        <f t="shared" si="101"/>
        <v>7.4299520800658377E-3</v>
      </c>
      <c r="AB155" s="113">
        <f t="shared" si="102"/>
        <v>1.349611862568535E-2</v>
      </c>
      <c r="AC155" s="113">
        <f t="shared" si="103"/>
        <v>-38876.974362502202</v>
      </c>
      <c r="AD155" s="113"/>
      <c r="AE155" s="113">
        <f t="shared" si="104"/>
        <v>3.7038651002010872E-8</v>
      </c>
      <c r="AF155" s="16">
        <f t="shared" si="113"/>
        <v>-38876.974362502202</v>
      </c>
      <c r="AG155" s="270"/>
      <c r="AH155" s="16">
        <f t="shared" si="105"/>
        <v>-6.2586208285077116E-3</v>
      </c>
      <c r="AI155" s="16">
        <f t="shared" si="106"/>
        <v>0.69402300600502176</v>
      </c>
      <c r="AJ155" s="16">
        <f t="shared" si="107"/>
        <v>-0.320480313172196</v>
      </c>
      <c r="AK155" s="16">
        <f t="shared" si="108"/>
        <v>0.43323365270566672</v>
      </c>
      <c r="AL155" s="16">
        <f t="shared" si="109"/>
        <v>-0.95587921680041066</v>
      </c>
      <c r="AM155" s="16">
        <f t="shared" si="110"/>
        <v>-0.51799481542604275</v>
      </c>
      <c r="AN155" s="113">
        <f t="shared" si="111"/>
        <v>11.062626677503459</v>
      </c>
      <c r="AO155" s="113">
        <f t="shared" si="111"/>
        <v>11.062626679418042</v>
      </c>
      <c r="AP155" s="113">
        <f t="shared" si="111"/>
        <v>11.062626625542709</v>
      </c>
      <c r="AQ155" s="113">
        <f t="shared" si="111"/>
        <v>11.06262814155062</v>
      </c>
      <c r="AR155" s="113">
        <f t="shared" si="111"/>
        <v>11.06258546924813</v>
      </c>
      <c r="AS155" s="113">
        <f t="shared" si="111"/>
        <v>11.063776416130239</v>
      </c>
      <c r="AT155" s="113">
        <f t="shared" si="111"/>
        <v>11.008179572121389</v>
      </c>
      <c r="AU155" s="113">
        <f t="shared" si="112"/>
        <v>10.533428773272057</v>
      </c>
    </row>
    <row r="156" spans="1:47" x14ac:dyDescent="0.2">
      <c r="A156" s="52" t="s">
        <v>140</v>
      </c>
      <c r="B156" s="205" t="s">
        <v>112</v>
      </c>
      <c r="C156" s="52">
        <v>53907.436240000003</v>
      </c>
      <c r="D156" s="52">
        <v>6.9999999999999999E-4</v>
      </c>
      <c r="E156" s="35">
        <f t="shared" si="94"/>
        <v>7890.5180116947231</v>
      </c>
      <c r="F156" s="4">
        <f t="shared" si="95"/>
        <v>7890.5</v>
      </c>
      <c r="G156" s="23">
        <f t="shared" si="96"/>
        <v>5.7426733474130742E-3</v>
      </c>
      <c r="K156" s="4">
        <f t="shared" si="92"/>
        <v>5.7426733474130742E-3</v>
      </c>
      <c r="N156" s="130">
        <f t="shared" ca="1" si="93"/>
        <v>8.0621960813212906E-3</v>
      </c>
      <c r="O156" s="4">
        <f t="shared" si="75"/>
        <v>1.3722071169267344E-2</v>
      </c>
      <c r="P156" s="312">
        <f t="shared" si="97"/>
        <v>38888.936240000003</v>
      </c>
      <c r="Q156" s="1"/>
      <c r="R156" s="4">
        <f t="shared" si="98"/>
        <v>6.367078959941266E-5</v>
      </c>
      <c r="S156" s="4">
        <v>1</v>
      </c>
      <c r="T156" s="4">
        <f t="shared" si="99"/>
        <v>6.367078959941266E-5</v>
      </c>
      <c r="Z156" s="16">
        <f t="shared" si="100"/>
        <v>7890.5</v>
      </c>
      <c r="AA156" s="113">
        <f t="shared" si="101"/>
        <v>7.4913047545933425E-3</v>
      </c>
      <c r="AB156" s="113">
        <f t="shared" si="102"/>
        <v>1.1973439762087076E-2</v>
      </c>
      <c r="AC156" s="113">
        <f t="shared" si="103"/>
        <v>-38888.930497326655</v>
      </c>
      <c r="AD156" s="113"/>
      <c r="AE156" s="113">
        <f t="shared" si="104"/>
        <v>3.0577117981772452E-6</v>
      </c>
      <c r="AF156" s="16">
        <f t="shared" si="113"/>
        <v>-38888.930497326655</v>
      </c>
      <c r="AG156" s="270"/>
      <c r="AH156" s="16">
        <f t="shared" si="105"/>
        <v>-6.2307664146740013E-3</v>
      </c>
      <c r="AI156" s="16">
        <f t="shared" si="106"/>
        <v>0.69242533348362412</v>
      </c>
      <c r="AJ156" s="16">
        <f t="shared" si="107"/>
        <v>-0.31698029381049708</v>
      </c>
      <c r="AK156" s="16">
        <f t="shared" si="108"/>
        <v>0.43210084842341762</v>
      </c>
      <c r="AL156" s="16">
        <f t="shared" si="109"/>
        <v>-0.95218660844165515</v>
      </c>
      <c r="AM156" s="16">
        <f t="shared" si="110"/>
        <v>-0.51565534819289893</v>
      </c>
      <c r="AN156" s="113">
        <f t="shared" si="111"/>
        <v>11.067142426156648</v>
      </c>
      <c r="AO156" s="113">
        <f t="shared" si="111"/>
        <v>11.06714242890309</v>
      </c>
      <c r="AP156" s="113">
        <f t="shared" si="111"/>
        <v>11.067142356488448</v>
      </c>
      <c r="AQ156" s="113">
        <f t="shared" si="111"/>
        <v>11.067144265800689</v>
      </c>
      <c r="AR156" s="113">
        <f t="shared" si="111"/>
        <v>11.067093907124331</v>
      </c>
      <c r="AS156" s="113">
        <f t="shared" si="111"/>
        <v>11.068410501514764</v>
      </c>
      <c r="AT156" s="113">
        <f t="shared" si="111"/>
        <v>11.013963118176461</v>
      </c>
      <c r="AU156" s="113">
        <f t="shared" si="112"/>
        <v>10.53811039443428</v>
      </c>
    </row>
    <row r="157" spans="1:47" x14ac:dyDescent="0.2">
      <c r="A157" s="208" t="s">
        <v>132</v>
      </c>
      <c r="B157" s="209" t="s">
        <v>112</v>
      </c>
      <c r="C157" s="210">
        <v>53929.436699999998</v>
      </c>
      <c r="D157" s="210">
        <v>1E-4</v>
      </c>
      <c r="E157" s="35">
        <f t="shared" si="94"/>
        <v>7959.5216873903637</v>
      </c>
      <c r="F157" s="4">
        <f t="shared" si="95"/>
        <v>7959.5</v>
      </c>
      <c r="G157" s="23">
        <f t="shared" si="96"/>
        <v>6.914596349815838E-3</v>
      </c>
      <c r="K157" s="4">
        <f t="shared" si="92"/>
        <v>6.914596349815838E-3</v>
      </c>
      <c r="N157" s="130">
        <f t="shared" ca="1" si="93"/>
        <v>8.1652995875987535E-3</v>
      </c>
      <c r="O157" s="4">
        <f t="shared" ref="O157:O188" si="114">+D$11+D$12*F157+D$13*F157^2</f>
        <v>1.3783750678518917E-2</v>
      </c>
      <c r="P157" s="312">
        <f t="shared" si="97"/>
        <v>38910.936699999998</v>
      </c>
      <c r="Q157" s="1"/>
      <c r="R157" s="4">
        <f t="shared" si="98"/>
        <v>4.718528119154025E-5</v>
      </c>
      <c r="S157" s="4">
        <v>1</v>
      </c>
      <c r="T157" s="4">
        <f t="shared" si="99"/>
        <v>4.718528119154025E-5</v>
      </c>
      <c r="Z157" s="16">
        <f t="shared" si="100"/>
        <v>7959.5</v>
      </c>
      <c r="AA157" s="113">
        <f t="shared" si="101"/>
        <v>7.6043993798402109E-3</v>
      </c>
      <c r="AB157" s="113">
        <f t="shared" si="102"/>
        <v>1.3093947648494544E-2</v>
      </c>
      <c r="AC157" s="113">
        <f t="shared" si="103"/>
        <v>-38910.929785403649</v>
      </c>
      <c r="AD157" s="113"/>
      <c r="AE157" s="113">
        <f t="shared" si="104"/>
        <v>4.7582822023080583E-7</v>
      </c>
      <c r="AF157" s="16">
        <f t="shared" si="113"/>
        <v>-38910.929785403649</v>
      </c>
      <c r="AG157" s="270"/>
      <c r="AH157" s="16">
        <f t="shared" si="105"/>
        <v>-6.1793512986787064E-3</v>
      </c>
      <c r="AI157" s="16">
        <f t="shared" si="106"/>
        <v>0.68951557173566203</v>
      </c>
      <c r="AJ157" s="16">
        <f t="shared" si="107"/>
        <v>-0.31057096108099636</v>
      </c>
      <c r="AK157" s="16">
        <f t="shared" si="108"/>
        <v>0.43001481194984942</v>
      </c>
      <c r="AL157" s="16">
        <f t="shared" si="109"/>
        <v>-0.94543635245429902</v>
      </c>
      <c r="AM157" s="16">
        <f t="shared" si="110"/>
        <v>-0.51139017910366513</v>
      </c>
      <c r="AN157" s="113">
        <f t="shared" si="111"/>
        <v>11.075424363565276</v>
      </c>
      <c r="AO157" s="113">
        <f t="shared" si="111"/>
        <v>11.075424368506559</v>
      </c>
      <c r="AP157" s="113">
        <f t="shared" si="111"/>
        <v>11.075424251709721</v>
      </c>
      <c r="AQ157" s="113">
        <f t="shared" si="111"/>
        <v>11.07542701238501</v>
      </c>
      <c r="AR157" s="113">
        <f t="shared" si="111"/>
        <v>11.07536173402192</v>
      </c>
      <c r="AS157" s="113">
        <f t="shared" si="111"/>
        <v>11.076891293501768</v>
      </c>
      <c r="AT157" s="113">
        <f t="shared" si="111"/>
        <v>11.024577575160874</v>
      </c>
      <c r="AU157" s="113">
        <f t="shared" si="112"/>
        <v>10.546724577372771</v>
      </c>
    </row>
    <row r="158" spans="1:47" x14ac:dyDescent="0.2">
      <c r="A158" s="231" t="s">
        <v>136</v>
      </c>
      <c r="B158" s="50" t="s">
        <v>111</v>
      </c>
      <c r="C158" s="51">
        <v>53957.970399999991</v>
      </c>
      <c r="D158" s="51">
        <v>6.9999999999999999E-4</v>
      </c>
      <c r="E158" s="35">
        <f t="shared" si="94"/>
        <v>8049.0166425502375</v>
      </c>
      <c r="F158" s="4">
        <f t="shared" si="95"/>
        <v>8049</v>
      </c>
      <c r="G158" s="23">
        <f t="shared" si="96"/>
        <v>5.3061486541992053E-3</v>
      </c>
      <c r="K158" s="4">
        <f t="shared" si="92"/>
        <v>5.3061486541992053E-3</v>
      </c>
      <c r="N158" s="130">
        <f t="shared" ca="1" si="93"/>
        <v>8.2990352950166237E-3</v>
      </c>
      <c r="O158" s="4">
        <f t="shared" si="114"/>
        <v>1.3863837707118253E-2</v>
      </c>
      <c r="P158" s="312">
        <f t="shared" si="97"/>
        <v>38939.470399999991</v>
      </c>
      <c r="Q158" s="1"/>
      <c r="R158" s="4">
        <f t="shared" si="98"/>
        <v>7.3234041926450508E-5</v>
      </c>
      <c r="S158" s="4">
        <v>1</v>
      </c>
      <c r="T158" s="4">
        <f t="shared" si="99"/>
        <v>7.3234041926450508E-5</v>
      </c>
      <c r="Z158" s="16">
        <f t="shared" si="100"/>
        <v>8049</v>
      </c>
      <c r="AA158" s="113">
        <f t="shared" si="101"/>
        <v>7.7514832036212206E-3</v>
      </c>
      <c r="AB158" s="113">
        <f t="shared" si="102"/>
        <v>1.1418503157696238E-2</v>
      </c>
      <c r="AC158" s="113">
        <f t="shared" si="103"/>
        <v>-38939.465093851337</v>
      </c>
      <c r="AD158" s="113"/>
      <c r="AE158" s="113">
        <f t="shared" si="104"/>
        <v>5.9796610585969699E-6</v>
      </c>
      <c r="AF158" s="16">
        <f t="shared" si="113"/>
        <v>-38939.465093851337</v>
      </c>
      <c r="AG158" s="270"/>
      <c r="AH158" s="16">
        <f t="shared" si="105"/>
        <v>-6.1123545034970327E-3</v>
      </c>
      <c r="AI158" s="16">
        <f t="shared" si="106"/>
        <v>0.68579822753968134</v>
      </c>
      <c r="AJ158" s="16">
        <f t="shared" si="107"/>
        <v>-0.30231626603049527</v>
      </c>
      <c r="AK158" s="16">
        <f t="shared" si="108"/>
        <v>0.42730617228597495</v>
      </c>
      <c r="AL158" s="16">
        <f t="shared" si="109"/>
        <v>-0.9367644058482455</v>
      </c>
      <c r="AM158" s="16">
        <f t="shared" si="110"/>
        <v>-0.5059323303188743</v>
      </c>
      <c r="AN158" s="113">
        <f t="shared" si="111"/>
        <v>11.086115327943412</v>
      </c>
      <c r="AO158" s="113">
        <f t="shared" si="111"/>
        <v>11.086115337386163</v>
      </c>
      <c r="AP158" s="113">
        <f t="shared" si="111"/>
        <v>11.086115140483397</v>
      </c>
      <c r="AQ158" s="113">
        <f t="shared" si="111"/>
        <v>11.086119246264518</v>
      </c>
      <c r="AR158" s="113">
        <f t="shared" si="111"/>
        <v>11.08603359478848</v>
      </c>
      <c r="AS158" s="113">
        <f t="shared" si="111"/>
        <v>11.087803954562984</v>
      </c>
      <c r="AT158" s="113">
        <f t="shared" si="111"/>
        <v>11.038292755580725</v>
      </c>
      <c r="AU158" s="113">
        <f t="shared" si="112"/>
        <v>10.557898046546613</v>
      </c>
    </row>
    <row r="159" spans="1:47" x14ac:dyDescent="0.2">
      <c r="A159" s="196" t="s">
        <v>261</v>
      </c>
      <c r="B159" s="197" t="s">
        <v>112</v>
      </c>
      <c r="C159" s="196">
        <v>53989.058989999998</v>
      </c>
      <c r="D159" s="196">
        <v>1E-4</v>
      </c>
      <c r="E159" s="35">
        <f t="shared" si="94"/>
        <v>8146.5249211133059</v>
      </c>
      <c r="F159" s="4">
        <f t="shared" si="95"/>
        <v>8146.5</v>
      </c>
      <c r="G159" s="23">
        <f t="shared" si="96"/>
        <v>7.9456050807493739E-3</v>
      </c>
      <c r="K159" s="4">
        <f t="shared" si="92"/>
        <v>7.9456050807493739E-3</v>
      </c>
      <c r="N159" s="130">
        <f t="shared" ca="1" si="93"/>
        <v>8.444725032147821E-3</v>
      </c>
      <c r="O159" s="4">
        <f t="shared" si="114"/>
        <v>1.3951189320319831E-2</v>
      </c>
      <c r="P159" s="312">
        <f t="shared" si="97"/>
        <v>38970.558989999998</v>
      </c>
      <c r="Q159" s="1"/>
      <c r="R159" s="4">
        <f t="shared" si="98"/>
        <v>3.6067042058577058E-5</v>
      </c>
      <c r="S159" s="4">
        <v>1</v>
      </c>
      <c r="T159" s="4">
        <f t="shared" si="99"/>
        <v>3.6067042058577058E-5</v>
      </c>
      <c r="Z159" s="16">
        <f t="shared" si="100"/>
        <v>8146.5</v>
      </c>
      <c r="AA159" s="113">
        <f t="shared" si="101"/>
        <v>7.9121997582658754E-3</v>
      </c>
      <c r="AB159" s="113">
        <f t="shared" si="102"/>
        <v>1.3984594642803331E-2</v>
      </c>
      <c r="AC159" s="113">
        <f t="shared" si="103"/>
        <v>-38970.551044394917</v>
      </c>
      <c r="AD159" s="113"/>
      <c r="AE159" s="113">
        <f t="shared" si="104"/>
        <v>1.1159155702265289E-9</v>
      </c>
      <c r="AF159" s="16">
        <f t="shared" si="113"/>
        <v>-38970.551044394917</v>
      </c>
      <c r="AG159" s="270"/>
      <c r="AH159" s="16">
        <f t="shared" si="105"/>
        <v>-6.0389895620539561E-3</v>
      </c>
      <c r="AI159" s="16">
        <f t="shared" si="106"/>
        <v>0.68182025092040632</v>
      </c>
      <c r="AJ159" s="16">
        <f t="shared" si="107"/>
        <v>-0.29339867322696656</v>
      </c>
      <c r="AK159" s="16">
        <f t="shared" si="108"/>
        <v>0.42435240775391386</v>
      </c>
      <c r="AL159" s="16">
        <f t="shared" si="109"/>
        <v>-0.92742275701426291</v>
      </c>
      <c r="AM159" s="16">
        <f t="shared" si="110"/>
        <v>-0.50007971442468946</v>
      </c>
      <c r="AN159" s="113">
        <f t="shared" si="111"/>
        <v>11.097696727808824</v>
      </c>
      <c r="AO159" s="113">
        <f t="shared" si="111"/>
        <v>11.097696744930836</v>
      </c>
      <c r="AP159" s="113">
        <f t="shared" si="111"/>
        <v>11.097696428270101</v>
      </c>
      <c r="AQ159" s="113">
        <f t="shared" si="111"/>
        <v>11.09770228455079</v>
      </c>
      <c r="AR159" s="113">
        <f t="shared" si="111"/>
        <v>11.097593925098801</v>
      </c>
      <c r="AS159" s="113">
        <f t="shared" si="111"/>
        <v>11.099580696783168</v>
      </c>
      <c r="AT159" s="113">
        <f t="shared" si="111"/>
        <v>11.053165607494146</v>
      </c>
      <c r="AU159" s="113">
        <f t="shared" si="112"/>
        <v>10.570070261568397</v>
      </c>
    </row>
    <row r="160" spans="1:47" x14ac:dyDescent="0.2">
      <c r="A160" s="196" t="s">
        <v>261</v>
      </c>
      <c r="B160" s="197" t="s">
        <v>111</v>
      </c>
      <c r="C160" s="196">
        <v>53992.087469999999</v>
      </c>
      <c r="D160" s="196">
        <v>6.9999999999999994E-5</v>
      </c>
      <c r="E160" s="35">
        <f t="shared" si="94"/>
        <v>8156.0236430387031</v>
      </c>
      <c r="F160" s="4">
        <f t="shared" si="95"/>
        <v>8156</v>
      </c>
      <c r="G160" s="23">
        <f t="shared" si="96"/>
        <v>7.5381162241683342E-3</v>
      </c>
      <c r="K160" s="4">
        <f t="shared" si="92"/>
        <v>7.5381162241683342E-3</v>
      </c>
      <c r="N160" s="130">
        <f t="shared" ca="1" si="93"/>
        <v>8.4589204424323997E-3</v>
      </c>
      <c r="O160" s="4">
        <f t="shared" si="114"/>
        <v>1.3959706411055465E-2</v>
      </c>
      <c r="P160" s="312">
        <f t="shared" si="97"/>
        <v>38973.587469999999</v>
      </c>
      <c r="Q160" s="1"/>
      <c r="R160" s="4">
        <f t="shared" si="98"/>
        <v>4.1236820528325091E-5</v>
      </c>
      <c r="S160" s="4">
        <v>1</v>
      </c>
      <c r="T160" s="4">
        <f t="shared" si="99"/>
        <v>4.1236820528325091E-5</v>
      </c>
      <c r="Z160" s="16">
        <f t="shared" si="100"/>
        <v>8156</v>
      </c>
      <c r="AA160" s="113">
        <f t="shared" si="101"/>
        <v>7.9278858085310051E-3</v>
      </c>
      <c r="AB160" s="113">
        <f t="shared" si="102"/>
        <v>1.3569936826692794E-2</v>
      </c>
      <c r="AC160" s="113">
        <f t="shared" si="103"/>
        <v>-38973.579931883774</v>
      </c>
      <c r="AD160" s="113"/>
      <c r="AE160" s="113">
        <f t="shared" si="104"/>
        <v>1.5192032889424929E-7</v>
      </c>
      <c r="AF160" s="16">
        <f t="shared" si="113"/>
        <v>-38973.579931883774</v>
      </c>
      <c r="AG160" s="270"/>
      <c r="AH160" s="16">
        <f t="shared" si="105"/>
        <v>-6.0318206025244594E-3</v>
      </c>
      <c r="AI160" s="16">
        <f t="shared" si="106"/>
        <v>0.68143658446277078</v>
      </c>
      <c r="AJ160" s="16">
        <f t="shared" si="107"/>
        <v>-0.2925339280602457</v>
      </c>
      <c r="AK160" s="16">
        <f t="shared" si="108"/>
        <v>0.42406446322717467</v>
      </c>
      <c r="AL160" s="16">
        <f t="shared" si="109"/>
        <v>-0.9265183279662198</v>
      </c>
      <c r="AM160" s="16">
        <f t="shared" si="110"/>
        <v>-0.49951453799111201</v>
      </c>
      <c r="AN160" s="113">
        <f t="shared" si="111"/>
        <v>11.098821583053837</v>
      </c>
      <c r="AO160" s="113">
        <f t="shared" si="111"/>
        <v>11.098821601106177</v>
      </c>
      <c r="AP160" s="113">
        <f t="shared" si="111"/>
        <v>11.098821270864306</v>
      </c>
      <c r="AQ160" s="113">
        <f t="shared" si="111"/>
        <v>11.098827312003243</v>
      </c>
      <c r="AR160" s="113">
        <f t="shared" si="111"/>
        <v>11.098716745234844</v>
      </c>
      <c r="AS160" s="113">
        <f t="shared" si="111"/>
        <v>11.100722030020524</v>
      </c>
      <c r="AT160" s="113">
        <f t="shared" si="111"/>
        <v>11.054610936722451</v>
      </c>
      <c r="AU160" s="113">
        <f t="shared" si="112"/>
        <v>10.571256272262826</v>
      </c>
    </row>
    <row r="161" spans="1:48" x14ac:dyDescent="0.2">
      <c r="A161" s="196" t="s">
        <v>261</v>
      </c>
      <c r="B161" s="197" t="s">
        <v>112</v>
      </c>
      <c r="C161" s="196">
        <v>53992.24699</v>
      </c>
      <c r="D161" s="196">
        <v>1.1E-4</v>
      </c>
      <c r="E161" s="35">
        <f t="shared" si="94"/>
        <v>8156.5239719566916</v>
      </c>
      <c r="F161" s="4">
        <f t="shared" si="95"/>
        <v>8156.5</v>
      </c>
      <c r="G161" s="23">
        <f t="shared" si="96"/>
        <v>7.6429852342698723E-3</v>
      </c>
      <c r="K161" s="4">
        <f t="shared" si="92"/>
        <v>7.6429852342698723E-3</v>
      </c>
      <c r="N161" s="130">
        <f t="shared" ca="1" si="93"/>
        <v>8.4596675692894824E-3</v>
      </c>
      <c r="O161" s="4">
        <f t="shared" si="114"/>
        <v>1.3960154708048983E-2</v>
      </c>
      <c r="P161" s="312">
        <f t="shared" si="97"/>
        <v>38973.74699</v>
      </c>
      <c r="Q161" s="1"/>
      <c r="R161" s="4">
        <f t="shared" si="98"/>
        <v>3.9906630160446645E-5</v>
      </c>
      <c r="S161" s="4">
        <v>1</v>
      </c>
      <c r="T161" s="4">
        <f t="shared" si="99"/>
        <v>3.9906630160446645E-5</v>
      </c>
      <c r="Z161" s="16">
        <f t="shared" si="100"/>
        <v>8156.5</v>
      </c>
      <c r="AA161" s="113">
        <f t="shared" si="101"/>
        <v>7.9287115188709182E-3</v>
      </c>
      <c r="AB161" s="113">
        <f t="shared" si="102"/>
        <v>1.3674428423447937E-2</v>
      </c>
      <c r="AC161" s="113">
        <f t="shared" si="103"/>
        <v>-38973.739347014765</v>
      </c>
      <c r="AD161" s="113"/>
      <c r="AE161" s="113">
        <f t="shared" si="104"/>
        <v>8.1639509711917879E-8</v>
      </c>
      <c r="AF161" s="16">
        <f t="shared" si="113"/>
        <v>-38973.739347014765</v>
      </c>
      <c r="AG161" s="270"/>
      <c r="AH161" s="16">
        <f t="shared" si="105"/>
        <v>-6.0314431891780648E-3</v>
      </c>
      <c r="AI161" s="16">
        <f t="shared" si="106"/>
        <v>0.68141641066141712</v>
      </c>
      <c r="AJ161" s="16">
        <f t="shared" si="107"/>
        <v>-0.2924884354804676</v>
      </c>
      <c r="AK161" s="16">
        <f t="shared" si="108"/>
        <v>0.4240493076224065</v>
      </c>
      <c r="AL161" s="16">
        <f t="shared" si="109"/>
        <v>-0.9264707546286719</v>
      </c>
      <c r="AM161" s="16">
        <f t="shared" si="110"/>
        <v>-0.49948481655020088</v>
      </c>
      <c r="AN161" s="113">
        <f t="shared" si="111"/>
        <v>11.098880768428593</v>
      </c>
      <c r="AO161" s="113">
        <f t="shared" si="111"/>
        <v>11.098880786530861</v>
      </c>
      <c r="AP161" s="113">
        <f t="shared" si="111"/>
        <v>11.098880455564633</v>
      </c>
      <c r="AQ161" s="113">
        <f t="shared" si="111"/>
        <v>11.09888650649787</v>
      </c>
      <c r="AR161" s="113">
        <f t="shared" si="111"/>
        <v>11.098775823671417</v>
      </c>
      <c r="AS161" s="113">
        <f t="shared" si="111"/>
        <v>11.100782070141864</v>
      </c>
      <c r="AT161" s="113">
        <f t="shared" si="111"/>
        <v>11.054686987851312</v>
      </c>
      <c r="AU161" s="113">
        <f t="shared" si="112"/>
        <v>10.571318693878322</v>
      </c>
    </row>
    <row r="162" spans="1:48" x14ac:dyDescent="0.2">
      <c r="A162" s="196" t="s">
        <v>261</v>
      </c>
      <c r="B162" s="197" t="s">
        <v>112</v>
      </c>
      <c r="C162" s="196">
        <v>54026.999360000002</v>
      </c>
      <c r="D162" s="196">
        <v>2.3000000000000001E-4</v>
      </c>
      <c r="E162" s="35">
        <f t="shared" si="94"/>
        <v>8265.5235687440108</v>
      </c>
      <c r="F162" s="4">
        <f t="shared" si="95"/>
        <v>8265.5</v>
      </c>
      <c r="G162" s="23">
        <f t="shared" si="96"/>
        <v>7.5144288275623694E-3</v>
      </c>
      <c r="K162" s="4">
        <f t="shared" si="92"/>
        <v>7.5144288275623694E-3</v>
      </c>
      <c r="N162" s="130">
        <f t="shared" ca="1" si="93"/>
        <v>8.6225412241335911E-3</v>
      </c>
      <c r="O162" s="4">
        <f t="shared" si="114"/>
        <v>1.4057952821912878E-2</v>
      </c>
      <c r="P162" s="312">
        <f t="shared" si="97"/>
        <v>39008.499360000002</v>
      </c>
      <c r="Q162" s="1"/>
      <c r="R162" s="4">
        <f t="shared" si="98"/>
        <v>4.281770626464084E-5</v>
      </c>
      <c r="S162" s="4">
        <v>1</v>
      </c>
      <c r="T162" s="4">
        <f t="shared" si="99"/>
        <v>4.281770626464084E-5</v>
      </c>
      <c r="Z162" s="16">
        <f t="shared" si="100"/>
        <v>8265.5</v>
      </c>
      <c r="AA162" s="113">
        <f t="shared" si="101"/>
        <v>8.1090196870030537E-3</v>
      </c>
      <c r="AB162" s="113">
        <f t="shared" si="102"/>
        <v>1.3463361962472192E-2</v>
      </c>
      <c r="AC162" s="113">
        <f t="shared" si="103"/>
        <v>-39008.491845571174</v>
      </c>
      <c r="AD162" s="113"/>
      <c r="AE162" s="113">
        <f t="shared" si="104"/>
        <v>3.5353829013041159E-7</v>
      </c>
      <c r="AF162" s="16">
        <f t="shared" si="113"/>
        <v>-39008.491845571174</v>
      </c>
      <c r="AG162" s="270"/>
      <c r="AH162" s="16">
        <f t="shared" si="105"/>
        <v>-5.9489331349098238E-3</v>
      </c>
      <c r="AI162" s="16">
        <f t="shared" si="106"/>
        <v>0.67706384834282163</v>
      </c>
      <c r="AJ162" s="16">
        <f t="shared" si="107"/>
        <v>-0.28261934948308037</v>
      </c>
      <c r="AK162" s="16">
        <f t="shared" si="108"/>
        <v>0.42074405598148273</v>
      </c>
      <c r="AL162" s="16">
        <f t="shared" si="109"/>
        <v>-0.91616640330857668</v>
      </c>
      <c r="AM162" s="16">
        <f t="shared" si="110"/>
        <v>-0.49306371737917598</v>
      </c>
      <c r="AN162" s="113">
        <f t="shared" si="111"/>
        <v>11.11174164055884</v>
      </c>
      <c r="AO162" s="113">
        <f t="shared" si="111"/>
        <v>11.111741672016908</v>
      </c>
      <c r="AP162" s="113">
        <f t="shared" si="111"/>
        <v>11.11174116029869</v>
      </c>
      <c r="AQ162" s="113">
        <f t="shared" si="111"/>
        <v>11.111749483974698</v>
      </c>
      <c r="AR162" s="113">
        <f t="shared" si="111"/>
        <v>11.11161401616506</v>
      </c>
      <c r="AS162" s="113">
        <f t="shared" si="111"/>
        <v>11.113799548307702</v>
      </c>
      <c r="AT162" s="113">
        <f t="shared" si="111"/>
        <v>11.071221083721623</v>
      </c>
      <c r="AU162" s="113">
        <f t="shared" si="112"/>
        <v>10.58492660605652</v>
      </c>
    </row>
    <row r="163" spans="1:48" x14ac:dyDescent="0.2">
      <c r="A163" s="47" t="s">
        <v>140</v>
      </c>
      <c r="B163" s="194" t="s">
        <v>111</v>
      </c>
      <c r="C163" s="47">
        <v>54067.650350000004</v>
      </c>
      <c r="D163" s="47">
        <v>2.0000000000000001E-4</v>
      </c>
      <c r="E163" s="35">
        <f t="shared" si="94"/>
        <v>8393.0239814929901</v>
      </c>
      <c r="F163" s="4">
        <f t="shared" si="95"/>
        <v>8393</v>
      </c>
      <c r="G163" s="23">
        <f t="shared" si="96"/>
        <v>7.6460256896098144E-3</v>
      </c>
      <c r="K163" s="4">
        <f t="shared" si="92"/>
        <v>7.6460256896098144E-3</v>
      </c>
      <c r="N163" s="130">
        <f t="shared" ca="1" si="93"/>
        <v>8.8130585726897727E-3</v>
      </c>
      <c r="O163" s="4">
        <f t="shared" si="114"/>
        <v>1.417252495219817E-2</v>
      </c>
      <c r="P163" s="312">
        <f t="shared" si="97"/>
        <v>39049.150350000004</v>
      </c>
      <c r="Q163" s="1"/>
      <c r="R163" s="4">
        <f t="shared" si="98"/>
        <v>4.259519262456635E-5</v>
      </c>
      <c r="S163" s="4">
        <v>1</v>
      </c>
      <c r="T163" s="4">
        <f t="shared" si="99"/>
        <v>4.259519262456635E-5</v>
      </c>
      <c r="Z163" s="16">
        <f t="shared" si="100"/>
        <v>8393</v>
      </c>
      <c r="AA163" s="113">
        <f t="shared" si="101"/>
        <v>8.3206770643819705E-3</v>
      </c>
      <c r="AB163" s="113">
        <f t="shared" si="102"/>
        <v>1.3497873577426014E-2</v>
      </c>
      <c r="AC163" s="113">
        <f t="shared" si="103"/>
        <v>-39049.142703974314</v>
      </c>
      <c r="AD163" s="113"/>
      <c r="AE163" s="113">
        <f t="shared" si="104"/>
        <v>4.551544774819602E-7</v>
      </c>
      <c r="AF163" s="16">
        <f t="shared" si="113"/>
        <v>-39049.142703974314</v>
      </c>
      <c r="AG163" s="270"/>
      <c r="AH163" s="16">
        <f t="shared" si="105"/>
        <v>-5.8518478878161985E-3</v>
      </c>
      <c r="AI163" s="16">
        <f t="shared" si="106"/>
        <v>0.67208491397871872</v>
      </c>
      <c r="AJ163" s="16">
        <f t="shared" si="107"/>
        <v>-0.27119614375272216</v>
      </c>
      <c r="AK163" s="16">
        <f t="shared" si="108"/>
        <v>0.41687529916097554</v>
      </c>
      <c r="AL163" s="16">
        <f t="shared" si="109"/>
        <v>-0.90427824505458987</v>
      </c>
      <c r="AM163" s="16">
        <f t="shared" si="110"/>
        <v>-0.48569606870646914</v>
      </c>
      <c r="AN163" s="113">
        <f t="shared" si="111"/>
        <v>11.126681928635083</v>
      </c>
      <c r="AO163" s="113">
        <f t="shared" si="111"/>
        <v>11.126681982606289</v>
      </c>
      <c r="AP163" s="113">
        <f t="shared" si="111"/>
        <v>11.126681204238254</v>
      </c>
      <c r="AQ163" s="113">
        <f t="shared" si="111"/>
        <v>11.126692429349507</v>
      </c>
      <c r="AR163" s="113">
        <f t="shared" si="111"/>
        <v>11.126530455604438</v>
      </c>
      <c r="AS163" s="113">
        <f t="shared" si="111"/>
        <v>11.128848707426316</v>
      </c>
      <c r="AT163" s="113">
        <f t="shared" si="111"/>
        <v>11.090447116809555</v>
      </c>
      <c r="AU163" s="113">
        <f t="shared" si="112"/>
        <v>10.600844118008082</v>
      </c>
    </row>
    <row r="164" spans="1:48" x14ac:dyDescent="0.2">
      <c r="A164" s="193" t="s">
        <v>134</v>
      </c>
      <c r="B164" s="194" t="s">
        <v>112</v>
      </c>
      <c r="C164" s="47">
        <v>54080.246099999997</v>
      </c>
      <c r="D164" s="47">
        <v>4.0000000000000002E-4</v>
      </c>
      <c r="E164" s="35">
        <f t="shared" si="94"/>
        <v>8432.5301121894881</v>
      </c>
      <c r="F164" s="4">
        <f t="shared" si="95"/>
        <v>8432.5</v>
      </c>
      <c r="G164" s="23">
        <f t="shared" si="96"/>
        <v>9.6006772655528039E-3</v>
      </c>
      <c r="K164" s="4">
        <f t="shared" si="92"/>
        <v>9.6006772655528039E-3</v>
      </c>
      <c r="N164" s="130">
        <f t="shared" ca="1" si="93"/>
        <v>8.8720815943993357E-3</v>
      </c>
      <c r="O164" s="4">
        <f t="shared" si="114"/>
        <v>1.4208058186404506E-2</v>
      </c>
      <c r="P164" s="312">
        <f t="shared" si="97"/>
        <v>39061.746099999997</v>
      </c>
      <c r="Q164" s="1"/>
      <c r="R164" s="4">
        <f t="shared" si="98"/>
        <v>2.1227958949828275E-5</v>
      </c>
      <c r="S164" s="4">
        <v>1</v>
      </c>
      <c r="T164" s="4">
        <f t="shared" si="99"/>
        <v>2.1227958949828275E-5</v>
      </c>
      <c r="Z164" s="16">
        <f t="shared" si="100"/>
        <v>8432.5</v>
      </c>
      <c r="AA164" s="113">
        <f t="shared" si="101"/>
        <v>8.386407693280697E-3</v>
      </c>
      <c r="AB164" s="113">
        <f t="shared" si="102"/>
        <v>1.5422327758676612E-2</v>
      </c>
      <c r="AC164" s="113">
        <f t="shared" si="103"/>
        <v>-39061.736499322731</v>
      </c>
      <c r="AD164" s="113"/>
      <c r="AE164" s="113">
        <f t="shared" si="104"/>
        <v>1.4744505941458855E-6</v>
      </c>
      <c r="AF164" s="16">
        <f t="shared" si="113"/>
        <v>-39061.736499322731</v>
      </c>
      <c r="AG164" s="270"/>
      <c r="AH164" s="16">
        <f t="shared" si="105"/>
        <v>-5.8216504931238085E-3</v>
      </c>
      <c r="AI164" s="16">
        <f t="shared" si="106"/>
        <v>0.67056646628334737</v>
      </c>
      <c r="AJ164" s="16">
        <f t="shared" si="107"/>
        <v>-0.26768335599629717</v>
      </c>
      <c r="AK164" s="16">
        <f t="shared" si="108"/>
        <v>0.41567639523294597</v>
      </c>
      <c r="AL164" s="16">
        <f t="shared" si="109"/>
        <v>-0.90063055321290919</v>
      </c>
      <c r="AM164" s="16">
        <f t="shared" si="110"/>
        <v>-0.48344396880013224</v>
      </c>
      <c r="AN164" s="113">
        <f t="shared" si="111"/>
        <v>11.131288259125609</v>
      </c>
      <c r="AO164" s="113">
        <f t="shared" si="111"/>
        <v>11.131288321673077</v>
      </c>
      <c r="AP164" s="113">
        <f t="shared" si="111"/>
        <v>11.131287450057085</v>
      </c>
      <c r="AQ164" s="113">
        <f t="shared" si="111"/>
        <v>11.131299595761877</v>
      </c>
      <c r="AR164" s="113">
        <f t="shared" si="111"/>
        <v>11.131130251574726</v>
      </c>
      <c r="AS164" s="113">
        <f t="shared" si="111"/>
        <v>11.133472723051757</v>
      </c>
      <c r="AT164" s="113">
        <f t="shared" si="111"/>
        <v>11.096378287552945</v>
      </c>
      <c r="AU164" s="113">
        <f t="shared" si="112"/>
        <v>10.605775425632292</v>
      </c>
    </row>
    <row r="165" spans="1:48" x14ac:dyDescent="0.2">
      <c r="A165" s="193" t="s">
        <v>134</v>
      </c>
      <c r="B165" s="212" t="s">
        <v>111</v>
      </c>
      <c r="C165" s="47">
        <v>54080.403599999998</v>
      </c>
      <c r="D165" s="47">
        <v>2.9999999999999997E-4</v>
      </c>
      <c r="E165" s="35">
        <f t="shared" si="94"/>
        <v>8433.0241054479084</v>
      </c>
      <c r="F165" s="4">
        <f t="shared" si="95"/>
        <v>8433</v>
      </c>
      <c r="G165" s="23">
        <f t="shared" si="96"/>
        <v>7.6855462757521309E-3</v>
      </c>
      <c r="K165" s="4">
        <f t="shared" si="92"/>
        <v>7.6855462757521309E-3</v>
      </c>
      <c r="N165" s="130">
        <f t="shared" ca="1" si="93"/>
        <v>8.8728287212564184E-3</v>
      </c>
      <c r="O165" s="4">
        <f t="shared" si="114"/>
        <v>1.4208508090419522E-2</v>
      </c>
      <c r="P165" s="312">
        <f t="shared" si="97"/>
        <v>39061.903599999998</v>
      </c>
      <c r="Q165" s="1"/>
      <c r="R165" s="4">
        <f t="shared" si="98"/>
        <v>4.254903083560891E-5</v>
      </c>
      <c r="S165" s="4">
        <v>1</v>
      </c>
      <c r="T165" s="4">
        <f t="shared" si="99"/>
        <v>4.254903083560891E-5</v>
      </c>
      <c r="Z165" s="16">
        <f t="shared" si="100"/>
        <v>8433</v>
      </c>
      <c r="AA165" s="113">
        <f t="shared" si="101"/>
        <v>8.3872401977190102E-3</v>
      </c>
      <c r="AB165" s="113">
        <f t="shared" si="102"/>
        <v>1.3506814168452643E-2</v>
      </c>
      <c r="AC165" s="113">
        <f t="shared" si="103"/>
        <v>-39061.895914453722</v>
      </c>
      <c r="AD165" s="113"/>
      <c r="AE165" s="113">
        <f t="shared" si="104"/>
        <v>4.9237436012526092E-7</v>
      </c>
      <c r="AF165" s="16">
        <f t="shared" si="113"/>
        <v>-39061.895914453722</v>
      </c>
      <c r="AG165" s="270"/>
      <c r="AH165" s="16">
        <f t="shared" si="105"/>
        <v>-5.8212678927005122E-3</v>
      </c>
      <c r="AI165" s="16">
        <f t="shared" si="106"/>
        <v>0.67054731736554118</v>
      </c>
      <c r="AJ165" s="16">
        <f t="shared" si="107"/>
        <v>-0.26763896913606783</v>
      </c>
      <c r="AK165" s="16">
        <f t="shared" si="108"/>
        <v>0.41566121853723098</v>
      </c>
      <c r="AL165" s="16">
        <f t="shared" si="109"/>
        <v>-0.90058448548426151</v>
      </c>
      <c r="AM165" s="16">
        <f t="shared" si="110"/>
        <v>-0.48341555182190621</v>
      </c>
      <c r="AN165" s="113">
        <f t="shared" ref="AN165:AT180" si="115">$AU165+$AB$7*SIN(AO165)</f>
        <v>11.131346500413231</v>
      </c>
      <c r="AO165" s="113">
        <f t="shared" si="115"/>
        <v>11.131346563074125</v>
      </c>
      <c r="AP165" s="113">
        <f t="shared" si="115"/>
        <v>11.131345690249782</v>
      </c>
      <c r="AQ165" s="113">
        <f t="shared" si="115"/>
        <v>11.131357847607147</v>
      </c>
      <c r="AR165" s="113">
        <f t="shared" si="115"/>
        <v>11.131188413213181</v>
      </c>
      <c r="AS165" s="113">
        <f t="shared" si="115"/>
        <v>11.13353113997422</v>
      </c>
      <c r="AT165" s="113">
        <f t="shared" si="115"/>
        <v>11.096453289250217</v>
      </c>
      <c r="AU165" s="113">
        <f t="shared" si="112"/>
        <v>10.605837847247788</v>
      </c>
    </row>
    <row r="166" spans="1:48" x14ac:dyDescent="0.2">
      <c r="A166" s="53" t="s">
        <v>134</v>
      </c>
      <c r="B166" s="205" t="s">
        <v>112</v>
      </c>
      <c r="C166" s="52">
        <v>54080.565000000002</v>
      </c>
      <c r="D166" s="52">
        <v>1.4E-3</v>
      </c>
      <c r="E166" s="35">
        <f t="shared" si="94"/>
        <v>8433.5303309203573</v>
      </c>
      <c r="F166" s="4">
        <f t="shared" si="95"/>
        <v>8433.5</v>
      </c>
      <c r="G166" s="23">
        <f t="shared" si="96"/>
        <v>9.67041528201662E-3</v>
      </c>
      <c r="K166" s="4">
        <f t="shared" si="92"/>
        <v>9.67041528201662E-3</v>
      </c>
      <c r="N166" s="130">
        <f t="shared" ca="1" si="93"/>
        <v>8.8735758481135012E-3</v>
      </c>
      <c r="O166" s="4">
        <f t="shared" si="114"/>
        <v>1.4208957997340545E-2</v>
      </c>
      <c r="P166" s="312">
        <f t="shared" si="97"/>
        <v>39062.065000000002</v>
      </c>
      <c r="Q166" s="1"/>
      <c r="R166" s="4">
        <f t="shared" si="98"/>
        <v>2.0598369978819864E-5</v>
      </c>
      <c r="S166" s="4">
        <v>0.8</v>
      </c>
      <c r="T166" s="4">
        <f t="shared" si="99"/>
        <v>1.6478695983055893E-5</v>
      </c>
      <c r="Z166" s="16">
        <f t="shared" si="100"/>
        <v>8433.5</v>
      </c>
      <c r="AA166" s="113">
        <f t="shared" si="101"/>
        <v>8.3880727138831122E-3</v>
      </c>
      <c r="AB166" s="113">
        <f t="shared" si="102"/>
        <v>1.5491300565474053E-2</v>
      </c>
      <c r="AC166" s="113">
        <f t="shared" si="103"/>
        <v>-39062.05532958472</v>
      </c>
      <c r="AD166" s="113"/>
      <c r="AE166" s="113">
        <f t="shared" si="104"/>
        <v>1.3155219696377922E-6</v>
      </c>
      <c r="AF166" s="16">
        <f t="shared" si="113"/>
        <v>-39062.05532958472</v>
      </c>
      <c r="AG166" s="270"/>
      <c r="AH166" s="16">
        <f t="shared" si="105"/>
        <v>-5.8208852834574316E-3</v>
      </c>
      <c r="AI166" s="16">
        <f t="shared" si="106"/>
        <v>0.67052817024045031</v>
      </c>
      <c r="AJ166" s="16">
        <f t="shared" si="107"/>
        <v>-0.26759458424283677</v>
      </c>
      <c r="AK166" s="16">
        <f t="shared" si="108"/>
        <v>0.41564604182620513</v>
      </c>
      <c r="AL166" s="16">
        <f t="shared" si="109"/>
        <v>-0.90053842038655252</v>
      </c>
      <c r="AM166" s="16">
        <f t="shared" si="110"/>
        <v>-0.48338713709936126</v>
      </c>
      <c r="AN166" s="113">
        <f t="shared" si="115"/>
        <v>11.131404740037736</v>
      </c>
      <c r="AO166" s="113">
        <f t="shared" si="115"/>
        <v>11.131404802812176</v>
      </c>
      <c r="AP166" s="113">
        <f t="shared" si="115"/>
        <v>11.131403928778814</v>
      </c>
      <c r="AQ166" s="113">
        <f t="shared" si="115"/>
        <v>11.131416097788305</v>
      </c>
      <c r="AR166" s="113">
        <f t="shared" si="115"/>
        <v>11.131246573268005</v>
      </c>
      <c r="AS166" s="113">
        <f t="shared" si="115"/>
        <v>11.133589554030459</v>
      </c>
      <c r="AT166" s="113">
        <f t="shared" si="115"/>
        <v>11.096528289035826</v>
      </c>
      <c r="AU166" s="113">
        <f t="shared" si="112"/>
        <v>10.605900268863284</v>
      </c>
    </row>
    <row r="167" spans="1:48" x14ac:dyDescent="0.2">
      <c r="A167" s="215" t="s">
        <v>133</v>
      </c>
      <c r="B167" s="205" t="s">
        <v>111</v>
      </c>
      <c r="C167" s="52">
        <v>54097.302199999998</v>
      </c>
      <c r="D167" s="52">
        <v>6.9999999999999999E-4</v>
      </c>
      <c r="E167" s="35">
        <f t="shared" si="94"/>
        <v>8486.0259751411159</v>
      </c>
      <c r="F167" s="4">
        <f t="shared" si="95"/>
        <v>8486</v>
      </c>
      <c r="G167" s="23">
        <f t="shared" si="96"/>
        <v>8.2816610447480343E-3</v>
      </c>
      <c r="K167" s="4">
        <f t="shared" si="92"/>
        <v>8.2816610447480343E-3</v>
      </c>
      <c r="N167" s="130">
        <f t="shared" ca="1" si="93"/>
        <v>8.9520241681072237E-3</v>
      </c>
      <c r="O167" s="4">
        <f t="shared" si="114"/>
        <v>1.4256214395973193E-2</v>
      </c>
      <c r="P167" s="312">
        <f t="shared" si="97"/>
        <v>39078.802199999998</v>
      </c>
      <c r="Q167" s="1"/>
      <c r="R167" s="4">
        <f t="shared" si="98"/>
        <v>3.5695287746635773E-5</v>
      </c>
      <c r="S167" s="4">
        <v>1</v>
      </c>
      <c r="T167" s="4">
        <f t="shared" si="99"/>
        <v>3.5695287746635773E-5</v>
      </c>
      <c r="Z167" s="16">
        <f t="shared" si="100"/>
        <v>8486</v>
      </c>
      <c r="AA167" s="113">
        <f t="shared" si="101"/>
        <v>8.4755517762674093E-3</v>
      </c>
      <c r="AB167" s="113">
        <f t="shared" si="102"/>
        <v>1.4062323664453818E-2</v>
      </c>
      <c r="AC167" s="113">
        <f t="shared" si="103"/>
        <v>-39078.793918338954</v>
      </c>
      <c r="AD167" s="113"/>
      <c r="AE167" s="113">
        <f t="shared" si="104"/>
        <v>3.7593615769118349E-8</v>
      </c>
      <c r="AF167" s="16">
        <f t="shared" si="113"/>
        <v>-39078.793918338954</v>
      </c>
      <c r="AG167" s="270"/>
      <c r="AH167" s="16">
        <f t="shared" si="105"/>
        <v>-5.7806626197057839E-3</v>
      </c>
      <c r="AI167" s="16">
        <f t="shared" si="106"/>
        <v>0.66852765650469359</v>
      </c>
      <c r="AJ167" s="16">
        <f t="shared" si="107"/>
        <v>-0.26294509332408728</v>
      </c>
      <c r="AK167" s="16">
        <f t="shared" si="108"/>
        <v>0.4140524171993526</v>
      </c>
      <c r="AL167" s="16">
        <f t="shared" si="109"/>
        <v>-0.89571616276439314</v>
      </c>
      <c r="AM167" s="16">
        <f t="shared" si="110"/>
        <v>-0.48041607344009712</v>
      </c>
      <c r="AN167" s="113">
        <f t="shared" si="115"/>
        <v>11.137510676166979</v>
      </c>
      <c r="AO167" s="113">
        <f t="shared" si="115"/>
        <v>11.137510751528517</v>
      </c>
      <c r="AP167" s="113">
        <f t="shared" si="115"/>
        <v>11.137509747094647</v>
      </c>
      <c r="AQ167" s="113">
        <f t="shared" si="115"/>
        <v>11.137523133812955</v>
      </c>
      <c r="AR167" s="113">
        <f t="shared" si="115"/>
        <v>11.137344617505022</v>
      </c>
      <c r="AS167" s="113">
        <f t="shared" si="115"/>
        <v>11.139707129525911</v>
      </c>
      <c r="AT167" s="113">
        <f t="shared" si="115"/>
        <v>11.104392618433611</v>
      </c>
      <c r="AU167" s="113">
        <f t="shared" si="112"/>
        <v>10.612454538490399</v>
      </c>
    </row>
    <row r="168" spans="1:48" x14ac:dyDescent="0.2">
      <c r="A168" s="216" t="s">
        <v>261</v>
      </c>
      <c r="B168" s="204" t="s">
        <v>112</v>
      </c>
      <c r="C168" s="203">
        <v>54129.983229999998</v>
      </c>
      <c r="D168" s="203">
        <v>8.0000000000000007E-5</v>
      </c>
      <c r="E168" s="35">
        <f t="shared" si="94"/>
        <v>8588.5288862402449</v>
      </c>
      <c r="F168" s="4">
        <f t="shared" si="95"/>
        <v>8588.5</v>
      </c>
      <c r="G168" s="23">
        <f t="shared" si="96"/>
        <v>9.2098075474496E-3</v>
      </c>
      <c r="K168" s="4">
        <f t="shared" si="92"/>
        <v>9.2098075474496E-3</v>
      </c>
      <c r="N168" s="130">
        <f t="shared" ca="1" si="93"/>
        <v>9.1051851738092517E-3</v>
      </c>
      <c r="O168" s="4">
        <f t="shared" si="114"/>
        <v>1.4348569226892753E-2</v>
      </c>
      <c r="P168" s="312">
        <f t="shared" si="97"/>
        <v>39111.483229999998</v>
      </c>
      <c r="Q168" s="1"/>
      <c r="R168" s="4">
        <f t="shared" si="98"/>
        <v>2.6406871598113417E-5</v>
      </c>
      <c r="S168" s="4">
        <v>1</v>
      </c>
      <c r="T168" s="4">
        <f t="shared" si="99"/>
        <v>2.6406871598113417E-5</v>
      </c>
      <c r="Z168" s="16">
        <f t="shared" si="100"/>
        <v>8588.5</v>
      </c>
      <c r="AA168" s="113">
        <f t="shared" si="101"/>
        <v>8.6467082202335791E-3</v>
      </c>
      <c r="AB168" s="113">
        <f t="shared" si="102"/>
        <v>1.4911668554108774E-2</v>
      </c>
      <c r="AC168" s="113">
        <f t="shared" si="103"/>
        <v>-39111.474020192451</v>
      </c>
      <c r="AD168" s="113"/>
      <c r="AE168" s="113">
        <f t="shared" si="104"/>
        <v>3.1708085231113532E-7</v>
      </c>
      <c r="AF168" s="16">
        <f t="shared" si="113"/>
        <v>-39111.474020192451</v>
      </c>
      <c r="AG168" s="270"/>
      <c r="AH168" s="16">
        <f t="shared" si="105"/>
        <v>-5.701861006659174E-3</v>
      </c>
      <c r="AI168" s="16">
        <f t="shared" si="106"/>
        <v>0.66467792496120337</v>
      </c>
      <c r="AJ168" s="16">
        <f t="shared" si="107"/>
        <v>-0.25392949252322428</v>
      </c>
      <c r="AK168" s="16">
        <f t="shared" si="108"/>
        <v>0.41094090169095215</v>
      </c>
      <c r="AL168" s="16">
        <f t="shared" si="109"/>
        <v>-0.88638347239478199</v>
      </c>
      <c r="AM168" s="16">
        <f t="shared" si="110"/>
        <v>-0.47468554267324853</v>
      </c>
      <c r="AN168" s="113">
        <f t="shared" si="115"/>
        <v>11.149379626485013</v>
      </c>
      <c r="AO168" s="113">
        <f t="shared" si="115"/>
        <v>11.149379729971704</v>
      </c>
      <c r="AP168" s="113">
        <f t="shared" si="115"/>
        <v>11.149378456371629</v>
      </c>
      <c r="AQ168" s="113">
        <f t="shared" si="115"/>
        <v>11.14939412970892</v>
      </c>
      <c r="AR168" s="113">
        <f t="shared" si="115"/>
        <v>11.149201138151026</v>
      </c>
      <c r="AS168" s="113">
        <f t="shared" si="115"/>
        <v>11.151561014815782</v>
      </c>
      <c r="AT168" s="113">
        <f t="shared" si="115"/>
        <v>11.119685828068654</v>
      </c>
      <c r="AU168" s="113">
        <f t="shared" si="112"/>
        <v>10.625250969667144</v>
      </c>
    </row>
    <row r="169" spans="1:48" x14ac:dyDescent="0.2">
      <c r="A169" s="216" t="s">
        <v>261</v>
      </c>
      <c r="B169" s="204" t="s">
        <v>111</v>
      </c>
      <c r="C169" s="203">
        <v>54130.141799999998</v>
      </c>
      <c r="D169" s="203">
        <v>6.9999999999999994E-5</v>
      </c>
      <c r="E169" s="35">
        <f t="shared" si="94"/>
        <v>8589.0262355163522</v>
      </c>
      <c r="F169" s="4">
        <f t="shared" si="95"/>
        <v>8589</v>
      </c>
      <c r="G169" s="23">
        <f t="shared" si="96"/>
        <v>8.3646765488083474E-3</v>
      </c>
      <c r="K169" s="4">
        <f t="shared" si="92"/>
        <v>8.3646765488083474E-3</v>
      </c>
      <c r="N169" s="130">
        <f t="shared" ca="1" si="93"/>
        <v>9.1059323006663345E-3</v>
      </c>
      <c r="O169" s="4">
        <f t="shared" si="114"/>
        <v>1.4349020037581744E-2</v>
      </c>
      <c r="P169" s="312">
        <f t="shared" si="97"/>
        <v>39111.641799999998</v>
      </c>
      <c r="Q169" s="1"/>
      <c r="R169" s="4">
        <f t="shared" si="98"/>
        <v>3.5812366991624544E-5</v>
      </c>
      <c r="S169" s="4">
        <v>1</v>
      </c>
      <c r="T169" s="4">
        <f t="shared" si="99"/>
        <v>3.5812366991624544E-5</v>
      </c>
      <c r="Z169" s="16">
        <f t="shared" si="100"/>
        <v>8589</v>
      </c>
      <c r="AA169" s="113">
        <f t="shared" si="101"/>
        <v>8.6475442891656325E-3</v>
      </c>
      <c r="AB169" s="113">
        <f t="shared" si="102"/>
        <v>1.4066152297224459E-2</v>
      </c>
      <c r="AC169" s="113">
        <f t="shared" si="103"/>
        <v>-39111.633435323449</v>
      </c>
      <c r="AD169" s="113"/>
      <c r="AE169" s="113">
        <f t="shared" si="104"/>
        <v>8.0014158534836424E-8</v>
      </c>
      <c r="AF169" s="16">
        <f t="shared" si="113"/>
        <v>-39111.633435323449</v>
      </c>
      <c r="AG169" s="270"/>
      <c r="AH169" s="16">
        <f t="shared" si="105"/>
        <v>-5.7014757484161113E-3</v>
      </c>
      <c r="AI169" s="16">
        <f t="shared" si="106"/>
        <v>0.66465932520674342</v>
      </c>
      <c r="AJ169" s="16">
        <f t="shared" si="107"/>
        <v>-0.25388571361399964</v>
      </c>
      <c r="AK169" s="16">
        <f t="shared" si="108"/>
        <v>0.41092572384811893</v>
      </c>
      <c r="AL169" s="16">
        <f t="shared" si="109"/>
        <v>-0.88633821017368974</v>
      </c>
      <c r="AM169" s="16">
        <f t="shared" si="110"/>
        <v>-0.4746578124747316</v>
      </c>
      <c r="AN169" s="113">
        <f t="shared" si="115"/>
        <v>11.149437356341938</v>
      </c>
      <c r="AO169" s="113">
        <f t="shared" si="115"/>
        <v>11.149437459976166</v>
      </c>
      <c r="AP169" s="113">
        <f t="shared" si="115"/>
        <v>11.149436185035126</v>
      </c>
      <c r="AQ169" s="113">
        <f t="shared" si="115"/>
        <v>11.149451869034232</v>
      </c>
      <c r="AR169" s="113">
        <f t="shared" si="115"/>
        <v>11.149258818095101</v>
      </c>
      <c r="AS169" s="113">
        <f t="shared" si="115"/>
        <v>11.151618549781189</v>
      </c>
      <c r="AT169" s="113">
        <f t="shared" si="115"/>
        <v>11.119760230986858</v>
      </c>
      <c r="AU169" s="113">
        <f t="shared" si="112"/>
        <v>10.62531339128264</v>
      </c>
      <c r="AV169" s="113"/>
    </row>
    <row r="170" spans="1:48" x14ac:dyDescent="0.2">
      <c r="A170" s="216" t="s">
        <v>261</v>
      </c>
      <c r="B170" s="204" t="s">
        <v>112</v>
      </c>
      <c r="C170" s="203">
        <v>54134.127890000003</v>
      </c>
      <c r="D170" s="203">
        <v>1.2999999999999999E-4</v>
      </c>
      <c r="E170" s="35">
        <f t="shared" si="94"/>
        <v>8601.5284678175904</v>
      </c>
      <c r="F170" s="4">
        <f t="shared" si="95"/>
        <v>8601.5</v>
      </c>
      <c r="G170" s="23">
        <f t="shared" si="96"/>
        <v>9.0764017368201166E-3</v>
      </c>
      <c r="K170" s="4">
        <f t="shared" si="92"/>
        <v>9.0764017368201166E-3</v>
      </c>
      <c r="N170" s="130">
        <f t="shared" ca="1" si="93"/>
        <v>9.1246104720934113E-3</v>
      </c>
      <c r="O170" s="4">
        <f t="shared" si="114"/>
        <v>1.4360291249258578E-2</v>
      </c>
      <c r="P170" s="312">
        <f t="shared" si="97"/>
        <v>39115.627890000003</v>
      </c>
      <c r="Q170" s="1"/>
      <c r="R170" s="4">
        <f t="shared" si="98"/>
        <v>2.7919488379657162E-5</v>
      </c>
      <c r="S170" s="4">
        <v>1</v>
      </c>
      <c r="T170" s="4">
        <f t="shared" si="99"/>
        <v>2.7919488379657162E-5</v>
      </c>
      <c r="Z170" s="16">
        <f t="shared" si="100"/>
        <v>8601.5</v>
      </c>
      <c r="AA170" s="113">
        <f t="shared" si="101"/>
        <v>8.6684496236216161E-3</v>
      </c>
      <c r="AB170" s="113">
        <f t="shared" si="102"/>
        <v>1.4768243362457079E-2</v>
      </c>
      <c r="AC170" s="113">
        <f t="shared" si="103"/>
        <v>-39115.618813598267</v>
      </c>
      <c r="AD170" s="113"/>
      <c r="AE170" s="113">
        <f t="shared" si="104"/>
        <v>1.6642492666312219E-7</v>
      </c>
      <c r="AF170" s="16">
        <f t="shared" si="113"/>
        <v>-39115.618813598267</v>
      </c>
      <c r="AG170" s="270"/>
      <c r="AH170" s="16">
        <f t="shared" si="105"/>
        <v>-5.6918416256369619E-3</v>
      </c>
      <c r="AI170" s="16">
        <f t="shared" si="106"/>
        <v>0.6641948923718124</v>
      </c>
      <c r="AJ170" s="16">
        <f t="shared" si="107"/>
        <v>-0.25279186780837587</v>
      </c>
      <c r="AK170" s="16">
        <f t="shared" si="108"/>
        <v>0.41054628043829422</v>
      </c>
      <c r="AL170" s="16">
        <f t="shared" si="109"/>
        <v>-0.88520747709204139</v>
      </c>
      <c r="AM170" s="16">
        <f t="shared" si="110"/>
        <v>-0.47396525460826622</v>
      </c>
      <c r="AN170" s="113">
        <f t="shared" si="115"/>
        <v>11.150880078142404</v>
      </c>
      <c r="AO170" s="113">
        <f t="shared" si="115"/>
        <v>11.150880185493925</v>
      </c>
      <c r="AP170" s="113">
        <f t="shared" si="115"/>
        <v>11.150878876992529</v>
      </c>
      <c r="AQ170" s="113">
        <f t="shared" si="115"/>
        <v>11.150894825493486</v>
      </c>
      <c r="AR170" s="113">
        <f t="shared" si="115"/>
        <v>11.150700328342474</v>
      </c>
      <c r="AS170" s="113">
        <f t="shared" si="115"/>
        <v>11.153056018850965</v>
      </c>
      <c r="AT170" s="113">
        <f t="shared" si="115"/>
        <v>11.121619677678494</v>
      </c>
      <c r="AU170" s="113">
        <f t="shared" si="112"/>
        <v>10.626873931670048</v>
      </c>
    </row>
    <row r="171" spans="1:48" x14ac:dyDescent="0.2">
      <c r="A171" s="217" t="s">
        <v>136</v>
      </c>
      <c r="B171" s="50" t="s">
        <v>112</v>
      </c>
      <c r="C171" s="51">
        <v>54137.634999999776</v>
      </c>
      <c r="D171" s="51">
        <v>2.0000000000000001E-4</v>
      </c>
      <c r="E171" s="35">
        <f t="shared" si="94"/>
        <v>8612.5283960487886</v>
      </c>
      <c r="F171" s="4">
        <f t="shared" si="95"/>
        <v>8612.5</v>
      </c>
      <c r="G171" s="23">
        <f t="shared" si="96"/>
        <v>9.0535196723067202E-3</v>
      </c>
      <c r="K171" s="4">
        <f t="shared" si="92"/>
        <v>9.0535196723067202E-3</v>
      </c>
      <c r="N171" s="130">
        <f t="shared" ca="1" si="93"/>
        <v>9.1410472629492399E-3</v>
      </c>
      <c r="O171" s="4">
        <f t="shared" si="114"/>
        <v>1.4370211417939463E-2</v>
      </c>
      <c r="P171" s="312">
        <f t="shared" si="97"/>
        <v>39119.134999999776</v>
      </c>
      <c r="Q171" s="1"/>
      <c r="R171" s="4">
        <f t="shared" si="98"/>
        <v>2.8267211118079347E-5</v>
      </c>
      <c r="S171" s="4">
        <v>1</v>
      </c>
      <c r="T171" s="4">
        <f t="shared" si="99"/>
        <v>2.8267211118079347E-5</v>
      </c>
      <c r="Z171" s="16">
        <f t="shared" si="100"/>
        <v>8612.5</v>
      </c>
      <c r="AA171" s="113">
        <f t="shared" si="101"/>
        <v>8.6868520469670484E-3</v>
      </c>
      <c r="AB171" s="113">
        <f t="shared" si="102"/>
        <v>1.4736879043279135E-2</v>
      </c>
      <c r="AC171" s="113">
        <f t="shared" si="103"/>
        <v>-39119.125946480104</v>
      </c>
      <c r="AD171" s="113"/>
      <c r="AE171" s="113">
        <f t="shared" si="104"/>
        <v>1.3444514747223388E-7</v>
      </c>
      <c r="AF171" s="16">
        <f t="shared" si="113"/>
        <v>-39119.125946480104</v>
      </c>
      <c r="AG171" s="270"/>
      <c r="AH171" s="16">
        <f t="shared" si="105"/>
        <v>-5.6833593709724149E-3</v>
      </c>
      <c r="AI171" s="16">
        <f t="shared" si="106"/>
        <v>0.66378708226554584</v>
      </c>
      <c r="AJ171" s="16">
        <f t="shared" si="107"/>
        <v>-0.2518302798062842</v>
      </c>
      <c r="AK171" s="16">
        <f t="shared" si="108"/>
        <v>0.41021237504417435</v>
      </c>
      <c r="AL171" s="16">
        <f t="shared" si="109"/>
        <v>-0.88421373777541645</v>
      </c>
      <c r="AM171" s="16">
        <f t="shared" si="110"/>
        <v>-0.47335690984270284</v>
      </c>
      <c r="AN171" s="113">
        <f t="shared" si="115"/>
        <v>11.152148840012105</v>
      </c>
      <c r="AO171" s="113">
        <f t="shared" si="115"/>
        <v>11.152148950679255</v>
      </c>
      <c r="AP171" s="113">
        <f t="shared" si="115"/>
        <v>11.152147612606008</v>
      </c>
      <c r="AQ171" s="113">
        <f t="shared" si="115"/>
        <v>11.152163790449734</v>
      </c>
      <c r="AR171" s="113">
        <f t="shared" si="115"/>
        <v>11.151968082534308</v>
      </c>
      <c r="AS171" s="113">
        <f t="shared" si="115"/>
        <v>11.154319554005433</v>
      </c>
      <c r="AT171" s="113">
        <f t="shared" si="115"/>
        <v>11.123254994141469</v>
      </c>
      <c r="AU171" s="113">
        <f t="shared" si="112"/>
        <v>10.628247207210967</v>
      </c>
    </row>
    <row r="172" spans="1:48" x14ac:dyDescent="0.2">
      <c r="A172" s="216" t="s">
        <v>261</v>
      </c>
      <c r="B172" s="204" t="s">
        <v>112</v>
      </c>
      <c r="C172" s="203">
        <v>54137.953730000001</v>
      </c>
      <c r="D172" s="203">
        <v>1E-4</v>
      </c>
      <c r="E172" s="35">
        <f t="shared" si="94"/>
        <v>8613.5280815812712</v>
      </c>
      <c r="F172" s="4">
        <f t="shared" si="95"/>
        <v>8613.5</v>
      </c>
      <c r="G172" s="23">
        <f t="shared" si="96"/>
        <v>8.9532579149818048E-3</v>
      </c>
      <c r="K172" s="4">
        <f t="shared" si="92"/>
        <v>8.9532579149818048E-3</v>
      </c>
      <c r="N172" s="130">
        <f t="shared" ca="1" si="93"/>
        <v>9.1425415166634053E-3</v>
      </c>
      <c r="O172" s="4">
        <f t="shared" si="114"/>
        <v>1.4371113321200057E-2</v>
      </c>
      <c r="P172" s="312">
        <f t="shared" si="97"/>
        <v>39119.453730000001</v>
      </c>
      <c r="Q172" s="1"/>
      <c r="R172" s="4">
        <f t="shared" si="98"/>
        <v>2.9353157202688348E-5</v>
      </c>
      <c r="S172" s="4">
        <v>1</v>
      </c>
      <c r="T172" s="4">
        <f t="shared" si="99"/>
        <v>2.9353157202688348E-5</v>
      </c>
      <c r="Z172" s="16">
        <f t="shared" si="100"/>
        <v>8613.5</v>
      </c>
      <c r="AA172" s="113">
        <f t="shared" si="101"/>
        <v>8.6885252597620633E-3</v>
      </c>
      <c r="AB172" s="113">
        <f t="shared" si="102"/>
        <v>1.4635845976419799E-2</v>
      </c>
      <c r="AC172" s="113">
        <f t="shared" si="103"/>
        <v>-39119.444776742086</v>
      </c>
      <c r="AD172" s="113"/>
      <c r="AE172" s="113">
        <f t="shared" si="104"/>
        <v>7.0083378739694511E-8</v>
      </c>
      <c r="AF172" s="16">
        <f t="shared" si="113"/>
        <v>-39119.444776742086</v>
      </c>
      <c r="AG172" s="270"/>
      <c r="AH172" s="16">
        <f t="shared" si="105"/>
        <v>-5.6825880614379942E-3</v>
      </c>
      <c r="AI172" s="16">
        <f t="shared" si="106"/>
        <v>0.66375004989216002</v>
      </c>
      <c r="AJ172" s="16">
        <f t="shared" si="107"/>
        <v>-0.25174290891866441</v>
      </c>
      <c r="AK172" s="16">
        <f t="shared" si="108"/>
        <v>0.41018202025853379</v>
      </c>
      <c r="AL172" s="16">
        <f t="shared" si="109"/>
        <v>-0.88412345833525252</v>
      </c>
      <c r="AM172" s="16">
        <f t="shared" si="110"/>
        <v>-0.47330165699217097</v>
      </c>
      <c r="AN172" s="113">
        <f t="shared" si="115"/>
        <v>11.15226414337503</v>
      </c>
      <c r="AO172" s="113">
        <f t="shared" si="115"/>
        <v>11.152264254345587</v>
      </c>
      <c r="AP172" s="113">
        <f t="shared" si="115"/>
        <v>11.152262913583105</v>
      </c>
      <c r="AQ172" s="113">
        <f t="shared" si="115"/>
        <v>11.15227911210944</v>
      </c>
      <c r="AR172" s="113">
        <f t="shared" si="115"/>
        <v>11.152083297042832</v>
      </c>
      <c r="AS172" s="113">
        <f t="shared" si="115"/>
        <v>11.154434354201303</v>
      </c>
      <c r="AT172" s="113">
        <f t="shared" si="115"/>
        <v>11.123403612991236</v>
      </c>
      <c r="AU172" s="113">
        <f t="shared" si="112"/>
        <v>10.628372050441961</v>
      </c>
      <c r="AV172" s="113"/>
    </row>
    <row r="173" spans="1:48" x14ac:dyDescent="0.2">
      <c r="A173" s="217" t="s">
        <v>136</v>
      </c>
      <c r="B173" s="50" t="s">
        <v>112</v>
      </c>
      <c r="C173" s="51">
        <v>54138.591399999801</v>
      </c>
      <c r="D173" s="51">
        <v>2.0000000000000001E-4</v>
      </c>
      <c r="E173" s="35">
        <f t="shared" si="94"/>
        <v>8615.5281113018791</v>
      </c>
      <c r="F173" s="4">
        <f t="shared" si="95"/>
        <v>8615.5</v>
      </c>
      <c r="G173" s="23">
        <f t="shared" si="96"/>
        <v>8.9627337438287213E-3</v>
      </c>
      <c r="K173" s="4">
        <f t="shared" si="92"/>
        <v>8.9627337438287213E-3</v>
      </c>
      <c r="N173" s="130">
        <f t="shared" ca="1" si="93"/>
        <v>9.145530024091738E-3</v>
      </c>
      <c r="O173" s="4">
        <f t="shared" si="114"/>
        <v>1.4372917162593327E-2</v>
      </c>
      <c r="P173" s="312">
        <f t="shared" si="97"/>
        <v>39120.091399999801</v>
      </c>
      <c r="Q173" s="1"/>
      <c r="R173" s="4">
        <f t="shared" si="98"/>
        <v>2.9270084624675471E-5</v>
      </c>
      <c r="S173" s="4">
        <v>1</v>
      </c>
      <c r="T173" s="4">
        <f t="shared" si="99"/>
        <v>2.9270084624675471E-5</v>
      </c>
      <c r="Z173" s="16">
        <f t="shared" si="100"/>
        <v>8615.5</v>
      </c>
      <c r="AA173" s="113">
        <f t="shared" si="101"/>
        <v>8.6918718177521927E-3</v>
      </c>
      <c r="AB173" s="113">
        <f t="shared" si="102"/>
        <v>1.4643779088669855E-2</v>
      </c>
      <c r="AC173" s="113">
        <f t="shared" si="103"/>
        <v>-39120.082437266057</v>
      </c>
      <c r="AD173" s="113"/>
      <c r="AE173" s="113">
        <f t="shared" si="104"/>
        <v>7.336618299788689E-8</v>
      </c>
      <c r="AF173" s="16">
        <f t="shared" si="113"/>
        <v>-39120.082437266057</v>
      </c>
      <c r="AG173" s="270"/>
      <c r="AH173" s="16">
        <f t="shared" si="105"/>
        <v>-5.6810453448411348E-3</v>
      </c>
      <c r="AI173" s="16">
        <f t="shared" si="106"/>
        <v>0.66367600575911245</v>
      </c>
      <c r="AJ173" s="16">
        <f t="shared" si="107"/>
        <v>-0.25156819023181254</v>
      </c>
      <c r="AK173" s="16">
        <f t="shared" si="108"/>
        <v>0.41012131082004577</v>
      </c>
      <c r="AL173" s="16">
        <f t="shared" si="109"/>
        <v>-0.88394292966971844</v>
      </c>
      <c r="AM173" s="16">
        <f t="shared" si="110"/>
        <v>-0.47319117686343676</v>
      </c>
      <c r="AN173" s="113">
        <f t="shared" si="115"/>
        <v>11.152494730804984</v>
      </c>
      <c r="AO173" s="113">
        <f t="shared" si="115"/>
        <v>11.152494842383328</v>
      </c>
      <c r="AP173" s="113">
        <f t="shared" si="115"/>
        <v>11.152493496242197</v>
      </c>
      <c r="AQ173" s="113">
        <f t="shared" si="115"/>
        <v>11.15250973604808</v>
      </c>
      <c r="AR173" s="113">
        <f t="shared" si="115"/>
        <v>11.152313708151008</v>
      </c>
      <c r="AS173" s="113">
        <f t="shared" si="115"/>
        <v>11.154663921303651</v>
      </c>
      <c r="AT173" s="113">
        <f t="shared" si="115"/>
        <v>11.123700827543962</v>
      </c>
      <c r="AU173" s="113">
        <f t="shared" si="112"/>
        <v>10.628621736903945</v>
      </c>
    </row>
    <row r="174" spans="1:48" x14ac:dyDescent="0.2">
      <c r="A174" s="218" t="s">
        <v>140</v>
      </c>
      <c r="B174" s="205" t="s">
        <v>111</v>
      </c>
      <c r="C174" s="52">
        <v>54173.34362</v>
      </c>
      <c r="D174" s="52">
        <v>2.0000000000000001E-4</v>
      </c>
      <c r="E174" s="35">
        <f t="shared" si="94"/>
        <v>8724.5272376200446</v>
      </c>
      <c r="F174" s="4">
        <f t="shared" si="95"/>
        <v>8724.5</v>
      </c>
      <c r="G174" s="23">
        <f t="shared" si="96"/>
        <v>8.6841775337234139E-3</v>
      </c>
      <c r="K174" s="4">
        <f t="shared" si="92"/>
        <v>8.6841775337234139E-3</v>
      </c>
      <c r="N174" s="130">
        <f t="shared" ca="1" si="93"/>
        <v>9.3084036789358466E-3</v>
      </c>
      <c r="O174" s="4">
        <f t="shared" si="114"/>
        <v>1.4471296838067537E-2</v>
      </c>
      <c r="P174" s="312">
        <f t="shared" si="97"/>
        <v>39154.84362</v>
      </c>
      <c r="Q174" s="1"/>
      <c r="R174" s="4">
        <f t="shared" si="98"/>
        <v>3.349074984271241E-5</v>
      </c>
      <c r="S174" s="4">
        <v>1</v>
      </c>
      <c r="T174" s="4">
        <f t="shared" si="99"/>
        <v>3.349074984271241E-5</v>
      </c>
      <c r="Z174" s="16">
        <f t="shared" si="100"/>
        <v>8724.5</v>
      </c>
      <c r="AA174" s="113">
        <f t="shared" si="101"/>
        <v>8.8745228729129703E-3</v>
      </c>
      <c r="AB174" s="113">
        <f t="shared" si="102"/>
        <v>1.4280951498877981E-2</v>
      </c>
      <c r="AC174" s="113">
        <f t="shared" si="103"/>
        <v>-39154.834935822466</v>
      </c>
      <c r="AD174" s="113"/>
      <c r="AE174" s="113">
        <f t="shared" si="104"/>
        <v>3.6231348151187275E-8</v>
      </c>
      <c r="AF174" s="16">
        <f t="shared" si="113"/>
        <v>-39154.834935822466</v>
      </c>
      <c r="AG174" s="270"/>
      <c r="AH174" s="16">
        <f t="shared" si="105"/>
        <v>-5.5967739651545676E-3</v>
      </c>
      <c r="AI174" s="16">
        <f t="shared" si="106"/>
        <v>0.65968180687573863</v>
      </c>
      <c r="AJ174" s="16">
        <f t="shared" si="107"/>
        <v>-0.24209236384922528</v>
      </c>
      <c r="AK174" s="16">
        <f t="shared" si="108"/>
        <v>0.40681303582792805</v>
      </c>
      <c r="AL174" s="16">
        <f t="shared" si="109"/>
        <v>-0.87416450115001854</v>
      </c>
      <c r="AM174" s="16">
        <f t="shared" si="110"/>
        <v>-0.46722098384461447</v>
      </c>
      <c r="AN174" s="113">
        <f t="shared" si="115"/>
        <v>11.165023103430531</v>
      </c>
      <c r="AO174" s="113">
        <f t="shared" si="115"/>
        <v>11.1650232496682</v>
      </c>
      <c r="AP174" s="113">
        <f t="shared" si="115"/>
        <v>11.165021614706536</v>
      </c>
      <c r="AQ174" s="113">
        <f t="shared" si="115"/>
        <v>11.165039892963193</v>
      </c>
      <c r="AR174" s="113">
        <f t="shared" si="115"/>
        <v>11.164835437687758</v>
      </c>
      <c r="AS174" s="113">
        <f t="shared" si="115"/>
        <v>11.167108666045031</v>
      </c>
      <c r="AT174" s="113">
        <f t="shared" si="115"/>
        <v>11.139852262214776</v>
      </c>
      <c r="AU174" s="113">
        <f t="shared" si="112"/>
        <v>10.642229649082143</v>
      </c>
      <c r="AV174" s="113"/>
    </row>
    <row r="175" spans="1:48" x14ac:dyDescent="0.2">
      <c r="A175" s="218" t="s">
        <v>140</v>
      </c>
      <c r="B175" s="205" t="s">
        <v>111</v>
      </c>
      <c r="C175" s="52">
        <v>54173.343820000002</v>
      </c>
      <c r="D175" s="52">
        <v>2.0000000000000001E-4</v>
      </c>
      <c r="E175" s="35">
        <f t="shared" si="94"/>
        <v>8724.5278649130778</v>
      </c>
      <c r="F175" s="4">
        <f t="shared" si="95"/>
        <v>8724.5</v>
      </c>
      <c r="G175" s="23">
        <f t="shared" si="96"/>
        <v>8.8841775359469466E-3</v>
      </c>
      <c r="K175" s="4">
        <f t="shared" ref="K175:K193" si="116">G175</f>
        <v>8.8841775359469466E-3</v>
      </c>
      <c r="N175" s="130">
        <f t="shared" ca="1" si="93"/>
        <v>9.3084036789358466E-3</v>
      </c>
      <c r="O175" s="4">
        <f t="shared" si="114"/>
        <v>1.4471296838067537E-2</v>
      </c>
      <c r="P175" s="312">
        <f t="shared" si="97"/>
        <v>39154.843820000002</v>
      </c>
      <c r="Q175" s="1"/>
      <c r="R175" s="4">
        <f t="shared" si="98"/>
        <v>3.1215902096128474E-5</v>
      </c>
      <c r="S175" s="4">
        <v>1</v>
      </c>
      <c r="T175" s="4">
        <f t="shared" si="99"/>
        <v>3.1215902096128474E-5</v>
      </c>
      <c r="Z175" s="16">
        <f t="shared" si="100"/>
        <v>8724.5</v>
      </c>
      <c r="AA175" s="113">
        <f t="shared" si="101"/>
        <v>8.8745228729129703E-3</v>
      </c>
      <c r="AB175" s="113">
        <f t="shared" si="102"/>
        <v>1.4480951501101513E-2</v>
      </c>
      <c r="AC175" s="113">
        <f t="shared" si="103"/>
        <v>-39154.834935822466</v>
      </c>
      <c r="AD175" s="113"/>
      <c r="AE175" s="113">
        <f t="shared" si="104"/>
        <v>9.321251829962741E-11</v>
      </c>
      <c r="AF175" s="16">
        <f t="shared" si="113"/>
        <v>-39154.834935822466</v>
      </c>
      <c r="AG175" s="270"/>
      <c r="AH175" s="16">
        <f t="shared" si="105"/>
        <v>-5.5967739651545676E-3</v>
      </c>
      <c r="AI175" s="16">
        <f t="shared" si="106"/>
        <v>0.65968180687573863</v>
      </c>
      <c r="AJ175" s="16">
        <f t="shared" si="107"/>
        <v>-0.24209236384922528</v>
      </c>
      <c r="AK175" s="16">
        <f t="shared" si="108"/>
        <v>0.40681303582792805</v>
      </c>
      <c r="AL175" s="16">
        <f t="shared" si="109"/>
        <v>-0.87416450115001854</v>
      </c>
      <c r="AM175" s="16">
        <f t="shared" si="110"/>
        <v>-0.46722098384461447</v>
      </c>
      <c r="AN175" s="113">
        <f t="shared" si="115"/>
        <v>11.165023103430531</v>
      </c>
      <c r="AO175" s="113">
        <f t="shared" si="115"/>
        <v>11.1650232496682</v>
      </c>
      <c r="AP175" s="113">
        <f t="shared" si="115"/>
        <v>11.165021614706536</v>
      </c>
      <c r="AQ175" s="113">
        <f t="shared" si="115"/>
        <v>11.165039892963193</v>
      </c>
      <c r="AR175" s="113">
        <f t="shared" si="115"/>
        <v>11.164835437687758</v>
      </c>
      <c r="AS175" s="113">
        <f t="shared" si="115"/>
        <v>11.167108666045031</v>
      </c>
      <c r="AT175" s="113">
        <f t="shared" si="115"/>
        <v>11.139852262214776</v>
      </c>
      <c r="AU175" s="113">
        <f t="shared" si="112"/>
        <v>10.642229649082143</v>
      </c>
    </row>
    <row r="176" spans="1:48" x14ac:dyDescent="0.2">
      <c r="A176" s="217" t="s">
        <v>135</v>
      </c>
      <c r="B176" s="50" t="s">
        <v>112</v>
      </c>
      <c r="C176" s="51">
        <v>54211.2857</v>
      </c>
      <c r="D176" s="51">
        <v>2.0000000000000001E-4</v>
      </c>
      <c r="E176" s="35">
        <f t="shared" si="94"/>
        <v>8843.5312486061175</v>
      </c>
      <c r="F176" s="4">
        <f t="shared" si="95"/>
        <v>8843.5</v>
      </c>
      <c r="G176" s="23">
        <f t="shared" si="96"/>
        <v>9.9630012773559429E-3</v>
      </c>
      <c r="K176" s="4">
        <f t="shared" si="116"/>
        <v>9.9630012773559429E-3</v>
      </c>
      <c r="N176" s="130">
        <f t="shared" ca="1" si="93"/>
        <v>9.4862198709216167E-3</v>
      </c>
      <c r="O176" s="4">
        <f t="shared" si="114"/>
        <v>1.4578859863369497E-2</v>
      </c>
      <c r="P176" s="312">
        <f t="shared" si="97"/>
        <v>39192.7857</v>
      </c>
      <c r="Q176" s="1"/>
      <c r="R176" s="4">
        <f t="shared" si="98"/>
        <v>2.1306150486075047E-5</v>
      </c>
      <c r="S176" s="4">
        <v>1</v>
      </c>
      <c r="T176" s="4">
        <f t="shared" si="99"/>
        <v>2.1306150486075047E-5</v>
      </c>
      <c r="Z176" s="16">
        <f t="shared" si="100"/>
        <v>8843.5</v>
      </c>
      <c r="AA176" s="113">
        <f t="shared" si="101"/>
        <v>9.0745070041974869E-3</v>
      </c>
      <c r="AB176" s="113">
        <f t="shared" si="102"/>
        <v>1.5467354136527953E-2</v>
      </c>
      <c r="AC176" s="113">
        <f t="shared" si="103"/>
        <v>-39192.775736998723</v>
      </c>
      <c r="AD176" s="113"/>
      <c r="AE176" s="113">
        <f t="shared" si="104"/>
        <v>7.8942207343537307E-7</v>
      </c>
      <c r="AF176" s="16">
        <f t="shared" si="113"/>
        <v>-39192.775736998723</v>
      </c>
      <c r="AG176" s="270"/>
      <c r="AH176" s="16">
        <f t="shared" si="105"/>
        <v>-5.5043528591720101E-3</v>
      </c>
      <c r="AI176" s="16">
        <f t="shared" si="106"/>
        <v>0.65541193785391705</v>
      </c>
      <c r="AJ176" s="16">
        <f t="shared" si="107"/>
        <v>-0.23185012320223483</v>
      </c>
      <c r="AK176" s="16">
        <f t="shared" si="108"/>
        <v>0.40320266134700111</v>
      </c>
      <c r="AL176" s="16">
        <f t="shared" si="109"/>
        <v>-0.86362191663376753</v>
      </c>
      <c r="AM176" s="16">
        <f t="shared" si="110"/>
        <v>-0.46081471088955489</v>
      </c>
      <c r="AN176" s="113">
        <f t="shared" si="115"/>
        <v>11.178615429810032</v>
      </c>
      <c r="AO176" s="113">
        <f t="shared" si="115"/>
        <v>11.178615614751861</v>
      </c>
      <c r="AP176" s="113">
        <f t="shared" si="115"/>
        <v>11.17861369908089</v>
      </c>
      <c r="AQ176" s="113">
        <f t="shared" si="115"/>
        <v>11.178633541090615</v>
      </c>
      <c r="AR176" s="113">
        <f t="shared" si="115"/>
        <v>11.178427919661123</v>
      </c>
      <c r="AS176" s="113">
        <f t="shared" si="115"/>
        <v>11.180547796238475</v>
      </c>
      <c r="AT176" s="113">
        <f t="shared" si="115"/>
        <v>11.15738024948836</v>
      </c>
      <c r="AU176" s="113">
        <f t="shared" si="112"/>
        <v>10.657085993570266</v>
      </c>
    </row>
    <row r="177" spans="1:48" x14ac:dyDescent="0.2">
      <c r="A177" s="218" t="s">
        <v>140</v>
      </c>
      <c r="B177" s="205" t="s">
        <v>111</v>
      </c>
      <c r="C177" s="52">
        <v>54314.427080000001</v>
      </c>
      <c r="D177" s="52">
        <v>1E-4</v>
      </c>
      <c r="E177" s="35">
        <f t="shared" si="94"/>
        <v>9167.0305907254333</v>
      </c>
      <c r="F177" s="4">
        <f t="shared" si="95"/>
        <v>9167</v>
      </c>
      <c r="G177" s="23">
        <f t="shared" si="96"/>
        <v>9.7532490035519004E-3</v>
      </c>
      <c r="K177" s="4">
        <f t="shared" si="116"/>
        <v>9.7532490035519004E-3</v>
      </c>
      <c r="N177" s="130">
        <f t="shared" ca="1" si="93"/>
        <v>9.96961094745436E-3</v>
      </c>
      <c r="O177" s="4">
        <f t="shared" si="114"/>
        <v>1.487210057416301E-2</v>
      </c>
      <c r="P177" s="312">
        <f t="shared" si="97"/>
        <v>39295.927080000001</v>
      </c>
      <c r="Q177" s="1"/>
      <c r="R177" s="4">
        <f t="shared" si="98"/>
        <v>2.6202641401947821E-5</v>
      </c>
      <c r="S177" s="4">
        <v>1</v>
      </c>
      <c r="T177" s="4">
        <f t="shared" si="99"/>
        <v>2.6202641401947821E-5</v>
      </c>
      <c r="W177" s="3"/>
      <c r="Z177" s="16">
        <f t="shared" si="100"/>
        <v>9167</v>
      </c>
      <c r="AA177" s="113">
        <f t="shared" si="101"/>
        <v>9.6210170093457906E-3</v>
      </c>
      <c r="AB177" s="113">
        <f t="shared" si="102"/>
        <v>1.5004332568369121E-2</v>
      </c>
      <c r="AC177" s="113">
        <f t="shared" si="103"/>
        <v>-39295.917326750998</v>
      </c>
      <c r="AD177" s="113"/>
      <c r="AE177" s="113">
        <f t="shared" si="104"/>
        <v>1.7485300291724659E-8</v>
      </c>
      <c r="AF177" s="16">
        <f t="shared" si="113"/>
        <v>-39295.917326750998</v>
      </c>
      <c r="AG177" s="270"/>
      <c r="AH177" s="16">
        <f t="shared" si="105"/>
        <v>-5.25108356481722E-3</v>
      </c>
      <c r="AI177" s="16">
        <f t="shared" si="106"/>
        <v>0.64426339792135012</v>
      </c>
      <c r="AJ177" s="16">
        <f t="shared" si="107"/>
        <v>-0.20453718044421987</v>
      </c>
      <c r="AK177" s="16">
        <f t="shared" si="108"/>
        <v>0.39340156155312028</v>
      </c>
      <c r="AL177" s="16">
        <f t="shared" si="109"/>
        <v>-0.83563358356149708</v>
      </c>
      <c r="AM177" s="16">
        <f t="shared" si="110"/>
        <v>-0.44395649370692025</v>
      </c>
      <c r="AN177" s="113">
        <f t="shared" si="115"/>
        <v>11.215130141932121</v>
      </c>
      <c r="AO177" s="113">
        <f t="shared" si="115"/>
        <v>11.215130381263812</v>
      </c>
      <c r="AP177" s="113">
        <f t="shared" si="115"/>
        <v>11.215128309422964</v>
      </c>
      <c r="AQ177" s="113">
        <f t="shared" si="115"/>
        <v>11.215146244247761</v>
      </c>
      <c r="AR177" s="113">
        <f t="shared" si="115"/>
        <v>11.214990944206447</v>
      </c>
      <c r="AS177" s="113">
        <f t="shared" si="115"/>
        <v>11.216332143534389</v>
      </c>
      <c r="AT177" s="113">
        <f t="shared" si="115"/>
        <v>11.204470146953971</v>
      </c>
      <c r="AU177" s="113">
        <f t="shared" si="112"/>
        <v>10.697472778796387</v>
      </c>
    </row>
    <row r="178" spans="1:48" x14ac:dyDescent="0.2">
      <c r="A178" s="219" t="s">
        <v>261</v>
      </c>
      <c r="B178" s="220" t="s">
        <v>112</v>
      </c>
      <c r="C178" s="221">
        <v>54421.076509999999</v>
      </c>
      <c r="D178" s="221">
        <v>1.3999999999999999E-4</v>
      </c>
      <c r="E178" s="35">
        <f t="shared" si="94"/>
        <v>9501.5328093538756</v>
      </c>
      <c r="F178" s="4">
        <f t="shared" si="95"/>
        <v>9501.5</v>
      </c>
      <c r="G178" s="23">
        <f t="shared" si="96"/>
        <v>1.0460614888870623E-2</v>
      </c>
      <c r="K178" s="4">
        <f t="shared" si="116"/>
        <v>1.0460614888870623E-2</v>
      </c>
      <c r="N178" s="130">
        <f t="shared" ca="1" si="93"/>
        <v>1.0469438814842932E-2</v>
      </c>
      <c r="O178" s="4">
        <f t="shared" si="114"/>
        <v>1.5176591605383729E-2</v>
      </c>
      <c r="P178" s="312">
        <f t="shared" si="97"/>
        <v>39402.576509999999</v>
      </c>
      <c r="Q178" s="1"/>
      <c r="R178" s="4">
        <f t="shared" si="98"/>
        <v>2.2240436390693737E-5</v>
      </c>
      <c r="S178" s="4">
        <v>1</v>
      </c>
      <c r="T178" s="4">
        <f t="shared" si="99"/>
        <v>2.2240436390693737E-5</v>
      </c>
      <c r="Z178" s="16">
        <f t="shared" si="100"/>
        <v>9501.5</v>
      </c>
      <c r="AA178" s="113">
        <f t="shared" si="101"/>
        <v>1.0190127016707875E-2</v>
      </c>
      <c r="AB178" s="113">
        <f t="shared" si="102"/>
        <v>1.5447079477546477E-2</v>
      </c>
      <c r="AC178" s="113">
        <f t="shared" si="103"/>
        <v>-39402.56604938511</v>
      </c>
      <c r="AD178" s="113"/>
      <c r="AE178" s="113">
        <f t="shared" si="104"/>
        <v>7.316368898713115E-8</v>
      </c>
      <c r="AF178" s="16">
        <f t="shared" si="113"/>
        <v>-39402.56604938511</v>
      </c>
      <c r="AG178" s="270"/>
      <c r="AH178" s="16">
        <f t="shared" si="105"/>
        <v>-4.9864645886758532E-3</v>
      </c>
      <c r="AI178" s="16">
        <f t="shared" si="106"/>
        <v>0.63340127422075443</v>
      </c>
      <c r="AJ178" s="16">
        <f t="shared" si="107"/>
        <v>-0.17708397399655187</v>
      </c>
      <c r="AK178" s="16">
        <f t="shared" si="108"/>
        <v>0.38329974295312369</v>
      </c>
      <c r="AL178" s="16">
        <f t="shared" si="109"/>
        <v>-0.80766552019519955</v>
      </c>
      <c r="AM178" s="16">
        <f t="shared" si="110"/>
        <v>-0.42731845558630049</v>
      </c>
      <c r="AN178" s="113">
        <f t="shared" si="115"/>
        <v>11.252247048419205</v>
      </c>
      <c r="AO178" s="113">
        <f t="shared" si="115"/>
        <v>11.252247046180321</v>
      </c>
      <c r="AP178" s="113">
        <f t="shared" si="115"/>
        <v>11.252247062808161</v>
      </c>
      <c r="AQ178" s="113">
        <f t="shared" si="115"/>
        <v>11.252246939315786</v>
      </c>
      <c r="AR178" s="113">
        <f t="shared" si="115"/>
        <v>11.252247856472971</v>
      </c>
      <c r="AS178" s="113">
        <f t="shared" si="115"/>
        <v>11.252241044823716</v>
      </c>
      <c r="AT178" s="113">
        <f t="shared" si="115"/>
        <v>11.252291630151307</v>
      </c>
      <c r="AU178" s="113">
        <f t="shared" si="112"/>
        <v>10.739232839563426</v>
      </c>
    </row>
    <row r="179" spans="1:48" x14ac:dyDescent="0.2">
      <c r="A179" s="219" t="s">
        <v>261</v>
      </c>
      <c r="B179" s="220" t="s">
        <v>111</v>
      </c>
      <c r="C179" s="221">
        <v>54421.235820000002</v>
      </c>
      <c r="D179" s="221">
        <v>1.2999999999999999E-4</v>
      </c>
      <c r="E179" s="35">
        <f t="shared" si="94"/>
        <v>9502.0324796141904</v>
      </c>
      <c r="F179" s="4">
        <f t="shared" si="95"/>
        <v>9502</v>
      </c>
      <c r="G179" s="23">
        <f t="shared" si="96"/>
        <v>1.0355483900639229E-2</v>
      </c>
      <c r="K179" s="4">
        <f t="shared" si="116"/>
        <v>1.0355483900639229E-2</v>
      </c>
      <c r="N179" s="130">
        <f t="shared" ca="1" si="93"/>
        <v>1.0470185941700015E-2</v>
      </c>
      <c r="O179" s="4">
        <f t="shared" si="114"/>
        <v>1.5177047722440273E-2</v>
      </c>
      <c r="P179" s="312">
        <f t="shared" si="97"/>
        <v>39402.735820000002</v>
      </c>
      <c r="Q179" s="1"/>
      <c r="R179" s="4">
        <f t="shared" si="98"/>
        <v>2.3247477687700698E-5</v>
      </c>
      <c r="S179" s="4">
        <v>1</v>
      </c>
      <c r="T179" s="4">
        <f t="shared" si="99"/>
        <v>2.3247477687700698E-5</v>
      </c>
      <c r="Z179" s="16">
        <f t="shared" si="100"/>
        <v>9502</v>
      </c>
      <c r="AA179" s="113">
        <f t="shared" si="101"/>
        <v>1.0190980533190577E-2</v>
      </c>
      <c r="AB179" s="113">
        <f t="shared" si="102"/>
        <v>1.5341551089888925E-2</v>
      </c>
      <c r="AC179" s="113">
        <f t="shared" si="103"/>
        <v>-39402.725464516101</v>
      </c>
      <c r="AD179" s="113"/>
      <c r="AE179" s="113">
        <f t="shared" si="104"/>
        <v>2.7061357901945969E-8</v>
      </c>
      <c r="AF179" s="16">
        <f t="shared" si="113"/>
        <v>-39402.725464516101</v>
      </c>
      <c r="AG179" s="270"/>
      <c r="AH179" s="16">
        <f t="shared" si="105"/>
        <v>-4.9860671892496969E-3</v>
      </c>
      <c r="AI179" s="16">
        <f t="shared" si="106"/>
        <v>0.63338551976478408</v>
      </c>
      <c r="AJ179" s="16">
        <f t="shared" si="107"/>
        <v>-0.1770435204586919</v>
      </c>
      <c r="AK179" s="16">
        <f t="shared" si="108"/>
        <v>0.38328467432544139</v>
      </c>
      <c r="AL179" s="16">
        <f t="shared" si="109"/>
        <v>-0.80762441720481004</v>
      </c>
      <c r="AM179" s="16">
        <f t="shared" si="110"/>
        <v>-0.4272941515796827</v>
      </c>
      <c r="AN179" s="113">
        <f t="shared" si="115"/>
        <v>11.252302061971175</v>
      </c>
      <c r="AO179" s="113">
        <f t="shared" si="115"/>
        <v>11.252302058935417</v>
      </c>
      <c r="AP179" s="113">
        <f t="shared" si="115"/>
        <v>11.25230208147679</v>
      </c>
      <c r="AQ179" s="113">
        <f t="shared" si="115"/>
        <v>11.252301914100604</v>
      </c>
      <c r="AR179" s="113">
        <f t="shared" si="115"/>
        <v>11.252303156914412</v>
      </c>
      <c r="AS179" s="113">
        <f t="shared" si="115"/>
        <v>11.252293928542748</v>
      </c>
      <c r="AT179" s="113">
        <f t="shared" si="115"/>
        <v>11.252362445023177</v>
      </c>
      <c r="AU179" s="113">
        <f t="shared" si="112"/>
        <v>10.739295261178922</v>
      </c>
    </row>
    <row r="180" spans="1:48" x14ac:dyDescent="0.2">
      <c r="A180" s="219" t="s">
        <v>261</v>
      </c>
      <c r="B180" s="220" t="s">
        <v>112</v>
      </c>
      <c r="C180" s="221">
        <v>54422.351990000003</v>
      </c>
      <c r="D180" s="221">
        <v>1.2999999999999999E-4</v>
      </c>
      <c r="E180" s="35">
        <f t="shared" si="94"/>
        <v>9505.5333079014763</v>
      </c>
      <c r="F180" s="4">
        <f t="shared" si="95"/>
        <v>9505.5</v>
      </c>
      <c r="G180" s="23">
        <f t="shared" si="96"/>
        <v>1.0619566950481385E-2</v>
      </c>
      <c r="K180" s="4">
        <f t="shared" si="116"/>
        <v>1.0619566950481385E-2</v>
      </c>
      <c r="N180" s="130">
        <f t="shared" ca="1" si="93"/>
        <v>1.0475415829699597E-2</v>
      </c>
      <c r="O180" s="4">
        <f t="shared" si="114"/>
        <v>1.5180240623204269E-2</v>
      </c>
      <c r="P180" s="312">
        <f t="shared" si="97"/>
        <v>39403.851990000003</v>
      </c>
      <c r="Q180" s="1"/>
      <c r="R180" s="4">
        <f t="shared" si="98"/>
        <v>2.0799744349067638E-5</v>
      </c>
      <c r="S180" s="4">
        <v>1</v>
      </c>
      <c r="T180" s="4">
        <f t="shared" si="99"/>
        <v>2.0799744349067638E-5</v>
      </c>
      <c r="Z180" s="16">
        <f t="shared" si="100"/>
        <v>9505.5</v>
      </c>
      <c r="AA180" s="113">
        <f t="shared" si="101"/>
        <v>1.0196955375663064E-2</v>
      </c>
      <c r="AB180" s="113">
        <f t="shared" si="102"/>
        <v>1.560285219802259E-2</v>
      </c>
      <c r="AC180" s="113">
        <f t="shared" si="103"/>
        <v>-39403.841370433052</v>
      </c>
      <c r="AD180" s="113"/>
      <c r="AE180" s="113">
        <f t="shared" si="104"/>
        <v>1.7860054317042153E-7</v>
      </c>
      <c r="AF180" s="16">
        <f t="shared" si="113"/>
        <v>-39403.841370433052</v>
      </c>
      <c r="AG180" s="270"/>
      <c r="AH180" s="16">
        <f t="shared" si="105"/>
        <v>-4.983285247541205E-3</v>
      </c>
      <c r="AI180" s="16">
        <f t="shared" si="106"/>
        <v>0.63327527784669546</v>
      </c>
      <c r="AJ180" s="16">
        <f t="shared" si="107"/>
        <v>-0.17676039365201313</v>
      </c>
      <c r="AK180" s="16">
        <f t="shared" si="108"/>
        <v>0.38317919678980328</v>
      </c>
      <c r="AL180" s="16">
        <f t="shared" si="109"/>
        <v>-0.80733675350275447</v>
      </c>
      <c r="AM180" s="16">
        <f t="shared" si="110"/>
        <v>-0.42712406931912827</v>
      </c>
      <c r="AN180" s="113">
        <f t="shared" si="115"/>
        <v>11.252687118536329</v>
      </c>
      <c r="AO180" s="113">
        <f t="shared" si="115"/>
        <v>11.252687109874246</v>
      </c>
      <c r="AP180" s="113">
        <f t="shared" si="115"/>
        <v>11.252687174098483</v>
      </c>
      <c r="AQ180" s="113">
        <f t="shared" si="115"/>
        <v>11.252686697913246</v>
      </c>
      <c r="AR180" s="113">
        <f t="shared" si="115"/>
        <v>11.252690228528401</v>
      </c>
      <c r="AS180" s="113">
        <f t="shared" si="115"/>
        <v>11.25266405010181</v>
      </c>
      <c r="AT180" s="113">
        <f t="shared" si="115"/>
        <v>11.252858093148385</v>
      </c>
      <c r="AU180" s="113">
        <f t="shared" si="112"/>
        <v>10.739732212487397</v>
      </c>
    </row>
    <row r="181" spans="1:48" x14ac:dyDescent="0.2">
      <c r="A181" s="219" t="s">
        <v>261</v>
      </c>
      <c r="B181" s="220" t="s">
        <v>112</v>
      </c>
      <c r="C181" s="221">
        <v>54422.989580000001</v>
      </c>
      <c r="D181" s="221">
        <v>9.0000000000000006E-5</v>
      </c>
      <c r="E181" s="35">
        <f t="shared" si="94"/>
        <v>9507.5330867054963</v>
      </c>
      <c r="F181" s="4">
        <f t="shared" si="95"/>
        <v>9507.5</v>
      </c>
      <c r="G181" s="23">
        <f t="shared" si="96"/>
        <v>1.0549042977800127E-2</v>
      </c>
      <c r="K181" s="4">
        <f t="shared" si="116"/>
        <v>1.0549042977800127E-2</v>
      </c>
      <c r="N181" s="130">
        <f t="shared" ca="1" si="93"/>
        <v>1.0478404337127928E-2</v>
      </c>
      <c r="O181" s="4">
        <f t="shared" si="114"/>
        <v>1.5182065201858691E-2</v>
      </c>
      <c r="P181" s="312">
        <f t="shared" si="97"/>
        <v>39404.489580000001</v>
      </c>
      <c r="Q181" s="1"/>
      <c r="R181" s="4">
        <f t="shared" si="98"/>
        <v>2.1464894928620562E-5</v>
      </c>
      <c r="S181" s="4">
        <v>1</v>
      </c>
      <c r="T181" s="4">
        <f t="shared" si="99"/>
        <v>2.1464894928620562E-5</v>
      </c>
      <c r="Z181" s="16">
        <f t="shared" si="100"/>
        <v>9507.5</v>
      </c>
      <c r="AA181" s="113">
        <f t="shared" si="101"/>
        <v>1.0200369749665136E-2</v>
      </c>
      <c r="AB181" s="113">
        <f t="shared" si="102"/>
        <v>1.5530738429993682E-2</v>
      </c>
      <c r="AC181" s="113">
        <f t="shared" si="103"/>
        <v>-39404.479030957023</v>
      </c>
      <c r="AD181" s="113"/>
      <c r="AE181" s="113">
        <f t="shared" si="104"/>
        <v>1.2157302001807533E-7</v>
      </c>
      <c r="AF181" s="16">
        <f t="shared" si="113"/>
        <v>-39404.479030957023</v>
      </c>
      <c r="AG181" s="270"/>
      <c r="AH181" s="16">
        <f t="shared" si="105"/>
        <v>-4.9816954521935547E-3</v>
      </c>
      <c r="AI181" s="16">
        <f t="shared" si="106"/>
        <v>0.63321231330919459</v>
      </c>
      <c r="AJ181" s="16">
        <f t="shared" si="107"/>
        <v>-0.17659864457664143</v>
      </c>
      <c r="AK181" s="16">
        <f t="shared" si="108"/>
        <v>0.38311892616119181</v>
      </c>
      <c r="AL181" s="16">
        <f t="shared" si="109"/>
        <v>-0.80717241919088967</v>
      </c>
      <c r="AM181" s="16">
        <f t="shared" si="110"/>
        <v>-0.4270269154099729</v>
      </c>
      <c r="AN181" s="113">
        <f t="shared" ref="AN181:AT196" si="117">$AU181+$AB$7*SIN(AO181)</f>
        <v>11.252907120778232</v>
      </c>
      <c r="AO181" s="113">
        <f t="shared" si="117"/>
        <v>11.252907108863045</v>
      </c>
      <c r="AP181" s="113">
        <f t="shared" si="117"/>
        <v>11.252907197133275</v>
      </c>
      <c r="AQ181" s="113">
        <f t="shared" si="117"/>
        <v>11.252906543208006</v>
      </c>
      <c r="AR181" s="113">
        <f t="shared" si="117"/>
        <v>11.252911387591636</v>
      </c>
      <c r="AS181" s="113">
        <f t="shared" si="117"/>
        <v>11.252875497501062</v>
      </c>
      <c r="AT181" s="113">
        <f t="shared" si="117"/>
        <v>11.253141276663005</v>
      </c>
      <c r="AU181" s="113">
        <f t="shared" si="112"/>
        <v>10.739981898949381</v>
      </c>
    </row>
    <row r="182" spans="1:48" x14ac:dyDescent="0.2">
      <c r="A182" s="219" t="s">
        <v>261</v>
      </c>
      <c r="B182" s="220" t="s">
        <v>111</v>
      </c>
      <c r="C182" s="221">
        <v>54423.148509999999</v>
      </c>
      <c r="D182" s="221">
        <v>1.2E-4</v>
      </c>
      <c r="E182" s="35">
        <f t="shared" si="94"/>
        <v>9508.0315651090459</v>
      </c>
      <c r="F182" s="4">
        <f t="shared" si="95"/>
        <v>9508</v>
      </c>
      <c r="G182" s="23">
        <f t="shared" si="96"/>
        <v>1.0063911984616425E-2</v>
      </c>
      <c r="K182" s="4">
        <f t="shared" si="116"/>
        <v>1.0063911984616425E-2</v>
      </c>
      <c r="N182" s="130">
        <f t="shared" ca="1" si="93"/>
        <v>1.0479151463985013E-2</v>
      </c>
      <c r="O182" s="4">
        <f t="shared" si="114"/>
        <v>1.5182521353787311E-2</v>
      </c>
      <c r="P182" s="312">
        <f t="shared" si="97"/>
        <v>39404.648509999999</v>
      </c>
      <c r="Q182" s="1"/>
      <c r="R182" s="4">
        <f t="shared" si="98"/>
        <v>2.6200161874163979E-5</v>
      </c>
      <c r="S182" s="4">
        <v>1</v>
      </c>
      <c r="T182" s="4">
        <f t="shared" si="99"/>
        <v>2.6200161874163979E-5</v>
      </c>
      <c r="Z182" s="16">
        <f t="shared" si="100"/>
        <v>9508</v>
      </c>
      <c r="AA182" s="113">
        <f t="shared" si="101"/>
        <v>1.0201223363412983E-2</v>
      </c>
      <c r="AB182" s="113">
        <f t="shared" si="102"/>
        <v>1.5045209974990753E-2</v>
      </c>
      <c r="AC182" s="113">
        <f t="shared" si="103"/>
        <v>-39404.638446088014</v>
      </c>
      <c r="AD182" s="113"/>
      <c r="AE182" s="113">
        <f t="shared" si="104"/>
        <v>1.8854414747011754E-8</v>
      </c>
      <c r="AF182" s="16">
        <f t="shared" si="113"/>
        <v>-39404.638446088014</v>
      </c>
      <c r="AG182" s="270"/>
      <c r="AH182" s="16">
        <f t="shared" si="105"/>
        <v>-4.9812979903743285E-3</v>
      </c>
      <c r="AI182" s="16">
        <f t="shared" si="106"/>
        <v>0.6331965756782989</v>
      </c>
      <c r="AJ182" s="16">
        <f t="shared" si="107"/>
        <v>-0.17655821158746235</v>
      </c>
      <c r="AK182" s="16">
        <f t="shared" si="108"/>
        <v>0.38310385875995989</v>
      </c>
      <c r="AL182" s="16">
        <f t="shared" si="109"/>
        <v>-0.80713134071814485</v>
      </c>
      <c r="AM182" s="16">
        <f t="shared" si="110"/>
        <v>-0.42700263101603742</v>
      </c>
      <c r="AN182" s="113">
        <f t="shared" si="117"/>
        <v>11.25296211792163</v>
      </c>
      <c r="AO182" s="113">
        <f t="shared" si="117"/>
        <v>11.252962105188821</v>
      </c>
      <c r="AP182" s="113">
        <f t="shared" si="117"/>
        <v>11.25296219949646</v>
      </c>
      <c r="AQ182" s="113">
        <f t="shared" si="117"/>
        <v>11.252961500990651</v>
      </c>
      <c r="AR182" s="113">
        <f t="shared" si="117"/>
        <v>11.252966674550494</v>
      </c>
      <c r="AS182" s="113">
        <f t="shared" si="117"/>
        <v>11.252928353599655</v>
      </c>
      <c r="AT182" s="113">
        <f t="shared" si="117"/>
        <v>11.253212067542982</v>
      </c>
      <c r="AU182" s="113">
        <f t="shared" si="112"/>
        <v>10.740044320564877</v>
      </c>
    </row>
    <row r="183" spans="1:48" x14ac:dyDescent="0.2">
      <c r="A183" s="219" t="s">
        <v>261</v>
      </c>
      <c r="B183" s="220" t="s">
        <v>112</v>
      </c>
      <c r="C183" s="221">
        <v>54423.308570000001</v>
      </c>
      <c r="D183" s="221">
        <v>1.6000000000000001E-4</v>
      </c>
      <c r="E183" s="35">
        <f t="shared" si="94"/>
        <v>9508.5335877182079</v>
      </c>
      <c r="F183" s="4">
        <f t="shared" si="95"/>
        <v>9508.5</v>
      </c>
      <c r="G183" s="23">
        <f t="shared" si="96"/>
        <v>1.0708780995628331E-2</v>
      </c>
      <c r="K183" s="4">
        <f t="shared" si="116"/>
        <v>1.0708780995628331E-2</v>
      </c>
      <c r="N183" s="130">
        <f t="shared" ca="1" si="93"/>
        <v>1.0479898590842095E-2</v>
      </c>
      <c r="O183" s="4">
        <f t="shared" si="114"/>
        <v>1.518297750862194E-2</v>
      </c>
      <c r="P183" s="312">
        <f t="shared" si="97"/>
        <v>39404.808570000001</v>
      </c>
      <c r="Q183" s="1"/>
      <c r="R183" s="4">
        <f t="shared" si="98"/>
        <v>2.0018434436884172E-5</v>
      </c>
      <c r="S183" s="4">
        <v>1</v>
      </c>
      <c r="T183" s="4">
        <f t="shared" si="99"/>
        <v>2.0018434436884172E-5</v>
      </c>
      <c r="Z183" s="16">
        <f t="shared" si="100"/>
        <v>9508.5</v>
      </c>
      <c r="AA183" s="113">
        <f t="shared" si="101"/>
        <v>1.0202076985256874E-2</v>
      </c>
      <c r="AB183" s="113">
        <f t="shared" si="102"/>
        <v>1.5689681518993397E-2</v>
      </c>
      <c r="AC183" s="113">
        <f t="shared" si="103"/>
        <v>-39404.797861219005</v>
      </c>
      <c r="AD183" s="113"/>
      <c r="AE183" s="113">
        <f t="shared" si="104"/>
        <v>2.5674895412651796E-7</v>
      </c>
      <c r="AF183" s="16">
        <f t="shared" si="113"/>
        <v>-39404.797861219005</v>
      </c>
      <c r="AG183" s="270"/>
      <c r="AH183" s="16">
        <f t="shared" si="105"/>
        <v>-4.9809005233650665E-3</v>
      </c>
      <c r="AI183" s="16">
        <f t="shared" si="106"/>
        <v>0.63318083944848502</v>
      </c>
      <c r="AJ183" s="16">
        <f t="shared" si="107"/>
        <v>-0.17651778030991594</v>
      </c>
      <c r="AK183" s="16">
        <f t="shared" si="108"/>
        <v>0.38308879146116909</v>
      </c>
      <c r="AL183" s="16">
        <f t="shared" si="109"/>
        <v>-0.80709026428702257</v>
      </c>
      <c r="AM183" s="16">
        <f t="shared" si="110"/>
        <v>-0.42697834825497732</v>
      </c>
      <c r="AN183" s="113">
        <f t="shared" si="117"/>
        <v>11.253017113698441</v>
      </c>
      <c r="AO183" s="113">
        <f t="shared" si="117"/>
        <v>11.253017100146266</v>
      </c>
      <c r="AP183" s="113">
        <f t="shared" si="117"/>
        <v>11.253017200501702</v>
      </c>
      <c r="AQ183" s="113">
        <f t="shared" si="117"/>
        <v>11.253016457357067</v>
      </c>
      <c r="AR183" s="113">
        <f t="shared" si="117"/>
        <v>11.253021960386915</v>
      </c>
      <c r="AS183" s="113">
        <f t="shared" si="117"/>
        <v>11.252981207398303</v>
      </c>
      <c r="AT183" s="113">
        <f t="shared" si="117"/>
        <v>11.253282856423423</v>
      </c>
      <c r="AU183" s="113">
        <f t="shared" si="112"/>
        <v>10.740106742180375</v>
      </c>
      <c r="AV183" s="113"/>
    </row>
    <row r="184" spans="1:48" x14ac:dyDescent="0.2">
      <c r="A184" s="215" t="s">
        <v>252</v>
      </c>
      <c r="B184" s="222" t="s">
        <v>111</v>
      </c>
      <c r="C184" s="208">
        <v>54500.307800000002</v>
      </c>
      <c r="D184" s="208">
        <v>2.9999999999999997E-4</v>
      </c>
      <c r="E184" s="35">
        <f t="shared" si="94"/>
        <v>9750.038987865988</v>
      </c>
      <c r="F184" s="4">
        <f t="shared" si="95"/>
        <v>9750</v>
      </c>
      <c r="G184" s="23">
        <f t="shared" si="96"/>
        <v>1.2430511524144094E-2</v>
      </c>
      <c r="K184" s="4">
        <f t="shared" si="116"/>
        <v>1.2430511524144094E-2</v>
      </c>
      <c r="N184" s="130">
        <f t="shared" ca="1" si="93"/>
        <v>1.0840760862813216E-2</v>
      </c>
      <c r="O184" s="4">
        <f t="shared" si="114"/>
        <v>1.5403639965202689E-2</v>
      </c>
      <c r="P184" s="312">
        <f t="shared" si="97"/>
        <v>39481.807800000002</v>
      </c>
      <c r="Q184" s="1"/>
      <c r="R184" s="4">
        <f t="shared" si="98"/>
        <v>8.8394927270315082E-6</v>
      </c>
      <c r="S184" s="4">
        <v>1</v>
      </c>
      <c r="T184" s="4">
        <f t="shared" si="99"/>
        <v>8.8394927270315082E-6</v>
      </c>
      <c r="Z184" s="16">
        <f t="shared" si="100"/>
        <v>9750</v>
      </c>
      <c r="AA184" s="113">
        <f t="shared" si="101"/>
        <v>1.0615295829987399E-2</v>
      </c>
      <c r="AB184" s="113">
        <f t="shared" si="102"/>
        <v>1.7218855659359385E-2</v>
      </c>
      <c r="AC184" s="113">
        <f t="shared" si="103"/>
        <v>-39481.795369488478</v>
      </c>
      <c r="AD184" s="113"/>
      <c r="AE184" s="113">
        <f t="shared" si="104"/>
        <v>3.2950080163127755E-6</v>
      </c>
      <c r="AF184" s="16">
        <f t="shared" si="113"/>
        <v>-39481.795369488478</v>
      </c>
      <c r="AG184" s="270"/>
      <c r="AH184" s="16">
        <f t="shared" si="105"/>
        <v>-4.7883441352152894E-3</v>
      </c>
      <c r="AI184" s="16">
        <f t="shared" si="106"/>
        <v>0.62574113045790369</v>
      </c>
      <c r="AJ184" s="16">
        <f t="shared" si="107"/>
        <v>-0.15718734755934671</v>
      </c>
      <c r="AK184" s="16">
        <f t="shared" si="108"/>
        <v>0.37582391789236791</v>
      </c>
      <c r="AL184" s="16">
        <f t="shared" si="109"/>
        <v>-0.78748466118856808</v>
      </c>
      <c r="AM184" s="16">
        <f t="shared" si="110"/>
        <v>-0.41543633331824903</v>
      </c>
      <c r="AN184" s="113">
        <f t="shared" si="117"/>
        <v>11.279422615979259</v>
      </c>
      <c r="AO184" s="113">
        <f t="shared" si="117"/>
        <v>11.279421959277579</v>
      </c>
      <c r="AP184" s="113">
        <f t="shared" si="117"/>
        <v>11.279426380393586</v>
      </c>
      <c r="AQ184" s="113">
        <f t="shared" si="117"/>
        <v>11.27939661479917</v>
      </c>
      <c r="AR184" s="113">
        <f t="shared" si="117"/>
        <v>11.279596955992272</v>
      </c>
      <c r="AS184" s="113">
        <f t="shared" si="117"/>
        <v>11.278245869263561</v>
      </c>
      <c r="AT184" s="113">
        <f t="shared" si="117"/>
        <v>11.287239569528428</v>
      </c>
      <c r="AU184" s="113">
        <f t="shared" si="112"/>
        <v>10.770256382465098</v>
      </c>
    </row>
    <row r="185" spans="1:48" x14ac:dyDescent="0.2">
      <c r="A185" s="218" t="s">
        <v>143</v>
      </c>
      <c r="B185" s="205" t="s">
        <v>111</v>
      </c>
      <c r="C185" s="52">
        <v>54506.365250000003</v>
      </c>
      <c r="D185" s="52">
        <v>2.0000000000000001E-4</v>
      </c>
      <c r="E185" s="35">
        <f t="shared" si="94"/>
        <v>9769.0379685846929</v>
      </c>
      <c r="F185" s="4">
        <f t="shared" si="95"/>
        <v>9769</v>
      </c>
      <c r="G185" s="23">
        <f t="shared" si="96"/>
        <v>1.2105533802241553E-2</v>
      </c>
      <c r="K185" s="4">
        <f t="shared" si="116"/>
        <v>1.2105533802241553E-2</v>
      </c>
      <c r="N185" s="130">
        <f t="shared" ca="1" si="93"/>
        <v>1.0869151683382372E-2</v>
      </c>
      <c r="O185" s="4">
        <f t="shared" si="114"/>
        <v>1.5421029339109365E-2</v>
      </c>
      <c r="P185" s="312">
        <f t="shared" si="97"/>
        <v>39487.865250000003</v>
      </c>
      <c r="Q185" s="1"/>
      <c r="R185" s="4">
        <f t="shared" si="98"/>
        <v>1.0992510654990382E-5</v>
      </c>
      <c r="S185" s="4">
        <v>1</v>
      </c>
      <c r="T185" s="4">
        <f t="shared" si="99"/>
        <v>1.0992510654990382E-5</v>
      </c>
      <c r="Z185" s="16">
        <f t="shared" si="100"/>
        <v>9769</v>
      </c>
      <c r="AA185" s="113">
        <f t="shared" si="101"/>
        <v>1.0647881271638706E-2</v>
      </c>
      <c r="AB185" s="113">
        <f t="shared" si="102"/>
        <v>1.6878681869712212E-2</v>
      </c>
      <c r="AC185" s="113">
        <f t="shared" si="103"/>
        <v>-39487.8531444662</v>
      </c>
      <c r="AD185" s="113"/>
      <c r="AE185" s="113">
        <f t="shared" si="104"/>
        <v>2.1247508999728828E-6</v>
      </c>
      <c r="AF185" s="16">
        <f t="shared" si="113"/>
        <v>-39487.8531444662</v>
      </c>
      <c r="AG185" s="270"/>
      <c r="AH185" s="16">
        <f t="shared" si="105"/>
        <v>-4.773148067470658E-3</v>
      </c>
      <c r="AI185" s="16">
        <f t="shared" si="106"/>
        <v>0.62516918007594491</v>
      </c>
      <c r="AJ185" s="16">
        <f t="shared" si="107"/>
        <v>-0.15568308584577339</v>
      </c>
      <c r="AK185" s="16">
        <f t="shared" si="108"/>
        <v>0.37525348116434287</v>
      </c>
      <c r="AL185" s="16">
        <f t="shared" si="109"/>
        <v>-0.78596164832166382</v>
      </c>
      <c r="AM185" s="16">
        <f t="shared" si="110"/>
        <v>-0.41454368273379999</v>
      </c>
      <c r="AN185" s="113">
        <f t="shared" si="117"/>
        <v>11.281486937189056</v>
      </c>
      <c r="AO185" s="113">
        <f t="shared" si="117"/>
        <v>11.281486204597366</v>
      </c>
      <c r="AP185" s="113">
        <f t="shared" si="117"/>
        <v>11.281491101980924</v>
      </c>
      <c r="AQ185" s="113">
        <f t="shared" si="117"/>
        <v>11.281458361367129</v>
      </c>
      <c r="AR185" s="113">
        <f t="shared" si="117"/>
        <v>11.281677173845853</v>
      </c>
      <c r="AS185" s="113">
        <f t="shared" si="117"/>
        <v>11.280211696649831</v>
      </c>
      <c r="AT185" s="113">
        <f t="shared" si="117"/>
        <v>11.289891215314903</v>
      </c>
      <c r="AU185" s="113">
        <f t="shared" si="112"/>
        <v>10.772628403853957</v>
      </c>
    </row>
    <row r="186" spans="1:48" x14ac:dyDescent="0.2">
      <c r="A186" s="218" t="s">
        <v>143</v>
      </c>
      <c r="B186" s="205" t="s">
        <v>111</v>
      </c>
      <c r="C186" s="52">
        <v>54506.36535</v>
      </c>
      <c r="D186" s="52">
        <v>2.0000000000000001E-4</v>
      </c>
      <c r="E186" s="35">
        <f t="shared" si="94"/>
        <v>9769.0382822311985</v>
      </c>
      <c r="F186" s="4">
        <f t="shared" si="95"/>
        <v>9769</v>
      </c>
      <c r="G186" s="23">
        <f t="shared" si="96"/>
        <v>1.220553379971534E-2</v>
      </c>
      <c r="K186" s="4">
        <f t="shared" si="116"/>
        <v>1.220553379971534E-2</v>
      </c>
      <c r="N186" s="130">
        <f t="shared" ca="1" si="93"/>
        <v>1.0869151683382372E-2</v>
      </c>
      <c r="O186" s="4">
        <f t="shared" si="114"/>
        <v>1.5421029339109365E-2</v>
      </c>
      <c r="P186" s="312">
        <f t="shared" si="97"/>
        <v>39487.86535</v>
      </c>
      <c r="Q186" s="1"/>
      <c r="R186" s="4">
        <f t="shared" si="98"/>
        <v>1.033941156386287E-5</v>
      </c>
      <c r="S186" s="4">
        <v>1</v>
      </c>
      <c r="T186" s="4">
        <f t="shared" si="99"/>
        <v>1.033941156386287E-5</v>
      </c>
      <c r="Z186" s="16">
        <f t="shared" si="100"/>
        <v>9769</v>
      </c>
      <c r="AA186" s="113">
        <f t="shared" si="101"/>
        <v>1.0647881271638706E-2</v>
      </c>
      <c r="AB186" s="113">
        <f t="shared" si="102"/>
        <v>1.6978681867185999E-2</v>
      </c>
      <c r="AC186" s="113">
        <f t="shared" si="103"/>
        <v>-39487.8531444662</v>
      </c>
      <c r="AD186" s="113"/>
      <c r="AE186" s="113">
        <f t="shared" si="104"/>
        <v>2.4262813982235295E-6</v>
      </c>
      <c r="AF186" s="16">
        <f t="shared" si="113"/>
        <v>-39487.8531444662</v>
      </c>
      <c r="AG186" s="270"/>
      <c r="AH186" s="16">
        <f t="shared" si="105"/>
        <v>-4.773148067470658E-3</v>
      </c>
      <c r="AI186" s="16">
        <f t="shared" si="106"/>
        <v>0.62516918007594491</v>
      </c>
      <c r="AJ186" s="16">
        <f t="shared" si="107"/>
        <v>-0.15568308584577339</v>
      </c>
      <c r="AK186" s="16">
        <f t="shared" si="108"/>
        <v>0.37525348116434287</v>
      </c>
      <c r="AL186" s="16">
        <f t="shared" si="109"/>
        <v>-0.78596164832166382</v>
      </c>
      <c r="AM186" s="16">
        <f t="shared" si="110"/>
        <v>-0.41454368273379999</v>
      </c>
      <c r="AN186" s="113">
        <f t="shared" si="117"/>
        <v>11.281486937189056</v>
      </c>
      <c r="AO186" s="113">
        <f t="shared" si="117"/>
        <v>11.281486204597366</v>
      </c>
      <c r="AP186" s="113">
        <f t="shared" si="117"/>
        <v>11.281491101980924</v>
      </c>
      <c r="AQ186" s="113">
        <f t="shared" si="117"/>
        <v>11.281458361367129</v>
      </c>
      <c r="AR186" s="113">
        <f t="shared" si="117"/>
        <v>11.281677173845853</v>
      </c>
      <c r="AS186" s="113">
        <f t="shared" si="117"/>
        <v>11.280211696649831</v>
      </c>
      <c r="AT186" s="113">
        <f t="shared" si="117"/>
        <v>11.289891215314903</v>
      </c>
      <c r="AU186" s="113">
        <f t="shared" si="112"/>
        <v>10.772628403853957</v>
      </c>
    </row>
    <row r="187" spans="1:48" x14ac:dyDescent="0.2">
      <c r="A187" s="218" t="s">
        <v>143</v>
      </c>
      <c r="B187" s="205" t="s">
        <v>111</v>
      </c>
      <c r="C187" s="52">
        <v>54506.366150000002</v>
      </c>
      <c r="D187" s="52">
        <v>2.0000000000000001E-4</v>
      </c>
      <c r="E187" s="35">
        <f t="shared" si="94"/>
        <v>9769.0407914033112</v>
      </c>
      <c r="F187" s="4">
        <f t="shared" si="95"/>
        <v>9769</v>
      </c>
      <c r="G187" s="23">
        <f t="shared" si="96"/>
        <v>1.3005533801333513E-2</v>
      </c>
      <c r="K187" s="4">
        <f t="shared" si="116"/>
        <v>1.3005533801333513E-2</v>
      </c>
      <c r="N187" s="130">
        <f t="shared" ca="1" si="93"/>
        <v>1.0869151683382372E-2</v>
      </c>
      <c r="O187" s="4">
        <f t="shared" si="114"/>
        <v>1.5421029339109365E-2</v>
      </c>
      <c r="P187" s="312">
        <f t="shared" si="97"/>
        <v>39487.866150000002</v>
      </c>
      <c r="Q187" s="1"/>
      <c r="R187" s="4">
        <f t="shared" si="98"/>
        <v>5.8346186930150517E-6</v>
      </c>
      <c r="S187" s="4">
        <v>1</v>
      </c>
      <c r="T187" s="4">
        <f t="shared" si="99"/>
        <v>5.8346186930150517E-6</v>
      </c>
      <c r="Z187" s="16">
        <f t="shared" si="100"/>
        <v>9769</v>
      </c>
      <c r="AA187" s="113">
        <f t="shared" si="101"/>
        <v>1.0647881271638706E-2</v>
      </c>
      <c r="AB187" s="113">
        <f t="shared" si="102"/>
        <v>1.7778681868804172E-2</v>
      </c>
      <c r="AC187" s="113">
        <f t="shared" si="103"/>
        <v>-39487.8531444662</v>
      </c>
      <c r="AD187" s="113"/>
      <c r="AE187" s="113">
        <f t="shared" si="104"/>
        <v>5.5585254507763235E-6</v>
      </c>
      <c r="AF187" s="16">
        <f t="shared" si="113"/>
        <v>-39487.8531444662</v>
      </c>
      <c r="AG187" s="270"/>
      <c r="AH187" s="16">
        <f t="shared" si="105"/>
        <v>-4.773148067470658E-3</v>
      </c>
      <c r="AI187" s="16">
        <f t="shared" si="106"/>
        <v>0.62516918007594491</v>
      </c>
      <c r="AJ187" s="16">
        <f t="shared" si="107"/>
        <v>-0.15568308584577339</v>
      </c>
      <c r="AK187" s="16">
        <f t="shared" si="108"/>
        <v>0.37525348116434287</v>
      </c>
      <c r="AL187" s="16">
        <f t="shared" si="109"/>
        <v>-0.78596164832166382</v>
      </c>
      <c r="AM187" s="16">
        <f t="shared" si="110"/>
        <v>-0.41454368273379999</v>
      </c>
      <c r="AN187" s="113">
        <f t="shared" si="117"/>
        <v>11.281486937189056</v>
      </c>
      <c r="AO187" s="113">
        <f t="shared" si="117"/>
        <v>11.281486204597366</v>
      </c>
      <c r="AP187" s="113">
        <f t="shared" si="117"/>
        <v>11.281491101980924</v>
      </c>
      <c r="AQ187" s="113">
        <f t="shared" si="117"/>
        <v>11.281458361367129</v>
      </c>
      <c r="AR187" s="113">
        <f t="shared" si="117"/>
        <v>11.281677173845853</v>
      </c>
      <c r="AS187" s="113">
        <f t="shared" si="117"/>
        <v>11.280211696649831</v>
      </c>
      <c r="AT187" s="113">
        <f t="shared" si="117"/>
        <v>11.289891215314903</v>
      </c>
      <c r="AU187" s="113">
        <f t="shared" si="112"/>
        <v>10.772628403853957</v>
      </c>
    </row>
    <row r="188" spans="1:48" x14ac:dyDescent="0.2">
      <c r="A188" s="218" t="s">
        <v>143</v>
      </c>
      <c r="B188" s="205" t="s">
        <v>112</v>
      </c>
      <c r="C188" s="52">
        <v>54521.509299999998</v>
      </c>
      <c r="D188" s="52">
        <v>1E-4</v>
      </c>
      <c r="E188" s="35">
        <f t="shared" si="94"/>
        <v>9816.5367533791232</v>
      </c>
      <c r="F188" s="4">
        <f t="shared" si="95"/>
        <v>9816.5</v>
      </c>
      <c r="G188" s="23">
        <f t="shared" si="96"/>
        <v>1.1718089495843742E-2</v>
      </c>
      <c r="K188" s="4">
        <f t="shared" si="116"/>
        <v>1.1718089495843742E-2</v>
      </c>
      <c r="N188" s="130">
        <f t="shared" ca="1" si="93"/>
        <v>1.0940128734805264E-2</v>
      </c>
      <c r="O188" s="4">
        <f t="shared" si="114"/>
        <v>1.5464521132571029E-2</v>
      </c>
      <c r="P188" s="312">
        <f t="shared" si="97"/>
        <v>39503.009299999998</v>
      </c>
      <c r="Q188" s="1"/>
      <c r="R188" s="4">
        <f t="shared" si="98"/>
        <v>1.4035750008671099E-5</v>
      </c>
      <c r="S188" s="4">
        <v>1</v>
      </c>
      <c r="T188" s="4">
        <f t="shared" si="99"/>
        <v>1.4035750008671099E-5</v>
      </c>
      <c r="Z188" s="16">
        <f t="shared" si="100"/>
        <v>9816.5</v>
      </c>
      <c r="AA188" s="113">
        <f t="shared" si="101"/>
        <v>1.0729391270522004E-2</v>
      </c>
      <c r="AB188" s="113">
        <f t="shared" si="102"/>
        <v>1.6453219357892769E-2</v>
      </c>
      <c r="AC188" s="113">
        <f t="shared" si="103"/>
        <v>-39502.997581910502</v>
      </c>
      <c r="AD188" s="113"/>
      <c r="AE188" s="113">
        <f t="shared" si="104"/>
        <v>9.7752418075435484E-7</v>
      </c>
      <c r="AF188" s="16">
        <f t="shared" si="113"/>
        <v>-39502.997581910502</v>
      </c>
      <c r="AG188" s="270"/>
      <c r="AH188" s="16">
        <f t="shared" si="105"/>
        <v>-4.7351298620490253E-3</v>
      </c>
      <c r="AI188" s="16">
        <f t="shared" si="106"/>
        <v>0.62374764619533829</v>
      </c>
      <c r="AJ188" s="16">
        <f t="shared" si="107"/>
        <v>-0.15193285073475929</v>
      </c>
      <c r="AK188" s="16">
        <f t="shared" si="108"/>
        <v>0.37382814894995381</v>
      </c>
      <c r="AL188" s="16">
        <f t="shared" si="109"/>
        <v>-0.7821662484159172</v>
      </c>
      <c r="AM188" s="16">
        <f t="shared" si="110"/>
        <v>-0.41232161514026</v>
      </c>
      <c r="AN188" s="113">
        <f t="shared" si="117"/>
        <v>11.286639512174016</v>
      </c>
      <c r="AO188" s="113">
        <f t="shared" si="117"/>
        <v>11.286638570125758</v>
      </c>
      <c r="AP188" s="113">
        <f t="shared" si="117"/>
        <v>11.286644759320339</v>
      </c>
      <c r="AQ188" s="113">
        <f t="shared" si="117"/>
        <v>11.286604094382499</v>
      </c>
      <c r="AR188" s="113">
        <f t="shared" si="117"/>
        <v>11.286871174769313</v>
      </c>
      <c r="AS188" s="113">
        <f t="shared" si="117"/>
        <v>11.285112659712082</v>
      </c>
      <c r="AT188" s="113">
        <f t="shared" si="117"/>
        <v>11.296507593509606</v>
      </c>
      <c r="AU188" s="113">
        <f t="shared" si="112"/>
        <v>10.778558457326108</v>
      </c>
    </row>
    <row r="189" spans="1:48" x14ac:dyDescent="0.2">
      <c r="A189" s="219" t="s">
        <v>261</v>
      </c>
      <c r="B189" s="220" t="s">
        <v>111</v>
      </c>
      <c r="C189" s="221">
        <v>54776.095580000001</v>
      </c>
      <c r="D189" s="221">
        <v>9.0000000000000006E-5</v>
      </c>
      <c r="E189" s="35">
        <f t="shared" si="94"/>
        <v>10615.037743889474</v>
      </c>
      <c r="F189" s="4">
        <f t="shared" si="95"/>
        <v>10615</v>
      </c>
      <c r="G189" s="23">
        <f t="shared" si="96"/>
        <v>1.2033894170599524E-2</v>
      </c>
      <c r="K189" s="4">
        <f t="shared" si="116"/>
        <v>1.2033894170599524E-2</v>
      </c>
      <c r="N189" s="130">
        <f t="shared" ca="1" si="93"/>
        <v>1.213329032556692E-2</v>
      </c>
      <c r="O189" s="4">
        <f t="shared" ref="O189:O232" si="118">+D$11+D$12*F189+D$13*F189^2</f>
        <v>1.6199567265800248E-2</v>
      </c>
      <c r="P189" s="312">
        <f t="shared" si="97"/>
        <v>39757.595580000001</v>
      </c>
      <c r="Q189" s="1"/>
      <c r="R189" s="4">
        <f t="shared" si="98"/>
        <v>1.7352832336079179E-5</v>
      </c>
      <c r="S189" s="4">
        <v>1</v>
      </c>
      <c r="T189" s="4">
        <f t="shared" si="99"/>
        <v>1.7352832336079179E-5</v>
      </c>
      <c r="Z189" s="16">
        <f t="shared" si="100"/>
        <v>10615</v>
      </c>
      <c r="AA189" s="113">
        <f t="shared" si="101"/>
        <v>1.210855235072766E-2</v>
      </c>
      <c r="AB189" s="113">
        <f t="shared" si="102"/>
        <v>1.6124909085672112E-2</v>
      </c>
      <c r="AC189" s="113">
        <f t="shared" si="103"/>
        <v>-39757.58354610583</v>
      </c>
      <c r="AD189" s="113"/>
      <c r="AE189" s="113">
        <f t="shared" si="104"/>
        <v>5.573843860045258E-9</v>
      </c>
      <c r="AF189" s="16">
        <f t="shared" si="113"/>
        <v>-39757.58354610583</v>
      </c>
      <c r="AG189" s="270"/>
      <c r="AH189" s="16">
        <f t="shared" si="105"/>
        <v>-4.0910149150725876E-3</v>
      </c>
      <c r="AI189" s="16">
        <f t="shared" si="106"/>
        <v>0.60152965704584549</v>
      </c>
      <c r="AJ189" s="16">
        <f t="shared" si="107"/>
        <v>-9.1030577765171788E-2</v>
      </c>
      <c r="AK189" s="16">
        <f t="shared" si="108"/>
        <v>0.35004957431326167</v>
      </c>
      <c r="AL189" s="16">
        <f t="shared" si="109"/>
        <v>-0.72079948583861675</v>
      </c>
      <c r="AM189" s="16">
        <f t="shared" si="110"/>
        <v>-0.37685929848436356</v>
      </c>
      <c r="AN189" s="113">
        <f t="shared" si="117"/>
        <v>11.371583463107513</v>
      </c>
      <c r="AO189" s="113">
        <f t="shared" si="117"/>
        <v>11.371571890091575</v>
      </c>
      <c r="AP189" s="113">
        <f t="shared" si="117"/>
        <v>11.371631307719966</v>
      </c>
      <c r="AQ189" s="113">
        <f t="shared" si="117"/>
        <v>11.371326153587123</v>
      </c>
      <c r="AR189" s="113">
        <f t="shared" si="117"/>
        <v>11.372890852863108</v>
      </c>
      <c r="AS189" s="113">
        <f t="shared" si="117"/>
        <v>11.364800929857928</v>
      </c>
      <c r="AT189" s="113">
        <f t="shared" si="117"/>
        <v>11.404989075861623</v>
      </c>
      <c r="AU189" s="113">
        <f t="shared" si="112"/>
        <v>10.878245777273733</v>
      </c>
    </row>
    <row r="190" spans="1:48" x14ac:dyDescent="0.2">
      <c r="A190" s="219" t="s">
        <v>261</v>
      </c>
      <c r="B190" s="220" t="s">
        <v>111</v>
      </c>
      <c r="C190" s="221">
        <v>54780.240619999997</v>
      </c>
      <c r="D190" s="221">
        <v>1E-4</v>
      </c>
      <c r="E190" s="35">
        <f t="shared" si="94"/>
        <v>10628.038517323541</v>
      </c>
      <c r="F190" s="4">
        <f t="shared" si="95"/>
        <v>10628</v>
      </c>
      <c r="G190" s="23">
        <f t="shared" si="96"/>
        <v>1.2280488357646391E-2</v>
      </c>
      <c r="K190" s="4">
        <f t="shared" si="116"/>
        <v>1.2280488357646391E-2</v>
      </c>
      <c r="N190" s="130">
        <f t="shared" ca="1" si="93"/>
        <v>1.2152715623851082E-2</v>
      </c>
      <c r="O190" s="4">
        <f t="shared" si="118"/>
        <v>1.6211595517300868E-2</v>
      </c>
      <c r="P190" s="312">
        <f t="shared" si="97"/>
        <v>39761.740619999997</v>
      </c>
      <c r="Q190" s="1"/>
      <c r="R190" s="4">
        <f t="shared" si="98"/>
        <v>1.545360350068669E-5</v>
      </c>
      <c r="S190" s="4">
        <v>1</v>
      </c>
      <c r="T190" s="4">
        <f t="shared" si="99"/>
        <v>1.545360350068669E-5</v>
      </c>
      <c r="Z190" s="16">
        <f t="shared" si="100"/>
        <v>10628</v>
      </c>
      <c r="AA190" s="113">
        <f t="shared" si="101"/>
        <v>1.2131130922617486E-2</v>
      </c>
      <c r="AB190" s="113">
        <f t="shared" si="102"/>
        <v>1.6360952952329772E-2</v>
      </c>
      <c r="AC190" s="113">
        <f t="shared" si="103"/>
        <v>-39761.728339511639</v>
      </c>
      <c r="AD190" s="113"/>
      <c r="AE190" s="113">
        <f t="shared" si="104"/>
        <v>2.2307643398413437E-8</v>
      </c>
      <c r="AF190" s="16">
        <f t="shared" si="113"/>
        <v>-39761.728339511639</v>
      </c>
      <c r="AG190" s="270"/>
      <c r="AH190" s="16">
        <f t="shared" si="105"/>
        <v>-4.0804645946833813E-3</v>
      </c>
      <c r="AI190" s="16">
        <f t="shared" si="106"/>
        <v>0.60119261766812904</v>
      </c>
      <c r="AJ190" s="16">
        <f t="shared" si="107"/>
        <v>-9.0071173812302854E-2</v>
      </c>
      <c r="AK190" s="16">
        <f t="shared" si="108"/>
        <v>0.34966554089372043</v>
      </c>
      <c r="AL190" s="16">
        <f t="shared" si="109"/>
        <v>-0.71983612419521248</v>
      </c>
      <c r="AM190" s="16">
        <f t="shared" si="110"/>
        <v>-0.37630930773565524</v>
      </c>
      <c r="AN190" s="113">
        <f t="shared" si="117"/>
        <v>11.372941538324591</v>
      </c>
      <c r="AO190" s="113">
        <f t="shared" si="117"/>
        <v>11.372929627211722</v>
      </c>
      <c r="AP190" s="113">
        <f t="shared" si="117"/>
        <v>11.372990571038109</v>
      </c>
      <c r="AQ190" s="113">
        <f t="shared" si="117"/>
        <v>11.372678650038983</v>
      </c>
      <c r="AR190" s="113">
        <f t="shared" si="117"/>
        <v>11.374272537542975</v>
      </c>
      <c r="AS190" s="113">
        <f t="shared" si="117"/>
        <v>11.366059379533564</v>
      </c>
      <c r="AT190" s="113">
        <f t="shared" si="117"/>
        <v>11.406712109208028</v>
      </c>
      <c r="AU190" s="113">
        <f t="shared" si="112"/>
        <v>10.879868739276636</v>
      </c>
      <c r="AV190" s="113"/>
    </row>
    <row r="191" spans="1:48" x14ac:dyDescent="0.2">
      <c r="A191" s="219" t="s">
        <v>261</v>
      </c>
      <c r="B191" s="220" t="s">
        <v>111</v>
      </c>
      <c r="C191" s="221">
        <v>54781.1973</v>
      </c>
      <c r="D191" s="221">
        <v>4.0000000000000003E-5</v>
      </c>
      <c r="E191" s="35">
        <f t="shared" si="94"/>
        <v>10631.039110786802</v>
      </c>
      <c r="F191" s="4">
        <f t="shared" si="95"/>
        <v>10631</v>
      </c>
      <c r="G191" s="23">
        <f t="shared" si="96"/>
        <v>1.2469702400267124E-2</v>
      </c>
      <c r="K191" s="4">
        <f t="shared" si="116"/>
        <v>1.2469702400267124E-2</v>
      </c>
      <c r="N191" s="130">
        <f t="shared" ca="1" si="93"/>
        <v>1.2157198384993581E-2</v>
      </c>
      <c r="O191" s="4">
        <f t="shared" si="118"/>
        <v>1.6214371546623769E-2</v>
      </c>
      <c r="P191" s="312">
        <f t="shared" si="97"/>
        <v>39762.6973</v>
      </c>
      <c r="Q191" s="1"/>
      <c r="R191" s="4">
        <f t="shared" si="98"/>
        <v>1.4022547015675402E-5</v>
      </c>
      <c r="S191" s="4">
        <v>1</v>
      </c>
      <c r="T191" s="4">
        <f t="shared" si="99"/>
        <v>1.4022547015675402E-5</v>
      </c>
      <c r="W191" s="3"/>
      <c r="Z191" s="16">
        <f t="shared" si="100"/>
        <v>10631</v>
      </c>
      <c r="AA191" s="113">
        <f t="shared" si="101"/>
        <v>1.2136341872737154E-2</v>
      </c>
      <c r="AB191" s="113">
        <f t="shared" si="102"/>
        <v>1.6547732074153741E-2</v>
      </c>
      <c r="AC191" s="113">
        <f t="shared" si="103"/>
        <v>-39762.6848302976</v>
      </c>
      <c r="AD191" s="113"/>
      <c r="AE191" s="113">
        <f t="shared" si="104"/>
        <v>1.1112924131506033E-7</v>
      </c>
      <c r="AF191" s="16">
        <f t="shared" si="113"/>
        <v>-39762.6848302976</v>
      </c>
      <c r="AG191" s="270"/>
      <c r="AH191" s="16">
        <f t="shared" si="105"/>
        <v>-4.0780296738866153E-3</v>
      </c>
      <c r="AI191" s="16">
        <f t="shared" si="106"/>
        <v>0.60111494541764454</v>
      </c>
      <c r="AJ191" s="16">
        <f t="shared" si="107"/>
        <v>-8.9849913469624232E-2</v>
      </c>
      <c r="AK191" s="16">
        <f t="shared" si="108"/>
        <v>0.34957693276549084</v>
      </c>
      <c r="AL191" s="16">
        <f t="shared" si="109"/>
        <v>-0.71961396306201209</v>
      </c>
      <c r="AM191" s="16">
        <f t="shared" si="110"/>
        <v>-0.37618250249498913</v>
      </c>
      <c r="AN191" s="113">
        <f t="shared" si="117"/>
        <v>11.37325483248407</v>
      </c>
      <c r="AO191" s="113">
        <f t="shared" si="117"/>
        <v>11.373242842326775</v>
      </c>
      <c r="AP191" s="113">
        <f t="shared" si="117"/>
        <v>11.373304142125695</v>
      </c>
      <c r="AQ191" s="113">
        <f t="shared" si="117"/>
        <v>11.372990646649832</v>
      </c>
      <c r="AR191" s="113">
        <f t="shared" si="117"/>
        <v>11.37459130801304</v>
      </c>
      <c r="AS191" s="113">
        <f t="shared" si="117"/>
        <v>11.366349627783945</v>
      </c>
      <c r="AT191" s="113">
        <f t="shared" si="117"/>
        <v>11.407109535226517</v>
      </c>
      <c r="AU191" s="113">
        <f t="shared" si="112"/>
        <v>10.880243268969615</v>
      </c>
    </row>
    <row r="192" spans="1:48" x14ac:dyDescent="0.2">
      <c r="A192" s="219" t="s">
        <v>261</v>
      </c>
      <c r="B192" s="220" t="s">
        <v>112</v>
      </c>
      <c r="C192" s="221">
        <v>54781.357129999997</v>
      </c>
      <c r="D192" s="221">
        <v>6.9999999999999994E-5</v>
      </c>
      <c r="E192" s="35">
        <f t="shared" si="94"/>
        <v>10631.540412008968</v>
      </c>
      <c r="F192" s="4">
        <f t="shared" si="95"/>
        <v>10631.5</v>
      </c>
      <c r="G192" s="23">
        <f t="shared" si="96"/>
        <v>1.2884571406175382E-2</v>
      </c>
      <c r="K192" s="4">
        <f t="shared" si="116"/>
        <v>1.2884571406175382E-2</v>
      </c>
      <c r="N192" s="130">
        <f t="shared" ca="1" si="93"/>
        <v>1.2157945511850664E-2</v>
      </c>
      <c r="O192" s="4">
        <f t="shared" si="118"/>
        <v>1.6214834228348608E-2</v>
      </c>
      <c r="P192" s="312">
        <f t="shared" si="97"/>
        <v>39762.857129999997</v>
      </c>
      <c r="Q192" s="1"/>
      <c r="R192" s="4">
        <f t="shared" si="98"/>
        <v>1.1090650464749179E-5</v>
      </c>
      <c r="S192" s="4">
        <v>1</v>
      </c>
      <c r="T192" s="4">
        <f t="shared" si="99"/>
        <v>1.1090650464749179E-5</v>
      </c>
      <c r="Z192" s="16">
        <f t="shared" si="100"/>
        <v>10631.5</v>
      </c>
      <c r="AA192" s="113">
        <f t="shared" si="101"/>
        <v>1.213721038299294E-2</v>
      </c>
      <c r="AB192" s="113">
        <f t="shared" si="102"/>
        <v>1.6962195251531052E-2</v>
      </c>
      <c r="AC192" s="113">
        <f t="shared" si="103"/>
        <v>-39762.844245428591</v>
      </c>
      <c r="AD192" s="113"/>
      <c r="AE192" s="113">
        <f t="shared" si="104"/>
        <v>5.5854849897230699E-7</v>
      </c>
      <c r="AF192" s="16">
        <f t="shared" si="113"/>
        <v>-39762.844245428591</v>
      </c>
      <c r="AG192" s="270"/>
      <c r="AH192" s="16">
        <f t="shared" si="105"/>
        <v>-4.0776238453556681E-3</v>
      </c>
      <c r="AI192" s="16">
        <f t="shared" si="106"/>
        <v>0.60110200390526236</v>
      </c>
      <c r="AJ192" s="16">
        <f t="shared" si="107"/>
        <v>-8.9813041866762658E-2</v>
      </c>
      <c r="AK192" s="16">
        <f t="shared" si="108"/>
        <v>0.3495621652903812</v>
      </c>
      <c r="AL192" s="16">
        <f t="shared" si="109"/>
        <v>-0.71957694178136344</v>
      </c>
      <c r="AM192" s="16">
        <f t="shared" si="110"/>
        <v>-0.37616137250046056</v>
      </c>
      <c r="AN192" s="113">
        <f t="shared" si="117"/>
        <v>11.373307044250362</v>
      </c>
      <c r="AO192" s="113">
        <f t="shared" si="117"/>
        <v>11.373295040881505</v>
      </c>
      <c r="AP192" s="113">
        <f t="shared" si="117"/>
        <v>11.373356400147333</v>
      </c>
      <c r="AQ192" s="113">
        <f t="shared" si="117"/>
        <v>11.373042641787475</v>
      </c>
      <c r="AR192" s="113">
        <f t="shared" si="117"/>
        <v>11.374644433517446</v>
      </c>
      <c r="AS192" s="113">
        <f t="shared" si="117"/>
        <v>11.366397996551992</v>
      </c>
      <c r="AT192" s="113">
        <f t="shared" si="117"/>
        <v>11.407175765711159</v>
      </c>
      <c r="AU192" s="113">
        <f t="shared" si="112"/>
        <v>10.880305690585111</v>
      </c>
    </row>
    <row r="193" spans="1:48" x14ac:dyDescent="0.2">
      <c r="A193" s="219" t="s">
        <v>261</v>
      </c>
      <c r="B193" s="220" t="s">
        <v>111</v>
      </c>
      <c r="C193" s="221">
        <v>54789.16805</v>
      </c>
      <c r="D193" s="221">
        <v>6.0000000000000002E-5</v>
      </c>
      <c r="E193" s="35">
        <f t="shared" si="94"/>
        <v>10656.039090244101</v>
      </c>
      <c r="F193" s="4">
        <f t="shared" si="95"/>
        <v>10656</v>
      </c>
      <c r="G193" s="23">
        <f t="shared" si="96"/>
        <v>1.2463152765121777E-2</v>
      </c>
      <c r="K193" s="4">
        <f t="shared" si="116"/>
        <v>1.2463152765121777E-2</v>
      </c>
      <c r="N193" s="130">
        <f t="shared" ca="1" si="93"/>
        <v>1.2194554727847732E-2</v>
      </c>
      <c r="O193" s="4">
        <f t="shared" si="118"/>
        <v>1.6237509192723498E-2</v>
      </c>
      <c r="P193" s="312">
        <f t="shared" si="97"/>
        <v>39770.66805</v>
      </c>
      <c r="Q193" s="1"/>
      <c r="R193" s="4">
        <f t="shared" si="98"/>
        <v>1.4245766442578425E-5</v>
      </c>
      <c r="S193" s="4">
        <v>1</v>
      </c>
      <c r="T193" s="4">
        <f t="shared" si="99"/>
        <v>1.4245766442578425E-5</v>
      </c>
      <c r="Z193" s="16">
        <f t="shared" si="100"/>
        <v>10656</v>
      </c>
      <c r="AA193" s="113">
        <f t="shared" si="101"/>
        <v>1.2179773860389006E-2</v>
      </c>
      <c r="AB193" s="113">
        <f t="shared" si="102"/>
        <v>1.652088809745627E-2</v>
      </c>
      <c r="AC193" s="113">
        <f t="shared" si="103"/>
        <v>-39770.655586847235</v>
      </c>
      <c r="AD193" s="113"/>
      <c r="AE193" s="113">
        <f t="shared" si="104"/>
        <v>8.0303603647544557E-8</v>
      </c>
      <c r="AF193" s="16">
        <f t="shared" si="113"/>
        <v>-39770.655586847235</v>
      </c>
      <c r="AG193" s="270"/>
      <c r="AH193" s="16">
        <f t="shared" si="105"/>
        <v>-4.0577353323344913E-3</v>
      </c>
      <c r="AI193" s="16">
        <f t="shared" si="106"/>
        <v>0.60046921917048646</v>
      </c>
      <c r="AJ193" s="16">
        <f t="shared" si="107"/>
        <v>-8.8008123268978708E-2</v>
      </c>
      <c r="AK193" s="16">
        <f t="shared" si="108"/>
        <v>0.34883875051469904</v>
      </c>
      <c r="AL193" s="16">
        <f t="shared" si="109"/>
        <v>-0.71776484632931037</v>
      </c>
      <c r="AM193" s="16">
        <f t="shared" si="110"/>
        <v>-0.37512747348741821</v>
      </c>
      <c r="AN193" s="113">
        <f t="shared" si="117"/>
        <v>11.375864048588143</v>
      </c>
      <c r="AO193" s="113">
        <f t="shared" si="117"/>
        <v>11.37585138459675</v>
      </c>
      <c r="AP193" s="113">
        <f t="shared" si="117"/>
        <v>11.375915706449211</v>
      </c>
      <c r="AQ193" s="113">
        <f t="shared" si="117"/>
        <v>11.37558890115398</v>
      </c>
      <c r="AR193" s="113">
        <f t="shared" si="117"/>
        <v>11.377246567805678</v>
      </c>
      <c r="AS193" s="113">
        <f t="shared" si="117"/>
        <v>11.36876599307697</v>
      </c>
      <c r="AT193" s="113">
        <f t="shared" si="117"/>
        <v>11.410418544333945</v>
      </c>
      <c r="AU193" s="113">
        <f t="shared" si="112"/>
        <v>10.883364349744431</v>
      </c>
      <c r="AV193" s="113"/>
    </row>
    <row r="194" spans="1:48" x14ac:dyDescent="0.2">
      <c r="A194" s="219" t="s">
        <v>261</v>
      </c>
      <c r="B194" s="220" t="s">
        <v>112</v>
      </c>
      <c r="C194" s="221">
        <v>54789.327980000002</v>
      </c>
      <c r="D194" s="221">
        <v>1.2999999999999999E-4</v>
      </c>
      <c r="E194" s="35">
        <f t="shared" ref="E194:E232" si="119">(C194-C$7)/C$8</f>
        <v>10656.540705112797</v>
      </c>
      <c r="F194" s="4">
        <f t="shared" ref="F194:F232" si="120">ROUND(2*E194,0)/2</f>
        <v>10656.5</v>
      </c>
      <c r="G194" s="23">
        <f t="shared" ref="G194:G232" si="121">C194-(C$7+F194*C$8)</f>
        <v>1.297802177577978E-2</v>
      </c>
      <c r="K194" s="4">
        <f t="shared" ref="K194:K232" si="122">G194</f>
        <v>1.297802177577978E-2</v>
      </c>
      <c r="N194" s="130">
        <f t="shared" ref="N194:N232" ca="1" si="123">C$11+C$12*F194</f>
        <v>1.2195301854704818E-2</v>
      </c>
      <c r="O194" s="4">
        <f t="shared" si="118"/>
        <v>1.6237972019748654E-2</v>
      </c>
      <c r="P194" s="312">
        <f t="shared" ref="P194:P232" si="124">C194-15018.5</f>
        <v>39770.827980000002</v>
      </c>
      <c r="Q194" s="1"/>
      <c r="R194" s="4">
        <f t="shared" ref="R194:R232" si="125">+(O194-G194)^2</f>
        <v>1.062727559315272E-5</v>
      </c>
      <c r="S194" s="4">
        <v>1</v>
      </c>
      <c r="T194" s="4">
        <f t="shared" ref="T194:T232" si="126">S194*R194</f>
        <v>1.062727559315272E-5</v>
      </c>
      <c r="Z194" s="16">
        <f t="shared" si="100"/>
        <v>10656.5</v>
      </c>
      <c r="AA194" s="113">
        <f t="shared" si="101"/>
        <v>1.2180642634473292E-2</v>
      </c>
      <c r="AB194" s="113">
        <f t="shared" si="102"/>
        <v>1.7035351161055142E-2</v>
      </c>
      <c r="AC194" s="113">
        <f t="shared" si="103"/>
        <v>-39770.815001978226</v>
      </c>
      <c r="AD194" s="113"/>
      <c r="AE194" s="113">
        <f t="shared" si="104"/>
        <v>6.3581349499067242E-7</v>
      </c>
      <c r="AF194" s="16">
        <f t="shared" si="113"/>
        <v>-39770.815001978226</v>
      </c>
      <c r="AG194" s="270"/>
      <c r="AH194" s="16">
        <f t="shared" si="105"/>
        <v>-4.0573293852753612E-3</v>
      </c>
      <c r="AI194" s="16">
        <f t="shared" si="106"/>
        <v>0.60045633268679066</v>
      </c>
      <c r="AJ194" s="16">
        <f t="shared" si="107"/>
        <v>-8.797132468080697E-2</v>
      </c>
      <c r="AK194" s="16">
        <f t="shared" si="108"/>
        <v>0.34882399086187954</v>
      </c>
      <c r="AL194" s="16">
        <f t="shared" si="109"/>
        <v>-0.71772790445774359</v>
      </c>
      <c r="AM194" s="16">
        <f t="shared" si="110"/>
        <v>-0.37510640345606511</v>
      </c>
      <c r="AN194" s="113">
        <f t="shared" si="117"/>
        <v>11.375916204387122</v>
      </c>
      <c r="AO194" s="113">
        <f t="shared" si="117"/>
        <v>11.375903526640585</v>
      </c>
      <c r="AP194" s="113">
        <f t="shared" si="117"/>
        <v>11.375967909954637</v>
      </c>
      <c r="AQ194" s="113">
        <f t="shared" si="117"/>
        <v>11.375640835002507</v>
      </c>
      <c r="AR194" s="113">
        <f t="shared" si="117"/>
        <v>11.37729965190322</v>
      </c>
      <c r="AS194" s="113">
        <f t="shared" si="117"/>
        <v>11.368814277340029</v>
      </c>
      <c r="AT194" s="113">
        <f t="shared" si="117"/>
        <v>11.410484672154213</v>
      </c>
      <c r="AU194" s="113">
        <f t="shared" si="112"/>
        <v>10.883426771359927</v>
      </c>
    </row>
    <row r="195" spans="1:48" x14ac:dyDescent="0.2">
      <c r="A195" s="219" t="s">
        <v>261</v>
      </c>
      <c r="B195" s="220" t="s">
        <v>112</v>
      </c>
      <c r="C195" s="221">
        <v>54789.965539999997</v>
      </c>
      <c r="D195" s="221">
        <v>5.0000000000000002E-5</v>
      </c>
      <c r="E195" s="35">
        <f t="shared" si="119"/>
        <v>10658.540389822852</v>
      </c>
      <c r="F195" s="4">
        <f t="shared" si="120"/>
        <v>10658.5</v>
      </c>
      <c r="G195" s="23">
        <f t="shared" si="121"/>
        <v>1.2877497800218407E-2</v>
      </c>
      <c r="K195" s="4">
        <f t="shared" si="122"/>
        <v>1.2877497800218407E-2</v>
      </c>
      <c r="N195" s="130">
        <f t="shared" ca="1" si="123"/>
        <v>1.2198290362133149E-2</v>
      </c>
      <c r="O195" s="4">
        <f t="shared" si="118"/>
        <v>1.6239823356909339E-2</v>
      </c>
      <c r="P195" s="312">
        <f t="shared" si="124"/>
        <v>39771.465539999997</v>
      </c>
      <c r="Q195" s="1"/>
      <c r="R195" s="4">
        <f t="shared" si="125"/>
        <v>1.1305233149176988E-5</v>
      </c>
      <c r="S195" s="4">
        <v>1</v>
      </c>
      <c r="T195" s="4">
        <f t="shared" si="126"/>
        <v>1.1305233149176988E-5</v>
      </c>
      <c r="W195" s="3"/>
      <c r="Z195" s="16">
        <f t="shared" si="100"/>
        <v>10658.5</v>
      </c>
      <c r="AA195" s="113">
        <f t="shared" si="101"/>
        <v>1.2184117783294934E-2</v>
      </c>
      <c r="AB195" s="113">
        <f t="shared" si="102"/>
        <v>1.6933203373832813E-2</v>
      </c>
      <c r="AC195" s="113">
        <f t="shared" si="103"/>
        <v>-39771.452662502197</v>
      </c>
      <c r="AD195" s="113"/>
      <c r="AE195" s="113">
        <f t="shared" si="104"/>
        <v>4.8077584786879626E-7</v>
      </c>
      <c r="AF195" s="16">
        <f t="shared" si="113"/>
        <v>-39771.452662502197</v>
      </c>
      <c r="AG195" s="270"/>
      <c r="AH195" s="16">
        <f t="shared" si="105"/>
        <v>-4.0557055736144048E-3</v>
      </c>
      <c r="AI195" s="16">
        <f t="shared" si="106"/>
        <v>0.6004047977280258</v>
      </c>
      <c r="AJ195" s="16">
        <f t="shared" si="107"/>
        <v>-8.7824144903519072E-2</v>
      </c>
      <c r="AK195" s="16">
        <f t="shared" si="108"/>
        <v>0.34876495381863865</v>
      </c>
      <c r="AL195" s="16">
        <f t="shared" si="109"/>
        <v>-0.71758015280811072</v>
      </c>
      <c r="AM195" s="16">
        <f t="shared" si="110"/>
        <v>-0.37502213528209205</v>
      </c>
      <c r="AN195" s="113">
        <f t="shared" si="117"/>
        <v>11.376124816415302</v>
      </c>
      <c r="AO195" s="113">
        <f t="shared" si="117"/>
        <v>11.376112083537892</v>
      </c>
      <c r="AP195" s="113">
        <f t="shared" si="117"/>
        <v>11.376176713101357</v>
      </c>
      <c r="AQ195" s="113">
        <f t="shared" si="117"/>
        <v>11.37584855815901</v>
      </c>
      <c r="AR195" s="113">
        <f t="shared" si="117"/>
        <v>11.377511980036365</v>
      </c>
      <c r="AS195" s="113">
        <f t="shared" si="117"/>
        <v>11.36900739756091</v>
      </c>
      <c r="AT195" s="113">
        <f t="shared" si="117"/>
        <v>11.41074916289856</v>
      </c>
      <c r="AU195" s="113">
        <f t="shared" si="112"/>
        <v>10.883676457821913</v>
      </c>
    </row>
    <row r="196" spans="1:48" x14ac:dyDescent="0.2">
      <c r="A196" s="219" t="s">
        <v>261</v>
      </c>
      <c r="B196" s="220" t="s">
        <v>111</v>
      </c>
      <c r="C196" s="221">
        <v>54790.124400000001</v>
      </c>
      <c r="D196" s="221">
        <v>6.9999999999999994E-5</v>
      </c>
      <c r="E196" s="35">
        <f t="shared" si="119"/>
        <v>10659.038648673861</v>
      </c>
      <c r="F196" s="4">
        <f t="shared" si="120"/>
        <v>10659</v>
      </c>
      <c r="G196" s="23">
        <f t="shared" si="121"/>
        <v>1.2322366812441032E-2</v>
      </c>
      <c r="K196" s="4">
        <f t="shared" si="122"/>
        <v>1.2322366812441032E-2</v>
      </c>
      <c r="N196" s="130">
        <f t="shared" ca="1" si="123"/>
        <v>1.2199037488990231E-2</v>
      </c>
      <c r="O196" s="4">
        <f t="shared" si="118"/>
        <v>1.6240286198464526E-2</v>
      </c>
      <c r="P196" s="312">
        <f t="shared" si="124"/>
        <v>39771.624400000001</v>
      </c>
      <c r="Q196" s="1"/>
      <c r="R196" s="4">
        <f t="shared" si="125"/>
        <v>1.5350092315378707E-5</v>
      </c>
      <c r="S196" s="4">
        <v>1</v>
      </c>
      <c r="T196" s="4">
        <f t="shared" si="126"/>
        <v>1.5350092315378707E-5</v>
      </c>
      <c r="Z196" s="16">
        <f t="shared" si="100"/>
        <v>10659</v>
      </c>
      <c r="AA196" s="113">
        <f t="shared" si="101"/>
        <v>1.2184986583616157E-2</v>
      </c>
      <c r="AB196" s="113">
        <f t="shared" si="102"/>
        <v>1.6377666427289401E-2</v>
      </c>
      <c r="AC196" s="113">
        <f t="shared" si="103"/>
        <v>-39771.612077633188</v>
      </c>
      <c r="AD196" s="113"/>
      <c r="AE196" s="113">
        <f t="shared" si="104"/>
        <v>1.8873327271975061E-8</v>
      </c>
      <c r="AF196" s="16">
        <f t="shared" si="113"/>
        <v>-39771.612077633188</v>
      </c>
      <c r="AG196" s="270"/>
      <c r="AH196" s="16">
        <f t="shared" si="105"/>
        <v>-4.0552996148483693E-3</v>
      </c>
      <c r="AI196" s="16">
        <f t="shared" si="106"/>
        <v>0.60039191673178083</v>
      </c>
      <c r="AJ196" s="16">
        <f t="shared" si="107"/>
        <v>-8.7787353602529622E-2</v>
      </c>
      <c r="AK196" s="16">
        <f t="shared" si="108"/>
        <v>0.34875019494990567</v>
      </c>
      <c r="AL196" s="16">
        <f t="shared" si="109"/>
        <v>-0.7175432188540134</v>
      </c>
      <c r="AM196" s="16">
        <f t="shared" si="110"/>
        <v>-0.37500107122568532</v>
      </c>
      <c r="AN196" s="113">
        <f t="shared" si="117"/>
        <v>11.376176966630894</v>
      </c>
      <c r="AO196" s="113">
        <f t="shared" si="117"/>
        <v>11.376164219943163</v>
      </c>
      <c r="AP196" s="113">
        <f t="shared" si="117"/>
        <v>11.376228911169823</v>
      </c>
      <c r="AQ196" s="113">
        <f t="shared" si="117"/>
        <v>11.375900485889115</v>
      </c>
      <c r="AR196" s="113">
        <f t="shared" si="117"/>
        <v>11.377565060005852</v>
      </c>
      <c r="AS196" s="113">
        <f t="shared" si="117"/>
        <v>11.369055673409603</v>
      </c>
      <c r="AT196" s="113">
        <f t="shared" si="117"/>
        <v>11.410815280450391</v>
      </c>
      <c r="AU196" s="113">
        <f t="shared" si="112"/>
        <v>10.883738879437409</v>
      </c>
    </row>
    <row r="197" spans="1:48" x14ac:dyDescent="0.2">
      <c r="A197" s="215" t="s">
        <v>253</v>
      </c>
      <c r="B197" s="222" t="s">
        <v>111</v>
      </c>
      <c r="C197" s="208">
        <v>54843.369400000003</v>
      </c>
      <c r="D197" s="208">
        <v>2.0000000000000001E-4</v>
      </c>
      <c r="E197" s="198">
        <f t="shared" si="119"/>
        <v>10826.039734670032</v>
      </c>
      <c r="F197" s="4">
        <f t="shared" si="120"/>
        <v>10826</v>
      </c>
      <c r="G197" s="23">
        <f t="shared" si="121"/>
        <v>1.2668615258007776E-2</v>
      </c>
      <c r="K197" s="4">
        <f t="shared" si="122"/>
        <v>1.2668615258007776E-2</v>
      </c>
      <c r="N197" s="130">
        <f t="shared" ca="1" si="123"/>
        <v>1.2448577859255976E-2</v>
      </c>
      <c r="O197" s="4">
        <f t="shared" si="118"/>
        <v>1.639503785442116E-2</v>
      </c>
      <c r="P197" s="312">
        <f t="shared" si="124"/>
        <v>39824.869400000003</v>
      </c>
      <c r="Q197" s="1"/>
      <c r="R197" s="4">
        <f t="shared" si="125"/>
        <v>1.3886225367060267E-5</v>
      </c>
      <c r="S197" s="4">
        <v>1</v>
      </c>
      <c r="T197" s="4">
        <f t="shared" si="126"/>
        <v>1.3886225367060267E-5</v>
      </c>
      <c r="Z197" s="16">
        <f t="shared" si="100"/>
        <v>10826</v>
      </c>
      <c r="AA197" s="113">
        <f t="shared" si="101"/>
        <v>1.2475452776680803E-2</v>
      </c>
      <c r="AB197" s="113">
        <f t="shared" si="102"/>
        <v>1.6588200335748135E-2</v>
      </c>
      <c r="AC197" s="113">
        <f t="shared" si="103"/>
        <v>-39824.856731384745</v>
      </c>
      <c r="AD197" s="113"/>
      <c r="AE197" s="113">
        <f t="shared" si="104"/>
        <v>3.7311744192393298E-8</v>
      </c>
      <c r="AF197" s="16">
        <f t="shared" si="113"/>
        <v>-39824.856731384745</v>
      </c>
      <c r="AG197" s="270"/>
      <c r="AH197" s="16">
        <f t="shared" si="105"/>
        <v>-3.9195850777403573E-3</v>
      </c>
      <c r="AI197" s="16">
        <f t="shared" si="106"/>
        <v>0.59615035792215421</v>
      </c>
      <c r="AJ197" s="16">
        <f t="shared" si="107"/>
        <v>-7.5579936859665145E-2</v>
      </c>
      <c r="AK197" s="16">
        <f t="shared" si="108"/>
        <v>0.3438295875640911</v>
      </c>
      <c r="AL197" s="16">
        <f t="shared" si="109"/>
        <v>-0.70529479379557702</v>
      </c>
      <c r="AM197" s="16">
        <f t="shared" si="110"/>
        <v>-0.36803155535056148</v>
      </c>
      <c r="AN197" s="113">
        <f t="shared" ref="AN197:AT212" si="127">$AU197+$AB$7*SIN(AO197)</f>
        <v>11.39353327913936</v>
      </c>
      <c r="AO197" s="113">
        <f t="shared" si="127"/>
        <v>11.393515263545286</v>
      </c>
      <c r="AP197" s="113">
        <f t="shared" si="127"/>
        <v>11.393602905669145</v>
      </c>
      <c r="AQ197" s="113">
        <f t="shared" si="127"/>
        <v>11.393176373019093</v>
      </c>
      <c r="AR197" s="113">
        <f t="shared" si="127"/>
        <v>11.395248147829319</v>
      </c>
      <c r="AS197" s="113">
        <f t="shared" si="127"/>
        <v>11.38508732903286</v>
      </c>
      <c r="AT197" s="113">
        <f t="shared" si="127"/>
        <v>11.432783561522369</v>
      </c>
      <c r="AU197" s="113">
        <f t="shared" si="112"/>
        <v>10.904587699013179</v>
      </c>
    </row>
    <row r="198" spans="1:48" x14ac:dyDescent="0.2">
      <c r="A198" s="225" t="s">
        <v>252</v>
      </c>
      <c r="B198" s="226" t="s">
        <v>111</v>
      </c>
      <c r="C198" s="225">
        <v>54964.526100000003</v>
      </c>
      <c r="D198" s="225">
        <v>1E-4</v>
      </c>
      <c r="E198" s="192">
        <f t="shared" si="119"/>
        <v>11206.043499825655</v>
      </c>
      <c r="F198" s="7">
        <f t="shared" si="120"/>
        <v>11206</v>
      </c>
      <c r="G198" s="46">
        <f t="shared" si="121"/>
        <v>1.3869060807337519E-2</v>
      </c>
      <c r="K198" s="4">
        <f t="shared" si="122"/>
        <v>1.3869060807337519E-2</v>
      </c>
      <c r="N198" s="130">
        <f t="shared" ca="1" si="123"/>
        <v>1.3016394270639107E-2</v>
      </c>
      <c r="O198" s="4">
        <f t="shared" si="118"/>
        <v>1.6748375455919715E-2</v>
      </c>
      <c r="P198" s="312">
        <f t="shared" si="124"/>
        <v>39946.026100000003</v>
      </c>
      <c r="Q198" s="1"/>
      <c r="R198" s="4">
        <f t="shared" si="125"/>
        <v>8.2904528455400127E-6</v>
      </c>
      <c r="S198" s="4">
        <v>1</v>
      </c>
      <c r="T198" s="4">
        <f t="shared" si="126"/>
        <v>8.2904528455400127E-6</v>
      </c>
      <c r="Z198" s="16">
        <f t="shared" si="100"/>
        <v>11206</v>
      </c>
      <c r="AA198" s="113">
        <f t="shared" si="101"/>
        <v>1.3138372229365139E-2</v>
      </c>
      <c r="AB198" s="113">
        <f t="shared" si="102"/>
        <v>1.7479064033892093E-2</v>
      </c>
      <c r="AC198" s="113">
        <f t="shared" si="103"/>
        <v>-39946.012230939195</v>
      </c>
      <c r="AD198" s="113"/>
      <c r="AE198" s="113">
        <f t="shared" si="104"/>
        <v>5.339057979792991E-7</v>
      </c>
      <c r="AF198" s="16">
        <f t="shared" si="113"/>
        <v>-39946.012230939195</v>
      </c>
      <c r="AG198" s="270"/>
      <c r="AH198" s="16">
        <f t="shared" si="105"/>
        <v>-3.6100032265545755E-3</v>
      </c>
      <c r="AI198" s="16">
        <f t="shared" si="106"/>
        <v>0.58693375755597021</v>
      </c>
      <c r="AJ198" s="16">
        <f t="shared" si="107"/>
        <v>-4.8388177038741716E-2</v>
      </c>
      <c r="AK198" s="16">
        <f t="shared" si="108"/>
        <v>0.33270046294537542</v>
      </c>
      <c r="AL198" s="16">
        <f t="shared" si="109"/>
        <v>-0.67804979488869954</v>
      </c>
      <c r="AM198" s="16">
        <f t="shared" si="110"/>
        <v>-0.35264013906657332</v>
      </c>
      <c r="AN198" s="113">
        <f t="shared" si="127"/>
        <v>11.432581234975618</v>
      </c>
      <c r="AO198" s="113">
        <f t="shared" si="127"/>
        <v>11.432545369090761</v>
      </c>
      <c r="AP198" s="113">
        <f t="shared" si="127"/>
        <v>11.432705129608523</v>
      </c>
      <c r="AQ198" s="113">
        <f t="shared" si="127"/>
        <v>11.431993073563561</v>
      </c>
      <c r="AR198" s="113">
        <f t="shared" si="127"/>
        <v>11.435158409303842</v>
      </c>
      <c r="AS198" s="113">
        <f t="shared" si="127"/>
        <v>11.420918709747447</v>
      </c>
      <c r="AT198" s="113">
        <f t="shared" si="127"/>
        <v>11.481915105601367</v>
      </c>
      <c r="AU198" s="113">
        <f t="shared" si="112"/>
        <v>10.952028126790385</v>
      </c>
    </row>
    <row r="199" spans="1:48" x14ac:dyDescent="0.2">
      <c r="A199" s="35" t="s">
        <v>363</v>
      </c>
      <c r="B199" s="190" t="s">
        <v>112</v>
      </c>
      <c r="C199" s="191">
        <v>55064.479599999999</v>
      </c>
      <c r="D199" s="227" t="s">
        <v>361</v>
      </c>
      <c r="E199" s="192">
        <f t="shared" si="119"/>
        <v>11519.544167477392</v>
      </c>
      <c r="F199" s="7">
        <f t="shared" si="120"/>
        <v>11519.5</v>
      </c>
      <c r="G199" s="46">
        <f t="shared" si="121"/>
        <v>1.4081928391533438E-2</v>
      </c>
      <c r="H199" s="148"/>
      <c r="J199" s="148"/>
      <c r="K199" s="148">
        <f t="shared" si="122"/>
        <v>1.4081928391533438E-2</v>
      </c>
      <c r="L199" s="148"/>
      <c r="N199" s="130">
        <f t="shared" ca="1" si="123"/>
        <v>1.3484842810030191E-2</v>
      </c>
      <c r="O199" s="4">
        <f t="shared" si="118"/>
        <v>1.7041142579904432E-2</v>
      </c>
      <c r="P199" s="312">
        <f t="shared" si="124"/>
        <v>40045.979599999999</v>
      </c>
      <c r="Q199" s="1"/>
      <c r="R199" s="4">
        <f t="shared" si="125"/>
        <v>8.7569486126562021E-6</v>
      </c>
      <c r="S199" s="4">
        <v>1</v>
      </c>
      <c r="T199" s="4">
        <f t="shared" si="126"/>
        <v>8.7569486126562021E-6</v>
      </c>
      <c r="Z199" s="16">
        <f t="shared" si="100"/>
        <v>11519.5</v>
      </c>
      <c r="AA199" s="113">
        <f t="shared" si="101"/>
        <v>1.3687111342932656E-2</v>
      </c>
      <c r="AB199" s="113">
        <f t="shared" si="102"/>
        <v>1.7435959628505214E-2</v>
      </c>
      <c r="AC199" s="113">
        <f t="shared" si="103"/>
        <v>-40045.965518071607</v>
      </c>
      <c r="AD199" s="113"/>
      <c r="AE199" s="113">
        <f t="shared" si="104"/>
        <v>1.5588050186583211E-7</v>
      </c>
      <c r="AF199" s="16">
        <f t="shared" si="113"/>
        <v>-40045.965518071607</v>
      </c>
      <c r="AG199" s="270"/>
      <c r="AH199" s="16">
        <f t="shared" si="105"/>
        <v>-3.3540312369717759E-3</v>
      </c>
      <c r="AI199" s="16">
        <f t="shared" si="106"/>
        <v>0.57975984215484422</v>
      </c>
      <c r="AJ199" s="16">
        <f t="shared" si="107"/>
        <v>-2.6542873058691629E-2</v>
      </c>
      <c r="AK199" s="16">
        <f t="shared" si="108"/>
        <v>0.32359160747024279</v>
      </c>
      <c r="AL199" s="16">
        <f t="shared" si="109"/>
        <v>-0.65618870585005296</v>
      </c>
      <c r="AM199" s="16">
        <f t="shared" si="110"/>
        <v>-0.34039703001127364</v>
      </c>
      <c r="AN199" s="113">
        <f t="shared" si="127"/>
        <v>11.464352360460266</v>
      </c>
      <c r="AO199" s="113">
        <f t="shared" si="127"/>
        <v>11.464293886850829</v>
      </c>
      <c r="AP199" s="113">
        <f t="shared" si="127"/>
        <v>11.464537874257458</v>
      </c>
      <c r="AQ199" s="113">
        <f t="shared" si="127"/>
        <v>11.463519031207333</v>
      </c>
      <c r="AR199" s="113">
        <f t="shared" si="127"/>
        <v>11.46776002388723</v>
      </c>
      <c r="AS199" s="113">
        <f t="shared" si="127"/>
        <v>11.449865559733391</v>
      </c>
      <c r="AT199" s="113">
        <f t="shared" si="127"/>
        <v>11.521551107268968</v>
      </c>
      <c r="AU199" s="113">
        <f t="shared" si="112"/>
        <v>10.991166479706576</v>
      </c>
    </row>
    <row r="200" spans="1:48" x14ac:dyDescent="0.2">
      <c r="A200" s="35" t="s">
        <v>363</v>
      </c>
      <c r="B200" s="190" t="s">
        <v>111</v>
      </c>
      <c r="C200" s="191">
        <v>55083.451300000001</v>
      </c>
      <c r="D200" s="227" t="s">
        <v>361</v>
      </c>
      <c r="E200" s="192">
        <f t="shared" si="119"/>
        <v>11579.048243037421</v>
      </c>
      <c r="F200" s="7">
        <f t="shared" si="120"/>
        <v>11579</v>
      </c>
      <c r="G200" s="46">
        <f t="shared" si="121"/>
        <v>1.5381340257590637E-2</v>
      </c>
      <c r="H200" s="148"/>
      <c r="J200" s="148"/>
      <c r="K200" s="148">
        <f t="shared" si="122"/>
        <v>1.5381340257590637E-2</v>
      </c>
      <c r="L200" s="148"/>
      <c r="N200" s="130">
        <f t="shared" ca="1" si="123"/>
        <v>1.3573750906023073E-2</v>
      </c>
      <c r="O200" s="4">
        <f t="shared" si="118"/>
        <v>1.7096836621046822E-2</v>
      </c>
      <c r="P200" s="312">
        <f t="shared" si="124"/>
        <v>40064.951300000001</v>
      </c>
      <c r="Q200" s="1"/>
      <c r="R200" s="4">
        <f t="shared" si="125"/>
        <v>2.9429277730313975E-6</v>
      </c>
      <c r="S200" s="4">
        <v>1</v>
      </c>
      <c r="T200" s="4">
        <f t="shared" si="126"/>
        <v>2.9429277730313975E-6</v>
      </c>
      <c r="Z200" s="16">
        <f t="shared" si="100"/>
        <v>11579</v>
      </c>
      <c r="AA200" s="113">
        <f t="shared" si="101"/>
        <v>1.3791424741018417E-2</v>
      </c>
      <c r="AB200" s="113">
        <f t="shared" si="102"/>
        <v>1.8686752137619042E-2</v>
      </c>
      <c r="AC200" s="113">
        <f t="shared" si="103"/>
        <v>-40064.935918659743</v>
      </c>
      <c r="AD200" s="113"/>
      <c r="AE200" s="113">
        <f t="shared" si="104"/>
        <v>2.5278313498371085E-6</v>
      </c>
      <c r="AF200" s="16">
        <f t="shared" si="113"/>
        <v>-40064.935918659743</v>
      </c>
      <c r="AG200" s="270"/>
      <c r="AH200" s="16">
        <f t="shared" si="105"/>
        <v>-3.3054118800284063E-3</v>
      </c>
      <c r="AI200" s="16">
        <f t="shared" si="106"/>
        <v>0.57844005561826273</v>
      </c>
      <c r="AJ200" s="16">
        <f t="shared" si="107"/>
        <v>-2.2454676659930856E-2</v>
      </c>
      <c r="AK200" s="16">
        <f t="shared" si="108"/>
        <v>0.32187036518412765</v>
      </c>
      <c r="AL200" s="16">
        <f t="shared" si="109"/>
        <v>-0.65209927919684241</v>
      </c>
      <c r="AM200" s="16">
        <f t="shared" si="110"/>
        <v>-0.33811697923978284</v>
      </c>
      <c r="AN200" s="113">
        <f t="shared" si="127"/>
        <v>11.470338947798302</v>
      </c>
      <c r="AO200" s="113">
        <f t="shared" si="127"/>
        <v>11.470275212230119</v>
      </c>
      <c r="AP200" s="113">
        <f t="shared" si="127"/>
        <v>11.470538051719426</v>
      </c>
      <c r="AQ200" s="113">
        <f t="shared" si="127"/>
        <v>11.469453258980812</v>
      </c>
      <c r="AR200" s="113">
        <f t="shared" si="127"/>
        <v>11.473915756469529</v>
      </c>
      <c r="AS200" s="113">
        <f t="shared" si="127"/>
        <v>11.455302336538669</v>
      </c>
      <c r="AT200" s="113">
        <f t="shared" si="127"/>
        <v>11.528982012649903</v>
      </c>
      <c r="AU200" s="113">
        <f t="shared" si="112"/>
        <v>10.99859465195064</v>
      </c>
    </row>
    <row r="201" spans="1:48" x14ac:dyDescent="0.2">
      <c r="A201" s="35" t="s">
        <v>363</v>
      </c>
      <c r="B201" s="190" t="s">
        <v>111</v>
      </c>
      <c r="C201" s="191">
        <v>55095.565199999997</v>
      </c>
      <c r="D201" s="35" t="s">
        <v>229</v>
      </c>
      <c r="E201" s="192">
        <f t="shared" si="119"/>
        <v>11617.043068009689</v>
      </c>
      <c r="F201" s="7">
        <f t="shared" si="120"/>
        <v>11617</v>
      </c>
      <c r="G201" s="46">
        <f t="shared" si="121"/>
        <v>1.3731384809943847E-2</v>
      </c>
      <c r="H201" s="148"/>
      <c r="J201" s="148"/>
      <c r="K201" s="148">
        <f t="shared" si="122"/>
        <v>1.3731384809943847E-2</v>
      </c>
      <c r="L201" s="148"/>
      <c r="N201" s="130">
        <f t="shared" ca="1" si="123"/>
        <v>1.3630532547161388E-2</v>
      </c>
      <c r="O201" s="4">
        <f t="shared" si="118"/>
        <v>1.7132427458140448E-2</v>
      </c>
      <c r="P201" s="312">
        <f t="shared" si="124"/>
        <v>40077.065199999997</v>
      </c>
      <c r="Q201" s="1"/>
      <c r="R201" s="4">
        <f t="shared" si="125"/>
        <v>1.1567091094852145E-5</v>
      </c>
      <c r="S201" s="4">
        <v>1</v>
      </c>
      <c r="T201" s="4">
        <f t="shared" si="126"/>
        <v>1.1567091094852145E-5</v>
      </c>
      <c r="Z201" s="16">
        <f t="shared" si="100"/>
        <v>11617</v>
      </c>
      <c r="AA201" s="113">
        <f t="shared" si="101"/>
        <v>1.3858071152938262E-2</v>
      </c>
      <c r="AB201" s="113">
        <f t="shared" si="102"/>
        <v>1.7005741115146033E-2</v>
      </c>
      <c r="AC201" s="113">
        <f t="shared" si="103"/>
        <v>-40077.051468615187</v>
      </c>
      <c r="AD201" s="113"/>
      <c r="AE201" s="113">
        <f t="shared" si="104"/>
        <v>1.6049429501298558E-8</v>
      </c>
      <c r="AF201" s="16">
        <f t="shared" si="113"/>
        <v>-40077.051468615187</v>
      </c>
      <c r="AG201" s="270"/>
      <c r="AH201" s="16">
        <f t="shared" si="105"/>
        <v>-3.2743563052021847E-3</v>
      </c>
      <c r="AI201" s="16">
        <f t="shared" si="106"/>
        <v>0.57760395835714795</v>
      </c>
      <c r="AJ201" s="16">
        <f t="shared" si="107"/>
        <v>-1.9853201731399296E-2</v>
      </c>
      <c r="AK201" s="16">
        <f t="shared" si="108"/>
        <v>0.32077235338374649</v>
      </c>
      <c r="AL201" s="16">
        <f t="shared" si="109"/>
        <v>-0.64949722127193321</v>
      </c>
      <c r="AM201" s="16">
        <f t="shared" si="110"/>
        <v>-0.33666784927862264</v>
      </c>
      <c r="AN201" s="113">
        <f t="shared" si="127"/>
        <v>11.474155248960164</v>
      </c>
      <c r="AO201" s="113">
        <f t="shared" si="127"/>
        <v>11.474087974909256</v>
      </c>
      <c r="AP201" s="113">
        <f t="shared" si="127"/>
        <v>11.474363362879545</v>
      </c>
      <c r="AQ201" s="113">
        <f t="shared" si="127"/>
        <v>11.473235128170924</v>
      </c>
      <c r="AR201" s="113">
        <f t="shared" si="127"/>
        <v>11.477841936859226</v>
      </c>
      <c r="AS201" s="113">
        <f t="shared" si="127"/>
        <v>11.458765523715227</v>
      </c>
      <c r="AT201" s="113">
        <f t="shared" si="127"/>
        <v>11.533712487229206</v>
      </c>
      <c r="AU201" s="113">
        <f t="shared" si="112"/>
        <v>11.00333869472836</v>
      </c>
    </row>
    <row r="202" spans="1:48" x14ac:dyDescent="0.2">
      <c r="A202" s="35" t="s">
        <v>363</v>
      </c>
      <c r="B202" s="190" t="s">
        <v>112</v>
      </c>
      <c r="C202" s="191">
        <v>55103.378100000002</v>
      </c>
      <c r="D202" s="227" t="s">
        <v>361</v>
      </c>
      <c r="E202" s="192">
        <f t="shared" si="119"/>
        <v>11641.547956445789</v>
      </c>
      <c r="F202" s="7">
        <f t="shared" si="120"/>
        <v>11641.5</v>
      </c>
      <c r="G202" s="46">
        <f t="shared" si="121"/>
        <v>1.5289966177078895E-2</v>
      </c>
      <c r="H202" s="148"/>
      <c r="J202" s="148"/>
      <c r="K202" s="148">
        <f t="shared" si="122"/>
        <v>1.5289966177078895E-2</v>
      </c>
      <c r="L202" s="148"/>
      <c r="N202" s="130">
        <f t="shared" ca="1" si="123"/>
        <v>1.3667141763158459E-2</v>
      </c>
      <c r="O202" s="4">
        <f t="shared" si="118"/>
        <v>1.7155383081700452E-2</v>
      </c>
      <c r="P202" s="312">
        <f t="shared" si="124"/>
        <v>40084.878100000002</v>
      </c>
      <c r="Q202" s="1"/>
      <c r="R202" s="4">
        <f t="shared" si="125"/>
        <v>3.4797802280478688E-6</v>
      </c>
      <c r="S202" s="4">
        <v>1</v>
      </c>
      <c r="T202" s="4">
        <f t="shared" si="126"/>
        <v>3.4797802280478688E-6</v>
      </c>
      <c r="Z202" s="16">
        <f t="shared" si="100"/>
        <v>11641.5</v>
      </c>
      <c r="AA202" s="113">
        <f t="shared" si="101"/>
        <v>1.3901051124629136E-2</v>
      </c>
      <c r="AB202" s="113">
        <f t="shared" si="102"/>
        <v>1.8544298134150212E-2</v>
      </c>
      <c r="AC202" s="113">
        <f t="shared" si="103"/>
        <v>-40084.862810033825</v>
      </c>
      <c r="AD202" s="113"/>
      <c r="AE202" s="113">
        <f t="shared" si="104"/>
        <v>1.9290850229215168E-6</v>
      </c>
      <c r="AF202" s="16">
        <f t="shared" si="113"/>
        <v>-40084.862810033825</v>
      </c>
      <c r="AG202" s="270"/>
      <c r="AH202" s="16">
        <f t="shared" si="105"/>
        <v>-3.2543319570713155E-3</v>
      </c>
      <c r="AI202" s="16">
        <f t="shared" si="106"/>
        <v>0.57706768095712624</v>
      </c>
      <c r="AJ202" s="16">
        <f t="shared" si="107"/>
        <v>-1.8179827743279045E-2</v>
      </c>
      <c r="AK202" s="16">
        <f t="shared" si="108"/>
        <v>0.32006494997096147</v>
      </c>
      <c r="AL202" s="16">
        <f t="shared" si="109"/>
        <v>-0.64782354443686296</v>
      </c>
      <c r="AM202" s="16">
        <f t="shared" si="110"/>
        <v>-0.33573642140907944</v>
      </c>
      <c r="AN202" s="113">
        <f t="shared" si="127"/>
        <v>11.476612859187556</v>
      </c>
      <c r="AO202" s="113">
        <f t="shared" si="127"/>
        <v>11.476543228258723</v>
      </c>
      <c r="AP202" s="113">
        <f t="shared" si="127"/>
        <v>11.476826920418198</v>
      </c>
      <c r="AQ202" s="113">
        <f t="shared" si="127"/>
        <v>11.475670126811016</v>
      </c>
      <c r="AR202" s="113">
        <f t="shared" si="127"/>
        <v>11.480371146986284</v>
      </c>
      <c r="AS202" s="113">
        <f t="shared" si="127"/>
        <v>11.46099469201628</v>
      </c>
      <c r="AT202" s="113">
        <f t="shared" si="127"/>
        <v>11.536756069553716</v>
      </c>
      <c r="AU202" s="113">
        <f t="shared" si="112"/>
        <v>11.00639735388768</v>
      </c>
    </row>
    <row r="203" spans="1:48" x14ac:dyDescent="0.2">
      <c r="A203" s="225" t="s">
        <v>221</v>
      </c>
      <c r="B203" s="226" t="s">
        <v>112</v>
      </c>
      <c r="C203" s="225">
        <v>55106.883099999999</v>
      </c>
      <c r="D203" s="225">
        <v>2.0000000000000001E-4</v>
      </c>
      <c r="E203" s="192">
        <f t="shared" si="119"/>
        <v>11652.54126673626</v>
      </c>
      <c r="F203" s="7">
        <f t="shared" si="120"/>
        <v>11652.5</v>
      </c>
      <c r="G203" s="46">
        <f t="shared" si="121"/>
        <v>1.3157084329577629E-2</v>
      </c>
      <c r="K203" s="4">
        <f t="shared" si="122"/>
        <v>1.3157084329577629E-2</v>
      </c>
      <c r="N203" s="130">
        <f t="shared" ca="1" si="123"/>
        <v>1.3683578554014286E-2</v>
      </c>
      <c r="O203" s="4">
        <f t="shared" si="118"/>
        <v>1.7165691957787724E-2</v>
      </c>
      <c r="P203" s="312">
        <f t="shared" si="124"/>
        <v>40088.383099999999</v>
      </c>
      <c r="Q203" s="1"/>
      <c r="R203" s="4">
        <f t="shared" si="125"/>
        <v>1.6068935116944171E-5</v>
      </c>
      <c r="S203" s="4">
        <v>1</v>
      </c>
      <c r="T203" s="4">
        <f t="shared" si="126"/>
        <v>1.6068935116944171E-5</v>
      </c>
      <c r="Z203" s="16">
        <f t="shared" si="100"/>
        <v>11652.5</v>
      </c>
      <c r="AA203" s="113">
        <f t="shared" si="101"/>
        <v>1.3920350919725776E-2</v>
      </c>
      <c r="AB203" s="113">
        <f t="shared" si="102"/>
        <v>1.6402425367639577E-2</v>
      </c>
      <c r="AC203" s="113">
        <f t="shared" si="103"/>
        <v>-40088.36994291567</v>
      </c>
      <c r="AD203" s="113"/>
      <c r="AE203" s="113">
        <f t="shared" si="104"/>
        <v>5.8257588763638043E-7</v>
      </c>
      <c r="AF203" s="16">
        <f t="shared" si="113"/>
        <v>-40088.36994291567</v>
      </c>
      <c r="AG203" s="270"/>
      <c r="AH203" s="16">
        <f t="shared" si="105"/>
        <v>-3.2453410380619478E-3</v>
      </c>
      <c r="AI203" s="16">
        <f t="shared" si="106"/>
        <v>0.57682761036710928</v>
      </c>
      <c r="AJ203" s="16">
        <f t="shared" si="107"/>
        <v>-1.7429506214495419E-2</v>
      </c>
      <c r="AK203" s="16">
        <f t="shared" si="108"/>
        <v>0.31974747433449124</v>
      </c>
      <c r="AL203" s="16">
        <f t="shared" si="109"/>
        <v>-0.64707310393389506</v>
      </c>
      <c r="AM203" s="16">
        <f t="shared" si="110"/>
        <v>-0.33531895929707456</v>
      </c>
      <c r="AN203" s="113">
        <f t="shared" si="127"/>
        <v>11.477715539650458</v>
      </c>
      <c r="AO203" s="113">
        <f t="shared" si="127"/>
        <v>11.477644830978441</v>
      </c>
      <c r="AP203" s="113">
        <f t="shared" si="127"/>
        <v>11.477932306594058</v>
      </c>
      <c r="AQ203" s="113">
        <f t="shared" si="127"/>
        <v>11.476762549780112</v>
      </c>
      <c r="AR203" s="113">
        <f t="shared" si="127"/>
        <v>11.481506165839772</v>
      </c>
      <c r="AS203" s="113">
        <f t="shared" si="127"/>
        <v>11.461994614818966</v>
      </c>
      <c r="AT203" s="113">
        <f t="shared" si="127"/>
        <v>11.538120961942116</v>
      </c>
      <c r="AU203" s="113">
        <f t="shared" si="112"/>
        <v>11.007770629428599</v>
      </c>
    </row>
    <row r="204" spans="1:48" x14ac:dyDescent="0.2">
      <c r="A204" s="35" t="s">
        <v>363</v>
      </c>
      <c r="B204" s="190" t="s">
        <v>111</v>
      </c>
      <c r="C204" s="191">
        <v>55391.441899999998</v>
      </c>
      <c r="D204" s="227" t="s">
        <v>361</v>
      </c>
      <c r="E204" s="192">
        <f t="shared" si="119"/>
        <v>12545.050021168876</v>
      </c>
      <c r="F204" s="7">
        <f t="shared" si="120"/>
        <v>12545</v>
      </c>
      <c r="G204" s="46">
        <f t="shared" si="121"/>
        <v>1.594826237851521E-2</v>
      </c>
      <c r="H204" s="148"/>
      <c r="J204" s="148"/>
      <c r="K204" s="148">
        <f t="shared" si="122"/>
        <v>1.594826237851521E-2</v>
      </c>
      <c r="L204" s="148"/>
      <c r="N204" s="130">
        <f t="shared" ca="1" si="123"/>
        <v>1.5017199993907561E-2</v>
      </c>
      <c r="O204" s="4">
        <f t="shared" si="118"/>
        <v>1.80068033311266E-2</v>
      </c>
      <c r="P204" s="312">
        <f t="shared" si="124"/>
        <v>40372.941899999998</v>
      </c>
      <c r="Q204" s="1"/>
      <c r="R204" s="4">
        <f t="shared" si="125"/>
        <v>4.2375908535782097E-6</v>
      </c>
      <c r="S204" s="4">
        <v>1</v>
      </c>
      <c r="T204" s="4">
        <f t="shared" si="126"/>
        <v>4.2375908535782097E-6</v>
      </c>
      <c r="Z204" s="16">
        <f t="shared" si="100"/>
        <v>12545</v>
      </c>
      <c r="AA204" s="113">
        <f t="shared" si="101"/>
        <v>1.5490986030450913E-2</v>
      </c>
      <c r="AB204" s="113">
        <f t="shared" si="102"/>
        <v>1.8464079679190896E-2</v>
      </c>
      <c r="AC204" s="113">
        <f t="shared" si="103"/>
        <v>-40372.925951737619</v>
      </c>
      <c r="AD204" s="113"/>
      <c r="AE204" s="113">
        <f t="shared" si="104"/>
        <v>2.0910165849902045E-7</v>
      </c>
      <c r="AF204" s="16">
        <f t="shared" si="113"/>
        <v>-40372.925951737619</v>
      </c>
      <c r="AG204" s="270"/>
      <c r="AH204" s="16">
        <f t="shared" si="105"/>
        <v>-2.5158173006756871E-3</v>
      </c>
      <c r="AI204" s="16">
        <f t="shared" si="106"/>
        <v>0.55872856115648828</v>
      </c>
      <c r="AJ204" s="16">
        <f t="shared" si="107"/>
        <v>4.1493835377057441E-2</v>
      </c>
      <c r="AK204" s="16">
        <f t="shared" si="108"/>
        <v>0.29426660692622619</v>
      </c>
      <c r="AL204" s="16">
        <f t="shared" si="109"/>
        <v>-0.58813696358727097</v>
      </c>
      <c r="AM204" s="16">
        <f t="shared" si="110"/>
        <v>-0.30284897784352066</v>
      </c>
      <c r="AN204" s="113">
        <f t="shared" si="127"/>
        <v>11.56574041068736</v>
      </c>
      <c r="AO204" s="113">
        <f t="shared" si="127"/>
        <v>11.565534020707142</v>
      </c>
      <c r="AP204" s="113">
        <f t="shared" si="127"/>
        <v>11.566254761203364</v>
      </c>
      <c r="AQ204" s="113">
        <f t="shared" si="127"/>
        <v>11.563734304584067</v>
      </c>
      <c r="AR204" s="113">
        <f t="shared" si="127"/>
        <v>11.572505679821976</v>
      </c>
      <c r="AS204" s="113">
        <f t="shared" si="127"/>
        <v>11.541440361278413</v>
      </c>
      <c r="AT204" s="113">
        <f t="shared" si="127"/>
        <v>11.645535538799454</v>
      </c>
      <c r="AU204" s="113">
        <f t="shared" si="112"/>
        <v>11.119193213089531</v>
      </c>
    </row>
    <row r="205" spans="1:48" x14ac:dyDescent="0.2">
      <c r="A205" s="286" t="s">
        <v>379</v>
      </c>
      <c r="B205" s="286"/>
      <c r="C205" s="230">
        <v>55391.441899999998</v>
      </c>
      <c r="D205" s="230">
        <v>2.9999999999999997E-4</v>
      </c>
      <c r="E205" s="192">
        <f t="shared" si="119"/>
        <v>12545.050021168876</v>
      </c>
      <c r="F205" s="7">
        <f t="shared" si="120"/>
        <v>12545</v>
      </c>
      <c r="G205" s="46">
        <f t="shared" si="121"/>
        <v>1.594826237851521E-2</v>
      </c>
      <c r="K205" s="4">
        <f t="shared" si="122"/>
        <v>1.594826237851521E-2</v>
      </c>
      <c r="N205" s="130">
        <f t="shared" ca="1" si="123"/>
        <v>1.5017199993907561E-2</v>
      </c>
      <c r="O205" s="4">
        <f t="shared" si="118"/>
        <v>1.80068033311266E-2</v>
      </c>
      <c r="P205" s="312">
        <f t="shared" si="124"/>
        <v>40372.941899999998</v>
      </c>
      <c r="Q205" s="1"/>
      <c r="R205" s="4">
        <f t="shared" si="125"/>
        <v>4.2375908535782097E-6</v>
      </c>
      <c r="S205" s="4">
        <v>1</v>
      </c>
      <c r="T205" s="4">
        <f t="shared" si="126"/>
        <v>4.2375908535782097E-6</v>
      </c>
      <c r="Z205" s="16">
        <f t="shared" si="100"/>
        <v>12545</v>
      </c>
      <c r="AA205" s="113">
        <f t="shared" si="101"/>
        <v>1.5490986030450913E-2</v>
      </c>
      <c r="AB205" s="113">
        <f t="shared" si="102"/>
        <v>1.8464079679190896E-2</v>
      </c>
      <c r="AC205" s="113">
        <f t="shared" si="103"/>
        <v>-40372.925951737619</v>
      </c>
      <c r="AD205" s="113"/>
      <c r="AE205" s="113">
        <f t="shared" si="104"/>
        <v>2.0910165849902045E-7</v>
      </c>
      <c r="AF205" s="16">
        <f t="shared" si="113"/>
        <v>-40372.925951737619</v>
      </c>
      <c r="AG205" s="270"/>
      <c r="AH205" s="16">
        <f t="shared" si="105"/>
        <v>-2.5158173006756871E-3</v>
      </c>
      <c r="AI205" s="16">
        <f t="shared" si="106"/>
        <v>0.55872856115648828</v>
      </c>
      <c r="AJ205" s="16">
        <f t="shared" si="107"/>
        <v>4.1493835377057441E-2</v>
      </c>
      <c r="AK205" s="16">
        <f t="shared" si="108"/>
        <v>0.29426660692622619</v>
      </c>
      <c r="AL205" s="16">
        <f t="shared" si="109"/>
        <v>-0.58813696358727097</v>
      </c>
      <c r="AM205" s="16">
        <f t="shared" si="110"/>
        <v>-0.30284897784352066</v>
      </c>
      <c r="AN205" s="113">
        <f t="shared" si="127"/>
        <v>11.56574041068736</v>
      </c>
      <c r="AO205" s="113">
        <f t="shared" si="127"/>
        <v>11.565534020707142</v>
      </c>
      <c r="AP205" s="113">
        <f t="shared" si="127"/>
        <v>11.566254761203364</v>
      </c>
      <c r="AQ205" s="113">
        <f t="shared" si="127"/>
        <v>11.563734304584067</v>
      </c>
      <c r="AR205" s="113">
        <f t="shared" si="127"/>
        <v>11.572505679821976</v>
      </c>
      <c r="AS205" s="113">
        <f t="shared" si="127"/>
        <v>11.541440361278413</v>
      </c>
      <c r="AT205" s="113">
        <f t="shared" si="127"/>
        <v>11.645535538799454</v>
      </c>
      <c r="AU205" s="113">
        <f t="shared" si="112"/>
        <v>11.119193213089531</v>
      </c>
    </row>
    <row r="206" spans="1:48" x14ac:dyDescent="0.2">
      <c r="A206" s="35" t="s">
        <v>363</v>
      </c>
      <c r="B206" s="190" t="s">
        <v>111</v>
      </c>
      <c r="C206" s="191">
        <v>55430.339</v>
      </c>
      <c r="D206" s="35" t="s">
        <v>194</v>
      </c>
      <c r="E206" s="192">
        <f t="shared" si="119"/>
        <v>12667.049419086081</v>
      </c>
      <c r="F206" s="7">
        <f t="shared" si="120"/>
        <v>12667</v>
      </c>
      <c r="G206" s="46">
        <f t="shared" si="121"/>
        <v>1.5756300163047854E-2</v>
      </c>
      <c r="K206" s="148">
        <f t="shared" si="122"/>
        <v>1.5756300163047854E-2</v>
      </c>
      <c r="N206" s="130">
        <f t="shared" ca="1" si="123"/>
        <v>1.5199498947035829E-2</v>
      </c>
      <c r="O206" s="4">
        <f t="shared" si="118"/>
        <v>1.8122498126353252E-2</v>
      </c>
      <c r="P206" s="312">
        <f t="shared" si="124"/>
        <v>40411.839</v>
      </c>
      <c r="Q206" s="1"/>
      <c r="R206" s="4">
        <f t="shared" si="125"/>
        <v>5.5988928015506124E-6</v>
      </c>
      <c r="S206" s="4">
        <v>1</v>
      </c>
      <c r="T206" s="4">
        <f t="shared" si="126"/>
        <v>5.5988928015506124E-6</v>
      </c>
      <c r="Z206" s="16">
        <f t="shared" si="100"/>
        <v>12667</v>
      </c>
      <c r="AA206" s="113">
        <f t="shared" si="101"/>
        <v>1.5706282803365022E-2</v>
      </c>
      <c r="AB206" s="113">
        <f t="shared" si="102"/>
        <v>1.8172515486036083E-2</v>
      </c>
      <c r="AC206" s="113">
        <f t="shared" si="103"/>
        <v>-40411.823243699837</v>
      </c>
      <c r="AD206" s="113"/>
      <c r="AE206" s="113">
        <f t="shared" si="104"/>
        <v>2.5017362696417433E-9</v>
      </c>
      <c r="AF206" s="16">
        <f t="shared" si="113"/>
        <v>-40411.823243699837</v>
      </c>
      <c r="AG206" s="270"/>
      <c r="AH206" s="16">
        <f t="shared" si="105"/>
        <v>-2.4162153229882279E-3</v>
      </c>
      <c r="AI206" s="16">
        <f t="shared" si="106"/>
        <v>0.55645348544805118</v>
      </c>
      <c r="AJ206" s="16">
        <f t="shared" si="107"/>
        <v>4.9262569949644515E-2</v>
      </c>
      <c r="AK206" s="16">
        <f t="shared" si="108"/>
        <v>0.2908260788163865</v>
      </c>
      <c r="AL206" s="16">
        <f t="shared" si="109"/>
        <v>-0.5803601983059864</v>
      </c>
      <c r="AM206" s="16">
        <f t="shared" si="110"/>
        <v>-0.29860893413028539</v>
      </c>
      <c r="AN206" s="113">
        <f t="shared" si="127"/>
        <v>11.577564163868171</v>
      </c>
      <c r="AO206" s="113">
        <f t="shared" si="127"/>
        <v>11.577330529394944</v>
      </c>
      <c r="AP206" s="113">
        <f t="shared" si="127"/>
        <v>11.578131683230742</v>
      </c>
      <c r="AQ206" s="113">
        <f t="shared" si="127"/>
        <v>11.57538037631536</v>
      </c>
      <c r="AR206" s="113">
        <f t="shared" si="127"/>
        <v>11.584781359666833</v>
      </c>
      <c r="AS206" s="113">
        <f t="shared" si="127"/>
        <v>11.552079642066692</v>
      </c>
      <c r="AT206" s="113">
        <f t="shared" si="127"/>
        <v>11.659709313093106</v>
      </c>
      <c r="AU206" s="113">
        <f t="shared" si="112"/>
        <v>11.134424087270634</v>
      </c>
    </row>
    <row r="207" spans="1:48" x14ac:dyDescent="0.2">
      <c r="A207" s="35" t="s">
        <v>363</v>
      </c>
      <c r="B207" s="190" t="s">
        <v>112</v>
      </c>
      <c r="C207" s="191">
        <v>55430.498699999996</v>
      </c>
      <c r="D207" s="35" t="s">
        <v>194</v>
      </c>
      <c r="E207" s="192">
        <f t="shared" si="119"/>
        <v>12667.550312567781</v>
      </c>
      <c r="F207" s="7">
        <f t="shared" si="120"/>
        <v>12667.5</v>
      </c>
      <c r="G207" s="46">
        <f t="shared" si="121"/>
        <v>1.604116916860221E-2</v>
      </c>
      <c r="K207" s="148">
        <f t="shared" si="122"/>
        <v>1.604116916860221E-2</v>
      </c>
      <c r="N207" s="130">
        <f t="shared" ca="1" si="123"/>
        <v>1.5200246073892911E-2</v>
      </c>
      <c r="O207" s="4">
        <f t="shared" si="118"/>
        <v>1.812297264133586E-2</v>
      </c>
      <c r="P207" s="312">
        <f t="shared" si="124"/>
        <v>40411.998699999996</v>
      </c>
      <c r="Q207" s="1"/>
      <c r="R207" s="4">
        <f t="shared" si="125"/>
        <v>4.3339056990858889E-6</v>
      </c>
      <c r="S207" s="4">
        <v>1</v>
      </c>
      <c r="T207" s="4">
        <f t="shared" si="126"/>
        <v>4.3339056990858889E-6</v>
      </c>
      <c r="Z207" s="16">
        <f t="shared" si="100"/>
        <v>12667.5</v>
      </c>
      <c r="AA207" s="113">
        <f t="shared" si="101"/>
        <v>1.5707165405872081E-2</v>
      </c>
      <c r="AB207" s="113">
        <f t="shared" si="102"/>
        <v>1.8456976404065989E-2</v>
      </c>
      <c r="AC207" s="113">
        <f t="shared" si="103"/>
        <v>-40411.982658830828</v>
      </c>
      <c r="AD207" s="113"/>
      <c r="AE207" s="113">
        <f t="shared" si="104"/>
        <v>1.1155851351788393E-7</v>
      </c>
      <c r="AF207" s="16">
        <f t="shared" si="113"/>
        <v>-40411.982658830828</v>
      </c>
      <c r="AG207" s="270"/>
      <c r="AH207" s="16">
        <f t="shared" si="105"/>
        <v>-2.4158072354637785E-3</v>
      </c>
      <c r="AI207" s="16">
        <f t="shared" si="106"/>
        <v>0.55644425399453334</v>
      </c>
      <c r="AJ207" s="16">
        <f t="shared" si="107"/>
        <v>4.9294274332121329E-2</v>
      </c>
      <c r="AK207" s="16">
        <f t="shared" si="108"/>
        <v>0.29081199919609751</v>
      </c>
      <c r="AL207" s="16">
        <f t="shared" si="109"/>
        <v>-0.58032845535838329</v>
      </c>
      <c r="AM207" s="16">
        <f t="shared" si="110"/>
        <v>-0.29859164752201478</v>
      </c>
      <c r="AN207" s="113">
        <f t="shared" si="127"/>
        <v>11.577612524479925</v>
      </c>
      <c r="AO207" s="113">
        <f t="shared" si="127"/>
        <v>11.577378773447107</v>
      </c>
      <c r="AP207" s="113">
        <f t="shared" si="127"/>
        <v>11.578180268027683</v>
      </c>
      <c r="AQ207" s="113">
        <f t="shared" si="127"/>
        <v>11.575427992473154</v>
      </c>
      <c r="AR207" s="113">
        <f t="shared" si="127"/>
        <v>11.584831590274812</v>
      </c>
      <c r="AS207" s="113">
        <f t="shared" si="127"/>
        <v>11.552123154432111</v>
      </c>
      <c r="AT207" s="113">
        <f t="shared" si="127"/>
        <v>11.659767151432579</v>
      </c>
      <c r="AU207" s="113">
        <f t="shared" si="112"/>
        <v>11.13448650888613</v>
      </c>
      <c r="AV207" s="113"/>
    </row>
    <row r="208" spans="1:48" x14ac:dyDescent="0.2">
      <c r="A208" s="193" t="s">
        <v>364</v>
      </c>
      <c r="B208" s="194" t="s">
        <v>112</v>
      </c>
      <c r="C208" s="47">
        <v>55442.613700000002</v>
      </c>
      <c r="D208" s="35" t="s">
        <v>291</v>
      </c>
      <c r="E208" s="192">
        <f t="shared" si="119"/>
        <v>12705.54858765172</v>
      </c>
      <c r="F208" s="7">
        <f t="shared" si="120"/>
        <v>12705.5</v>
      </c>
      <c r="G208" s="46">
        <f t="shared" si="121"/>
        <v>1.5491213729546871E-2</v>
      </c>
      <c r="K208" s="4">
        <f t="shared" si="122"/>
        <v>1.5491213729546871E-2</v>
      </c>
      <c r="N208" s="130">
        <f t="shared" ca="1" si="123"/>
        <v>1.5257027715031223E-2</v>
      </c>
      <c r="O208" s="4">
        <f t="shared" si="118"/>
        <v>1.8159044282988403E-2</v>
      </c>
      <c r="P208" s="312">
        <f t="shared" si="124"/>
        <v>40424.113700000002</v>
      </c>
      <c r="Q208" s="1"/>
      <c r="R208" s="4">
        <f t="shared" si="125"/>
        <v>7.1173198618761492E-6</v>
      </c>
      <c r="S208" s="4">
        <v>1</v>
      </c>
      <c r="T208" s="4">
        <f t="shared" si="126"/>
        <v>7.1173198618761492E-6</v>
      </c>
      <c r="Z208" s="16">
        <f t="shared" si="100"/>
        <v>12705.5</v>
      </c>
      <c r="AA208" s="113">
        <f t="shared" si="101"/>
        <v>1.5774248690915881E-2</v>
      </c>
      <c r="AB208" s="113">
        <f t="shared" si="102"/>
        <v>1.7876009321619393E-2</v>
      </c>
      <c r="AC208" s="113">
        <f t="shared" si="103"/>
        <v>-40424.098208786272</v>
      </c>
      <c r="AD208" s="113"/>
      <c r="AE208" s="113">
        <f t="shared" si="104"/>
        <v>8.0108789357157075E-8</v>
      </c>
      <c r="AF208" s="16">
        <f t="shared" si="113"/>
        <v>-40424.098208786272</v>
      </c>
      <c r="AG208" s="270"/>
      <c r="AH208" s="16">
        <f t="shared" si="105"/>
        <v>-2.384795592072522E-3</v>
      </c>
      <c r="AI208" s="16">
        <f t="shared" si="106"/>
        <v>0.55574485544734797</v>
      </c>
      <c r="AJ208" s="16">
        <f t="shared" si="107"/>
        <v>5.1700614494804488E-2</v>
      </c>
      <c r="AK208" s="16">
        <f t="shared" si="108"/>
        <v>0.28974244637159985</v>
      </c>
      <c r="AL208" s="16">
        <f t="shared" si="109"/>
        <v>-0.57791904065430322</v>
      </c>
      <c r="AM208" s="16">
        <f t="shared" si="110"/>
        <v>-0.2972800032946471</v>
      </c>
      <c r="AN208" s="113">
        <f t="shared" si="127"/>
        <v>11.581285626044796</v>
      </c>
      <c r="AO208" s="113">
        <f t="shared" si="127"/>
        <v>11.581042897349754</v>
      </c>
      <c r="AP208" s="113">
        <f t="shared" si="127"/>
        <v>11.581870557430419</v>
      </c>
      <c r="AQ208" s="113">
        <f t="shared" si="127"/>
        <v>11.579044130388798</v>
      </c>
      <c r="AR208" s="113">
        <f t="shared" si="127"/>
        <v>11.588647218989937</v>
      </c>
      <c r="AS208" s="113">
        <f t="shared" si="127"/>
        <v>11.55542797942106</v>
      </c>
      <c r="AT208" s="113">
        <f t="shared" si="127"/>
        <v>11.664156877806523</v>
      </c>
      <c r="AU208" s="113">
        <f t="shared" si="112"/>
        <v>11.13923055166385</v>
      </c>
      <c r="AV208" s="113"/>
    </row>
    <row r="209" spans="1:48" x14ac:dyDescent="0.2">
      <c r="A209" s="193" t="s">
        <v>364</v>
      </c>
      <c r="B209" s="194" t="s">
        <v>112</v>
      </c>
      <c r="C209" s="47">
        <v>55442.614000000001</v>
      </c>
      <c r="D209" s="35" t="s">
        <v>291</v>
      </c>
      <c r="E209" s="192">
        <f t="shared" si="119"/>
        <v>12705.549528591258</v>
      </c>
      <c r="F209" s="7">
        <f t="shared" si="120"/>
        <v>12705.5</v>
      </c>
      <c r="G209" s="46">
        <f t="shared" si="121"/>
        <v>1.5791213729244191E-2</v>
      </c>
      <c r="K209" s="4">
        <f t="shared" si="122"/>
        <v>1.5791213729244191E-2</v>
      </c>
      <c r="N209" s="130">
        <f t="shared" ca="1" si="123"/>
        <v>1.5257027715031223E-2</v>
      </c>
      <c r="O209" s="4">
        <f t="shared" si="118"/>
        <v>1.8159044282988403E-2</v>
      </c>
      <c r="P209" s="312">
        <f t="shared" si="124"/>
        <v>40424.114000000001</v>
      </c>
      <c r="Q209" s="1"/>
      <c r="R209" s="4">
        <f t="shared" si="125"/>
        <v>5.6066215312446198E-6</v>
      </c>
      <c r="S209" s="4">
        <v>1</v>
      </c>
      <c r="T209" s="4">
        <f t="shared" si="126"/>
        <v>5.6066215312446198E-6</v>
      </c>
      <c r="Z209" s="16">
        <f t="shared" si="100"/>
        <v>12705.5</v>
      </c>
      <c r="AA209" s="113">
        <f t="shared" si="101"/>
        <v>1.5774248690915881E-2</v>
      </c>
      <c r="AB209" s="113">
        <f t="shared" si="102"/>
        <v>1.8176009321316713E-2</v>
      </c>
      <c r="AC209" s="113">
        <f t="shared" si="103"/>
        <v>-40424.098208786272</v>
      </c>
      <c r="AD209" s="113"/>
      <c r="AE209" s="113">
        <f t="shared" si="104"/>
        <v>2.8781252548102754E-10</v>
      </c>
      <c r="AF209" s="16">
        <f t="shared" si="113"/>
        <v>-40424.098208786272</v>
      </c>
      <c r="AG209" s="270"/>
      <c r="AH209" s="16">
        <f t="shared" si="105"/>
        <v>-2.384795592072522E-3</v>
      </c>
      <c r="AI209" s="16">
        <f t="shared" si="106"/>
        <v>0.55574485544734797</v>
      </c>
      <c r="AJ209" s="16">
        <f t="shared" si="107"/>
        <v>5.1700614494804488E-2</v>
      </c>
      <c r="AK209" s="16">
        <f t="shared" si="108"/>
        <v>0.28974244637159985</v>
      </c>
      <c r="AL209" s="16">
        <f t="shared" si="109"/>
        <v>-0.57791904065430322</v>
      </c>
      <c r="AM209" s="16">
        <f t="shared" si="110"/>
        <v>-0.2972800032946471</v>
      </c>
      <c r="AN209" s="113">
        <f t="shared" si="127"/>
        <v>11.581285626044796</v>
      </c>
      <c r="AO209" s="113">
        <f t="shared" si="127"/>
        <v>11.581042897349754</v>
      </c>
      <c r="AP209" s="113">
        <f t="shared" si="127"/>
        <v>11.581870557430419</v>
      </c>
      <c r="AQ209" s="113">
        <f t="shared" si="127"/>
        <v>11.579044130388798</v>
      </c>
      <c r="AR209" s="113">
        <f t="shared" si="127"/>
        <v>11.588647218989937</v>
      </c>
      <c r="AS209" s="113">
        <f t="shared" si="127"/>
        <v>11.55542797942106</v>
      </c>
      <c r="AT209" s="113">
        <f t="shared" si="127"/>
        <v>11.664156877806523</v>
      </c>
      <c r="AU209" s="113">
        <f t="shared" si="112"/>
        <v>11.13923055166385</v>
      </c>
      <c r="AV209" s="113"/>
    </row>
    <row r="210" spans="1:48" x14ac:dyDescent="0.2">
      <c r="A210" s="53" t="s">
        <v>364</v>
      </c>
      <c r="B210" s="205" t="s">
        <v>112</v>
      </c>
      <c r="C210" s="52">
        <v>55443.569799999997</v>
      </c>
      <c r="D210" s="81" t="s">
        <v>291</v>
      </c>
      <c r="E210" s="192">
        <f t="shared" si="119"/>
        <v>12708.54736196518</v>
      </c>
      <c r="F210" s="7">
        <f t="shared" si="120"/>
        <v>12708.5</v>
      </c>
      <c r="G210" s="46">
        <f t="shared" si="121"/>
        <v>1.5100427764991764E-2</v>
      </c>
      <c r="K210" s="4">
        <f t="shared" si="122"/>
        <v>1.5100427764991764E-2</v>
      </c>
      <c r="N210" s="130">
        <f t="shared" ca="1" si="123"/>
        <v>1.5261510476173723E-2</v>
      </c>
      <c r="O210" s="4">
        <f t="shared" si="118"/>
        <v>1.8161892759049055E-2</v>
      </c>
      <c r="P210" s="312">
        <f t="shared" si="124"/>
        <v>40425.069799999997</v>
      </c>
      <c r="Q210" s="1"/>
      <c r="R210" s="4">
        <f t="shared" si="125"/>
        <v>9.3725679098382096E-6</v>
      </c>
      <c r="S210" s="4">
        <v>1</v>
      </c>
      <c r="T210" s="4">
        <f t="shared" si="126"/>
        <v>9.3725679098382096E-6</v>
      </c>
      <c r="Z210" s="16">
        <f t="shared" si="100"/>
        <v>12708.5</v>
      </c>
      <c r="AA210" s="113">
        <f t="shared" si="101"/>
        <v>1.5779545197224826E-2</v>
      </c>
      <c r="AB210" s="113">
        <f t="shared" si="102"/>
        <v>1.7482775326815993E-2</v>
      </c>
      <c r="AC210" s="113">
        <f t="shared" si="103"/>
        <v>-40425.054699572232</v>
      </c>
      <c r="AD210" s="113"/>
      <c r="AE210" s="113">
        <f t="shared" si="104"/>
        <v>4.6120048676282722E-7</v>
      </c>
      <c r="AF210" s="16">
        <f t="shared" si="113"/>
        <v>-40425.054699572232</v>
      </c>
      <c r="AG210" s="270"/>
      <c r="AH210" s="16">
        <f t="shared" si="105"/>
        <v>-2.3823475618242281E-3</v>
      </c>
      <c r="AI210" s="16">
        <f t="shared" si="106"/>
        <v>0.55568982361374686</v>
      </c>
      <c r="AJ210" s="16">
        <f t="shared" si="107"/>
        <v>5.1890320804151874E-2</v>
      </c>
      <c r="AK210" s="16">
        <f t="shared" si="108"/>
        <v>0.28965804986313393</v>
      </c>
      <c r="AL210" s="16">
        <f t="shared" si="109"/>
        <v>-0.57772907936226681</v>
      </c>
      <c r="AM210" s="16">
        <f t="shared" si="110"/>
        <v>-0.29717663161448676</v>
      </c>
      <c r="AN210" s="113">
        <f t="shared" si="127"/>
        <v>11.581575414424512</v>
      </c>
      <c r="AO210" s="113">
        <f t="shared" si="127"/>
        <v>11.58133196690704</v>
      </c>
      <c r="AP210" s="113">
        <f t="shared" si="127"/>
        <v>11.582161715328542</v>
      </c>
      <c r="AQ210" s="113">
        <f t="shared" si="127"/>
        <v>11.579329389327771</v>
      </c>
      <c r="AR210" s="113">
        <f t="shared" si="127"/>
        <v>11.588948293359232</v>
      </c>
      <c r="AS210" s="113">
        <f t="shared" si="127"/>
        <v>11.555688710254458</v>
      </c>
      <c r="AT210" s="113">
        <f t="shared" si="127"/>
        <v>11.664502931889759</v>
      </c>
      <c r="AU210" s="113">
        <f t="shared" si="112"/>
        <v>11.139605081356828</v>
      </c>
    </row>
    <row r="211" spans="1:48" x14ac:dyDescent="0.2">
      <c r="A211" s="53" t="s">
        <v>364</v>
      </c>
      <c r="B211" s="205" t="s">
        <v>112</v>
      </c>
      <c r="C211" s="52">
        <v>55443.570200000002</v>
      </c>
      <c r="D211" s="81" t="s">
        <v>291</v>
      </c>
      <c r="E211" s="192">
        <f t="shared" si="119"/>
        <v>12708.548616551248</v>
      </c>
      <c r="F211" s="7">
        <f t="shared" si="120"/>
        <v>12708.5</v>
      </c>
      <c r="G211" s="46">
        <f t="shared" si="121"/>
        <v>1.5500427769438829E-2</v>
      </c>
      <c r="K211" s="4">
        <f t="shared" si="122"/>
        <v>1.5500427769438829E-2</v>
      </c>
      <c r="N211" s="130">
        <f t="shared" ca="1" si="123"/>
        <v>1.5261510476173723E-2</v>
      </c>
      <c r="O211" s="4">
        <f t="shared" si="118"/>
        <v>1.8161892759049055E-2</v>
      </c>
      <c r="P211" s="312">
        <f t="shared" si="124"/>
        <v>40425.070200000002</v>
      </c>
      <c r="Q211" s="1"/>
      <c r="R211" s="4">
        <f t="shared" si="125"/>
        <v>7.0833958909209602E-6</v>
      </c>
      <c r="S211" s="4">
        <v>1</v>
      </c>
      <c r="T211" s="4">
        <f t="shared" si="126"/>
        <v>7.0833958909209602E-6</v>
      </c>
      <c r="Z211" s="16">
        <f t="shared" si="100"/>
        <v>12708.5</v>
      </c>
      <c r="AA211" s="113">
        <f t="shared" si="101"/>
        <v>1.5779545197224826E-2</v>
      </c>
      <c r="AB211" s="113">
        <f t="shared" si="102"/>
        <v>1.7882775331263059E-2</v>
      </c>
      <c r="AC211" s="113">
        <f t="shared" si="103"/>
        <v>-40425.054699572232</v>
      </c>
      <c r="AD211" s="113"/>
      <c r="AE211" s="113">
        <f t="shared" si="104"/>
        <v>7.7906538493870953E-8</v>
      </c>
      <c r="AF211" s="16">
        <f t="shared" si="113"/>
        <v>-40425.054699572232</v>
      </c>
      <c r="AG211" s="270"/>
      <c r="AH211" s="16">
        <f t="shared" si="105"/>
        <v>-2.3823475618242281E-3</v>
      </c>
      <c r="AI211" s="16">
        <f t="shared" si="106"/>
        <v>0.55568982361374686</v>
      </c>
      <c r="AJ211" s="16">
        <f t="shared" si="107"/>
        <v>5.1890320804151874E-2</v>
      </c>
      <c r="AK211" s="16">
        <f t="shared" si="108"/>
        <v>0.28965804986313393</v>
      </c>
      <c r="AL211" s="16">
        <f t="shared" si="109"/>
        <v>-0.57772907936226681</v>
      </c>
      <c r="AM211" s="16">
        <f t="shared" si="110"/>
        <v>-0.29717663161448676</v>
      </c>
      <c r="AN211" s="113">
        <f t="shared" si="127"/>
        <v>11.581575414424512</v>
      </c>
      <c r="AO211" s="113">
        <f t="shared" si="127"/>
        <v>11.58133196690704</v>
      </c>
      <c r="AP211" s="113">
        <f t="shared" si="127"/>
        <v>11.582161715328542</v>
      </c>
      <c r="AQ211" s="113">
        <f t="shared" si="127"/>
        <v>11.579329389327771</v>
      </c>
      <c r="AR211" s="113">
        <f t="shared" si="127"/>
        <v>11.588948293359232</v>
      </c>
      <c r="AS211" s="113">
        <f t="shared" si="127"/>
        <v>11.555688710254458</v>
      </c>
      <c r="AT211" s="113">
        <f t="shared" si="127"/>
        <v>11.664502931889759</v>
      </c>
      <c r="AU211" s="113">
        <f t="shared" si="112"/>
        <v>11.139605081356828</v>
      </c>
    </row>
    <row r="212" spans="1:48" x14ac:dyDescent="0.2">
      <c r="A212" s="53" t="s">
        <v>249</v>
      </c>
      <c r="B212" s="205" t="s">
        <v>111</v>
      </c>
      <c r="C212" s="52">
        <v>55469.873699999996</v>
      </c>
      <c r="D212" s="52">
        <v>5.9999999999999995E-4</v>
      </c>
      <c r="E212" s="192">
        <f t="shared" si="119"/>
        <v>12791.048627171947</v>
      </c>
      <c r="F212" s="7">
        <f t="shared" si="120"/>
        <v>12791</v>
      </c>
      <c r="G212" s="46">
        <f t="shared" si="121"/>
        <v>1.550381397100864E-2</v>
      </c>
      <c r="K212" s="4">
        <f t="shared" si="122"/>
        <v>1.550381397100864E-2</v>
      </c>
      <c r="N212" s="130">
        <f t="shared" ca="1" si="123"/>
        <v>1.5384786407592428E-2</v>
      </c>
      <c r="O212" s="4">
        <f t="shared" si="118"/>
        <v>1.8240266847201259E-2</v>
      </c>
      <c r="P212" s="312">
        <f t="shared" si="124"/>
        <v>40451.373699999996</v>
      </c>
      <c r="Q212" s="1"/>
      <c r="R212" s="4">
        <f t="shared" si="125"/>
        <v>7.4881743436228559E-6</v>
      </c>
      <c r="S212" s="4">
        <v>1</v>
      </c>
      <c r="T212" s="4">
        <f t="shared" si="126"/>
        <v>7.4881743436228559E-6</v>
      </c>
      <c r="Z212" s="16">
        <f t="shared" si="100"/>
        <v>12791</v>
      </c>
      <c r="AA212" s="113">
        <f t="shared" si="101"/>
        <v>1.5925224601140254E-2</v>
      </c>
      <c r="AB212" s="113">
        <f t="shared" si="102"/>
        <v>1.7818856217069644E-2</v>
      </c>
      <c r="AC212" s="113">
        <f t="shared" si="103"/>
        <v>-40451.358196186025</v>
      </c>
      <c r="AD212" s="113"/>
      <c r="AE212" s="113">
        <f t="shared" si="104"/>
        <v>1.7758691918792406E-7</v>
      </c>
      <c r="AF212" s="16">
        <f t="shared" si="113"/>
        <v>-40451.358196186025</v>
      </c>
      <c r="AG212" s="270"/>
      <c r="AH212" s="16">
        <f t="shared" si="105"/>
        <v>-2.3150422460610051E-3</v>
      </c>
      <c r="AI212" s="16">
        <f t="shared" si="106"/>
        <v>0.55418691622027749</v>
      </c>
      <c r="AJ212" s="16">
        <f t="shared" si="107"/>
        <v>5.7091969362563104E-2</v>
      </c>
      <c r="AK212" s="16">
        <f t="shared" si="108"/>
        <v>0.28733954308746168</v>
      </c>
      <c r="AL212" s="16">
        <f t="shared" si="109"/>
        <v>-0.57251968503192385</v>
      </c>
      <c r="AM212" s="16">
        <f t="shared" si="110"/>
        <v>-0.29434408949113544</v>
      </c>
      <c r="AN212" s="113">
        <f t="shared" si="127"/>
        <v>11.589533586589759</v>
      </c>
      <c r="AO212" s="113">
        <f t="shared" si="127"/>
        <v>11.589269787242303</v>
      </c>
      <c r="AP212" s="113">
        <f t="shared" si="127"/>
        <v>11.590158269370512</v>
      </c>
      <c r="AQ212" s="113">
        <f t="shared" si="127"/>
        <v>11.58716116153551</v>
      </c>
      <c r="AR212" s="113">
        <f t="shared" si="127"/>
        <v>11.597218701043422</v>
      </c>
      <c r="AS212" s="113">
        <f t="shared" si="127"/>
        <v>11.562848928711581</v>
      </c>
      <c r="AT212" s="113">
        <f t="shared" si="127"/>
        <v>11.673990580011164</v>
      </c>
      <c r="AU212" s="113">
        <f t="shared" si="112"/>
        <v>11.149904647913722</v>
      </c>
    </row>
    <row r="213" spans="1:48" x14ac:dyDescent="0.2">
      <c r="A213" s="53" t="s">
        <v>366</v>
      </c>
      <c r="B213" s="205" t="s">
        <v>111</v>
      </c>
      <c r="C213" s="52">
        <v>55833.34244</v>
      </c>
      <c r="D213" s="52">
        <v>2.9999999999999997E-4</v>
      </c>
      <c r="E213" s="192">
        <f t="shared" si="119"/>
        <v>13931.055657046256</v>
      </c>
      <c r="F213" s="7">
        <f t="shared" si="120"/>
        <v>13931</v>
      </c>
      <c r="G213" s="46">
        <f t="shared" si="121"/>
        <v>1.7745150638802443E-2</v>
      </c>
      <c r="K213" s="4">
        <f t="shared" si="122"/>
        <v>1.7745150638802443E-2</v>
      </c>
      <c r="N213" s="130">
        <f t="shared" ca="1" si="123"/>
        <v>1.708823564174182E-2</v>
      </c>
      <c r="O213" s="4">
        <f t="shared" si="118"/>
        <v>1.9331354158559692E-2</v>
      </c>
      <c r="P213" s="312">
        <f t="shared" si="124"/>
        <v>40814.84244</v>
      </c>
      <c r="Q213" s="1"/>
      <c r="R213" s="4">
        <f t="shared" si="125"/>
        <v>2.5160416060902853E-6</v>
      </c>
      <c r="S213" s="4">
        <v>1</v>
      </c>
      <c r="T213" s="4">
        <f t="shared" si="126"/>
        <v>2.5160416060902853E-6</v>
      </c>
      <c r="Z213" s="16">
        <f t="shared" ref="Z213:Z228" si="128">F213</f>
        <v>13931</v>
      </c>
      <c r="AA213" s="113">
        <f t="shared" ref="AA213:AA228" si="129">AB$3+AB$4*Z213+AB$5*Z213^2+AH213</f>
        <v>1.7941886366413168E-2</v>
      </c>
      <c r="AB213" s="113">
        <f t="shared" ref="AB213:AB228" si="130">IF(S213&lt;&gt;0,G213-AH213, -9999)</f>
        <v>1.9134618430948963E-2</v>
      </c>
      <c r="AC213" s="113">
        <f t="shared" ref="AC213:AC228" si="131">+G213-P213</f>
        <v>-40814.824694849362</v>
      </c>
      <c r="AD213" s="113"/>
      <c r="AE213" s="113">
        <f t="shared" ref="AE213:AE228" si="132">+(G213-AA213)^2*S213</f>
        <v>3.8704946518521427E-8</v>
      </c>
      <c r="AF213" s="16">
        <f t="shared" si="113"/>
        <v>-40814.824694849362</v>
      </c>
      <c r="AG213" s="270"/>
      <c r="AH213" s="16">
        <f t="shared" ref="AH213:AH228" si="133">$AB$6*($AB$11/AI213*AJ213+$AB$12)</f>
        <v>-1.3894677921465221E-3</v>
      </c>
      <c r="AI213" s="16">
        <f t="shared" ref="AI213:AI228" si="134">1+$AB$7*COS(AL213)</f>
        <v>0.53535235329663866</v>
      </c>
      <c r="AJ213" s="16">
        <f t="shared" ref="AJ213:AJ228" si="135">SIN(AL213+RADIANS($AB$9))</f>
        <v>0.12611734942302222</v>
      </c>
      <c r="AK213" s="16">
        <f t="shared" ref="AK213:AK228" si="136">$AB$7*SIN(AL213)</f>
        <v>0.25576528909123986</v>
      </c>
      <c r="AL213" s="16">
        <f t="shared" ref="AL213:AL228" si="137">2*ATAN(AM213)</f>
        <v>-0.5031886214461837</v>
      </c>
      <c r="AM213" s="16">
        <f t="shared" ref="AM213:AM228" si="138">SQRT((1+$AB$7)/(1-$AB$7))*TAN(AN213/2)</f>
        <v>-0.25704087327419423</v>
      </c>
      <c r="AN213" s="113">
        <f t="shared" ref="AN213:AT228" si="139">$AU213+$AB$7*SIN(AO213)</f>
        <v>11.697471378109167</v>
      </c>
      <c r="AO213" s="113">
        <f t="shared" si="139"/>
        <v>11.696799762024746</v>
      </c>
      <c r="AP213" s="113">
        <f t="shared" si="139"/>
        <v>11.698760224879075</v>
      </c>
      <c r="AQ213" s="113">
        <f t="shared" si="139"/>
        <v>11.693024776172388</v>
      </c>
      <c r="AR213" s="113">
        <f t="shared" si="139"/>
        <v>11.709696426040793</v>
      </c>
      <c r="AS213" s="113">
        <f t="shared" si="139"/>
        <v>11.660275178553835</v>
      </c>
      <c r="AT213" s="113">
        <f t="shared" si="139"/>
        <v>11.799448624466011</v>
      </c>
      <c r="AU213" s="113">
        <f t="shared" ref="AU213:AU228" si="140">RADIANS($AB$9)+$AB$18*(F213-AB$15)</f>
        <v>11.292225931245333</v>
      </c>
    </row>
    <row r="214" spans="1:48" x14ac:dyDescent="0.2">
      <c r="A214" s="53" t="s">
        <v>366</v>
      </c>
      <c r="B214" s="205" t="s">
        <v>111</v>
      </c>
      <c r="C214" s="52">
        <v>55833.34274</v>
      </c>
      <c r="D214" s="52">
        <v>2.0000000000000001E-4</v>
      </c>
      <c r="E214" s="192">
        <f t="shared" si="119"/>
        <v>13931.056597985795</v>
      </c>
      <c r="F214" s="7">
        <f t="shared" si="120"/>
        <v>13931</v>
      </c>
      <c r="G214" s="46">
        <f t="shared" si="121"/>
        <v>1.8045150638499763E-2</v>
      </c>
      <c r="K214" s="4">
        <f t="shared" si="122"/>
        <v>1.8045150638499763E-2</v>
      </c>
      <c r="N214" s="130">
        <f t="shared" ca="1" si="123"/>
        <v>1.708823564174182E-2</v>
      </c>
      <c r="O214" s="4">
        <f t="shared" si="118"/>
        <v>1.9331354158559692E-2</v>
      </c>
      <c r="P214" s="312">
        <f t="shared" si="124"/>
        <v>40814.84274</v>
      </c>
      <c r="Q214" s="1"/>
      <c r="R214" s="4">
        <f t="shared" si="125"/>
        <v>1.6543194950145517E-6</v>
      </c>
      <c r="S214" s="4">
        <v>1</v>
      </c>
      <c r="T214" s="4">
        <f t="shared" si="126"/>
        <v>1.6543194950145517E-6</v>
      </c>
      <c r="Z214" s="16">
        <f t="shared" si="128"/>
        <v>13931</v>
      </c>
      <c r="AA214" s="113">
        <f t="shared" si="129"/>
        <v>1.7941886366413168E-2</v>
      </c>
      <c r="AB214" s="113">
        <f t="shared" si="130"/>
        <v>1.9434618430646283E-2</v>
      </c>
      <c r="AC214" s="113">
        <f t="shared" si="131"/>
        <v>-40814.824694849362</v>
      </c>
      <c r="AD214" s="113"/>
      <c r="AE214" s="113">
        <f t="shared" si="132"/>
        <v>1.0663509889574334E-8</v>
      </c>
      <c r="AF214" s="16">
        <f t="shared" ref="AF214:AF228" si="141">IF(S214&lt;&gt;0,G214-P214, -9999)</f>
        <v>-40814.824694849362</v>
      </c>
      <c r="AG214" s="270"/>
      <c r="AH214" s="16">
        <f t="shared" si="133"/>
        <v>-1.3894677921465221E-3</v>
      </c>
      <c r="AI214" s="16">
        <f t="shared" si="134"/>
        <v>0.53535235329663866</v>
      </c>
      <c r="AJ214" s="16">
        <f t="shared" si="135"/>
        <v>0.12611734942302222</v>
      </c>
      <c r="AK214" s="16">
        <f t="shared" si="136"/>
        <v>0.25576528909123986</v>
      </c>
      <c r="AL214" s="16">
        <f t="shared" si="137"/>
        <v>-0.5031886214461837</v>
      </c>
      <c r="AM214" s="16">
        <f t="shared" si="138"/>
        <v>-0.25704087327419423</v>
      </c>
      <c r="AN214" s="113">
        <f t="shared" si="139"/>
        <v>11.697471378109167</v>
      </c>
      <c r="AO214" s="113">
        <f t="shared" si="139"/>
        <v>11.696799762024746</v>
      </c>
      <c r="AP214" s="113">
        <f t="shared" si="139"/>
        <v>11.698760224879075</v>
      </c>
      <c r="AQ214" s="113">
        <f t="shared" si="139"/>
        <v>11.693024776172388</v>
      </c>
      <c r="AR214" s="113">
        <f t="shared" si="139"/>
        <v>11.709696426040793</v>
      </c>
      <c r="AS214" s="113">
        <f t="shared" si="139"/>
        <v>11.660275178553835</v>
      </c>
      <c r="AT214" s="113">
        <f t="shared" si="139"/>
        <v>11.799448624466011</v>
      </c>
      <c r="AU214" s="113">
        <f t="shared" si="140"/>
        <v>11.292225931245333</v>
      </c>
    </row>
    <row r="215" spans="1:48" x14ac:dyDescent="0.2">
      <c r="A215" s="53" t="s">
        <v>366</v>
      </c>
      <c r="B215" s="205" t="s">
        <v>111</v>
      </c>
      <c r="C215" s="52">
        <v>55875.428339999999</v>
      </c>
      <c r="D215" s="52">
        <v>1E-4</v>
      </c>
      <c r="E215" s="192">
        <f t="shared" si="119"/>
        <v>14063.056614978936</v>
      </c>
      <c r="F215" s="7">
        <f t="shared" si="120"/>
        <v>14063</v>
      </c>
      <c r="G215" s="46">
        <f t="shared" si="121"/>
        <v>1.8050568563921843E-2</v>
      </c>
      <c r="K215" s="4">
        <f t="shared" si="122"/>
        <v>1.8050568563921843E-2</v>
      </c>
      <c r="N215" s="130">
        <f t="shared" ca="1" si="123"/>
        <v>1.7285477132011749E-2</v>
      </c>
      <c r="O215" s="4">
        <f t="shared" si="118"/>
        <v>1.9458666444258279E-2</v>
      </c>
      <c r="P215" s="312">
        <f t="shared" si="124"/>
        <v>40856.928339999999</v>
      </c>
      <c r="Q215" s="1"/>
      <c r="R215" s="4">
        <f t="shared" si="125"/>
        <v>1.9827396406079646E-6</v>
      </c>
      <c r="S215" s="4">
        <v>1</v>
      </c>
      <c r="T215" s="4">
        <f t="shared" si="126"/>
        <v>1.9827396406079646E-6</v>
      </c>
      <c r="Z215" s="16">
        <f t="shared" si="128"/>
        <v>14063</v>
      </c>
      <c r="AA215" s="113">
        <f t="shared" si="129"/>
        <v>1.8175657306859432E-2</v>
      </c>
      <c r="AB215" s="113">
        <f t="shared" si="130"/>
        <v>1.933357770132069E-2</v>
      </c>
      <c r="AC215" s="113">
        <f t="shared" si="131"/>
        <v>-40856.910289431435</v>
      </c>
      <c r="AD215" s="113"/>
      <c r="AE215" s="113">
        <f t="shared" si="132"/>
        <v>1.5647193609706177E-8</v>
      </c>
      <c r="AF215" s="16">
        <f t="shared" si="141"/>
        <v>-40856.910289431435</v>
      </c>
      <c r="AG215" s="270"/>
      <c r="AH215" s="16">
        <f t="shared" si="133"/>
        <v>-1.2830091373988485E-3</v>
      </c>
      <c r="AI215" s="16">
        <f t="shared" si="134"/>
        <v>0.5333878593734962</v>
      </c>
      <c r="AJ215" s="16">
        <f t="shared" si="135"/>
        <v>0.13378701008164387</v>
      </c>
      <c r="AK215" s="16">
        <f t="shared" si="136"/>
        <v>0.2521634963884522</v>
      </c>
      <c r="AL215" s="16">
        <f t="shared" si="137"/>
        <v>-0.4954533475892085</v>
      </c>
      <c r="AM215" s="16">
        <f t="shared" si="138"/>
        <v>-0.25292177595701026</v>
      </c>
      <c r="AN215" s="113">
        <f t="shared" si="139"/>
        <v>11.709743105903041</v>
      </c>
      <c r="AO215" s="113">
        <f t="shared" si="139"/>
        <v>11.709008080487461</v>
      </c>
      <c r="AP215" s="113">
        <f t="shared" si="139"/>
        <v>11.711123085433428</v>
      </c>
      <c r="AQ215" s="113">
        <f t="shared" si="139"/>
        <v>11.705023214583434</v>
      </c>
      <c r="AR215" s="113">
        <f t="shared" si="139"/>
        <v>11.722501189006001</v>
      </c>
      <c r="AS215" s="113">
        <f t="shared" si="139"/>
        <v>11.671427795573599</v>
      </c>
      <c r="AT215" s="113">
        <f t="shared" si="139"/>
        <v>11.813304167717149</v>
      </c>
      <c r="AU215" s="113">
        <f t="shared" si="140"/>
        <v>11.308705237736362</v>
      </c>
    </row>
    <row r="216" spans="1:48" x14ac:dyDescent="0.2">
      <c r="A216" s="53" t="s">
        <v>366</v>
      </c>
      <c r="B216" s="205" t="s">
        <v>111</v>
      </c>
      <c r="C216" s="52">
        <v>55875.428339999999</v>
      </c>
      <c r="D216" s="52">
        <v>1E-4</v>
      </c>
      <c r="E216" s="192">
        <f t="shared" si="119"/>
        <v>14063.056614978936</v>
      </c>
      <c r="F216" s="7">
        <f t="shared" si="120"/>
        <v>14063</v>
      </c>
      <c r="G216" s="46">
        <f t="shared" si="121"/>
        <v>1.8050568563921843E-2</v>
      </c>
      <c r="K216" s="4">
        <f t="shared" si="122"/>
        <v>1.8050568563921843E-2</v>
      </c>
      <c r="N216" s="130">
        <f t="shared" ca="1" si="123"/>
        <v>1.7285477132011749E-2</v>
      </c>
      <c r="O216" s="4">
        <f t="shared" si="118"/>
        <v>1.9458666444258279E-2</v>
      </c>
      <c r="P216" s="312">
        <f t="shared" si="124"/>
        <v>40856.928339999999</v>
      </c>
      <c r="Q216" s="1"/>
      <c r="R216" s="4">
        <f t="shared" si="125"/>
        <v>1.9827396406079646E-6</v>
      </c>
      <c r="S216" s="4">
        <v>1</v>
      </c>
      <c r="T216" s="4">
        <f t="shared" si="126"/>
        <v>1.9827396406079646E-6</v>
      </c>
      <c r="Z216" s="16">
        <f t="shared" si="128"/>
        <v>14063</v>
      </c>
      <c r="AA216" s="113">
        <f t="shared" si="129"/>
        <v>1.8175657306859432E-2</v>
      </c>
      <c r="AB216" s="113">
        <f t="shared" si="130"/>
        <v>1.933357770132069E-2</v>
      </c>
      <c r="AC216" s="113">
        <f t="shared" si="131"/>
        <v>-40856.910289431435</v>
      </c>
      <c r="AD216" s="113"/>
      <c r="AE216" s="113">
        <f t="shared" si="132"/>
        <v>1.5647193609706177E-8</v>
      </c>
      <c r="AF216" s="16">
        <f t="shared" si="141"/>
        <v>-40856.910289431435</v>
      </c>
      <c r="AG216" s="270"/>
      <c r="AH216" s="16">
        <f t="shared" si="133"/>
        <v>-1.2830091373988485E-3</v>
      </c>
      <c r="AI216" s="16">
        <f t="shared" si="134"/>
        <v>0.5333878593734962</v>
      </c>
      <c r="AJ216" s="16">
        <f t="shared" si="135"/>
        <v>0.13378701008164387</v>
      </c>
      <c r="AK216" s="16">
        <f t="shared" si="136"/>
        <v>0.2521634963884522</v>
      </c>
      <c r="AL216" s="16">
        <f t="shared" si="137"/>
        <v>-0.4954533475892085</v>
      </c>
      <c r="AM216" s="16">
        <f t="shared" si="138"/>
        <v>-0.25292177595701026</v>
      </c>
      <c r="AN216" s="113">
        <f t="shared" si="139"/>
        <v>11.709743105903041</v>
      </c>
      <c r="AO216" s="113">
        <f t="shared" si="139"/>
        <v>11.709008080487461</v>
      </c>
      <c r="AP216" s="113">
        <f t="shared" si="139"/>
        <v>11.711123085433428</v>
      </c>
      <c r="AQ216" s="113">
        <f t="shared" si="139"/>
        <v>11.705023214583434</v>
      </c>
      <c r="AR216" s="113">
        <f t="shared" si="139"/>
        <v>11.722501189006001</v>
      </c>
      <c r="AS216" s="113">
        <f t="shared" si="139"/>
        <v>11.671427795573599</v>
      </c>
      <c r="AT216" s="113">
        <f t="shared" si="139"/>
        <v>11.813304167717149</v>
      </c>
      <c r="AU216" s="113">
        <f t="shared" si="140"/>
        <v>11.308705237736362</v>
      </c>
    </row>
    <row r="217" spans="1:48" x14ac:dyDescent="0.2">
      <c r="A217" s="208" t="s">
        <v>255</v>
      </c>
      <c r="B217" s="222" t="s">
        <v>112</v>
      </c>
      <c r="C217" s="208">
        <v>55895.675000000003</v>
      </c>
      <c r="D217" s="208">
        <v>5.0000000000000001E-4</v>
      </c>
      <c r="E217" s="192">
        <f t="shared" si="119"/>
        <v>14126.559558124693</v>
      </c>
      <c r="F217" s="7">
        <f t="shared" si="120"/>
        <v>14126.5</v>
      </c>
      <c r="G217" s="46">
        <f t="shared" si="121"/>
        <v>1.8988932497450151E-2</v>
      </c>
      <c r="K217" s="4">
        <f t="shared" si="122"/>
        <v>1.8988932497450151E-2</v>
      </c>
      <c r="N217" s="130">
        <f t="shared" ca="1" si="123"/>
        <v>1.7380362242861297E-2</v>
      </c>
      <c r="O217" s="4">
        <f t="shared" si="118"/>
        <v>1.951998352135351E-2</v>
      </c>
      <c r="P217" s="312">
        <f t="shared" si="124"/>
        <v>40877.175000000003</v>
      </c>
      <c r="Q217" s="1"/>
      <c r="R217" s="4">
        <f t="shared" si="125"/>
        <v>2.8201518998880662E-7</v>
      </c>
      <c r="S217" s="4">
        <v>1</v>
      </c>
      <c r="T217" s="4">
        <f t="shared" si="126"/>
        <v>2.8201518998880662E-7</v>
      </c>
      <c r="Z217" s="16">
        <f t="shared" si="128"/>
        <v>14126.5</v>
      </c>
      <c r="AA217" s="113">
        <f t="shared" si="129"/>
        <v>1.8288122627055585E-2</v>
      </c>
      <c r="AB217" s="113">
        <f t="shared" si="130"/>
        <v>2.0220793391748076E-2</v>
      </c>
      <c r="AC217" s="113">
        <f t="shared" si="131"/>
        <v>-40877.156011067505</v>
      </c>
      <c r="AD217" s="113"/>
      <c r="AE217" s="113">
        <f t="shared" si="132"/>
        <v>4.9113447444244783E-7</v>
      </c>
      <c r="AF217" s="16">
        <f t="shared" si="141"/>
        <v>-40877.156011067505</v>
      </c>
      <c r="AG217" s="270"/>
      <c r="AH217" s="16">
        <f t="shared" si="133"/>
        <v>-1.2318608942979261E-3</v>
      </c>
      <c r="AI217" s="16">
        <f t="shared" si="134"/>
        <v>0.53245771656669949</v>
      </c>
      <c r="AJ217" s="16">
        <f t="shared" si="135"/>
        <v>0.1374541441913664</v>
      </c>
      <c r="AK217" s="16">
        <f t="shared" si="136"/>
        <v>0.2504346858821126</v>
      </c>
      <c r="AL217" s="16">
        <f t="shared" si="137"/>
        <v>-0.49175201408779606</v>
      </c>
      <c r="AM217" s="16">
        <f t="shared" si="138"/>
        <v>-0.25095364210404963</v>
      </c>
      <c r="AN217" s="113">
        <f t="shared" si="139"/>
        <v>11.715631058026627</v>
      </c>
      <c r="AO217" s="113">
        <f t="shared" si="139"/>
        <v>11.71486431200222</v>
      </c>
      <c r="AP217" s="113">
        <f t="shared" si="139"/>
        <v>11.717055737424765</v>
      </c>
      <c r="AQ217" s="113">
        <f t="shared" si="139"/>
        <v>11.710777820990733</v>
      </c>
      <c r="AR217" s="113">
        <f t="shared" si="139"/>
        <v>11.728644644905454</v>
      </c>
      <c r="AS217" s="113">
        <f t="shared" si="139"/>
        <v>11.676787035628035</v>
      </c>
      <c r="AT217" s="113">
        <f t="shared" si="139"/>
        <v>11.81992066300427</v>
      </c>
      <c r="AU217" s="113">
        <f t="shared" si="140"/>
        <v>11.316632782904394</v>
      </c>
    </row>
    <row r="218" spans="1:48" x14ac:dyDescent="0.2">
      <c r="A218" s="53" t="s">
        <v>366</v>
      </c>
      <c r="B218" s="205" t="s">
        <v>111</v>
      </c>
      <c r="C218" s="52">
        <v>55959.281150000003</v>
      </c>
      <c r="D218" s="52">
        <v>1E-4</v>
      </c>
      <c r="E218" s="192">
        <f t="shared" si="119"/>
        <v>14326.058029831609</v>
      </c>
      <c r="F218" s="7">
        <f t="shared" si="120"/>
        <v>14326</v>
      </c>
      <c r="G218" s="46">
        <f t="shared" si="121"/>
        <v>1.8501666410884354E-2</v>
      </c>
      <c r="K218" s="4">
        <f t="shared" si="122"/>
        <v>1.8501666410884354E-2</v>
      </c>
      <c r="N218" s="130">
        <f t="shared" ca="1" si="123"/>
        <v>1.7678465858837443E-2</v>
      </c>
      <c r="O218" s="4">
        <f t="shared" si="118"/>
        <v>1.9712930309577277E-2</v>
      </c>
      <c r="P218" s="312">
        <f t="shared" si="124"/>
        <v>40940.781150000003</v>
      </c>
      <c r="Q218" s="1"/>
      <c r="R218" s="4">
        <f t="shared" si="125"/>
        <v>1.4671602322767791E-6</v>
      </c>
      <c r="S218" s="4">
        <v>1</v>
      </c>
      <c r="T218" s="4">
        <f t="shared" si="126"/>
        <v>1.4671602322767791E-6</v>
      </c>
      <c r="Z218" s="16">
        <f t="shared" si="128"/>
        <v>14326</v>
      </c>
      <c r="AA218" s="113">
        <f t="shared" si="129"/>
        <v>1.8641475203660149E-2</v>
      </c>
      <c r="AB218" s="113">
        <f t="shared" si="130"/>
        <v>1.9573121516801482E-2</v>
      </c>
      <c r="AC218" s="113">
        <f t="shared" si="131"/>
        <v>-40940.762648333592</v>
      </c>
      <c r="AD218" s="113"/>
      <c r="AE218" s="113">
        <f t="shared" si="132"/>
        <v>1.9546498537425079E-8</v>
      </c>
      <c r="AF218" s="16">
        <f t="shared" si="141"/>
        <v>-40940.762648333592</v>
      </c>
      <c r="AG218" s="270"/>
      <c r="AH218" s="16">
        <f t="shared" si="133"/>
        <v>-1.0714551059171277E-3</v>
      </c>
      <c r="AI218" s="16">
        <f t="shared" si="134"/>
        <v>0.52959718030229852</v>
      </c>
      <c r="AJ218" s="16">
        <f t="shared" si="135"/>
        <v>0.14888212520456473</v>
      </c>
      <c r="AK218" s="16">
        <f t="shared" si="136"/>
        <v>0.24501939905107284</v>
      </c>
      <c r="AL218" s="16">
        <f t="shared" si="137"/>
        <v>-0.48020501279098649</v>
      </c>
      <c r="AM218" s="16">
        <f t="shared" si="138"/>
        <v>-0.24482535056089536</v>
      </c>
      <c r="AN218" s="113">
        <f t="shared" si="139"/>
        <v>11.734065387900477</v>
      </c>
      <c r="AO218" s="113">
        <f t="shared" si="139"/>
        <v>11.733193889884175</v>
      </c>
      <c r="AP218" s="113">
        <f t="shared" si="139"/>
        <v>11.735633826646207</v>
      </c>
      <c r="AQ218" s="113">
        <f t="shared" si="139"/>
        <v>11.72878613036395</v>
      </c>
      <c r="AR218" s="113">
        <f t="shared" si="139"/>
        <v>11.747876000508175</v>
      </c>
      <c r="AS218" s="113">
        <f t="shared" si="139"/>
        <v>11.693603762915796</v>
      </c>
      <c r="AT218" s="113">
        <f t="shared" si="139"/>
        <v>11.840502529822887</v>
      </c>
      <c r="AU218" s="113">
        <f t="shared" si="140"/>
        <v>11.341539007487427</v>
      </c>
    </row>
    <row r="219" spans="1:48" x14ac:dyDescent="0.2">
      <c r="A219" s="53" t="s">
        <v>366</v>
      </c>
      <c r="B219" s="205" t="s">
        <v>111</v>
      </c>
      <c r="C219" s="52">
        <v>55959.28125</v>
      </c>
      <c r="D219" s="52">
        <v>1E-4</v>
      </c>
      <c r="E219" s="192">
        <f t="shared" si="119"/>
        <v>14326.058343478115</v>
      </c>
      <c r="F219" s="7">
        <f t="shared" si="120"/>
        <v>14326</v>
      </c>
      <c r="G219" s="46">
        <f t="shared" si="121"/>
        <v>1.8601666408358142E-2</v>
      </c>
      <c r="K219" s="4">
        <f t="shared" si="122"/>
        <v>1.8601666408358142E-2</v>
      </c>
      <c r="N219" s="130">
        <f t="shared" ca="1" si="123"/>
        <v>1.7678465858837443E-2</v>
      </c>
      <c r="O219" s="4">
        <f t="shared" si="118"/>
        <v>1.9712930309577277E-2</v>
      </c>
      <c r="P219" s="312">
        <f t="shared" si="124"/>
        <v>40940.78125</v>
      </c>
      <c r="Q219" s="1"/>
      <c r="R219" s="4">
        <f t="shared" si="125"/>
        <v>1.2349074581527721E-6</v>
      </c>
      <c r="S219" s="4">
        <v>1</v>
      </c>
      <c r="T219" s="4">
        <f t="shared" si="126"/>
        <v>1.2349074581527721E-6</v>
      </c>
      <c r="Z219" s="16">
        <f t="shared" si="128"/>
        <v>14326</v>
      </c>
      <c r="AA219" s="113">
        <f t="shared" si="129"/>
        <v>1.8641475203660149E-2</v>
      </c>
      <c r="AB219" s="113">
        <f t="shared" si="130"/>
        <v>1.967312151427527E-2</v>
      </c>
      <c r="AC219" s="113">
        <f t="shared" si="131"/>
        <v>-40940.762648333592</v>
      </c>
      <c r="AD219" s="113"/>
      <c r="AE219" s="113">
        <f t="shared" si="132"/>
        <v>1.5847401833971022E-9</v>
      </c>
      <c r="AF219" s="16">
        <f t="shared" si="141"/>
        <v>-40940.762648333592</v>
      </c>
      <c r="AG219" s="270"/>
      <c r="AH219" s="16">
        <f t="shared" si="133"/>
        <v>-1.0714551059171277E-3</v>
      </c>
      <c r="AI219" s="16">
        <f t="shared" si="134"/>
        <v>0.52959718030229852</v>
      </c>
      <c r="AJ219" s="16">
        <f t="shared" si="135"/>
        <v>0.14888212520456473</v>
      </c>
      <c r="AK219" s="16">
        <f t="shared" si="136"/>
        <v>0.24501939905107284</v>
      </c>
      <c r="AL219" s="16">
        <f t="shared" si="137"/>
        <v>-0.48020501279098649</v>
      </c>
      <c r="AM219" s="16">
        <f t="shared" si="138"/>
        <v>-0.24482535056089536</v>
      </c>
      <c r="AN219" s="113">
        <f t="shared" si="139"/>
        <v>11.734065387900477</v>
      </c>
      <c r="AO219" s="113">
        <f t="shared" si="139"/>
        <v>11.733193889884175</v>
      </c>
      <c r="AP219" s="113">
        <f t="shared" si="139"/>
        <v>11.735633826646207</v>
      </c>
      <c r="AQ219" s="113">
        <f t="shared" si="139"/>
        <v>11.72878613036395</v>
      </c>
      <c r="AR219" s="113">
        <f t="shared" si="139"/>
        <v>11.747876000508175</v>
      </c>
      <c r="AS219" s="113">
        <f t="shared" si="139"/>
        <v>11.693603762915796</v>
      </c>
      <c r="AT219" s="113">
        <f t="shared" si="139"/>
        <v>11.840502529822887</v>
      </c>
      <c r="AU219" s="113">
        <f t="shared" si="140"/>
        <v>11.341539007487427</v>
      </c>
    </row>
    <row r="220" spans="1:48" x14ac:dyDescent="0.2">
      <c r="A220" s="53" t="s">
        <v>366</v>
      </c>
      <c r="B220" s="205" t="s">
        <v>111</v>
      </c>
      <c r="C220" s="52">
        <v>55959.28125</v>
      </c>
      <c r="D220" s="52">
        <v>1E-4</v>
      </c>
      <c r="E220" s="192">
        <f t="shared" si="119"/>
        <v>14326.058343478115</v>
      </c>
      <c r="F220" s="7">
        <f t="shared" si="120"/>
        <v>14326</v>
      </c>
      <c r="G220" s="46">
        <f t="shared" si="121"/>
        <v>1.8601666408358142E-2</v>
      </c>
      <c r="K220" s="4">
        <f t="shared" si="122"/>
        <v>1.8601666408358142E-2</v>
      </c>
      <c r="N220" s="130">
        <f t="shared" ca="1" si="123"/>
        <v>1.7678465858837443E-2</v>
      </c>
      <c r="O220" s="4">
        <f t="shared" si="118"/>
        <v>1.9712930309577277E-2</v>
      </c>
      <c r="P220" s="312">
        <f t="shared" si="124"/>
        <v>40940.78125</v>
      </c>
      <c r="Q220" s="1"/>
      <c r="R220" s="4">
        <f t="shared" si="125"/>
        <v>1.2349074581527721E-6</v>
      </c>
      <c r="S220" s="4">
        <v>1</v>
      </c>
      <c r="T220" s="4">
        <f t="shared" si="126"/>
        <v>1.2349074581527721E-6</v>
      </c>
      <c r="Z220" s="16">
        <f t="shared" si="128"/>
        <v>14326</v>
      </c>
      <c r="AA220" s="113">
        <f t="shared" si="129"/>
        <v>1.8641475203660149E-2</v>
      </c>
      <c r="AB220" s="113">
        <f t="shared" si="130"/>
        <v>1.967312151427527E-2</v>
      </c>
      <c r="AC220" s="113">
        <f t="shared" si="131"/>
        <v>-40940.762648333592</v>
      </c>
      <c r="AD220" s="113"/>
      <c r="AE220" s="113">
        <f t="shared" si="132"/>
        <v>1.5847401833971022E-9</v>
      </c>
      <c r="AF220" s="16">
        <f t="shared" si="141"/>
        <v>-40940.762648333592</v>
      </c>
      <c r="AG220" s="270"/>
      <c r="AH220" s="16">
        <f t="shared" si="133"/>
        <v>-1.0714551059171277E-3</v>
      </c>
      <c r="AI220" s="16">
        <f t="shared" si="134"/>
        <v>0.52959718030229852</v>
      </c>
      <c r="AJ220" s="16">
        <f t="shared" si="135"/>
        <v>0.14888212520456473</v>
      </c>
      <c r="AK220" s="16">
        <f t="shared" si="136"/>
        <v>0.24501939905107284</v>
      </c>
      <c r="AL220" s="16">
        <f t="shared" si="137"/>
        <v>-0.48020501279098649</v>
      </c>
      <c r="AM220" s="16">
        <f t="shared" si="138"/>
        <v>-0.24482535056089536</v>
      </c>
      <c r="AN220" s="113">
        <f t="shared" si="139"/>
        <v>11.734065387900477</v>
      </c>
      <c r="AO220" s="113">
        <f t="shared" si="139"/>
        <v>11.733193889884175</v>
      </c>
      <c r="AP220" s="113">
        <f t="shared" si="139"/>
        <v>11.735633826646207</v>
      </c>
      <c r="AQ220" s="113">
        <f t="shared" si="139"/>
        <v>11.72878613036395</v>
      </c>
      <c r="AR220" s="113">
        <f t="shared" si="139"/>
        <v>11.747876000508175</v>
      </c>
      <c r="AS220" s="113">
        <f t="shared" si="139"/>
        <v>11.693603762915796</v>
      </c>
      <c r="AT220" s="113">
        <f t="shared" si="139"/>
        <v>11.840502529822887</v>
      </c>
      <c r="AU220" s="113">
        <f t="shared" si="140"/>
        <v>11.341539007487427</v>
      </c>
    </row>
    <row r="221" spans="1:48" x14ac:dyDescent="0.2">
      <c r="A221" s="53" t="s">
        <v>366</v>
      </c>
      <c r="B221" s="205" t="s">
        <v>111</v>
      </c>
      <c r="C221" s="52">
        <v>56009.336589999999</v>
      </c>
      <c r="D221" s="52">
        <v>2.0000000000000001E-4</v>
      </c>
      <c r="E221" s="192">
        <f t="shared" si="119"/>
        <v>14483.055172098773</v>
      </c>
      <c r="F221" s="7">
        <f t="shared" si="120"/>
        <v>14483</v>
      </c>
      <c r="G221" s="46">
        <f t="shared" si="121"/>
        <v>1.7590534705959726E-2</v>
      </c>
      <c r="K221" s="4">
        <f t="shared" si="122"/>
        <v>1.7590534705959726E-2</v>
      </c>
      <c r="N221" s="130">
        <f t="shared" ca="1" si="123"/>
        <v>1.7913063691961523E-2</v>
      </c>
      <c r="O221" s="4">
        <f t="shared" si="118"/>
        <v>1.9865098446676874E-2</v>
      </c>
      <c r="P221" s="312">
        <f t="shared" si="124"/>
        <v>40990.836589999999</v>
      </c>
      <c r="Q221" s="1"/>
      <c r="R221" s="4">
        <f t="shared" si="125"/>
        <v>5.1736402105851836E-6</v>
      </c>
      <c r="S221" s="4">
        <v>1</v>
      </c>
      <c r="T221" s="4">
        <f t="shared" si="126"/>
        <v>5.1736402105851836E-6</v>
      </c>
      <c r="Z221" s="16">
        <f t="shared" si="128"/>
        <v>14483</v>
      </c>
      <c r="AA221" s="113">
        <f t="shared" si="129"/>
        <v>1.8919553939656553E-2</v>
      </c>
      <c r="AB221" s="113">
        <f t="shared" si="130"/>
        <v>1.8536079212980047E-2</v>
      </c>
      <c r="AC221" s="113">
        <f t="shared" si="131"/>
        <v>-40990.818999465293</v>
      </c>
      <c r="AD221" s="113"/>
      <c r="AE221" s="113">
        <f t="shared" si="132"/>
        <v>1.7662921235360999E-6</v>
      </c>
      <c r="AF221" s="16">
        <f t="shared" si="141"/>
        <v>-40990.818999465293</v>
      </c>
      <c r="AG221" s="270"/>
      <c r="AH221" s="16">
        <f t="shared" si="133"/>
        <v>-9.4554450702032111E-4</v>
      </c>
      <c r="AI221" s="16">
        <f t="shared" si="134"/>
        <v>0.52741051472294931</v>
      </c>
      <c r="AJ221" s="16">
        <f t="shared" si="135"/>
        <v>0.15777801559684412</v>
      </c>
      <c r="AK221" s="16">
        <f t="shared" si="136"/>
        <v>0.24077478500970478</v>
      </c>
      <c r="AL221" s="16">
        <f t="shared" si="137"/>
        <v>-0.47120263736826851</v>
      </c>
      <c r="AM221" s="16">
        <f t="shared" si="138"/>
        <v>-0.24005958383565804</v>
      </c>
      <c r="AN221" s="113">
        <f t="shared" si="139"/>
        <v>11.748505880271008</v>
      </c>
      <c r="AO221" s="113">
        <f t="shared" si="139"/>
        <v>11.747546599526327</v>
      </c>
      <c r="AP221" s="113">
        <f t="shared" si="139"/>
        <v>11.75019062558054</v>
      </c>
      <c r="AQ221" s="113">
        <f t="shared" si="139"/>
        <v>11.742884812282607</v>
      </c>
      <c r="AR221" s="113">
        <f t="shared" si="139"/>
        <v>11.762935605469467</v>
      </c>
      <c r="AS221" s="113">
        <f t="shared" si="139"/>
        <v>11.706820550813955</v>
      </c>
      <c r="AT221" s="113">
        <f t="shared" si="139"/>
        <v>11.856482024423936</v>
      </c>
      <c r="AU221" s="113">
        <f t="shared" si="140"/>
        <v>11.361139394753272</v>
      </c>
    </row>
    <row r="222" spans="1:48" x14ac:dyDescent="0.2">
      <c r="A222" s="53" t="s">
        <v>366</v>
      </c>
      <c r="B222" s="205" t="s">
        <v>111</v>
      </c>
      <c r="C222" s="52">
        <v>56009.336990000003</v>
      </c>
      <c r="D222" s="52">
        <v>2.0000000000000001E-4</v>
      </c>
      <c r="E222" s="192">
        <f t="shared" si="119"/>
        <v>14483.05642668484</v>
      </c>
      <c r="F222" s="7">
        <f t="shared" si="120"/>
        <v>14483</v>
      </c>
      <c r="G222" s="46">
        <f t="shared" si="121"/>
        <v>1.7990534710406791E-2</v>
      </c>
      <c r="K222" s="4">
        <f t="shared" si="122"/>
        <v>1.7990534710406791E-2</v>
      </c>
      <c r="N222" s="130">
        <f t="shared" ca="1" si="123"/>
        <v>1.7913063691961523E-2</v>
      </c>
      <c r="O222" s="4">
        <f t="shared" si="118"/>
        <v>1.9865098446676874E-2</v>
      </c>
      <c r="P222" s="312">
        <f t="shared" si="124"/>
        <v>40990.836990000003</v>
      </c>
      <c r="Q222" s="1"/>
      <c r="R222" s="4">
        <f t="shared" si="125"/>
        <v>3.5139892013388507E-6</v>
      </c>
      <c r="S222" s="4">
        <v>1</v>
      </c>
      <c r="T222" s="4">
        <f t="shared" si="126"/>
        <v>3.5139892013388507E-6</v>
      </c>
      <c r="Z222" s="16">
        <f t="shared" si="128"/>
        <v>14483</v>
      </c>
      <c r="AA222" s="113">
        <f t="shared" si="129"/>
        <v>1.8919553939656553E-2</v>
      </c>
      <c r="AB222" s="113">
        <f t="shared" si="130"/>
        <v>1.8936079217427113E-2</v>
      </c>
      <c r="AC222" s="113">
        <f t="shared" si="131"/>
        <v>-40990.818999465293</v>
      </c>
      <c r="AD222" s="113"/>
      <c r="AE222" s="113">
        <f t="shared" si="132"/>
        <v>8.6307672831582038E-7</v>
      </c>
      <c r="AF222" s="16">
        <f t="shared" si="141"/>
        <v>-40990.818999465293</v>
      </c>
      <c r="AG222" s="270"/>
      <c r="AH222" s="16">
        <f t="shared" si="133"/>
        <v>-9.4554450702032111E-4</v>
      </c>
      <c r="AI222" s="16">
        <f t="shared" si="134"/>
        <v>0.52741051472294931</v>
      </c>
      <c r="AJ222" s="16">
        <f t="shared" si="135"/>
        <v>0.15777801559684412</v>
      </c>
      <c r="AK222" s="16">
        <f t="shared" si="136"/>
        <v>0.24077478500970478</v>
      </c>
      <c r="AL222" s="16">
        <f t="shared" si="137"/>
        <v>-0.47120263736826851</v>
      </c>
      <c r="AM222" s="16">
        <f t="shared" si="138"/>
        <v>-0.24005958383565804</v>
      </c>
      <c r="AN222" s="113">
        <f t="shared" si="139"/>
        <v>11.748505880271008</v>
      </c>
      <c r="AO222" s="113">
        <f t="shared" si="139"/>
        <v>11.747546599526327</v>
      </c>
      <c r="AP222" s="113">
        <f t="shared" si="139"/>
        <v>11.75019062558054</v>
      </c>
      <c r="AQ222" s="113">
        <f t="shared" si="139"/>
        <v>11.742884812282607</v>
      </c>
      <c r="AR222" s="113">
        <f t="shared" si="139"/>
        <v>11.762935605469467</v>
      </c>
      <c r="AS222" s="113">
        <f t="shared" si="139"/>
        <v>11.706820550813955</v>
      </c>
      <c r="AT222" s="113">
        <f t="shared" si="139"/>
        <v>11.856482024423936</v>
      </c>
      <c r="AU222" s="113">
        <f t="shared" si="140"/>
        <v>11.361139394753272</v>
      </c>
    </row>
    <row r="223" spans="1:48" x14ac:dyDescent="0.2">
      <c r="A223" s="53" t="s">
        <v>366</v>
      </c>
      <c r="B223" s="205" t="s">
        <v>111</v>
      </c>
      <c r="C223" s="52">
        <v>56009.337390000001</v>
      </c>
      <c r="D223" s="52">
        <v>2.0000000000000001E-4</v>
      </c>
      <c r="E223" s="192">
        <f t="shared" si="119"/>
        <v>14483.057681270884</v>
      </c>
      <c r="F223" s="7">
        <f t="shared" si="120"/>
        <v>14483</v>
      </c>
      <c r="G223" s="46">
        <f t="shared" si="121"/>
        <v>1.8390534707577899E-2</v>
      </c>
      <c r="K223" s="4">
        <f t="shared" si="122"/>
        <v>1.8390534707577899E-2</v>
      </c>
      <c r="N223" s="130">
        <f t="shared" ca="1" si="123"/>
        <v>1.7913063691961523E-2</v>
      </c>
      <c r="O223" s="4">
        <f t="shared" si="118"/>
        <v>1.9865098446676874E-2</v>
      </c>
      <c r="P223" s="312">
        <f t="shared" si="124"/>
        <v>40990.837390000001</v>
      </c>
      <c r="Q223" s="1"/>
      <c r="R223" s="4">
        <f t="shared" si="125"/>
        <v>2.1743382206655492E-6</v>
      </c>
      <c r="S223" s="4">
        <v>1</v>
      </c>
      <c r="T223" s="4">
        <f t="shared" si="126"/>
        <v>2.1743382206655492E-6</v>
      </c>
      <c r="W223" s="3"/>
      <c r="Z223" s="16">
        <f t="shared" si="128"/>
        <v>14483</v>
      </c>
      <c r="AA223" s="113">
        <f t="shared" si="129"/>
        <v>1.8919553939656553E-2</v>
      </c>
      <c r="AB223" s="113">
        <f t="shared" si="130"/>
        <v>1.933607921459822E-2</v>
      </c>
      <c r="AC223" s="113">
        <f t="shared" si="131"/>
        <v>-40990.818999465293</v>
      </c>
      <c r="AD223" s="113"/>
      <c r="AE223" s="113">
        <f t="shared" si="132"/>
        <v>2.7986134790908831E-7</v>
      </c>
      <c r="AF223" s="16">
        <f t="shared" si="141"/>
        <v>-40990.818999465293</v>
      </c>
      <c r="AG223" s="270"/>
      <c r="AH223" s="16">
        <f t="shared" si="133"/>
        <v>-9.4554450702032111E-4</v>
      </c>
      <c r="AI223" s="16">
        <f t="shared" si="134"/>
        <v>0.52741051472294931</v>
      </c>
      <c r="AJ223" s="16">
        <f t="shared" si="135"/>
        <v>0.15777801559684412</v>
      </c>
      <c r="AK223" s="16">
        <f t="shared" si="136"/>
        <v>0.24077478500970478</v>
      </c>
      <c r="AL223" s="16">
        <f t="shared" si="137"/>
        <v>-0.47120263736826851</v>
      </c>
      <c r="AM223" s="16">
        <f t="shared" si="138"/>
        <v>-0.24005958383565804</v>
      </c>
      <c r="AN223" s="113">
        <f t="shared" si="139"/>
        <v>11.748505880271008</v>
      </c>
      <c r="AO223" s="113">
        <f t="shared" si="139"/>
        <v>11.747546599526327</v>
      </c>
      <c r="AP223" s="113">
        <f t="shared" si="139"/>
        <v>11.75019062558054</v>
      </c>
      <c r="AQ223" s="113">
        <f t="shared" si="139"/>
        <v>11.742884812282607</v>
      </c>
      <c r="AR223" s="113">
        <f t="shared" si="139"/>
        <v>11.762935605469467</v>
      </c>
      <c r="AS223" s="113">
        <f t="shared" si="139"/>
        <v>11.706820550813955</v>
      </c>
      <c r="AT223" s="113">
        <f t="shared" si="139"/>
        <v>11.856482024423936</v>
      </c>
      <c r="AU223" s="113">
        <f t="shared" si="140"/>
        <v>11.361139394753272</v>
      </c>
    </row>
    <row r="224" spans="1:48" x14ac:dyDescent="0.2">
      <c r="A224" s="53" t="s">
        <v>366</v>
      </c>
      <c r="B224" s="205" t="s">
        <v>111</v>
      </c>
      <c r="C224" s="52">
        <v>56052.379330000003</v>
      </c>
      <c r="D224" s="52">
        <v>0</v>
      </c>
      <c r="E224" s="192">
        <f t="shared" si="119"/>
        <v>14618.057225329147</v>
      </c>
      <c r="F224" s="7">
        <f t="shared" si="120"/>
        <v>14618</v>
      </c>
      <c r="G224" s="46">
        <f t="shared" si="121"/>
        <v>1.8245166684209835E-2</v>
      </c>
      <c r="K224" s="4">
        <f t="shared" si="122"/>
        <v>1.8245166684209835E-2</v>
      </c>
      <c r="N224" s="130">
        <f t="shared" ca="1" si="123"/>
        <v>1.8114787943373956E-2</v>
      </c>
      <c r="O224" s="4">
        <f t="shared" si="118"/>
        <v>1.9996172769645337E-2</v>
      </c>
      <c r="P224" s="312">
        <f t="shared" si="124"/>
        <v>41033.879330000003</v>
      </c>
      <c r="Q224" s="1"/>
      <c r="R224" s="4">
        <f t="shared" si="125"/>
        <v>3.06602231123216E-6</v>
      </c>
      <c r="S224" s="4">
        <v>1</v>
      </c>
      <c r="T224" s="4">
        <f t="shared" si="126"/>
        <v>3.06602231123216E-6</v>
      </c>
      <c r="Z224" s="16">
        <f t="shared" si="128"/>
        <v>14618</v>
      </c>
      <c r="AA224" s="113">
        <f t="shared" si="129"/>
        <v>1.9158654499519288E-2</v>
      </c>
      <c r="AB224" s="113">
        <f t="shared" si="130"/>
        <v>1.9082684954335884E-2</v>
      </c>
      <c r="AC224" s="113">
        <f t="shared" si="131"/>
        <v>-41033.861084833319</v>
      </c>
      <c r="AD224" s="113"/>
      <c r="AE224" s="113">
        <f t="shared" si="132"/>
        <v>8.3445998871883719E-7</v>
      </c>
      <c r="AF224" s="16">
        <f t="shared" si="141"/>
        <v>-41033.861084833319</v>
      </c>
      <c r="AG224" s="270"/>
      <c r="AH224" s="16">
        <f t="shared" si="133"/>
        <v>-8.3751827012604944E-4</v>
      </c>
      <c r="AI224" s="16">
        <f t="shared" si="134"/>
        <v>0.525574594502485</v>
      </c>
      <c r="AJ224" s="16">
        <f t="shared" si="135"/>
        <v>0.16536010907142248</v>
      </c>
      <c r="AK224" s="16">
        <f t="shared" si="136"/>
        <v>0.23713678185683393</v>
      </c>
      <c r="AL224" s="16">
        <f t="shared" si="137"/>
        <v>-0.46351957917660502</v>
      </c>
      <c r="AM224" s="16">
        <f t="shared" si="138"/>
        <v>-0.23600039618009408</v>
      </c>
      <c r="AN224" s="113">
        <f t="shared" si="139"/>
        <v>11.760877143517709</v>
      </c>
      <c r="AO224" s="113">
        <f t="shared" si="139"/>
        <v>11.759838715597233</v>
      </c>
      <c r="AP224" s="113">
        <f t="shared" si="139"/>
        <v>11.762663805867255</v>
      </c>
      <c r="AQ224" s="113">
        <f t="shared" si="139"/>
        <v>11.754958421339845</v>
      </c>
      <c r="AR224" s="113">
        <f t="shared" si="139"/>
        <v>11.775831845060022</v>
      </c>
      <c r="AS224" s="113">
        <f t="shared" si="139"/>
        <v>11.718176608380617</v>
      </c>
      <c r="AT224" s="113">
        <f t="shared" si="139"/>
        <v>11.870070137489799</v>
      </c>
      <c r="AU224" s="113">
        <f t="shared" si="140"/>
        <v>11.377993230937278</v>
      </c>
    </row>
    <row r="225" spans="1:48" x14ac:dyDescent="0.2">
      <c r="A225" s="230" t="s">
        <v>380</v>
      </c>
      <c r="B225" s="232"/>
      <c r="C225" s="230">
        <v>56052.379359999999</v>
      </c>
      <c r="D225" s="230" t="s">
        <v>382</v>
      </c>
      <c r="E225" s="192">
        <f t="shared" si="119"/>
        <v>14618.057319423086</v>
      </c>
      <c r="F225" s="4">
        <f t="shared" si="120"/>
        <v>14618</v>
      </c>
      <c r="G225" s="23">
        <f t="shared" si="121"/>
        <v>1.8275166679813992E-2</v>
      </c>
      <c r="K225" s="4">
        <f t="shared" si="122"/>
        <v>1.8275166679813992E-2</v>
      </c>
      <c r="N225" s="130">
        <f t="shared" ca="1" si="123"/>
        <v>1.8114787943373956E-2</v>
      </c>
      <c r="O225" s="4">
        <f t="shared" si="118"/>
        <v>1.9996172769645337E-2</v>
      </c>
      <c r="P225" s="312">
        <f t="shared" si="124"/>
        <v>41033.879359999999</v>
      </c>
      <c r="Q225" s="1"/>
      <c r="R225" s="4">
        <f t="shared" si="125"/>
        <v>2.9618619612365733E-6</v>
      </c>
      <c r="S225" s="4">
        <v>1</v>
      </c>
      <c r="T225" s="4">
        <f t="shared" si="126"/>
        <v>2.9618619612365733E-6</v>
      </c>
      <c r="Z225" s="16">
        <f t="shared" si="128"/>
        <v>14618</v>
      </c>
      <c r="AA225" s="113">
        <f t="shared" si="129"/>
        <v>1.9158654499519288E-2</v>
      </c>
      <c r="AB225" s="113">
        <f t="shared" si="130"/>
        <v>1.9112684949940041E-2</v>
      </c>
      <c r="AC225" s="113">
        <f t="shared" si="131"/>
        <v>-41033.861084833319</v>
      </c>
      <c r="AD225" s="113"/>
      <c r="AE225" s="113">
        <f t="shared" si="132"/>
        <v>7.8055072756761666E-7</v>
      </c>
      <c r="AF225" s="16">
        <f t="shared" si="141"/>
        <v>-41033.861084833319</v>
      </c>
      <c r="AG225" s="270"/>
      <c r="AH225" s="16">
        <f t="shared" si="133"/>
        <v>-8.3751827012604944E-4</v>
      </c>
      <c r="AI225" s="16">
        <f t="shared" si="134"/>
        <v>0.525574594502485</v>
      </c>
      <c r="AJ225" s="16">
        <f t="shared" si="135"/>
        <v>0.16536010907142248</v>
      </c>
      <c r="AK225" s="16">
        <f t="shared" si="136"/>
        <v>0.23713678185683393</v>
      </c>
      <c r="AL225" s="16">
        <f t="shared" si="137"/>
        <v>-0.46351957917660502</v>
      </c>
      <c r="AM225" s="16">
        <f t="shared" si="138"/>
        <v>-0.23600039618009408</v>
      </c>
      <c r="AN225" s="113">
        <f t="shared" si="139"/>
        <v>11.760877143517709</v>
      </c>
      <c r="AO225" s="113">
        <f t="shared" si="139"/>
        <v>11.759838715597233</v>
      </c>
      <c r="AP225" s="113">
        <f t="shared" si="139"/>
        <v>11.762663805867255</v>
      </c>
      <c r="AQ225" s="113">
        <f t="shared" si="139"/>
        <v>11.754958421339845</v>
      </c>
      <c r="AR225" s="113">
        <f t="shared" si="139"/>
        <v>11.775831845060022</v>
      </c>
      <c r="AS225" s="113">
        <f t="shared" si="139"/>
        <v>11.718176608380617</v>
      </c>
      <c r="AT225" s="113">
        <f t="shared" si="139"/>
        <v>11.870070137489799</v>
      </c>
      <c r="AU225" s="113">
        <f t="shared" si="140"/>
        <v>11.377993230937278</v>
      </c>
    </row>
    <row r="226" spans="1:48" x14ac:dyDescent="0.2">
      <c r="A226" s="193" t="s">
        <v>367</v>
      </c>
      <c r="B226" s="194" t="s">
        <v>111</v>
      </c>
      <c r="C226" s="47">
        <v>56167.479299999999</v>
      </c>
      <c r="D226" s="47">
        <v>1.9E-3</v>
      </c>
      <c r="E226" s="192">
        <f t="shared" si="119"/>
        <v>14979.064268020948</v>
      </c>
      <c r="F226" s="4">
        <f t="shared" si="120"/>
        <v>14979</v>
      </c>
      <c r="G226" s="23">
        <f t="shared" si="121"/>
        <v>2.0490589959081262E-2</v>
      </c>
      <c r="K226" s="4">
        <f t="shared" si="122"/>
        <v>2.0490589959081262E-2</v>
      </c>
      <c r="N226" s="130">
        <f t="shared" ca="1" si="123"/>
        <v>1.8654213534187926E-2</v>
      </c>
      <c r="O226" s="4">
        <f t="shared" si="118"/>
        <v>2.0347715894210111E-2</v>
      </c>
      <c r="P226" s="312">
        <f t="shared" si="124"/>
        <v>41148.979299999999</v>
      </c>
      <c r="Q226" s="1"/>
      <c r="R226" s="4">
        <f t="shared" si="125"/>
        <v>2.0412998412805945E-8</v>
      </c>
      <c r="S226" s="4">
        <v>0.8</v>
      </c>
      <c r="T226" s="4">
        <f t="shared" si="126"/>
        <v>1.6330398730244758E-8</v>
      </c>
      <c r="Z226" s="16">
        <f t="shared" si="128"/>
        <v>14979</v>
      </c>
      <c r="AA226" s="113">
        <f t="shared" si="129"/>
        <v>1.9797897207238215E-2</v>
      </c>
      <c r="AB226" s="113">
        <f t="shared" si="130"/>
        <v>2.1040408646053159E-2</v>
      </c>
      <c r="AC226" s="113">
        <f t="shared" si="131"/>
        <v>-41148.95880941004</v>
      </c>
      <c r="AD226" s="113"/>
      <c r="AE226" s="113">
        <f t="shared" si="132"/>
        <v>3.8385859876471547E-7</v>
      </c>
      <c r="AF226" s="16">
        <f t="shared" si="141"/>
        <v>-41148.95880941004</v>
      </c>
      <c r="AG226" s="270"/>
      <c r="AH226" s="16">
        <f t="shared" si="133"/>
        <v>-5.4981868697189732E-4</v>
      </c>
      <c r="AI226" s="16">
        <f t="shared" si="134"/>
        <v>0.52086039677087737</v>
      </c>
      <c r="AJ226" s="16">
        <f t="shared" si="135"/>
        <v>0.18533829197593021</v>
      </c>
      <c r="AK226" s="16">
        <f t="shared" si="136"/>
        <v>0.22746111603598557</v>
      </c>
      <c r="AL226" s="16">
        <f t="shared" si="137"/>
        <v>-0.44322660766518812</v>
      </c>
      <c r="AM226" s="16">
        <f t="shared" si="138"/>
        <v>-0.22531401247222249</v>
      </c>
      <c r="AN226" s="113">
        <f t="shared" si="139"/>
        <v>11.793758498539955</v>
      </c>
      <c r="AO226" s="113">
        <f t="shared" si="139"/>
        <v>11.79249264194315</v>
      </c>
      <c r="AP226" s="113">
        <f t="shared" si="139"/>
        <v>11.795824241637126</v>
      </c>
      <c r="AQ226" s="113">
        <f t="shared" si="139"/>
        <v>11.787032391228077</v>
      </c>
      <c r="AR226" s="113">
        <f t="shared" si="139"/>
        <v>11.810073706992309</v>
      </c>
      <c r="AS226" s="113">
        <f t="shared" si="139"/>
        <v>11.748524330101636</v>
      </c>
      <c r="AT226" s="113">
        <f t="shared" si="139"/>
        <v>11.905721815891566</v>
      </c>
      <c r="AU226" s="113">
        <f t="shared" si="140"/>
        <v>11.42306163732562</v>
      </c>
    </row>
    <row r="227" spans="1:48" x14ac:dyDescent="0.2">
      <c r="A227" s="193" t="s">
        <v>365</v>
      </c>
      <c r="B227" s="194" t="s">
        <v>111</v>
      </c>
      <c r="C227" s="47">
        <v>56202.8701</v>
      </c>
      <c r="D227" s="47">
        <v>2.0000000000000001E-4</v>
      </c>
      <c r="E227" s="192">
        <f t="shared" si="119"/>
        <v>15090.066278243001</v>
      </c>
      <c r="F227" s="4">
        <f t="shared" si="120"/>
        <v>15090</v>
      </c>
      <c r="G227" s="23">
        <f t="shared" si="121"/>
        <v>2.113150958030019E-2</v>
      </c>
      <c r="K227" s="4">
        <f t="shared" si="122"/>
        <v>2.113150958030019E-2</v>
      </c>
      <c r="N227" s="130">
        <f t="shared" ca="1" si="123"/>
        <v>1.8820075696460367E-2</v>
      </c>
      <c r="O227" s="4">
        <f t="shared" si="118"/>
        <v>2.0456112604453302E-2</v>
      </c>
      <c r="P227" s="312">
        <f t="shared" si="124"/>
        <v>41184.3701</v>
      </c>
      <c r="Q227" s="1"/>
      <c r="R227" s="4">
        <f t="shared" si="125"/>
        <v>4.5616107498312134E-7</v>
      </c>
      <c r="S227" s="4">
        <v>1</v>
      </c>
      <c r="T227" s="4">
        <f t="shared" si="126"/>
        <v>4.5616107498312134E-7</v>
      </c>
      <c r="Z227" s="16">
        <f t="shared" si="128"/>
        <v>15090</v>
      </c>
      <c r="AA227" s="113">
        <f t="shared" si="129"/>
        <v>1.9994392576020429E-2</v>
      </c>
      <c r="AB227" s="113">
        <f t="shared" si="130"/>
        <v>2.1593229608733062E-2</v>
      </c>
      <c r="AC227" s="113">
        <f t="shared" si="131"/>
        <v>-41184.34896849042</v>
      </c>
      <c r="AD227" s="113"/>
      <c r="AE227" s="113">
        <f t="shared" si="132"/>
        <v>1.2930350814221769E-6</v>
      </c>
      <c r="AF227" s="16">
        <f t="shared" si="141"/>
        <v>-41184.34896849042</v>
      </c>
      <c r="AG227" s="270"/>
      <c r="AH227" s="16">
        <f t="shared" si="133"/>
        <v>-4.6172002843287367E-4</v>
      </c>
      <c r="AI227" s="16">
        <f t="shared" si="134"/>
        <v>0.51946638822704383</v>
      </c>
      <c r="AJ227" s="16">
        <f t="shared" si="135"/>
        <v>0.19139652838302917</v>
      </c>
      <c r="AK227" s="16">
        <f t="shared" si="136"/>
        <v>0.2245011506592674</v>
      </c>
      <c r="AL227" s="16">
        <f t="shared" si="137"/>
        <v>-0.43705793286160877</v>
      </c>
      <c r="AM227" s="16">
        <f t="shared" si="138"/>
        <v>-0.22207533478219249</v>
      </c>
      <c r="AN227" s="113">
        <f t="shared" si="139"/>
        <v>11.803812140623403</v>
      </c>
      <c r="AO227" s="113">
        <f t="shared" si="139"/>
        <v>11.802472035375175</v>
      </c>
      <c r="AP227" s="113">
        <f t="shared" si="139"/>
        <v>11.80596500227424</v>
      </c>
      <c r="AQ227" s="113">
        <f t="shared" si="139"/>
        <v>11.796836009738128</v>
      </c>
      <c r="AR227" s="113">
        <f t="shared" si="139"/>
        <v>11.82053041031666</v>
      </c>
      <c r="AS227" s="113">
        <f t="shared" si="139"/>
        <v>11.757855200681938</v>
      </c>
      <c r="AT227" s="113">
        <f t="shared" si="139"/>
        <v>11.916485995027919</v>
      </c>
      <c r="AU227" s="113">
        <f t="shared" si="140"/>
        <v>11.436919235965805</v>
      </c>
    </row>
    <row r="228" spans="1:48" x14ac:dyDescent="0.2">
      <c r="A228" s="193" t="s">
        <v>366</v>
      </c>
      <c r="B228" s="194" t="s">
        <v>111</v>
      </c>
      <c r="C228" s="47">
        <v>56331.35628</v>
      </c>
      <c r="D228" s="47">
        <v>1E-4</v>
      </c>
      <c r="E228" s="192">
        <f t="shared" si="119"/>
        <v>15493.058701860211</v>
      </c>
      <c r="F228" s="4">
        <f t="shared" si="120"/>
        <v>15493</v>
      </c>
      <c r="G228" s="23">
        <f t="shared" si="121"/>
        <v>1.8715929472818971E-2</v>
      </c>
      <c r="K228" s="4">
        <f t="shared" si="122"/>
        <v>1.8715929472818971E-2</v>
      </c>
      <c r="N228" s="130">
        <f t="shared" ca="1" si="123"/>
        <v>1.9422259943269321E-2</v>
      </c>
      <c r="O228" s="4">
        <f t="shared" si="118"/>
        <v>2.0850864932847244E-2</v>
      </c>
      <c r="P228" s="312">
        <f t="shared" si="124"/>
        <v>41312.85628</v>
      </c>
      <c r="Q228" s="1"/>
      <c r="R228" s="4">
        <f t="shared" si="125"/>
        <v>4.5579494184861354E-6</v>
      </c>
      <c r="S228" s="4">
        <v>1</v>
      </c>
      <c r="T228" s="4">
        <f t="shared" si="126"/>
        <v>4.5579494184861354E-6</v>
      </c>
      <c r="Z228" s="16">
        <f t="shared" si="128"/>
        <v>15493</v>
      </c>
      <c r="AA228" s="113">
        <f t="shared" si="129"/>
        <v>2.0707449187864508E-2</v>
      </c>
      <c r="AB228" s="113">
        <f t="shared" si="130"/>
        <v>1.8859345217801707E-2</v>
      </c>
      <c r="AC228" s="113">
        <f t="shared" si="131"/>
        <v>-41312.837564070527</v>
      </c>
      <c r="AD228" s="113"/>
      <c r="AE228" s="113">
        <f t="shared" si="132"/>
        <v>3.9661507754150581E-6</v>
      </c>
      <c r="AF228" s="16">
        <f t="shared" si="141"/>
        <v>-41312.837564070527</v>
      </c>
      <c r="AG228" s="270"/>
      <c r="AH228" s="16">
        <f t="shared" si="133"/>
        <v>-1.4341574498273645E-4</v>
      </c>
      <c r="AI228" s="16">
        <f t="shared" si="134"/>
        <v>0.51461614869009142</v>
      </c>
      <c r="AJ228" s="16">
        <f t="shared" si="135"/>
        <v>0.21306921325178579</v>
      </c>
      <c r="AK228" s="16">
        <f t="shared" si="136"/>
        <v>0.21381261791217501</v>
      </c>
      <c r="AL228" s="16">
        <f t="shared" si="137"/>
        <v>-0.4149274777864847</v>
      </c>
      <c r="AM228" s="16">
        <f t="shared" si="138"/>
        <v>-0.21049238858848951</v>
      </c>
      <c r="AN228" s="113">
        <f t="shared" si="139"/>
        <v>11.840099442459845</v>
      </c>
      <c r="AO228" s="113">
        <f t="shared" si="139"/>
        <v>11.838474872721561</v>
      </c>
      <c r="AP228" s="113">
        <f t="shared" si="139"/>
        <v>11.842570106074703</v>
      </c>
      <c r="AQ228" s="113">
        <f t="shared" si="139"/>
        <v>11.832217965362545</v>
      </c>
      <c r="AR228" s="113">
        <f t="shared" si="139"/>
        <v>11.858206592777204</v>
      </c>
      <c r="AS228" s="113">
        <f t="shared" si="139"/>
        <v>11.79175774643867</v>
      </c>
      <c r="AT228" s="113">
        <f t="shared" si="139"/>
        <v>11.954797191668591</v>
      </c>
      <c r="AU228" s="113">
        <f t="shared" si="140"/>
        <v>11.487231058055841</v>
      </c>
    </row>
    <row r="229" spans="1:48" x14ac:dyDescent="0.2">
      <c r="A229" s="228" t="s">
        <v>380</v>
      </c>
      <c r="B229" s="229"/>
      <c r="C229" s="228">
        <v>56331.356390000001</v>
      </c>
      <c r="D229" s="228">
        <v>1.1E-4</v>
      </c>
      <c r="E229" s="192">
        <f t="shared" si="119"/>
        <v>15493.059046871378</v>
      </c>
      <c r="F229" s="4">
        <f t="shared" si="120"/>
        <v>15493</v>
      </c>
      <c r="G229" s="23">
        <f t="shared" si="121"/>
        <v>1.8825929473678116E-2</v>
      </c>
      <c r="K229" s="4">
        <f t="shared" si="122"/>
        <v>1.8825929473678116E-2</v>
      </c>
      <c r="N229" s="130">
        <f t="shared" ca="1" si="123"/>
        <v>1.9422259943269321E-2</v>
      </c>
      <c r="O229" s="4">
        <f t="shared" si="118"/>
        <v>2.0850864932847244E-2</v>
      </c>
      <c r="P229" s="312">
        <f t="shared" si="124"/>
        <v>41312.856390000001</v>
      </c>
      <c r="Q229" s="1"/>
      <c r="R229" s="4">
        <f t="shared" si="125"/>
        <v>4.1003636138004883E-6</v>
      </c>
      <c r="S229" s="4">
        <v>1</v>
      </c>
      <c r="T229" s="4">
        <f t="shared" si="126"/>
        <v>4.1003636138004883E-6</v>
      </c>
      <c r="AA229" s="113"/>
      <c r="AB229" s="113"/>
      <c r="AC229" s="113"/>
      <c r="AD229" s="113"/>
      <c r="AE229" s="113"/>
      <c r="AG229" s="270"/>
      <c r="AN229" s="113"/>
      <c r="AO229" s="113"/>
      <c r="AP229" s="113"/>
      <c r="AQ229" s="113"/>
      <c r="AR229" s="113"/>
      <c r="AS229" s="113"/>
      <c r="AT229" s="113"/>
      <c r="AU229" s="113"/>
    </row>
    <row r="230" spans="1:48" x14ac:dyDescent="0.2">
      <c r="A230" s="228" t="s">
        <v>380</v>
      </c>
      <c r="B230" s="229"/>
      <c r="C230" s="228">
        <v>56390.340909999999</v>
      </c>
      <c r="D230" s="228" t="s">
        <v>381</v>
      </c>
      <c r="E230" s="192">
        <f t="shared" si="119"/>
        <v>15678.061937226568</v>
      </c>
      <c r="F230" s="4">
        <f t="shared" si="120"/>
        <v>15678</v>
      </c>
      <c r="G230" s="23">
        <f t="shared" si="121"/>
        <v>1.9747462174564134E-2</v>
      </c>
      <c r="K230" s="4">
        <f t="shared" si="122"/>
        <v>1.9747462174564134E-2</v>
      </c>
      <c r="N230" s="130">
        <f t="shared" ca="1" si="123"/>
        <v>1.9698696880390054E-2</v>
      </c>
      <c r="O230" s="4">
        <f t="shared" si="118"/>
        <v>2.1032711011605924E-2</v>
      </c>
      <c r="P230" s="312">
        <f t="shared" si="124"/>
        <v>41371.840909999999</v>
      </c>
      <c r="Q230" s="1"/>
      <c r="R230" s="4">
        <f t="shared" si="125"/>
        <v>1.6518645731172719E-6</v>
      </c>
      <c r="S230" s="4">
        <v>1</v>
      </c>
      <c r="T230" s="4">
        <f t="shared" si="126"/>
        <v>1.6518645731172719E-6</v>
      </c>
      <c r="AA230" s="113"/>
      <c r="AB230" s="113"/>
      <c r="AC230" s="113"/>
      <c r="AD230" s="113"/>
      <c r="AE230" s="113"/>
      <c r="AG230" s="270"/>
      <c r="AN230" s="113"/>
      <c r="AO230" s="113"/>
      <c r="AP230" s="113"/>
      <c r="AQ230" s="113"/>
      <c r="AR230" s="113"/>
      <c r="AS230" s="113"/>
      <c r="AT230" s="113"/>
      <c r="AU230" s="113"/>
    </row>
    <row r="231" spans="1:48" x14ac:dyDescent="0.2">
      <c r="A231" s="53" t="s">
        <v>366</v>
      </c>
      <c r="B231" s="205" t="s">
        <v>111</v>
      </c>
      <c r="C231" s="52">
        <v>56390.345220000003</v>
      </c>
      <c r="D231" s="52">
        <v>1E-4</v>
      </c>
      <c r="E231" s="192">
        <f t="shared" si="119"/>
        <v>15678.075455391303</v>
      </c>
      <c r="F231" s="4">
        <f t="shared" si="120"/>
        <v>15678</v>
      </c>
      <c r="G231" s="23">
        <f t="shared" si="121"/>
        <v>2.4057462178461719E-2</v>
      </c>
      <c r="K231" s="4">
        <f t="shared" si="122"/>
        <v>2.4057462178461719E-2</v>
      </c>
      <c r="N231" s="130">
        <f t="shared" ca="1" si="123"/>
        <v>1.9698696880390054E-2</v>
      </c>
      <c r="O231" s="4">
        <f t="shared" si="118"/>
        <v>2.1032711011605924E-2</v>
      </c>
      <c r="P231" s="312">
        <f t="shared" si="124"/>
        <v>41371.845220000003</v>
      </c>
      <c r="Q231" s="1"/>
      <c r="R231" s="4">
        <f t="shared" si="125"/>
        <v>9.1491196213954967E-6</v>
      </c>
      <c r="S231" s="4">
        <v>1</v>
      </c>
      <c r="T231" s="4">
        <f t="shared" si="126"/>
        <v>9.1491196213954967E-6</v>
      </c>
      <c r="AA231" s="113"/>
      <c r="AB231" s="113"/>
      <c r="AC231" s="113"/>
      <c r="AD231" s="113"/>
      <c r="AE231" s="113"/>
      <c r="AG231" s="270"/>
      <c r="AN231" s="113"/>
      <c r="AO231" s="113"/>
      <c r="AP231" s="113"/>
      <c r="AQ231" s="113"/>
      <c r="AR231" s="113"/>
      <c r="AS231" s="113"/>
      <c r="AT231" s="113"/>
      <c r="AU231" s="113"/>
      <c r="AV231" s="113"/>
    </row>
    <row r="232" spans="1:48" x14ac:dyDescent="0.2">
      <c r="A232" s="52" t="s">
        <v>373</v>
      </c>
      <c r="B232" s="205" t="s">
        <v>112</v>
      </c>
      <c r="C232" s="52">
        <v>56737.387999999999</v>
      </c>
      <c r="D232" s="52">
        <v>1E-4</v>
      </c>
      <c r="E232" s="192">
        <f t="shared" si="119"/>
        <v>16766.563034452749</v>
      </c>
      <c r="F232" s="4">
        <f t="shared" si="120"/>
        <v>16766.5</v>
      </c>
      <c r="G232" s="23">
        <f t="shared" si="121"/>
        <v>2.009729108249303E-2</v>
      </c>
      <c r="K232" s="4">
        <f t="shared" si="122"/>
        <v>2.009729108249303E-2</v>
      </c>
      <c r="N232" s="130">
        <f t="shared" ca="1" si="123"/>
        <v>2.1325192048259889E-2</v>
      </c>
      <c r="O232" s="4">
        <f t="shared" si="118"/>
        <v>2.2110710660500726E-2</v>
      </c>
      <c r="P232" s="312">
        <f t="shared" si="124"/>
        <v>41718.887999999999</v>
      </c>
      <c r="Q232" s="1"/>
      <c r="R232" s="4">
        <f t="shared" si="125"/>
        <v>4.0538583971046891E-6</v>
      </c>
      <c r="S232" s="4">
        <v>1</v>
      </c>
      <c r="T232" s="4">
        <f t="shared" si="126"/>
        <v>4.0538583971046891E-6</v>
      </c>
      <c r="AA232" s="113"/>
      <c r="AB232" s="113"/>
      <c r="AC232" s="113"/>
      <c r="AD232" s="113"/>
      <c r="AE232" s="113"/>
      <c r="AG232" s="270"/>
      <c r="AN232" s="113"/>
      <c r="AO232" s="113"/>
      <c r="AP232" s="113"/>
      <c r="AQ232" s="113"/>
      <c r="AR232" s="113"/>
      <c r="AS232" s="113"/>
      <c r="AT232" s="113"/>
      <c r="AU232" s="113"/>
    </row>
    <row r="233" spans="1:48" x14ac:dyDescent="0.2">
      <c r="A233" s="35"/>
      <c r="B233" s="35"/>
      <c r="C233" s="191"/>
      <c r="D233" s="191"/>
      <c r="E233" s="192"/>
      <c r="G233" s="23"/>
      <c r="P233" s="1"/>
      <c r="Q233" s="1"/>
      <c r="AA233" s="113"/>
      <c r="AB233" s="113"/>
      <c r="AC233" s="113"/>
      <c r="AD233" s="113"/>
      <c r="AE233" s="113"/>
      <c r="AG233" s="270"/>
      <c r="AN233" s="113"/>
      <c r="AO233" s="113"/>
      <c r="AP233" s="113"/>
      <c r="AQ233" s="113"/>
      <c r="AR233" s="113"/>
      <c r="AS233" s="113"/>
      <c r="AT233" s="113"/>
      <c r="AU233" s="113"/>
    </row>
    <row r="234" spans="1:48" x14ac:dyDescent="0.2">
      <c r="A234" s="35"/>
      <c r="B234" s="35"/>
      <c r="C234" s="191"/>
      <c r="D234" s="191"/>
      <c r="E234" s="192"/>
      <c r="G234" s="23"/>
      <c r="P234" s="1"/>
      <c r="Q234" s="1"/>
      <c r="AA234" s="113"/>
      <c r="AB234" s="113"/>
      <c r="AC234" s="113"/>
      <c r="AD234" s="113"/>
      <c r="AE234" s="113"/>
      <c r="AG234" s="270"/>
      <c r="AN234" s="113"/>
      <c r="AO234" s="113"/>
      <c r="AP234" s="113"/>
      <c r="AQ234" s="113"/>
      <c r="AR234" s="113"/>
      <c r="AS234" s="113"/>
      <c r="AT234" s="113"/>
      <c r="AU234" s="113"/>
    </row>
    <row r="235" spans="1:48" x14ac:dyDescent="0.2">
      <c r="A235" s="35"/>
      <c r="B235" s="35"/>
      <c r="C235" s="191"/>
      <c r="D235" s="191"/>
      <c r="E235" s="192"/>
      <c r="G235" s="23"/>
      <c r="P235" s="1"/>
      <c r="Q235" s="1"/>
      <c r="AA235" s="113"/>
      <c r="AB235" s="113"/>
      <c r="AC235" s="113"/>
      <c r="AD235" s="113"/>
      <c r="AE235" s="113"/>
      <c r="AG235" s="270"/>
      <c r="AN235" s="113"/>
      <c r="AO235" s="113"/>
      <c r="AP235" s="113"/>
      <c r="AQ235" s="113"/>
      <c r="AR235" s="113"/>
      <c r="AS235" s="113"/>
      <c r="AT235" s="113"/>
      <c r="AU235" s="113"/>
    </row>
    <row r="236" spans="1:48" x14ac:dyDescent="0.2">
      <c r="A236" s="35"/>
      <c r="B236" s="35"/>
      <c r="C236" s="191"/>
      <c r="D236" s="191"/>
      <c r="E236" s="192"/>
      <c r="G236" s="23"/>
      <c r="P236" s="1"/>
      <c r="Q236" s="1"/>
      <c r="AA236" s="113"/>
      <c r="AB236" s="113"/>
      <c r="AC236" s="113"/>
      <c r="AD236" s="113"/>
      <c r="AE236" s="113"/>
      <c r="AG236" s="270"/>
      <c r="AN236" s="113"/>
      <c r="AO236" s="113"/>
      <c r="AP236" s="113"/>
      <c r="AQ236" s="113"/>
      <c r="AR236" s="113"/>
      <c r="AS236" s="113"/>
      <c r="AT236" s="113"/>
      <c r="AU236" s="113"/>
    </row>
    <row r="237" spans="1:48" x14ac:dyDescent="0.2">
      <c r="A237" s="35"/>
      <c r="B237" s="35"/>
      <c r="C237" s="191"/>
      <c r="D237" s="191"/>
      <c r="E237" s="192"/>
      <c r="G237" s="23"/>
      <c r="P237" s="1"/>
      <c r="Q237" s="1"/>
      <c r="AA237" s="113"/>
      <c r="AB237" s="113"/>
      <c r="AC237" s="113"/>
      <c r="AD237" s="113"/>
      <c r="AE237" s="113"/>
      <c r="AG237" s="270"/>
      <c r="AN237" s="113"/>
      <c r="AO237" s="113"/>
      <c r="AP237" s="113"/>
      <c r="AQ237" s="113"/>
      <c r="AR237" s="113"/>
      <c r="AS237" s="113"/>
      <c r="AT237" s="113"/>
      <c r="AU237" s="113"/>
    </row>
    <row r="238" spans="1:48" x14ac:dyDescent="0.2">
      <c r="A238" s="35"/>
      <c r="B238" s="35"/>
      <c r="C238" s="191"/>
      <c r="D238" s="191"/>
      <c r="E238" s="192"/>
      <c r="G238" s="23"/>
      <c r="P238" s="1"/>
      <c r="Q238" s="1"/>
      <c r="AA238" s="113"/>
      <c r="AB238" s="113"/>
      <c r="AC238" s="113"/>
      <c r="AD238" s="113"/>
      <c r="AE238" s="113"/>
      <c r="AG238" s="270"/>
      <c r="AN238" s="113"/>
      <c r="AO238" s="113"/>
      <c r="AP238" s="113"/>
      <c r="AQ238" s="113"/>
      <c r="AR238" s="113"/>
      <c r="AS238" s="113"/>
      <c r="AT238" s="113"/>
      <c r="AU238" s="113"/>
    </row>
    <row r="239" spans="1:48" x14ac:dyDescent="0.2">
      <c r="A239" s="35"/>
      <c r="B239" s="35"/>
      <c r="C239" s="191"/>
      <c r="D239" s="191"/>
      <c r="E239" s="192"/>
      <c r="G239" s="23"/>
      <c r="P239" s="1"/>
      <c r="Q239" s="1"/>
      <c r="AA239" s="113"/>
      <c r="AB239" s="113"/>
      <c r="AC239" s="113"/>
      <c r="AD239" s="113"/>
      <c r="AE239" s="113"/>
      <c r="AG239" s="270"/>
      <c r="AN239" s="113"/>
      <c r="AO239" s="113"/>
      <c r="AP239" s="113"/>
      <c r="AQ239" s="113"/>
      <c r="AR239" s="113"/>
      <c r="AS239" s="113"/>
      <c r="AT239" s="113"/>
      <c r="AU239" s="113"/>
    </row>
    <row r="240" spans="1:48" x14ac:dyDescent="0.2">
      <c r="A240" s="35"/>
      <c r="B240" s="35"/>
      <c r="C240" s="191"/>
      <c r="D240" s="191"/>
      <c r="E240" s="192"/>
      <c r="G240" s="23"/>
      <c r="P240" s="1"/>
      <c r="Q240" s="1"/>
      <c r="AA240" s="113"/>
      <c r="AB240" s="113"/>
      <c r="AC240" s="113"/>
      <c r="AD240" s="113"/>
      <c r="AE240" s="113"/>
      <c r="AG240" s="270"/>
      <c r="AN240" s="113"/>
      <c r="AO240" s="113"/>
      <c r="AP240" s="113"/>
      <c r="AQ240" s="113"/>
      <c r="AR240" s="113"/>
      <c r="AS240" s="113"/>
      <c r="AT240" s="113"/>
      <c r="AU240" s="113"/>
    </row>
    <row r="241" spans="1:48" x14ac:dyDescent="0.2">
      <c r="A241" s="35"/>
      <c r="B241" s="35"/>
      <c r="C241" s="191"/>
      <c r="D241" s="191"/>
      <c r="E241" s="192"/>
      <c r="G241" s="23"/>
      <c r="P241" s="1"/>
      <c r="Q241" s="1"/>
      <c r="AA241" s="113"/>
      <c r="AB241" s="113"/>
      <c r="AC241" s="113"/>
      <c r="AD241" s="113"/>
      <c r="AE241" s="113"/>
      <c r="AG241" s="270"/>
      <c r="AN241" s="113"/>
      <c r="AO241" s="113"/>
      <c r="AP241" s="113"/>
      <c r="AQ241" s="113"/>
      <c r="AR241" s="113"/>
      <c r="AS241" s="113"/>
      <c r="AT241" s="113"/>
      <c r="AU241" s="113"/>
    </row>
    <row r="242" spans="1:48" x14ac:dyDescent="0.2">
      <c r="A242" s="35"/>
      <c r="B242" s="35"/>
      <c r="C242" s="191"/>
      <c r="D242" s="191"/>
      <c r="E242" s="192"/>
      <c r="G242" s="23"/>
      <c r="P242" s="1"/>
      <c r="Q242" s="1"/>
      <c r="AA242" s="113"/>
      <c r="AB242" s="113"/>
      <c r="AC242" s="113"/>
      <c r="AD242" s="113"/>
      <c r="AE242" s="113"/>
      <c r="AG242" s="270"/>
      <c r="AN242" s="113"/>
      <c r="AO242" s="113"/>
      <c r="AP242" s="113"/>
      <c r="AQ242" s="113"/>
      <c r="AR242" s="113"/>
      <c r="AS242" s="113"/>
      <c r="AT242" s="113"/>
      <c r="AU242" s="113"/>
    </row>
    <row r="243" spans="1:48" x14ac:dyDescent="0.2">
      <c r="A243" s="35"/>
      <c r="B243" s="35"/>
      <c r="C243" s="191"/>
      <c r="D243" s="191"/>
      <c r="E243" s="192"/>
      <c r="G243" s="23"/>
      <c r="P243" s="1"/>
      <c r="Q243" s="1"/>
      <c r="AA243" s="113"/>
      <c r="AB243" s="113"/>
      <c r="AC243" s="113"/>
      <c r="AD243" s="113"/>
      <c r="AE243" s="113"/>
      <c r="AG243" s="270"/>
      <c r="AN243" s="113"/>
      <c r="AO243" s="113"/>
      <c r="AP243" s="113"/>
      <c r="AQ243" s="113"/>
      <c r="AR243" s="113"/>
      <c r="AS243" s="113"/>
      <c r="AT243" s="113"/>
      <c r="AU243" s="113"/>
    </row>
    <row r="244" spans="1:48" x14ac:dyDescent="0.2">
      <c r="A244" s="35"/>
      <c r="B244" s="35"/>
      <c r="C244" s="191"/>
      <c r="D244" s="191"/>
      <c r="E244" s="192"/>
      <c r="G244" s="23"/>
      <c r="P244" s="1"/>
      <c r="Q244" s="1"/>
      <c r="AA244" s="113"/>
      <c r="AB244" s="113"/>
      <c r="AC244" s="113"/>
      <c r="AD244" s="113"/>
      <c r="AE244" s="113"/>
      <c r="AG244" s="270"/>
      <c r="AN244" s="113"/>
      <c r="AO244" s="113"/>
      <c r="AP244" s="113"/>
      <c r="AQ244" s="113"/>
      <c r="AR244" s="113"/>
      <c r="AS244" s="113"/>
      <c r="AT244" s="113"/>
      <c r="AU244" s="113"/>
    </row>
    <row r="245" spans="1:48" x14ac:dyDescent="0.2">
      <c r="A245" s="35"/>
      <c r="B245" s="35"/>
      <c r="C245" s="191"/>
      <c r="D245" s="191"/>
      <c r="E245" s="192"/>
      <c r="G245" s="23"/>
      <c r="P245" s="1"/>
      <c r="Q245" s="1"/>
      <c r="AA245" s="113"/>
      <c r="AB245" s="113"/>
      <c r="AC245" s="113"/>
      <c r="AD245" s="113"/>
      <c r="AE245" s="113"/>
      <c r="AG245" s="270"/>
      <c r="AN245" s="113"/>
      <c r="AO245" s="113"/>
      <c r="AP245" s="113"/>
      <c r="AQ245" s="113"/>
      <c r="AR245" s="113"/>
      <c r="AS245" s="113"/>
      <c r="AT245" s="113"/>
      <c r="AU245" s="113"/>
    </row>
    <row r="246" spans="1:48" x14ac:dyDescent="0.2">
      <c r="A246" s="35"/>
      <c r="B246" s="35"/>
      <c r="C246" s="191"/>
      <c r="D246" s="191"/>
      <c r="E246" s="192"/>
      <c r="G246" s="23"/>
      <c r="P246" s="1"/>
      <c r="Q246" s="1"/>
      <c r="AA246" s="113"/>
      <c r="AB246" s="113"/>
      <c r="AC246" s="113"/>
      <c r="AD246" s="113"/>
      <c r="AE246" s="113"/>
      <c r="AG246" s="270"/>
      <c r="AN246" s="113"/>
      <c r="AO246" s="113"/>
      <c r="AP246" s="113"/>
      <c r="AQ246" s="113"/>
      <c r="AR246" s="113"/>
      <c r="AS246" s="113"/>
      <c r="AT246" s="113"/>
      <c r="AU246" s="113"/>
    </row>
    <row r="247" spans="1:48" x14ac:dyDescent="0.2">
      <c r="A247" s="35"/>
      <c r="B247" s="35"/>
      <c r="C247" s="191"/>
      <c r="D247" s="191"/>
      <c r="E247" s="192"/>
      <c r="G247" s="23"/>
      <c r="P247" s="1"/>
      <c r="Q247" s="1"/>
      <c r="AA247" s="113"/>
      <c r="AB247" s="113"/>
      <c r="AC247" s="113"/>
      <c r="AD247" s="113"/>
      <c r="AE247" s="113"/>
      <c r="AG247" s="270"/>
      <c r="AN247" s="113"/>
      <c r="AO247" s="113"/>
      <c r="AP247" s="113"/>
      <c r="AQ247" s="113"/>
      <c r="AR247" s="113"/>
      <c r="AS247" s="113"/>
      <c r="AT247" s="113"/>
      <c r="AU247" s="113"/>
    </row>
    <row r="248" spans="1:48" x14ac:dyDescent="0.2">
      <c r="A248" s="35"/>
      <c r="B248" s="35"/>
      <c r="C248" s="191"/>
      <c r="D248" s="191"/>
      <c r="E248" s="192"/>
      <c r="G248" s="23"/>
      <c r="P248" s="1"/>
      <c r="Q248" s="1"/>
      <c r="AA248" s="113"/>
      <c r="AB248" s="113"/>
      <c r="AC248" s="113"/>
      <c r="AD248" s="113"/>
      <c r="AE248" s="113"/>
      <c r="AG248" s="270"/>
      <c r="AN248" s="113"/>
      <c r="AO248" s="113"/>
      <c r="AP248" s="113"/>
      <c r="AQ248" s="113"/>
      <c r="AR248" s="113"/>
      <c r="AS248" s="113"/>
      <c r="AT248" s="113"/>
      <c r="AU248" s="113"/>
    </row>
    <row r="249" spans="1:48" x14ac:dyDescent="0.2">
      <c r="A249" s="35"/>
      <c r="B249" s="35"/>
      <c r="C249" s="191"/>
      <c r="D249" s="191"/>
      <c r="E249" s="192"/>
      <c r="G249" s="23"/>
      <c r="P249" s="1"/>
      <c r="Q249" s="1"/>
      <c r="AA249" s="113"/>
      <c r="AB249" s="113"/>
      <c r="AC249" s="113"/>
      <c r="AD249" s="113"/>
      <c r="AE249" s="113"/>
      <c r="AG249" s="270"/>
      <c r="AN249" s="113"/>
      <c r="AO249" s="113"/>
      <c r="AP249" s="113"/>
      <c r="AQ249" s="113"/>
      <c r="AR249" s="113"/>
      <c r="AS249" s="113"/>
      <c r="AT249" s="113"/>
      <c r="AU249" s="113"/>
    </row>
    <row r="250" spans="1:48" x14ac:dyDescent="0.2">
      <c r="A250" s="35"/>
      <c r="B250" s="35"/>
      <c r="C250" s="191"/>
      <c r="D250" s="191"/>
      <c r="E250" s="192"/>
      <c r="G250" s="23"/>
      <c r="P250" s="1"/>
      <c r="Q250" s="1"/>
      <c r="AA250" s="113"/>
      <c r="AB250" s="113"/>
      <c r="AC250" s="113"/>
      <c r="AD250" s="113"/>
      <c r="AE250" s="113"/>
      <c r="AG250" s="270"/>
      <c r="AN250" s="113"/>
      <c r="AO250" s="113"/>
      <c r="AP250" s="113"/>
      <c r="AQ250" s="113"/>
      <c r="AR250" s="113"/>
      <c r="AS250" s="113"/>
      <c r="AT250" s="113"/>
      <c r="AU250" s="113"/>
    </row>
    <row r="251" spans="1:48" x14ac:dyDescent="0.2">
      <c r="A251" s="35"/>
      <c r="B251" s="35"/>
      <c r="C251" s="191"/>
      <c r="D251" s="191"/>
      <c r="E251" s="192"/>
      <c r="G251" s="23"/>
      <c r="P251" s="1"/>
      <c r="Q251" s="1"/>
      <c r="AA251" s="113"/>
      <c r="AB251" s="113"/>
      <c r="AC251" s="113"/>
      <c r="AD251" s="113"/>
      <c r="AE251" s="113"/>
      <c r="AG251" s="270"/>
      <c r="AN251" s="113"/>
      <c r="AO251" s="113"/>
      <c r="AP251" s="113"/>
      <c r="AQ251" s="113"/>
      <c r="AR251" s="113"/>
      <c r="AS251" s="113"/>
      <c r="AT251" s="113"/>
      <c r="AU251" s="113"/>
    </row>
    <row r="252" spans="1:48" x14ac:dyDescent="0.2">
      <c r="A252" s="35"/>
      <c r="B252" s="35"/>
      <c r="C252" s="191"/>
      <c r="D252" s="191"/>
      <c r="E252" s="192"/>
      <c r="G252" s="23"/>
      <c r="P252" s="1"/>
      <c r="Q252" s="1"/>
      <c r="AA252" s="113"/>
      <c r="AB252" s="113"/>
      <c r="AC252" s="113"/>
      <c r="AD252" s="113"/>
      <c r="AE252" s="113"/>
      <c r="AG252" s="270"/>
      <c r="AN252" s="113"/>
      <c r="AO252" s="113"/>
      <c r="AP252" s="113"/>
      <c r="AQ252" s="113"/>
      <c r="AR252" s="113"/>
      <c r="AS252" s="113"/>
      <c r="AT252" s="113"/>
      <c r="AU252" s="113"/>
      <c r="AV252" s="113"/>
    </row>
    <row r="253" spans="1:48" x14ac:dyDescent="0.2">
      <c r="A253" s="35"/>
      <c r="B253" s="35"/>
      <c r="C253" s="191"/>
      <c r="D253" s="191"/>
      <c r="E253" s="192"/>
      <c r="G253" s="23"/>
      <c r="P253" s="1"/>
      <c r="Q253" s="1"/>
      <c r="AA253" s="113"/>
      <c r="AB253" s="113"/>
      <c r="AC253" s="113"/>
      <c r="AD253" s="113"/>
      <c r="AE253" s="113"/>
      <c r="AG253" s="270"/>
      <c r="AN253" s="113"/>
      <c r="AO253" s="113"/>
      <c r="AP253" s="113"/>
      <c r="AQ253" s="113"/>
      <c r="AR253" s="113"/>
      <c r="AS253" s="113"/>
      <c r="AT253" s="113"/>
      <c r="AU253" s="113"/>
    </row>
    <row r="254" spans="1:48" x14ac:dyDescent="0.2">
      <c r="A254" s="35"/>
      <c r="B254" s="35"/>
      <c r="C254" s="191"/>
      <c r="D254" s="191"/>
      <c r="E254" s="35"/>
      <c r="P254" s="1"/>
      <c r="Q254" s="1"/>
      <c r="AA254" s="113"/>
      <c r="AB254" s="113"/>
      <c r="AC254" s="113"/>
      <c r="AD254" s="113"/>
      <c r="AE254" s="113"/>
      <c r="AG254" s="270"/>
      <c r="AN254" s="113"/>
      <c r="AO254" s="113"/>
      <c r="AP254" s="113"/>
      <c r="AQ254" s="113"/>
      <c r="AR254" s="113"/>
      <c r="AS254" s="113"/>
      <c r="AT254" s="113"/>
      <c r="AU254" s="113"/>
      <c r="AV254" s="113"/>
    </row>
    <row r="255" spans="1:48" x14ac:dyDescent="0.2">
      <c r="A255" s="35"/>
      <c r="B255" s="35"/>
      <c r="C255" s="191"/>
      <c r="D255" s="191"/>
      <c r="E255" s="35"/>
      <c r="P255" s="1"/>
      <c r="Q255" s="1"/>
      <c r="AA255" s="113"/>
      <c r="AB255" s="113"/>
      <c r="AC255" s="113"/>
      <c r="AD255" s="113"/>
      <c r="AE255" s="113"/>
      <c r="AG255" s="270"/>
      <c r="AN255" s="113"/>
      <c r="AO255" s="113"/>
      <c r="AP255" s="113"/>
      <c r="AQ255" s="113"/>
      <c r="AR255" s="113"/>
      <c r="AS255" s="113"/>
      <c r="AT255" s="113"/>
      <c r="AU255" s="113"/>
    </row>
    <row r="256" spans="1:48" x14ac:dyDescent="0.2">
      <c r="A256" s="35"/>
      <c r="B256" s="35"/>
      <c r="C256" s="191"/>
      <c r="D256" s="191"/>
      <c r="E256" s="35"/>
      <c r="P256" s="1"/>
      <c r="Q256" s="1"/>
      <c r="AA256" s="113"/>
      <c r="AB256" s="113"/>
      <c r="AC256" s="113"/>
      <c r="AD256" s="113"/>
      <c r="AE256" s="113"/>
      <c r="AG256" s="270"/>
      <c r="AN256" s="113"/>
      <c r="AO256" s="113"/>
      <c r="AP256" s="113"/>
      <c r="AQ256" s="113"/>
      <c r="AR256" s="113"/>
      <c r="AS256" s="113"/>
      <c r="AT256" s="113"/>
      <c r="AU256" s="113"/>
      <c r="AV256" s="113"/>
    </row>
    <row r="257" spans="1:48" x14ac:dyDescent="0.2">
      <c r="A257" s="35"/>
      <c r="B257" s="35"/>
      <c r="C257" s="191"/>
      <c r="D257" s="191"/>
      <c r="E257" s="35"/>
      <c r="P257" s="1"/>
      <c r="Q257" s="1"/>
      <c r="AA257" s="113"/>
      <c r="AB257" s="113"/>
      <c r="AC257" s="113"/>
      <c r="AD257" s="113"/>
      <c r="AE257" s="113"/>
      <c r="AG257" s="270"/>
      <c r="AN257" s="113"/>
      <c r="AO257" s="113"/>
      <c r="AP257" s="113"/>
      <c r="AQ257" s="113"/>
      <c r="AR257" s="113"/>
      <c r="AS257" s="113"/>
      <c r="AT257" s="113"/>
      <c r="AU257" s="113"/>
      <c r="AV257" s="113"/>
    </row>
    <row r="258" spans="1:48" x14ac:dyDescent="0.2">
      <c r="A258" s="35"/>
      <c r="B258" s="35"/>
      <c r="C258" s="191"/>
      <c r="D258" s="191"/>
      <c r="E258" s="35"/>
      <c r="P258" s="1"/>
      <c r="Q258" s="1"/>
      <c r="AA258" s="113"/>
      <c r="AB258" s="113"/>
      <c r="AC258" s="113"/>
      <c r="AD258" s="113"/>
      <c r="AE258" s="113"/>
      <c r="AG258" s="270"/>
      <c r="AN258" s="113"/>
      <c r="AO258" s="113"/>
      <c r="AP258" s="113"/>
      <c r="AQ258" s="113"/>
      <c r="AR258" s="113"/>
      <c r="AS258" s="113"/>
      <c r="AT258" s="113"/>
      <c r="AU258" s="113"/>
    </row>
    <row r="259" spans="1:48" x14ac:dyDescent="0.2">
      <c r="A259" s="35"/>
      <c r="B259" s="35"/>
      <c r="C259" s="191"/>
      <c r="D259" s="191"/>
      <c r="E259" s="35"/>
      <c r="P259" s="1"/>
      <c r="Q259" s="1"/>
      <c r="AA259" s="113"/>
      <c r="AB259" s="113"/>
      <c r="AC259" s="113"/>
      <c r="AD259" s="113"/>
      <c r="AE259" s="113"/>
      <c r="AG259" s="270"/>
      <c r="AN259" s="113"/>
      <c r="AO259" s="113"/>
      <c r="AP259" s="113"/>
      <c r="AQ259" s="113"/>
      <c r="AR259" s="113"/>
      <c r="AS259" s="113"/>
      <c r="AT259" s="113"/>
      <c r="AU259" s="113"/>
      <c r="AV259" s="113"/>
    </row>
    <row r="260" spans="1:48" x14ac:dyDescent="0.2">
      <c r="A260" s="35"/>
      <c r="B260" s="35"/>
      <c r="C260" s="191"/>
      <c r="D260" s="191"/>
      <c r="E260" s="35"/>
      <c r="P260" s="1"/>
      <c r="Q260" s="1"/>
      <c r="AA260" s="113"/>
      <c r="AB260" s="113"/>
      <c r="AC260" s="113"/>
      <c r="AD260" s="113"/>
      <c r="AE260" s="113"/>
      <c r="AG260" s="270"/>
      <c r="AN260" s="113"/>
      <c r="AO260" s="113"/>
      <c r="AP260" s="113"/>
      <c r="AQ260" s="113"/>
      <c r="AR260" s="113"/>
      <c r="AS260" s="113"/>
      <c r="AT260" s="113"/>
      <c r="AU260" s="113"/>
      <c r="AV260" s="113"/>
    </row>
    <row r="261" spans="1:48" x14ac:dyDescent="0.2">
      <c r="A261" s="35"/>
      <c r="B261" s="35"/>
      <c r="C261" s="191"/>
      <c r="D261" s="191"/>
      <c r="E261" s="35"/>
      <c r="P261" s="1"/>
      <c r="Q261" s="1"/>
      <c r="AA261" s="113"/>
      <c r="AB261" s="113"/>
      <c r="AC261" s="113"/>
      <c r="AD261" s="113"/>
      <c r="AE261" s="113"/>
      <c r="AG261" s="270"/>
      <c r="AN261" s="113"/>
      <c r="AO261" s="113"/>
      <c r="AP261" s="113"/>
      <c r="AQ261" s="113"/>
      <c r="AR261" s="113"/>
      <c r="AS261" s="113"/>
      <c r="AT261" s="113"/>
      <c r="AU261" s="113"/>
    </row>
    <row r="262" spans="1:48" x14ac:dyDescent="0.2">
      <c r="A262" s="35"/>
      <c r="B262" s="35"/>
      <c r="C262" s="191"/>
      <c r="D262" s="191"/>
      <c r="E262" s="35"/>
      <c r="P262" s="1"/>
      <c r="Q262" s="1"/>
      <c r="AA262" s="113"/>
      <c r="AB262" s="113"/>
      <c r="AC262" s="113"/>
      <c r="AD262" s="113"/>
      <c r="AE262" s="113"/>
      <c r="AG262" s="270"/>
      <c r="AN262" s="113"/>
      <c r="AO262" s="113"/>
      <c r="AP262" s="113"/>
      <c r="AQ262" s="113"/>
      <c r="AR262" s="113"/>
      <c r="AS262" s="113"/>
      <c r="AT262" s="113"/>
      <c r="AU262" s="113"/>
      <c r="AV262" s="113"/>
    </row>
    <row r="263" spans="1:48" x14ac:dyDescent="0.2">
      <c r="A263" s="35"/>
      <c r="B263" s="35"/>
      <c r="C263" s="191"/>
      <c r="D263" s="191"/>
      <c r="E263" s="35"/>
      <c r="P263" s="1"/>
      <c r="Q263" s="1"/>
      <c r="AA263" s="113"/>
      <c r="AB263" s="113"/>
      <c r="AC263" s="113"/>
      <c r="AD263" s="113"/>
      <c r="AE263" s="113"/>
      <c r="AG263" s="270"/>
      <c r="AN263" s="113"/>
      <c r="AO263" s="113"/>
      <c r="AP263" s="113"/>
      <c r="AQ263" s="113"/>
      <c r="AR263" s="113"/>
      <c r="AS263" s="113"/>
      <c r="AT263" s="113"/>
      <c r="AU263" s="113"/>
      <c r="AV263" s="113"/>
    </row>
    <row r="264" spans="1:48" x14ac:dyDescent="0.2">
      <c r="A264" s="35"/>
      <c r="B264" s="35"/>
      <c r="C264" s="191"/>
      <c r="D264" s="191"/>
      <c r="E264" s="35"/>
      <c r="P264" s="1"/>
      <c r="Q264" s="1"/>
      <c r="AA264" s="113"/>
      <c r="AB264" s="113"/>
      <c r="AC264" s="113"/>
      <c r="AD264" s="113"/>
      <c r="AE264" s="113"/>
      <c r="AG264" s="270"/>
      <c r="AN264" s="113"/>
      <c r="AO264" s="113"/>
      <c r="AP264" s="113"/>
      <c r="AQ264" s="113"/>
      <c r="AR264" s="113"/>
      <c r="AS264" s="113"/>
      <c r="AT264" s="113"/>
      <c r="AU264" s="113"/>
      <c r="AV264" s="113"/>
    </row>
    <row r="265" spans="1:48" x14ac:dyDescent="0.2">
      <c r="A265" s="35"/>
      <c r="B265" s="35"/>
      <c r="C265" s="191"/>
      <c r="D265" s="191"/>
      <c r="E265" s="35"/>
      <c r="P265" s="1"/>
      <c r="Q265" s="1"/>
      <c r="AA265" s="113"/>
      <c r="AB265" s="113"/>
      <c r="AC265" s="113"/>
      <c r="AD265" s="113"/>
      <c r="AE265" s="113"/>
      <c r="AG265" s="270"/>
      <c r="AN265" s="113"/>
      <c r="AO265" s="113"/>
      <c r="AP265" s="113"/>
      <c r="AQ265" s="113"/>
      <c r="AR265" s="113"/>
      <c r="AS265" s="113"/>
      <c r="AT265" s="113"/>
      <c r="AU265" s="113"/>
      <c r="AV265" s="113"/>
    </row>
    <row r="266" spans="1:48" x14ac:dyDescent="0.2">
      <c r="A266" s="35"/>
      <c r="B266" s="35"/>
      <c r="C266" s="191"/>
      <c r="D266" s="191"/>
      <c r="E266" s="35"/>
      <c r="P266" s="1"/>
      <c r="Q266" s="1"/>
      <c r="AA266" s="113"/>
      <c r="AB266" s="113"/>
      <c r="AC266" s="113"/>
      <c r="AD266" s="113"/>
      <c r="AE266" s="113"/>
      <c r="AG266" s="270"/>
      <c r="AN266" s="113"/>
      <c r="AO266" s="113"/>
      <c r="AP266" s="113"/>
      <c r="AQ266" s="113"/>
      <c r="AR266" s="113"/>
      <c r="AS266" s="113"/>
      <c r="AT266" s="113"/>
      <c r="AU266" s="113"/>
    </row>
    <row r="267" spans="1:48" x14ac:dyDescent="0.2">
      <c r="A267" s="35"/>
      <c r="B267" s="35"/>
      <c r="C267" s="191"/>
      <c r="D267" s="191"/>
      <c r="E267" s="35"/>
      <c r="P267" s="1"/>
      <c r="Q267" s="1"/>
      <c r="AA267" s="113"/>
      <c r="AB267" s="113"/>
      <c r="AC267" s="113"/>
      <c r="AD267" s="113"/>
      <c r="AE267" s="113"/>
      <c r="AG267" s="270"/>
      <c r="AN267" s="113"/>
      <c r="AO267" s="113"/>
      <c r="AP267" s="113"/>
      <c r="AQ267" s="113"/>
      <c r="AR267" s="113"/>
      <c r="AS267" s="113"/>
      <c r="AT267" s="113"/>
      <c r="AU267" s="113"/>
      <c r="AV267" s="113"/>
    </row>
    <row r="268" spans="1:48" x14ac:dyDescent="0.2">
      <c r="A268" s="35"/>
      <c r="B268" s="35"/>
      <c r="C268" s="191"/>
      <c r="D268" s="191"/>
      <c r="E268" s="35"/>
      <c r="P268" s="1"/>
      <c r="Q268" s="1"/>
      <c r="AA268" s="113"/>
      <c r="AB268" s="113"/>
      <c r="AC268" s="113"/>
      <c r="AD268" s="113"/>
      <c r="AE268" s="113"/>
      <c r="AG268" s="270"/>
      <c r="AN268" s="113"/>
      <c r="AO268" s="113"/>
      <c r="AP268" s="113"/>
      <c r="AQ268" s="113"/>
      <c r="AR268" s="113"/>
      <c r="AS268" s="113"/>
      <c r="AT268" s="113"/>
      <c r="AU268" s="113"/>
    </row>
    <row r="269" spans="1:48" x14ac:dyDescent="0.2">
      <c r="A269" s="35"/>
      <c r="B269" s="35"/>
      <c r="C269" s="191"/>
      <c r="D269" s="191"/>
      <c r="E269" s="35"/>
      <c r="P269" s="1"/>
      <c r="Q269" s="1"/>
      <c r="AA269" s="113"/>
      <c r="AB269" s="113"/>
      <c r="AC269" s="113"/>
      <c r="AD269" s="113"/>
      <c r="AE269" s="113"/>
      <c r="AG269" s="270"/>
      <c r="AN269" s="113"/>
      <c r="AO269" s="113"/>
      <c r="AP269" s="113"/>
      <c r="AQ269" s="113"/>
      <c r="AR269" s="113"/>
      <c r="AS269" s="113"/>
      <c r="AT269" s="113"/>
      <c r="AU269" s="113"/>
    </row>
    <row r="270" spans="1:48" x14ac:dyDescent="0.2">
      <c r="A270" s="35"/>
      <c r="B270" s="35"/>
      <c r="C270" s="191"/>
      <c r="D270" s="191"/>
      <c r="E270" s="35"/>
      <c r="P270" s="1"/>
      <c r="Q270" s="1"/>
      <c r="AA270" s="113"/>
      <c r="AB270" s="113"/>
      <c r="AC270" s="113"/>
      <c r="AD270" s="113"/>
      <c r="AE270" s="113"/>
      <c r="AG270" s="270"/>
      <c r="AN270" s="113"/>
      <c r="AO270" s="113"/>
      <c r="AP270" s="113"/>
      <c r="AQ270" s="113"/>
      <c r="AR270" s="113"/>
      <c r="AS270" s="113"/>
      <c r="AT270" s="113"/>
      <c r="AU270" s="113"/>
    </row>
    <row r="271" spans="1:48" x14ac:dyDescent="0.2">
      <c r="A271" s="35"/>
      <c r="B271" s="35"/>
      <c r="C271" s="191"/>
      <c r="D271" s="191"/>
      <c r="E271" s="35"/>
      <c r="P271" s="1"/>
      <c r="Q271" s="1"/>
      <c r="AA271" s="113"/>
      <c r="AB271" s="113"/>
      <c r="AC271" s="113"/>
      <c r="AD271" s="113"/>
      <c r="AE271" s="113"/>
      <c r="AG271" s="270"/>
      <c r="AN271" s="113"/>
      <c r="AO271" s="113"/>
      <c r="AP271" s="113"/>
      <c r="AQ271" s="113"/>
      <c r="AR271" s="113"/>
      <c r="AS271" s="113"/>
      <c r="AT271" s="113"/>
      <c r="AU271" s="113"/>
    </row>
    <row r="272" spans="1:48" x14ac:dyDescent="0.2">
      <c r="A272" s="35"/>
      <c r="B272" s="35"/>
      <c r="C272" s="191"/>
      <c r="D272" s="191"/>
      <c r="E272" s="35"/>
      <c r="P272" s="1"/>
      <c r="Q272" s="1"/>
      <c r="AA272" s="113"/>
      <c r="AB272" s="113"/>
      <c r="AC272" s="113"/>
      <c r="AD272" s="113"/>
      <c r="AE272" s="113"/>
      <c r="AG272" s="270"/>
      <c r="AN272" s="113"/>
      <c r="AO272" s="113"/>
      <c r="AP272" s="113"/>
      <c r="AQ272" s="113"/>
      <c r="AR272" s="113"/>
      <c r="AS272" s="113"/>
      <c r="AT272" s="113"/>
      <c r="AU272" s="113"/>
    </row>
    <row r="273" spans="1:48" x14ac:dyDescent="0.2">
      <c r="A273" s="35"/>
      <c r="B273" s="35"/>
      <c r="C273" s="191"/>
      <c r="D273" s="191"/>
      <c r="E273" s="35"/>
      <c r="P273" s="1"/>
      <c r="Q273" s="1"/>
      <c r="AA273" s="113"/>
      <c r="AB273" s="113"/>
      <c r="AC273" s="113"/>
      <c r="AD273" s="113"/>
      <c r="AE273" s="113"/>
      <c r="AG273" s="270"/>
      <c r="AN273" s="113"/>
      <c r="AO273" s="113"/>
      <c r="AP273" s="113"/>
      <c r="AQ273" s="113"/>
      <c r="AR273" s="113"/>
      <c r="AS273" s="113"/>
      <c r="AT273" s="113"/>
      <c r="AU273" s="113"/>
    </row>
    <row r="274" spans="1:48" x14ac:dyDescent="0.2">
      <c r="A274" s="35"/>
      <c r="B274" s="35"/>
      <c r="C274" s="191"/>
      <c r="D274" s="191"/>
      <c r="E274" s="35"/>
      <c r="P274" s="1"/>
      <c r="Q274" s="1"/>
      <c r="AA274" s="113"/>
      <c r="AB274" s="113"/>
      <c r="AC274" s="113"/>
      <c r="AD274" s="113"/>
      <c r="AE274" s="113"/>
      <c r="AG274" s="270"/>
      <c r="AN274" s="113"/>
      <c r="AO274" s="113"/>
      <c r="AP274" s="113"/>
      <c r="AQ274" s="113"/>
      <c r="AR274" s="113"/>
      <c r="AS274" s="113"/>
      <c r="AT274" s="113"/>
      <c r="AU274" s="113"/>
    </row>
    <row r="275" spans="1:48" x14ac:dyDescent="0.2">
      <c r="A275" s="35"/>
      <c r="B275" s="35"/>
      <c r="C275" s="191"/>
      <c r="D275" s="191"/>
      <c r="E275" s="35"/>
      <c r="P275" s="1"/>
      <c r="Q275" s="1"/>
      <c r="AA275" s="113"/>
      <c r="AB275" s="113"/>
      <c r="AC275" s="113"/>
      <c r="AD275" s="113"/>
      <c r="AE275" s="113"/>
      <c r="AG275" s="270"/>
      <c r="AN275" s="113"/>
      <c r="AO275" s="113"/>
      <c r="AP275" s="113"/>
      <c r="AQ275" s="113"/>
      <c r="AR275" s="113"/>
      <c r="AS275" s="113"/>
      <c r="AT275" s="113"/>
      <c r="AU275" s="113"/>
      <c r="AV275" s="113"/>
    </row>
    <row r="276" spans="1:48" x14ac:dyDescent="0.2">
      <c r="A276" s="35"/>
      <c r="B276" s="35"/>
      <c r="C276" s="191"/>
      <c r="D276" s="191"/>
      <c r="E276" s="35"/>
      <c r="P276" s="1"/>
      <c r="Q276" s="1"/>
      <c r="AA276" s="113"/>
      <c r="AB276" s="113"/>
      <c r="AC276" s="113"/>
      <c r="AD276" s="113"/>
      <c r="AE276" s="113"/>
      <c r="AG276" s="270"/>
      <c r="AN276" s="113"/>
      <c r="AO276" s="113"/>
      <c r="AP276" s="113"/>
      <c r="AQ276" s="113"/>
      <c r="AR276" s="113"/>
      <c r="AS276" s="113"/>
      <c r="AT276" s="113"/>
      <c r="AU276" s="113"/>
    </row>
    <row r="277" spans="1:48" x14ac:dyDescent="0.2">
      <c r="A277" s="35"/>
      <c r="B277" s="35"/>
      <c r="C277" s="191"/>
      <c r="D277" s="191"/>
      <c r="E277" s="35"/>
      <c r="P277" s="1"/>
      <c r="Q277" s="1"/>
      <c r="AA277" s="113"/>
      <c r="AB277" s="113"/>
      <c r="AC277" s="113"/>
      <c r="AD277" s="113"/>
      <c r="AE277" s="113"/>
      <c r="AG277" s="270"/>
      <c r="AN277" s="113"/>
      <c r="AO277" s="113"/>
      <c r="AP277" s="113"/>
      <c r="AQ277" s="113"/>
      <c r="AR277" s="113"/>
      <c r="AS277" s="113"/>
      <c r="AT277" s="113"/>
      <c r="AU277" s="113"/>
    </row>
    <row r="278" spans="1:48" x14ac:dyDescent="0.2">
      <c r="A278" s="35"/>
      <c r="B278" s="35"/>
      <c r="C278" s="191"/>
      <c r="D278" s="191"/>
      <c r="E278" s="35"/>
      <c r="P278" s="1"/>
      <c r="Q278" s="1"/>
      <c r="AA278" s="113"/>
      <c r="AB278" s="113"/>
      <c r="AC278" s="113"/>
      <c r="AD278" s="113"/>
      <c r="AE278" s="113"/>
      <c r="AG278" s="270"/>
      <c r="AN278" s="113"/>
      <c r="AO278" s="113"/>
      <c r="AP278" s="113"/>
      <c r="AQ278" s="113"/>
      <c r="AR278" s="113"/>
      <c r="AS278" s="113"/>
      <c r="AT278" s="113"/>
      <c r="AU278" s="113"/>
    </row>
    <row r="279" spans="1:48" x14ac:dyDescent="0.2">
      <c r="A279" s="35"/>
      <c r="B279" s="35"/>
      <c r="C279" s="191"/>
      <c r="D279" s="191"/>
      <c r="E279" s="35"/>
      <c r="P279" s="1"/>
      <c r="Q279" s="1"/>
      <c r="AA279" s="113"/>
      <c r="AB279" s="113"/>
      <c r="AC279" s="113"/>
      <c r="AD279" s="113"/>
      <c r="AE279" s="113"/>
      <c r="AG279" s="270"/>
      <c r="AN279" s="113"/>
      <c r="AO279" s="113"/>
      <c r="AP279" s="113"/>
      <c r="AQ279" s="113"/>
      <c r="AR279" s="113"/>
      <c r="AS279" s="113"/>
      <c r="AT279" s="113"/>
      <c r="AU279" s="113"/>
    </row>
    <row r="280" spans="1:48" x14ac:dyDescent="0.2">
      <c r="A280" s="35"/>
      <c r="B280" s="35"/>
      <c r="C280" s="191"/>
      <c r="D280" s="191"/>
      <c r="E280" s="35"/>
      <c r="P280" s="1"/>
      <c r="Q280" s="1"/>
      <c r="AA280" s="113"/>
      <c r="AB280" s="113"/>
      <c r="AC280" s="113"/>
      <c r="AD280" s="113"/>
      <c r="AE280" s="113"/>
      <c r="AG280" s="270"/>
      <c r="AN280" s="113"/>
      <c r="AO280" s="113"/>
      <c r="AP280" s="113"/>
      <c r="AQ280" s="113"/>
      <c r="AR280" s="113"/>
      <c r="AS280" s="113"/>
      <c r="AT280" s="113"/>
      <c r="AU280" s="113"/>
      <c r="AV280" s="113"/>
    </row>
    <row r="281" spans="1:48" x14ac:dyDescent="0.2">
      <c r="A281" s="35"/>
      <c r="B281" s="35"/>
      <c r="C281" s="191"/>
      <c r="D281" s="191"/>
      <c r="E281" s="35"/>
      <c r="P281" s="1"/>
      <c r="Q281" s="1"/>
      <c r="AA281" s="113"/>
      <c r="AB281" s="113"/>
      <c r="AC281" s="113"/>
      <c r="AD281" s="113"/>
      <c r="AE281" s="113"/>
      <c r="AG281" s="270"/>
      <c r="AN281" s="113"/>
      <c r="AO281" s="113"/>
      <c r="AP281" s="113"/>
      <c r="AQ281" s="113"/>
      <c r="AR281" s="113"/>
      <c r="AS281" s="113"/>
      <c r="AT281" s="113"/>
      <c r="AU281" s="113"/>
      <c r="AV281" s="113"/>
    </row>
    <row r="282" spans="1:48" x14ac:dyDescent="0.2">
      <c r="A282" s="35"/>
      <c r="B282" s="35"/>
      <c r="C282" s="191"/>
      <c r="D282" s="191"/>
      <c r="E282" s="35"/>
      <c r="P282" s="1"/>
      <c r="Q282" s="1"/>
      <c r="AA282" s="113"/>
      <c r="AB282" s="113"/>
      <c r="AC282" s="113"/>
      <c r="AD282" s="113"/>
      <c r="AE282" s="113"/>
      <c r="AG282" s="270"/>
      <c r="AN282" s="113"/>
      <c r="AO282" s="113"/>
      <c r="AP282" s="113"/>
      <c r="AQ282" s="113"/>
      <c r="AR282" s="113"/>
      <c r="AS282" s="113"/>
      <c r="AT282" s="113"/>
      <c r="AU282" s="113"/>
    </row>
    <row r="283" spans="1:48" x14ac:dyDescent="0.2">
      <c r="A283" s="35"/>
      <c r="B283" s="35"/>
      <c r="C283" s="191"/>
      <c r="D283" s="191"/>
      <c r="E283" s="35"/>
      <c r="P283" s="1"/>
      <c r="Q283" s="1"/>
      <c r="AA283" s="113"/>
      <c r="AB283" s="113"/>
      <c r="AC283" s="113"/>
      <c r="AD283" s="113"/>
      <c r="AE283" s="113"/>
      <c r="AG283" s="270"/>
      <c r="AN283" s="113"/>
      <c r="AO283" s="113"/>
      <c r="AP283" s="113"/>
      <c r="AQ283" s="113"/>
      <c r="AR283" s="113"/>
      <c r="AS283" s="113"/>
      <c r="AT283" s="113"/>
      <c r="AU283" s="113"/>
    </row>
    <row r="284" spans="1:48" x14ac:dyDescent="0.2">
      <c r="A284" s="35"/>
      <c r="B284" s="35"/>
      <c r="C284" s="191"/>
      <c r="D284" s="191"/>
      <c r="E284" s="35"/>
      <c r="P284" s="1"/>
      <c r="Q284" s="1"/>
      <c r="AA284" s="113"/>
      <c r="AB284" s="113"/>
      <c r="AC284" s="113"/>
      <c r="AD284" s="113"/>
      <c r="AE284" s="113"/>
      <c r="AG284" s="270"/>
      <c r="AN284" s="113"/>
      <c r="AO284" s="113"/>
      <c r="AP284" s="113"/>
      <c r="AQ284" s="113"/>
      <c r="AR284" s="113"/>
      <c r="AS284" s="113"/>
      <c r="AT284" s="113"/>
      <c r="AU284" s="113"/>
    </row>
    <row r="285" spans="1:48" x14ac:dyDescent="0.2">
      <c r="A285" s="35"/>
      <c r="B285" s="35"/>
      <c r="C285" s="191"/>
      <c r="D285" s="191"/>
      <c r="E285" s="35"/>
      <c r="P285" s="1"/>
      <c r="Q285" s="1"/>
      <c r="AA285" s="113"/>
      <c r="AB285" s="113"/>
      <c r="AC285" s="113"/>
      <c r="AD285" s="113"/>
      <c r="AE285" s="113"/>
      <c r="AG285" s="270"/>
      <c r="AN285" s="113"/>
      <c r="AO285" s="113"/>
      <c r="AP285" s="113"/>
      <c r="AQ285" s="113"/>
      <c r="AR285" s="113"/>
      <c r="AS285" s="113"/>
      <c r="AT285" s="113"/>
      <c r="AU285" s="113"/>
    </row>
    <row r="286" spans="1:48" x14ac:dyDescent="0.2">
      <c r="A286" s="35"/>
      <c r="B286" s="35"/>
      <c r="C286" s="191"/>
      <c r="D286" s="191"/>
      <c r="E286" s="35"/>
      <c r="P286" s="1"/>
      <c r="Q286" s="1"/>
      <c r="AA286" s="113"/>
      <c r="AB286" s="113"/>
      <c r="AC286" s="113"/>
      <c r="AD286" s="113"/>
      <c r="AE286" s="113"/>
      <c r="AG286" s="270"/>
      <c r="AN286" s="113"/>
      <c r="AO286" s="113"/>
      <c r="AP286" s="113"/>
      <c r="AQ286" s="113"/>
      <c r="AR286" s="113"/>
      <c r="AS286" s="113"/>
      <c r="AT286" s="113"/>
      <c r="AU286" s="113"/>
      <c r="AV286" s="113"/>
    </row>
    <row r="287" spans="1:48" x14ac:dyDescent="0.2">
      <c r="A287" s="35"/>
      <c r="B287" s="35"/>
      <c r="C287" s="191"/>
      <c r="D287" s="191"/>
      <c r="E287" s="35"/>
      <c r="P287" s="1"/>
      <c r="Q287" s="1"/>
      <c r="AA287" s="113"/>
      <c r="AB287" s="113"/>
      <c r="AC287" s="113"/>
      <c r="AD287" s="113"/>
      <c r="AE287" s="113"/>
      <c r="AG287" s="270"/>
      <c r="AN287" s="113"/>
      <c r="AO287" s="113"/>
      <c r="AP287" s="113"/>
      <c r="AQ287" s="113"/>
      <c r="AR287" s="113"/>
      <c r="AS287" s="113"/>
      <c r="AT287" s="113"/>
      <c r="AU287" s="113"/>
      <c r="AV287" s="113"/>
    </row>
    <row r="288" spans="1:48" x14ac:dyDescent="0.2">
      <c r="A288" s="35"/>
      <c r="B288" s="35"/>
      <c r="C288" s="191"/>
      <c r="D288" s="191"/>
      <c r="E288" s="35"/>
      <c r="P288" s="1"/>
      <c r="Q288" s="1"/>
      <c r="AA288" s="113"/>
      <c r="AB288" s="113"/>
      <c r="AC288" s="113"/>
      <c r="AD288" s="113"/>
      <c r="AE288" s="113"/>
      <c r="AG288" s="270"/>
      <c r="AN288" s="113"/>
      <c r="AO288" s="113"/>
      <c r="AP288" s="113"/>
      <c r="AQ288" s="113"/>
      <c r="AR288" s="113"/>
      <c r="AS288" s="113"/>
      <c r="AT288" s="113"/>
      <c r="AU288" s="113"/>
    </row>
    <row r="289" spans="1:48" x14ac:dyDescent="0.2">
      <c r="A289" s="35"/>
      <c r="B289" s="35"/>
      <c r="C289" s="191"/>
      <c r="D289" s="191"/>
      <c r="E289" s="35"/>
      <c r="P289" s="1"/>
      <c r="Q289" s="1"/>
      <c r="AA289" s="113"/>
      <c r="AB289" s="113"/>
      <c r="AC289" s="113"/>
      <c r="AD289" s="113"/>
      <c r="AE289" s="113"/>
      <c r="AG289" s="270"/>
      <c r="AN289" s="113"/>
      <c r="AO289" s="113"/>
      <c r="AP289" s="113"/>
      <c r="AQ289" s="113"/>
      <c r="AR289" s="113"/>
      <c r="AS289" s="113"/>
      <c r="AT289" s="113"/>
      <c r="AU289" s="113"/>
    </row>
    <row r="290" spans="1:48" x14ac:dyDescent="0.2">
      <c r="A290" s="35"/>
      <c r="B290" s="35"/>
      <c r="C290" s="191"/>
      <c r="D290" s="191"/>
      <c r="E290" s="35"/>
      <c r="P290" s="1"/>
      <c r="Q290" s="1"/>
      <c r="AA290" s="113"/>
      <c r="AB290" s="113"/>
      <c r="AC290" s="113"/>
      <c r="AD290" s="113"/>
      <c r="AE290" s="113"/>
      <c r="AG290" s="270"/>
      <c r="AN290" s="113"/>
      <c r="AO290" s="113"/>
      <c r="AP290" s="113"/>
      <c r="AQ290" s="113"/>
      <c r="AR290" s="113"/>
      <c r="AS290" s="113"/>
      <c r="AT290" s="113"/>
      <c r="AU290" s="113"/>
    </row>
    <row r="291" spans="1:48" x14ac:dyDescent="0.2">
      <c r="A291" s="35"/>
      <c r="B291" s="35"/>
      <c r="C291" s="191"/>
      <c r="D291" s="191"/>
      <c r="E291" s="35"/>
      <c r="P291" s="1"/>
      <c r="Q291" s="1"/>
      <c r="AA291" s="113"/>
      <c r="AB291" s="113"/>
      <c r="AC291" s="113"/>
      <c r="AD291" s="113"/>
      <c r="AE291" s="113"/>
      <c r="AG291" s="270"/>
      <c r="AN291" s="113"/>
      <c r="AO291" s="113"/>
      <c r="AP291" s="113"/>
      <c r="AQ291" s="113"/>
      <c r="AR291" s="113"/>
      <c r="AS291" s="113"/>
      <c r="AT291" s="113"/>
      <c r="AU291" s="113"/>
    </row>
    <row r="292" spans="1:48" x14ac:dyDescent="0.2">
      <c r="A292" s="35"/>
      <c r="B292" s="35"/>
      <c r="C292" s="191"/>
      <c r="D292" s="191"/>
      <c r="E292" s="35"/>
      <c r="P292" s="1"/>
      <c r="Q292" s="1"/>
      <c r="AA292" s="113"/>
      <c r="AB292" s="113"/>
      <c r="AC292" s="113"/>
      <c r="AD292" s="113"/>
      <c r="AE292" s="113"/>
      <c r="AG292" s="270"/>
      <c r="AN292" s="113"/>
      <c r="AO292" s="113"/>
      <c r="AP292" s="113"/>
      <c r="AQ292" s="113"/>
      <c r="AR292" s="113"/>
      <c r="AS292" s="113"/>
      <c r="AT292" s="113"/>
      <c r="AU292" s="113"/>
    </row>
    <row r="293" spans="1:48" x14ac:dyDescent="0.2">
      <c r="A293" s="35"/>
      <c r="B293" s="35"/>
      <c r="C293" s="191"/>
      <c r="D293" s="191"/>
      <c r="E293" s="35"/>
      <c r="P293" s="1"/>
      <c r="Q293" s="1"/>
      <c r="AA293" s="113"/>
      <c r="AB293" s="113"/>
      <c r="AC293" s="113"/>
      <c r="AD293" s="113"/>
      <c r="AE293" s="113"/>
      <c r="AG293" s="270"/>
      <c r="AN293" s="113"/>
      <c r="AO293" s="113"/>
      <c r="AP293" s="113"/>
      <c r="AQ293" s="113"/>
      <c r="AR293" s="113"/>
      <c r="AS293" s="113"/>
      <c r="AT293" s="113"/>
      <c r="AU293" s="113"/>
    </row>
    <row r="294" spans="1:48" x14ac:dyDescent="0.2">
      <c r="A294" s="35"/>
      <c r="B294" s="35"/>
      <c r="C294" s="191"/>
      <c r="D294" s="191"/>
      <c r="E294" s="35"/>
      <c r="P294" s="1"/>
      <c r="Q294" s="1"/>
      <c r="AA294" s="113"/>
      <c r="AB294" s="113"/>
      <c r="AC294" s="113"/>
      <c r="AD294" s="113"/>
      <c r="AE294" s="113"/>
      <c r="AG294" s="270"/>
      <c r="AN294" s="113"/>
      <c r="AO294" s="113"/>
      <c r="AP294" s="113"/>
      <c r="AQ294" s="113"/>
      <c r="AR294" s="113"/>
      <c r="AS294" s="113"/>
      <c r="AT294" s="113"/>
      <c r="AU294" s="113"/>
      <c r="AV294" s="113"/>
    </row>
    <row r="295" spans="1:48" x14ac:dyDescent="0.2">
      <c r="A295" s="35"/>
      <c r="B295" s="35"/>
      <c r="C295" s="191"/>
      <c r="D295" s="191"/>
      <c r="E295" s="35"/>
      <c r="P295" s="1"/>
      <c r="Q295" s="1"/>
      <c r="AA295" s="113"/>
      <c r="AB295" s="113"/>
      <c r="AC295" s="113"/>
      <c r="AD295" s="113"/>
      <c r="AE295" s="113"/>
      <c r="AG295" s="270"/>
      <c r="AN295" s="113"/>
      <c r="AO295" s="113"/>
      <c r="AP295" s="113"/>
      <c r="AQ295" s="113"/>
      <c r="AR295" s="113"/>
      <c r="AS295" s="113"/>
      <c r="AT295" s="113"/>
      <c r="AU295" s="113"/>
      <c r="AV295" s="113"/>
    </row>
    <row r="296" spans="1:48" x14ac:dyDescent="0.2">
      <c r="A296" s="35"/>
      <c r="B296" s="35"/>
      <c r="C296" s="191"/>
      <c r="D296" s="191"/>
      <c r="E296" s="35"/>
      <c r="P296" s="1"/>
      <c r="Q296" s="1"/>
      <c r="AA296" s="113"/>
      <c r="AB296" s="113"/>
      <c r="AC296" s="113"/>
      <c r="AD296" s="113"/>
      <c r="AE296" s="113"/>
      <c r="AG296" s="270"/>
      <c r="AN296" s="113"/>
      <c r="AO296" s="113"/>
      <c r="AP296" s="113"/>
      <c r="AQ296" s="113"/>
      <c r="AR296" s="113"/>
      <c r="AS296" s="113"/>
      <c r="AT296" s="113"/>
      <c r="AU296" s="113"/>
      <c r="AV296" s="113"/>
    </row>
    <row r="297" spans="1:48" x14ac:dyDescent="0.2">
      <c r="A297" s="35"/>
      <c r="B297" s="35"/>
      <c r="C297" s="191"/>
      <c r="D297" s="191"/>
      <c r="E297" s="35"/>
      <c r="P297" s="1"/>
      <c r="Q297" s="1"/>
      <c r="AA297" s="113"/>
      <c r="AB297" s="113"/>
      <c r="AC297" s="113"/>
      <c r="AD297" s="113"/>
      <c r="AE297" s="113"/>
      <c r="AG297" s="270"/>
      <c r="AN297" s="113"/>
      <c r="AO297" s="113"/>
      <c r="AP297" s="113"/>
      <c r="AQ297" s="113"/>
      <c r="AR297" s="113"/>
      <c r="AS297" s="113"/>
      <c r="AT297" s="113"/>
      <c r="AU297" s="113"/>
    </row>
    <row r="298" spans="1:48" x14ac:dyDescent="0.2">
      <c r="A298" s="35"/>
      <c r="B298" s="35"/>
      <c r="C298" s="191"/>
      <c r="D298" s="191"/>
      <c r="E298" s="35"/>
      <c r="P298" s="1"/>
      <c r="Q298" s="1"/>
      <c r="AA298" s="113"/>
      <c r="AB298" s="113"/>
      <c r="AC298" s="113"/>
      <c r="AD298" s="113"/>
      <c r="AE298" s="113"/>
      <c r="AG298" s="270"/>
      <c r="AN298" s="113"/>
      <c r="AO298" s="113"/>
      <c r="AP298" s="113"/>
      <c r="AQ298" s="113"/>
      <c r="AR298" s="113"/>
      <c r="AS298" s="113"/>
      <c r="AT298" s="113"/>
      <c r="AU298" s="113"/>
    </row>
    <row r="299" spans="1:48" x14ac:dyDescent="0.2">
      <c r="A299" s="35"/>
      <c r="B299" s="35"/>
      <c r="C299" s="191"/>
      <c r="D299" s="191"/>
      <c r="E299" s="35"/>
      <c r="P299" s="1"/>
      <c r="Q299" s="1"/>
      <c r="AA299" s="113"/>
      <c r="AB299" s="113"/>
      <c r="AC299" s="113"/>
      <c r="AD299" s="113"/>
      <c r="AE299" s="113"/>
      <c r="AG299" s="270"/>
      <c r="AN299" s="113"/>
      <c r="AO299" s="113"/>
      <c r="AP299" s="113"/>
      <c r="AQ299" s="113"/>
      <c r="AR299" s="113"/>
      <c r="AS299" s="113"/>
      <c r="AT299" s="113"/>
      <c r="AU299" s="113"/>
    </row>
    <row r="300" spans="1:48" x14ac:dyDescent="0.2">
      <c r="A300" s="35"/>
      <c r="B300" s="35"/>
      <c r="C300" s="191"/>
      <c r="D300" s="191"/>
      <c r="E300" s="35"/>
      <c r="P300" s="1"/>
      <c r="Q300" s="1"/>
      <c r="AA300" s="113"/>
      <c r="AB300" s="113"/>
      <c r="AC300" s="113"/>
      <c r="AD300" s="113"/>
      <c r="AE300" s="113"/>
      <c r="AG300" s="270"/>
      <c r="AN300" s="113"/>
      <c r="AO300" s="113"/>
      <c r="AP300" s="113"/>
      <c r="AQ300" s="113"/>
      <c r="AR300" s="113"/>
      <c r="AS300" s="113"/>
      <c r="AT300" s="113"/>
      <c r="AU300" s="113"/>
    </row>
    <row r="301" spans="1:48" x14ac:dyDescent="0.2">
      <c r="A301" s="35"/>
      <c r="B301" s="35"/>
      <c r="C301" s="191"/>
      <c r="D301" s="191"/>
      <c r="E301" s="35"/>
      <c r="P301" s="1"/>
      <c r="Q301" s="1"/>
      <c r="AA301" s="113"/>
      <c r="AB301" s="113"/>
      <c r="AC301" s="113"/>
      <c r="AD301" s="113"/>
      <c r="AE301" s="113"/>
      <c r="AG301" s="270"/>
      <c r="AN301" s="113"/>
      <c r="AO301" s="113"/>
      <c r="AP301" s="113"/>
      <c r="AQ301" s="113"/>
      <c r="AR301" s="113"/>
      <c r="AS301" s="113"/>
      <c r="AT301" s="113"/>
      <c r="AU301" s="113"/>
    </row>
    <row r="302" spans="1:48" x14ac:dyDescent="0.2">
      <c r="A302" s="35"/>
      <c r="B302" s="35"/>
      <c r="C302" s="191"/>
      <c r="D302" s="191"/>
      <c r="E302" s="35"/>
      <c r="P302" s="1"/>
      <c r="Q302" s="1"/>
      <c r="AA302" s="113"/>
      <c r="AB302" s="113"/>
      <c r="AC302" s="113"/>
      <c r="AD302" s="113"/>
      <c r="AE302" s="113"/>
      <c r="AG302" s="270"/>
      <c r="AN302" s="113"/>
      <c r="AO302" s="113"/>
      <c r="AP302" s="113"/>
      <c r="AQ302" s="113"/>
      <c r="AR302" s="113"/>
      <c r="AS302" s="113"/>
      <c r="AT302" s="113"/>
      <c r="AU302" s="113"/>
    </row>
    <row r="303" spans="1:48" x14ac:dyDescent="0.2">
      <c r="A303" s="35"/>
      <c r="B303" s="35"/>
      <c r="C303" s="191"/>
      <c r="D303" s="191"/>
      <c r="E303" s="35"/>
      <c r="P303" s="1"/>
      <c r="Q303" s="1"/>
      <c r="AA303" s="113"/>
      <c r="AB303" s="113"/>
      <c r="AC303" s="113"/>
      <c r="AD303" s="113"/>
      <c r="AE303" s="113"/>
      <c r="AG303" s="270"/>
      <c r="AN303" s="113"/>
      <c r="AO303" s="113"/>
      <c r="AP303" s="113"/>
      <c r="AQ303" s="113"/>
      <c r="AR303" s="113"/>
      <c r="AS303" s="113"/>
      <c r="AT303" s="113"/>
      <c r="AU303" s="113"/>
    </row>
    <row r="304" spans="1:48" x14ac:dyDescent="0.2">
      <c r="A304" s="35"/>
      <c r="B304" s="35"/>
      <c r="C304" s="191"/>
      <c r="D304" s="191"/>
      <c r="E304" s="35"/>
      <c r="P304" s="1"/>
      <c r="Q304" s="1"/>
      <c r="AA304" s="113"/>
      <c r="AB304" s="113"/>
      <c r="AC304" s="113"/>
      <c r="AD304" s="113"/>
      <c r="AE304" s="113"/>
      <c r="AG304" s="270"/>
      <c r="AN304" s="113"/>
      <c r="AO304" s="113"/>
      <c r="AP304" s="113"/>
      <c r="AQ304" s="113"/>
      <c r="AR304" s="113"/>
      <c r="AS304" s="113"/>
      <c r="AT304" s="113"/>
      <c r="AU304" s="113"/>
      <c r="AV304" s="113"/>
    </row>
    <row r="305" spans="1:48" x14ac:dyDescent="0.2">
      <c r="A305" s="35"/>
      <c r="B305" s="35"/>
      <c r="C305" s="191"/>
      <c r="D305" s="191"/>
      <c r="E305" s="35"/>
      <c r="P305" s="1"/>
      <c r="Q305" s="1"/>
      <c r="AA305" s="113"/>
      <c r="AB305" s="113"/>
      <c r="AC305" s="113"/>
      <c r="AD305" s="113"/>
      <c r="AE305" s="113"/>
      <c r="AG305" s="270"/>
      <c r="AN305" s="113"/>
      <c r="AO305" s="113"/>
      <c r="AP305" s="113"/>
      <c r="AQ305" s="113"/>
      <c r="AR305" s="113"/>
      <c r="AS305" s="113"/>
      <c r="AT305" s="113"/>
      <c r="AU305" s="113"/>
      <c r="AV305" s="113"/>
    </row>
    <row r="306" spans="1:48" x14ac:dyDescent="0.2">
      <c r="A306" s="35"/>
      <c r="B306" s="35"/>
      <c r="C306" s="191"/>
      <c r="D306" s="191"/>
      <c r="E306" s="35"/>
      <c r="P306" s="1"/>
      <c r="Q306" s="1"/>
      <c r="AA306" s="113"/>
      <c r="AB306" s="113"/>
      <c r="AC306" s="113"/>
      <c r="AD306" s="113"/>
      <c r="AE306" s="113"/>
      <c r="AG306" s="270"/>
      <c r="AN306" s="113"/>
      <c r="AO306" s="113"/>
      <c r="AP306" s="113"/>
      <c r="AQ306" s="113"/>
      <c r="AR306" s="113"/>
      <c r="AS306" s="113"/>
      <c r="AT306" s="113"/>
      <c r="AU306" s="113"/>
      <c r="AV306" s="113"/>
    </row>
    <row r="307" spans="1:48" x14ac:dyDescent="0.2">
      <c r="A307" s="35"/>
      <c r="B307" s="35"/>
      <c r="C307" s="191"/>
      <c r="D307" s="191"/>
      <c r="E307" s="35"/>
      <c r="P307" s="1"/>
      <c r="Q307" s="1"/>
      <c r="AA307" s="113"/>
      <c r="AB307" s="113"/>
      <c r="AC307" s="113"/>
      <c r="AD307" s="113"/>
      <c r="AE307" s="113"/>
      <c r="AG307" s="270"/>
      <c r="AN307" s="113"/>
      <c r="AO307" s="113"/>
      <c r="AP307" s="113"/>
      <c r="AQ307" s="113"/>
      <c r="AR307" s="113"/>
      <c r="AS307" s="113"/>
      <c r="AT307" s="113"/>
      <c r="AU307" s="113"/>
    </row>
    <row r="308" spans="1:48" x14ac:dyDescent="0.2">
      <c r="A308" s="35"/>
      <c r="B308" s="35"/>
      <c r="C308" s="191"/>
      <c r="D308" s="191"/>
      <c r="E308" s="35"/>
      <c r="P308" s="1"/>
      <c r="Q308" s="1"/>
      <c r="AA308" s="113"/>
      <c r="AB308" s="113"/>
      <c r="AC308" s="113"/>
      <c r="AD308" s="113"/>
      <c r="AE308" s="113"/>
      <c r="AG308" s="270"/>
      <c r="AN308" s="113"/>
      <c r="AO308" s="113"/>
      <c r="AP308" s="113"/>
      <c r="AQ308" s="113"/>
      <c r="AR308" s="113"/>
      <c r="AS308" s="113"/>
      <c r="AT308" s="113"/>
      <c r="AU308" s="113"/>
    </row>
    <row r="309" spans="1:48" x14ac:dyDescent="0.2">
      <c r="A309" s="35"/>
      <c r="B309" s="35"/>
      <c r="C309" s="191"/>
      <c r="D309" s="191"/>
      <c r="E309" s="35"/>
      <c r="P309" s="1"/>
      <c r="Q309" s="1"/>
      <c r="AA309" s="113"/>
      <c r="AB309" s="113"/>
      <c r="AC309" s="113"/>
      <c r="AD309" s="113"/>
      <c r="AE309" s="113"/>
      <c r="AG309" s="270"/>
      <c r="AN309" s="113"/>
      <c r="AO309" s="113"/>
      <c r="AP309" s="113"/>
      <c r="AQ309" s="113"/>
      <c r="AR309" s="113"/>
      <c r="AS309" s="113"/>
      <c r="AT309" s="113"/>
      <c r="AU309" s="113"/>
    </row>
    <row r="310" spans="1:48" x14ac:dyDescent="0.2">
      <c r="A310" s="35"/>
      <c r="B310" s="35"/>
      <c r="C310" s="191"/>
      <c r="D310" s="191"/>
      <c r="E310" s="35"/>
      <c r="P310" s="1"/>
      <c r="Q310" s="1"/>
      <c r="AA310" s="113"/>
      <c r="AB310" s="113"/>
      <c r="AC310" s="113"/>
      <c r="AD310" s="113"/>
      <c r="AE310" s="113"/>
      <c r="AG310" s="270"/>
      <c r="AN310" s="113"/>
      <c r="AO310" s="113"/>
      <c r="AP310" s="113"/>
      <c r="AQ310" s="113"/>
      <c r="AR310" s="113"/>
      <c r="AS310" s="113"/>
      <c r="AT310" s="113"/>
      <c r="AU310" s="113"/>
    </row>
    <row r="311" spans="1:48" x14ac:dyDescent="0.2">
      <c r="A311" s="35"/>
      <c r="B311" s="35"/>
      <c r="C311" s="191"/>
      <c r="D311" s="191"/>
      <c r="E311" s="35"/>
      <c r="P311" s="1"/>
      <c r="Q311" s="1"/>
      <c r="AA311" s="113"/>
      <c r="AB311" s="113"/>
      <c r="AC311" s="113"/>
      <c r="AD311" s="113"/>
      <c r="AE311" s="113"/>
      <c r="AG311" s="270"/>
      <c r="AN311" s="113"/>
      <c r="AO311" s="113"/>
      <c r="AP311" s="113"/>
      <c r="AQ311" s="113"/>
      <c r="AR311" s="113"/>
      <c r="AS311" s="113"/>
      <c r="AT311" s="113"/>
      <c r="AU311" s="113"/>
    </row>
    <row r="312" spans="1:48" x14ac:dyDescent="0.2">
      <c r="A312" s="35"/>
      <c r="B312" s="35"/>
      <c r="C312" s="191"/>
      <c r="D312" s="191"/>
      <c r="E312" s="35"/>
      <c r="P312" s="1"/>
      <c r="Q312" s="1"/>
      <c r="AA312" s="113"/>
      <c r="AB312" s="113"/>
      <c r="AC312" s="113"/>
      <c r="AD312" s="113"/>
      <c r="AE312" s="113"/>
      <c r="AG312" s="270"/>
      <c r="AN312" s="113"/>
      <c r="AO312" s="113"/>
      <c r="AP312" s="113"/>
      <c r="AQ312" s="113"/>
      <c r="AR312" s="113"/>
      <c r="AS312" s="113"/>
      <c r="AT312" s="113"/>
      <c r="AU312" s="113"/>
    </row>
    <row r="313" spans="1:48" x14ac:dyDescent="0.2">
      <c r="A313" s="35"/>
      <c r="B313" s="35"/>
      <c r="C313" s="191"/>
      <c r="D313" s="191"/>
      <c r="E313" s="35"/>
      <c r="P313" s="1"/>
      <c r="Q313" s="1"/>
      <c r="AA313" s="113"/>
      <c r="AB313" s="113"/>
      <c r="AC313" s="113"/>
      <c r="AD313" s="113"/>
      <c r="AE313" s="113"/>
      <c r="AG313" s="270"/>
      <c r="AN313" s="113"/>
      <c r="AO313" s="113"/>
      <c r="AP313" s="113"/>
      <c r="AQ313" s="113"/>
      <c r="AR313" s="113"/>
      <c r="AS313" s="113"/>
      <c r="AT313" s="113"/>
      <c r="AU313" s="113"/>
    </row>
    <row r="314" spans="1:48" x14ac:dyDescent="0.2">
      <c r="A314" s="35"/>
      <c r="B314" s="35"/>
      <c r="C314" s="191"/>
      <c r="D314" s="191"/>
      <c r="E314" s="35"/>
      <c r="P314" s="1"/>
      <c r="Q314" s="1"/>
      <c r="AA314" s="113"/>
      <c r="AB314" s="113"/>
      <c r="AC314" s="113"/>
      <c r="AD314" s="113"/>
      <c r="AE314" s="113"/>
      <c r="AG314" s="270"/>
      <c r="AN314" s="113"/>
      <c r="AO314" s="113"/>
      <c r="AP314" s="113"/>
      <c r="AQ314" s="113"/>
      <c r="AR314" s="113"/>
      <c r="AS314" s="113"/>
      <c r="AT314" s="113"/>
      <c r="AU314" s="113"/>
    </row>
    <row r="315" spans="1:48" x14ac:dyDescent="0.2">
      <c r="A315" s="35"/>
      <c r="B315" s="35"/>
      <c r="C315" s="191"/>
      <c r="D315" s="191"/>
      <c r="E315" s="35"/>
      <c r="P315" s="1"/>
      <c r="Q315" s="1"/>
      <c r="AA315" s="113"/>
      <c r="AB315" s="113"/>
      <c r="AC315" s="113"/>
      <c r="AD315" s="113"/>
      <c r="AE315" s="113"/>
      <c r="AG315" s="270"/>
      <c r="AN315" s="113"/>
      <c r="AO315" s="113"/>
      <c r="AP315" s="113"/>
      <c r="AQ315" s="113"/>
      <c r="AR315" s="113"/>
      <c r="AS315" s="113"/>
      <c r="AT315" s="113"/>
      <c r="AU315" s="113"/>
    </row>
    <row r="316" spans="1:48" x14ac:dyDescent="0.2">
      <c r="A316" s="35"/>
      <c r="B316" s="35"/>
      <c r="C316" s="191"/>
      <c r="D316" s="191"/>
      <c r="E316" s="35"/>
      <c r="P316" s="1"/>
      <c r="Q316" s="1"/>
      <c r="AA316" s="113"/>
      <c r="AB316" s="113"/>
      <c r="AC316" s="113"/>
      <c r="AD316" s="113"/>
      <c r="AE316" s="113"/>
      <c r="AG316" s="270"/>
      <c r="AN316" s="113"/>
      <c r="AO316" s="113"/>
      <c r="AP316" s="113"/>
      <c r="AQ316" s="113"/>
      <c r="AR316" s="113"/>
      <c r="AS316" s="113"/>
      <c r="AT316" s="113"/>
      <c r="AU316" s="113"/>
    </row>
    <row r="317" spans="1:48" x14ac:dyDescent="0.2">
      <c r="A317" s="35"/>
      <c r="B317" s="35"/>
      <c r="C317" s="191"/>
      <c r="D317" s="191"/>
      <c r="E317" s="35"/>
      <c r="P317" s="1"/>
      <c r="Q317" s="1"/>
      <c r="AA317" s="113"/>
      <c r="AB317" s="113"/>
      <c r="AC317" s="113"/>
      <c r="AD317" s="113"/>
      <c r="AE317" s="113"/>
      <c r="AG317" s="270"/>
      <c r="AN317" s="113"/>
      <c r="AO317" s="113"/>
      <c r="AP317" s="113"/>
      <c r="AQ317" s="113"/>
      <c r="AR317" s="113"/>
      <c r="AS317" s="113"/>
      <c r="AT317" s="113"/>
      <c r="AU317" s="113"/>
    </row>
    <row r="318" spans="1:48" x14ac:dyDescent="0.2">
      <c r="A318" s="35"/>
      <c r="B318" s="35"/>
      <c r="C318" s="191"/>
      <c r="D318" s="191"/>
      <c r="E318" s="35"/>
      <c r="P318" s="1"/>
      <c r="Q318" s="1"/>
      <c r="AA318" s="113"/>
      <c r="AB318" s="113"/>
      <c r="AC318" s="113"/>
      <c r="AD318" s="113"/>
      <c r="AE318" s="113"/>
      <c r="AG318" s="270"/>
      <c r="AN318" s="113"/>
      <c r="AO318" s="113"/>
      <c r="AP318" s="113"/>
      <c r="AQ318" s="113"/>
      <c r="AR318" s="113"/>
      <c r="AS318" s="113"/>
      <c r="AT318" s="113"/>
      <c r="AU318" s="113"/>
    </row>
    <row r="319" spans="1:48" x14ac:dyDescent="0.2">
      <c r="A319" s="35"/>
      <c r="B319" s="35"/>
      <c r="C319" s="191"/>
      <c r="D319" s="191"/>
      <c r="E319" s="35"/>
      <c r="P319" s="1"/>
      <c r="Q319" s="1"/>
      <c r="AA319" s="113"/>
      <c r="AB319" s="113"/>
      <c r="AC319" s="113"/>
      <c r="AD319" s="113"/>
      <c r="AE319" s="113"/>
      <c r="AG319" s="270"/>
      <c r="AN319" s="113"/>
      <c r="AO319" s="113"/>
      <c r="AP319" s="113"/>
      <c r="AQ319" s="113"/>
      <c r="AR319" s="113"/>
      <c r="AS319" s="113"/>
      <c r="AT319" s="113"/>
      <c r="AU319" s="113"/>
    </row>
    <row r="320" spans="1:48" x14ac:dyDescent="0.2">
      <c r="A320" s="35"/>
      <c r="B320" s="35"/>
      <c r="C320" s="191"/>
      <c r="D320" s="191"/>
      <c r="E320" s="35"/>
      <c r="P320" s="1"/>
      <c r="Q320" s="1"/>
      <c r="AA320" s="113"/>
      <c r="AB320" s="113"/>
      <c r="AC320" s="113"/>
      <c r="AD320" s="113"/>
      <c r="AE320" s="113"/>
      <c r="AG320" s="270"/>
      <c r="AN320" s="113"/>
      <c r="AO320" s="113"/>
      <c r="AP320" s="113"/>
      <c r="AQ320" s="113"/>
      <c r="AR320" s="113"/>
      <c r="AS320" s="113"/>
      <c r="AT320" s="113"/>
      <c r="AU320" s="113"/>
    </row>
    <row r="321" spans="1:48" x14ac:dyDescent="0.2">
      <c r="A321" s="35"/>
      <c r="B321" s="35"/>
      <c r="C321" s="191"/>
      <c r="D321" s="191"/>
      <c r="E321" s="35"/>
      <c r="P321" s="1"/>
      <c r="Q321" s="1"/>
      <c r="AA321" s="113"/>
      <c r="AB321" s="113"/>
      <c r="AC321" s="113"/>
      <c r="AD321" s="113"/>
      <c r="AE321" s="113"/>
      <c r="AG321" s="270"/>
      <c r="AN321" s="113"/>
      <c r="AO321" s="113"/>
      <c r="AP321" s="113"/>
      <c r="AQ321" s="113"/>
      <c r="AR321" s="113"/>
      <c r="AS321" s="113"/>
      <c r="AT321" s="113"/>
      <c r="AU321" s="113"/>
    </row>
    <row r="322" spans="1:48" x14ac:dyDescent="0.2">
      <c r="A322" s="35"/>
      <c r="B322" s="35"/>
      <c r="C322" s="191"/>
      <c r="D322" s="191"/>
      <c r="E322" s="35"/>
      <c r="P322" s="1"/>
      <c r="Q322" s="1"/>
      <c r="AA322" s="113"/>
      <c r="AB322" s="113"/>
      <c r="AC322" s="113"/>
      <c r="AD322" s="113"/>
      <c r="AE322" s="113"/>
      <c r="AG322" s="270"/>
      <c r="AN322" s="113"/>
      <c r="AO322" s="113"/>
      <c r="AP322" s="113"/>
      <c r="AQ322" s="113"/>
      <c r="AR322" s="113"/>
      <c r="AS322" s="113"/>
      <c r="AT322" s="113"/>
      <c r="AU322" s="113"/>
      <c r="AV322" s="113"/>
    </row>
    <row r="323" spans="1:48" x14ac:dyDescent="0.2">
      <c r="A323" s="35"/>
      <c r="B323" s="35"/>
      <c r="C323" s="191"/>
      <c r="D323" s="191"/>
      <c r="E323" s="35"/>
      <c r="P323" s="1"/>
      <c r="Q323" s="1"/>
      <c r="AA323" s="113"/>
      <c r="AB323" s="113"/>
      <c r="AC323" s="113"/>
      <c r="AD323" s="113"/>
      <c r="AE323" s="113"/>
      <c r="AG323" s="270"/>
      <c r="AN323" s="113"/>
      <c r="AO323" s="113"/>
      <c r="AP323" s="113"/>
      <c r="AQ323" s="113"/>
      <c r="AR323" s="113"/>
      <c r="AS323" s="113"/>
      <c r="AT323" s="113"/>
      <c r="AU323" s="113"/>
    </row>
    <row r="324" spans="1:48" x14ac:dyDescent="0.2">
      <c r="A324" s="35"/>
      <c r="B324" s="35"/>
      <c r="C324" s="191"/>
      <c r="D324" s="191"/>
      <c r="E324" s="35"/>
      <c r="P324" s="1"/>
      <c r="Q324" s="1"/>
      <c r="AA324" s="113"/>
      <c r="AB324" s="113"/>
      <c r="AC324" s="113"/>
      <c r="AD324" s="113"/>
      <c r="AE324" s="113"/>
      <c r="AG324" s="270"/>
      <c r="AN324" s="113"/>
      <c r="AO324" s="113"/>
      <c r="AP324" s="113"/>
      <c r="AQ324" s="113"/>
      <c r="AR324" s="113"/>
      <c r="AS324" s="113"/>
      <c r="AT324" s="113"/>
      <c r="AU324" s="113"/>
    </row>
    <row r="325" spans="1:48" x14ac:dyDescent="0.2">
      <c r="A325" s="35"/>
      <c r="B325" s="35"/>
      <c r="C325" s="191"/>
      <c r="D325" s="191"/>
      <c r="E325" s="35"/>
      <c r="P325" s="1"/>
      <c r="Q325" s="1"/>
      <c r="AA325" s="113"/>
      <c r="AB325" s="113"/>
      <c r="AC325" s="113"/>
      <c r="AD325" s="113"/>
      <c r="AE325" s="113"/>
      <c r="AG325" s="270"/>
      <c r="AN325" s="113"/>
      <c r="AO325" s="113"/>
      <c r="AP325" s="113"/>
      <c r="AQ325" s="113"/>
      <c r="AR325" s="113"/>
      <c r="AS325" s="113"/>
      <c r="AT325" s="113"/>
      <c r="AU325" s="113"/>
    </row>
    <row r="326" spans="1:48" x14ac:dyDescent="0.2">
      <c r="A326" s="35"/>
      <c r="B326" s="35"/>
      <c r="C326" s="191"/>
      <c r="D326" s="191"/>
      <c r="E326" s="35"/>
      <c r="P326" s="1"/>
      <c r="Q326" s="1"/>
      <c r="AA326" s="113"/>
      <c r="AB326" s="113"/>
      <c r="AC326" s="113"/>
      <c r="AD326" s="113"/>
      <c r="AE326" s="113"/>
      <c r="AG326" s="270"/>
      <c r="AN326" s="113"/>
      <c r="AO326" s="113"/>
      <c r="AP326" s="113"/>
      <c r="AQ326" s="113"/>
      <c r="AR326" s="113"/>
      <c r="AS326" s="113"/>
      <c r="AT326" s="113"/>
      <c r="AU326" s="113"/>
    </row>
    <row r="327" spans="1:48" x14ac:dyDescent="0.2">
      <c r="A327" s="35"/>
      <c r="B327" s="35"/>
      <c r="C327" s="191"/>
      <c r="D327" s="191"/>
      <c r="E327" s="35"/>
      <c r="P327" s="1"/>
      <c r="Q327" s="1"/>
      <c r="AA327" s="113"/>
      <c r="AB327" s="113"/>
      <c r="AC327" s="113"/>
      <c r="AD327" s="113"/>
      <c r="AE327" s="113"/>
      <c r="AG327" s="270"/>
      <c r="AN327" s="113"/>
      <c r="AO327" s="113"/>
      <c r="AP327" s="113"/>
      <c r="AQ327" s="113"/>
      <c r="AR327" s="113"/>
      <c r="AS327" s="113"/>
      <c r="AT327" s="113"/>
      <c r="AU327" s="113"/>
    </row>
    <row r="328" spans="1:48" x14ac:dyDescent="0.2">
      <c r="A328" s="35"/>
      <c r="B328" s="35"/>
      <c r="C328" s="191"/>
      <c r="D328" s="191"/>
      <c r="E328" s="35"/>
      <c r="P328" s="1"/>
      <c r="Q328" s="1"/>
      <c r="AA328" s="113"/>
      <c r="AB328" s="113"/>
      <c r="AC328" s="113"/>
      <c r="AD328" s="113"/>
      <c r="AE328" s="113"/>
      <c r="AG328" s="270"/>
      <c r="AN328" s="113"/>
      <c r="AO328" s="113"/>
      <c r="AP328" s="113"/>
      <c r="AQ328" s="113"/>
      <c r="AR328" s="113"/>
      <c r="AS328" s="113"/>
      <c r="AT328" s="113"/>
      <c r="AU328" s="113"/>
    </row>
    <row r="329" spans="1:48" x14ac:dyDescent="0.2">
      <c r="A329" s="35"/>
      <c r="B329" s="35"/>
      <c r="C329" s="191"/>
      <c r="D329" s="191"/>
      <c r="E329" s="35"/>
      <c r="P329" s="1"/>
      <c r="Q329" s="1"/>
      <c r="AA329" s="113"/>
      <c r="AB329" s="113"/>
      <c r="AC329" s="113"/>
      <c r="AD329" s="113"/>
      <c r="AE329" s="113"/>
      <c r="AG329" s="270"/>
      <c r="AN329" s="113"/>
      <c r="AO329" s="113"/>
      <c r="AP329" s="113"/>
      <c r="AQ329" s="113"/>
      <c r="AR329" s="113"/>
      <c r="AS329" s="113"/>
      <c r="AT329" s="113"/>
      <c r="AU329" s="113"/>
    </row>
    <row r="330" spans="1:48" x14ac:dyDescent="0.2">
      <c r="A330" s="35"/>
      <c r="B330" s="35"/>
      <c r="C330" s="191"/>
      <c r="D330" s="191"/>
      <c r="E330" s="35"/>
      <c r="P330" s="1"/>
      <c r="Q330" s="1"/>
      <c r="AA330" s="113"/>
      <c r="AB330" s="113"/>
      <c r="AC330" s="113"/>
      <c r="AD330" s="113"/>
      <c r="AE330" s="113"/>
      <c r="AG330" s="270"/>
      <c r="AN330" s="113"/>
      <c r="AO330" s="113"/>
      <c r="AP330" s="113"/>
      <c r="AQ330" s="113"/>
      <c r="AR330" s="113"/>
      <c r="AS330" s="113"/>
      <c r="AT330" s="113"/>
      <c r="AU330" s="113"/>
    </row>
    <row r="331" spans="1:48" x14ac:dyDescent="0.2">
      <c r="A331" s="35"/>
      <c r="B331" s="35"/>
      <c r="C331" s="191"/>
      <c r="D331" s="191"/>
      <c r="E331" s="35"/>
      <c r="P331" s="1"/>
      <c r="Q331" s="1"/>
      <c r="AA331" s="113"/>
      <c r="AB331" s="113"/>
      <c r="AC331" s="113"/>
      <c r="AD331" s="113"/>
      <c r="AE331" s="113"/>
      <c r="AG331" s="270"/>
      <c r="AN331" s="113"/>
      <c r="AO331" s="113"/>
      <c r="AP331" s="113"/>
      <c r="AQ331" s="113"/>
      <c r="AR331" s="113"/>
      <c r="AS331" s="113"/>
      <c r="AT331" s="113"/>
      <c r="AU331" s="113"/>
    </row>
    <row r="332" spans="1:48" x14ac:dyDescent="0.2">
      <c r="A332" s="35"/>
      <c r="B332" s="35"/>
      <c r="C332" s="191"/>
      <c r="D332" s="191"/>
      <c r="E332" s="35"/>
      <c r="P332" s="1"/>
      <c r="Q332" s="1"/>
      <c r="AA332" s="113"/>
      <c r="AB332" s="113"/>
      <c r="AC332" s="113"/>
      <c r="AD332" s="113"/>
      <c r="AE332" s="113"/>
      <c r="AG332" s="270"/>
      <c r="AN332" s="113"/>
      <c r="AO332" s="113"/>
      <c r="AP332" s="113"/>
      <c r="AQ332" s="113"/>
      <c r="AR332" s="113"/>
      <c r="AS332" s="113"/>
      <c r="AT332" s="113"/>
      <c r="AU332" s="113"/>
    </row>
    <row r="333" spans="1:48" x14ac:dyDescent="0.2">
      <c r="A333" s="35"/>
      <c r="B333" s="35"/>
      <c r="C333" s="191"/>
      <c r="D333" s="191"/>
      <c r="E333" s="35"/>
      <c r="P333" s="1"/>
      <c r="Q333" s="1"/>
      <c r="AA333" s="113"/>
      <c r="AB333" s="113"/>
      <c r="AC333" s="113"/>
      <c r="AD333" s="113"/>
      <c r="AE333" s="113"/>
      <c r="AG333" s="270"/>
      <c r="AN333" s="113"/>
      <c r="AO333" s="113"/>
      <c r="AP333" s="113"/>
      <c r="AQ333" s="113"/>
      <c r="AR333" s="113"/>
      <c r="AS333" s="113"/>
      <c r="AT333" s="113"/>
      <c r="AU333" s="113"/>
    </row>
    <row r="334" spans="1:48" x14ac:dyDescent="0.2">
      <c r="A334" s="35"/>
      <c r="B334" s="35"/>
      <c r="C334" s="191"/>
      <c r="D334" s="191"/>
      <c r="E334" s="35"/>
      <c r="P334" s="1"/>
      <c r="Q334" s="1"/>
      <c r="AA334" s="113"/>
      <c r="AB334" s="113"/>
      <c r="AC334" s="113"/>
      <c r="AD334" s="113"/>
      <c r="AE334" s="113"/>
      <c r="AG334" s="270"/>
      <c r="AN334" s="113"/>
      <c r="AO334" s="113"/>
      <c r="AP334" s="113"/>
      <c r="AQ334" s="113"/>
      <c r="AR334" s="113"/>
      <c r="AS334" s="113"/>
      <c r="AT334" s="113"/>
      <c r="AU334" s="113"/>
    </row>
    <row r="335" spans="1:48" x14ac:dyDescent="0.2">
      <c r="A335" s="35"/>
      <c r="B335" s="35"/>
      <c r="C335" s="191"/>
      <c r="D335" s="191"/>
      <c r="E335" s="35"/>
      <c r="P335" s="1"/>
      <c r="Q335" s="1"/>
      <c r="AA335" s="113"/>
      <c r="AB335" s="113"/>
      <c r="AC335" s="113"/>
      <c r="AD335" s="113"/>
      <c r="AE335" s="113"/>
      <c r="AG335" s="270"/>
      <c r="AN335" s="113"/>
      <c r="AO335" s="113"/>
      <c r="AP335" s="113"/>
      <c r="AQ335" s="113"/>
      <c r="AR335" s="113"/>
      <c r="AS335" s="113"/>
      <c r="AT335" s="113"/>
      <c r="AU335" s="113"/>
    </row>
    <row r="336" spans="1:48" x14ac:dyDescent="0.2">
      <c r="A336" s="35"/>
      <c r="B336" s="35"/>
      <c r="C336" s="191"/>
      <c r="D336" s="191"/>
      <c r="E336" s="35"/>
      <c r="P336" s="1"/>
      <c r="Q336" s="1"/>
      <c r="AA336" s="113"/>
      <c r="AB336" s="113"/>
      <c r="AC336" s="113"/>
      <c r="AD336" s="113"/>
      <c r="AE336" s="113"/>
      <c r="AG336" s="270"/>
      <c r="AN336" s="113"/>
      <c r="AO336" s="113"/>
      <c r="AP336" s="113"/>
      <c r="AQ336" s="113"/>
      <c r="AR336" s="113"/>
      <c r="AS336" s="113"/>
      <c r="AT336" s="113"/>
      <c r="AU336" s="113"/>
      <c r="AV336" s="113"/>
    </row>
    <row r="337" spans="1:47" x14ac:dyDescent="0.2">
      <c r="A337" s="35"/>
      <c r="B337" s="35"/>
      <c r="C337" s="191"/>
      <c r="D337" s="191"/>
      <c r="E337" s="35"/>
      <c r="P337" s="1"/>
      <c r="Q337" s="1"/>
      <c r="AA337" s="113"/>
      <c r="AB337" s="113"/>
      <c r="AC337" s="113"/>
      <c r="AD337" s="113"/>
      <c r="AE337" s="113"/>
      <c r="AG337" s="270"/>
      <c r="AN337" s="113"/>
      <c r="AO337" s="113"/>
      <c r="AP337" s="113"/>
      <c r="AQ337" s="113"/>
      <c r="AR337" s="113"/>
      <c r="AS337" s="113"/>
      <c r="AT337" s="113"/>
      <c r="AU337" s="113"/>
    </row>
    <row r="338" spans="1:47" x14ac:dyDescent="0.2">
      <c r="A338" s="35"/>
      <c r="B338" s="35"/>
      <c r="C338" s="191"/>
      <c r="D338" s="191"/>
      <c r="E338" s="35"/>
      <c r="P338" s="1"/>
      <c r="Q338" s="1"/>
      <c r="AA338" s="113"/>
      <c r="AB338" s="113"/>
      <c r="AC338" s="113"/>
      <c r="AD338" s="113"/>
      <c r="AE338" s="113"/>
      <c r="AG338" s="270"/>
      <c r="AN338" s="113"/>
      <c r="AO338" s="113"/>
      <c r="AP338" s="113"/>
      <c r="AQ338" s="113"/>
      <c r="AR338" s="113"/>
      <c r="AS338" s="113"/>
      <c r="AT338" s="113"/>
      <c r="AU338" s="113"/>
    </row>
    <row r="339" spans="1:47" x14ac:dyDescent="0.2">
      <c r="A339" s="35"/>
      <c r="B339" s="35"/>
      <c r="C339" s="191"/>
      <c r="D339" s="191"/>
      <c r="E339" s="35"/>
      <c r="P339" s="1"/>
      <c r="Q339" s="1"/>
      <c r="AA339" s="113"/>
      <c r="AB339" s="113"/>
      <c r="AC339" s="113"/>
      <c r="AD339" s="113"/>
      <c r="AE339" s="113"/>
      <c r="AG339" s="270"/>
      <c r="AN339" s="113"/>
      <c r="AO339" s="113"/>
      <c r="AP339" s="113"/>
      <c r="AQ339" s="113"/>
      <c r="AR339" s="113"/>
      <c r="AS339" s="113"/>
      <c r="AT339" s="113"/>
      <c r="AU339" s="113"/>
    </row>
    <row r="340" spans="1:47" x14ac:dyDescent="0.2">
      <c r="A340" s="35"/>
      <c r="B340" s="35"/>
      <c r="C340" s="191"/>
      <c r="D340" s="191"/>
      <c r="E340" s="35"/>
      <c r="P340" s="1"/>
      <c r="Q340" s="1"/>
      <c r="AA340" s="113"/>
      <c r="AB340" s="113"/>
      <c r="AC340" s="113"/>
      <c r="AD340" s="113"/>
      <c r="AE340" s="113"/>
      <c r="AG340" s="270"/>
      <c r="AN340" s="113"/>
      <c r="AO340" s="113"/>
      <c r="AP340" s="113"/>
      <c r="AQ340" s="113"/>
      <c r="AR340" s="113"/>
      <c r="AS340" s="113"/>
      <c r="AT340" s="113"/>
      <c r="AU340" s="113"/>
    </row>
    <row r="341" spans="1:47" x14ac:dyDescent="0.2">
      <c r="A341" s="35"/>
      <c r="B341" s="35"/>
      <c r="C341" s="191"/>
      <c r="D341" s="191"/>
      <c r="E341" s="35"/>
      <c r="P341" s="1"/>
      <c r="Q341" s="1"/>
      <c r="AA341" s="113"/>
      <c r="AB341" s="113"/>
      <c r="AC341" s="113"/>
      <c r="AD341" s="113"/>
      <c r="AE341" s="113"/>
      <c r="AG341" s="270"/>
      <c r="AN341" s="113"/>
      <c r="AO341" s="113"/>
      <c r="AP341" s="113"/>
      <c r="AQ341" s="113"/>
      <c r="AR341" s="113"/>
      <c r="AS341" s="113"/>
      <c r="AT341" s="113"/>
      <c r="AU341" s="113"/>
    </row>
    <row r="342" spans="1:47" x14ac:dyDescent="0.2">
      <c r="A342" s="35"/>
      <c r="B342" s="35"/>
      <c r="C342" s="191"/>
      <c r="D342" s="191"/>
      <c r="E342" s="35"/>
      <c r="P342" s="1"/>
      <c r="Q342" s="1"/>
      <c r="AA342" s="113"/>
      <c r="AB342" s="113"/>
      <c r="AC342" s="113"/>
      <c r="AD342" s="113"/>
      <c r="AE342" s="113"/>
      <c r="AG342" s="270"/>
      <c r="AN342" s="113"/>
      <c r="AO342" s="113"/>
      <c r="AP342" s="113"/>
      <c r="AQ342" s="113"/>
      <c r="AR342" s="113"/>
      <c r="AS342" s="113"/>
      <c r="AT342" s="113"/>
      <c r="AU342" s="113"/>
    </row>
    <row r="343" spans="1:47" x14ac:dyDescent="0.2">
      <c r="A343" s="35"/>
      <c r="B343" s="35"/>
      <c r="C343" s="191"/>
      <c r="D343" s="191"/>
      <c r="E343" s="35"/>
      <c r="P343" s="1"/>
      <c r="Q343" s="1"/>
      <c r="AA343" s="113"/>
      <c r="AB343" s="113"/>
      <c r="AC343" s="113"/>
      <c r="AD343" s="113"/>
      <c r="AE343" s="113"/>
      <c r="AG343" s="270"/>
      <c r="AN343" s="113"/>
      <c r="AO343" s="113"/>
      <c r="AP343" s="113"/>
      <c r="AQ343" s="113"/>
      <c r="AR343" s="113"/>
      <c r="AS343" s="113"/>
      <c r="AT343" s="113"/>
      <c r="AU343" s="113"/>
    </row>
    <row r="344" spans="1:47" x14ac:dyDescent="0.2">
      <c r="A344" s="35"/>
      <c r="B344" s="35"/>
      <c r="C344" s="191"/>
      <c r="D344" s="191"/>
      <c r="E344" s="35"/>
      <c r="P344" s="1"/>
      <c r="Q344" s="1"/>
      <c r="AA344" s="113"/>
      <c r="AB344" s="113"/>
      <c r="AC344" s="113"/>
      <c r="AD344" s="113"/>
      <c r="AE344" s="113"/>
      <c r="AG344" s="270"/>
      <c r="AN344" s="113"/>
      <c r="AO344" s="113"/>
      <c r="AP344" s="113"/>
      <c r="AQ344" s="113"/>
      <c r="AR344" s="113"/>
      <c r="AS344" s="113"/>
      <c r="AT344" s="113"/>
      <c r="AU344" s="113"/>
    </row>
    <row r="345" spans="1:47" x14ac:dyDescent="0.2">
      <c r="A345" s="35"/>
      <c r="B345" s="35"/>
      <c r="C345" s="191"/>
      <c r="D345" s="191"/>
      <c r="E345" s="35"/>
      <c r="P345" s="1"/>
      <c r="Q345" s="1"/>
      <c r="AA345" s="113"/>
      <c r="AB345" s="113"/>
      <c r="AC345" s="113"/>
      <c r="AD345" s="113"/>
      <c r="AE345" s="113"/>
      <c r="AG345" s="270"/>
      <c r="AN345" s="113"/>
      <c r="AO345" s="113"/>
      <c r="AP345" s="113"/>
      <c r="AQ345" s="113"/>
      <c r="AR345" s="113"/>
      <c r="AS345" s="113"/>
      <c r="AT345" s="113"/>
      <c r="AU345" s="113"/>
    </row>
    <row r="346" spans="1:47" x14ac:dyDescent="0.2">
      <c r="A346" s="35"/>
      <c r="B346" s="35"/>
      <c r="C346" s="191"/>
      <c r="D346" s="191"/>
      <c r="E346" s="35"/>
      <c r="P346" s="1"/>
      <c r="Q346" s="1"/>
      <c r="AA346" s="113"/>
      <c r="AB346" s="113"/>
      <c r="AC346" s="113"/>
      <c r="AD346" s="113"/>
      <c r="AE346" s="113"/>
      <c r="AG346" s="270"/>
      <c r="AN346" s="113"/>
      <c r="AO346" s="113"/>
      <c r="AP346" s="113"/>
      <c r="AQ346" s="113"/>
      <c r="AR346" s="113"/>
      <c r="AS346" s="113"/>
      <c r="AT346" s="113"/>
      <c r="AU346" s="113"/>
    </row>
    <row r="347" spans="1:47" x14ac:dyDescent="0.2">
      <c r="A347" s="35"/>
      <c r="B347" s="35"/>
      <c r="C347" s="191"/>
      <c r="D347" s="191"/>
      <c r="E347" s="35"/>
      <c r="P347" s="1"/>
      <c r="Q347" s="1"/>
      <c r="AA347" s="113"/>
      <c r="AB347" s="113"/>
      <c r="AC347" s="113"/>
      <c r="AD347" s="113"/>
      <c r="AE347" s="113"/>
      <c r="AG347" s="270"/>
      <c r="AN347" s="113"/>
      <c r="AO347" s="113"/>
      <c r="AP347" s="113"/>
      <c r="AQ347" s="113"/>
      <c r="AR347" s="113"/>
      <c r="AS347" s="113"/>
      <c r="AT347" s="113"/>
      <c r="AU347" s="113"/>
    </row>
    <row r="348" spans="1:47" x14ac:dyDescent="0.2">
      <c r="A348" s="35"/>
      <c r="B348" s="35"/>
      <c r="C348" s="191"/>
      <c r="D348" s="191"/>
      <c r="E348" s="35"/>
      <c r="P348" s="1"/>
      <c r="Q348" s="1"/>
      <c r="AA348" s="113"/>
      <c r="AB348" s="113"/>
      <c r="AC348" s="113"/>
      <c r="AD348" s="113"/>
      <c r="AE348" s="113"/>
      <c r="AG348" s="270"/>
      <c r="AN348" s="113"/>
      <c r="AO348" s="113"/>
      <c r="AP348" s="113"/>
      <c r="AQ348" s="113"/>
      <c r="AR348" s="113"/>
      <c r="AS348" s="113"/>
      <c r="AT348" s="113"/>
      <c r="AU348" s="113"/>
    </row>
    <row r="349" spans="1:47" x14ac:dyDescent="0.2">
      <c r="A349" s="35"/>
      <c r="B349" s="35"/>
      <c r="C349" s="191"/>
      <c r="D349" s="191"/>
      <c r="E349" s="35"/>
      <c r="P349" s="1"/>
      <c r="Q349" s="1"/>
      <c r="AA349" s="113"/>
      <c r="AB349" s="113"/>
      <c r="AC349" s="113"/>
      <c r="AD349" s="113"/>
      <c r="AE349" s="113"/>
      <c r="AG349" s="270"/>
      <c r="AN349" s="113"/>
      <c r="AO349" s="113"/>
      <c r="AP349" s="113"/>
      <c r="AQ349" s="113"/>
      <c r="AR349" s="113"/>
      <c r="AS349" s="113"/>
      <c r="AT349" s="113"/>
      <c r="AU349" s="113"/>
    </row>
    <row r="350" spans="1:47" x14ac:dyDescent="0.2">
      <c r="A350" s="35"/>
      <c r="B350" s="35"/>
      <c r="C350" s="191"/>
      <c r="D350" s="191"/>
      <c r="E350" s="35"/>
      <c r="P350" s="1"/>
      <c r="Q350" s="1"/>
      <c r="AA350" s="113"/>
      <c r="AB350" s="113"/>
      <c r="AC350" s="113"/>
      <c r="AD350" s="113"/>
      <c r="AE350" s="113"/>
      <c r="AG350" s="270"/>
      <c r="AN350" s="113"/>
      <c r="AO350" s="113"/>
      <c r="AP350" s="113"/>
      <c r="AQ350" s="113"/>
      <c r="AR350" s="113"/>
      <c r="AS350" s="113"/>
      <c r="AT350" s="113"/>
      <c r="AU350" s="113"/>
    </row>
    <row r="351" spans="1:47" x14ac:dyDescent="0.2">
      <c r="A351" s="35"/>
      <c r="B351" s="35"/>
      <c r="C351" s="191"/>
      <c r="D351" s="191"/>
      <c r="E351" s="35"/>
      <c r="P351" s="1"/>
      <c r="Q351" s="1"/>
      <c r="AA351" s="113"/>
      <c r="AB351" s="113"/>
      <c r="AC351" s="113"/>
      <c r="AD351" s="113"/>
      <c r="AE351" s="113"/>
      <c r="AG351" s="270"/>
      <c r="AN351" s="113"/>
      <c r="AO351" s="113"/>
      <c r="AP351" s="113"/>
      <c r="AQ351" s="113"/>
      <c r="AR351" s="113"/>
      <c r="AS351" s="113"/>
      <c r="AT351" s="113"/>
      <c r="AU351" s="113"/>
    </row>
    <row r="352" spans="1:47" x14ac:dyDescent="0.2">
      <c r="A352" s="35"/>
      <c r="B352" s="35"/>
      <c r="C352" s="191"/>
      <c r="D352" s="191"/>
      <c r="E352" s="35"/>
      <c r="P352" s="1"/>
      <c r="Q352" s="1"/>
      <c r="AA352" s="113"/>
      <c r="AB352" s="113"/>
      <c r="AC352" s="113"/>
      <c r="AD352" s="113"/>
      <c r="AE352" s="113"/>
      <c r="AG352" s="270"/>
      <c r="AN352" s="113"/>
      <c r="AO352" s="113"/>
      <c r="AP352" s="113"/>
      <c r="AQ352" s="113"/>
      <c r="AR352" s="113"/>
      <c r="AS352" s="113"/>
      <c r="AT352" s="113"/>
      <c r="AU352" s="113"/>
    </row>
    <row r="353" spans="1:64" x14ac:dyDescent="0.2">
      <c r="A353" s="35"/>
      <c r="B353" s="35"/>
      <c r="C353" s="191"/>
      <c r="D353" s="191"/>
      <c r="E353" s="35"/>
      <c r="P353" s="1"/>
      <c r="Q353" s="1"/>
      <c r="AA353" s="113"/>
      <c r="AB353" s="113"/>
      <c r="AC353" s="113"/>
      <c r="AD353" s="113"/>
      <c r="AE353" s="113"/>
      <c r="AG353" s="270"/>
      <c r="AN353" s="113"/>
      <c r="AO353" s="113"/>
      <c r="AP353" s="113"/>
      <c r="AQ353" s="113"/>
      <c r="AR353" s="113"/>
      <c r="AS353" s="113"/>
      <c r="AT353" s="113"/>
      <c r="AU353" s="113"/>
    </row>
    <row r="354" spans="1:64" x14ac:dyDescent="0.2">
      <c r="A354" s="35"/>
      <c r="B354" s="35"/>
      <c r="C354" s="191"/>
      <c r="D354" s="191"/>
      <c r="E354" s="35"/>
      <c r="P354" s="1"/>
      <c r="Q354" s="1"/>
      <c r="AA354" s="113"/>
      <c r="AB354" s="113"/>
      <c r="AC354" s="113"/>
      <c r="AD354" s="113"/>
      <c r="AE354" s="113"/>
      <c r="AG354" s="270"/>
      <c r="AN354" s="113"/>
      <c r="AO354" s="113"/>
      <c r="AP354" s="113"/>
      <c r="AQ354" s="113"/>
      <c r="AR354" s="113"/>
      <c r="AS354" s="113"/>
      <c r="AT354" s="113"/>
      <c r="AU354" s="113"/>
      <c r="AV354" s="113"/>
    </row>
    <row r="355" spans="1:64" x14ac:dyDescent="0.2">
      <c r="A355" s="35"/>
      <c r="B355" s="35"/>
      <c r="C355" s="191"/>
      <c r="D355" s="191"/>
      <c r="E355" s="35"/>
      <c r="P355" s="1"/>
      <c r="Q355" s="1"/>
      <c r="AA355" s="113"/>
      <c r="AB355" s="113"/>
      <c r="AC355" s="113"/>
      <c r="AD355" s="113"/>
      <c r="AE355" s="113"/>
      <c r="AG355" s="270"/>
      <c r="AN355" s="113"/>
      <c r="AO355" s="113"/>
      <c r="AP355" s="113"/>
      <c r="AQ355" s="113"/>
      <c r="AR355" s="113"/>
      <c r="AS355" s="113"/>
      <c r="AT355" s="113"/>
      <c r="AU355" s="113"/>
    </row>
    <row r="356" spans="1:64" x14ac:dyDescent="0.2">
      <c r="A356" s="35"/>
      <c r="B356" s="35"/>
      <c r="C356" s="191"/>
      <c r="D356" s="191"/>
      <c r="E356" s="35"/>
      <c r="P356" s="1"/>
      <c r="Q356" s="1"/>
      <c r="AA356" s="113"/>
      <c r="AB356" s="113"/>
      <c r="AC356" s="113"/>
      <c r="AD356" s="113"/>
      <c r="AE356" s="113"/>
      <c r="AG356" s="270"/>
      <c r="AN356" s="113"/>
      <c r="AO356" s="113"/>
      <c r="AP356" s="113"/>
      <c r="AQ356" s="113"/>
      <c r="AR356" s="113"/>
      <c r="AS356" s="113"/>
      <c r="AT356" s="113"/>
      <c r="AU356" s="113"/>
    </row>
    <row r="357" spans="1:64" x14ac:dyDescent="0.2">
      <c r="A357" s="35"/>
      <c r="B357" s="35"/>
      <c r="C357" s="191"/>
      <c r="D357" s="191"/>
      <c r="E357" s="35"/>
      <c r="P357" s="1"/>
      <c r="Q357" s="1"/>
      <c r="AA357" s="113"/>
      <c r="AB357" s="113"/>
      <c r="AC357" s="113"/>
      <c r="AD357" s="113"/>
      <c r="AE357" s="113"/>
      <c r="AG357" s="270"/>
      <c r="AN357" s="113"/>
      <c r="AO357" s="113"/>
      <c r="AP357" s="113"/>
      <c r="AQ357" s="113"/>
      <c r="AR357" s="113"/>
      <c r="AS357" s="113"/>
      <c r="AT357" s="113"/>
      <c r="AU357" s="113"/>
    </row>
    <row r="358" spans="1:64" x14ac:dyDescent="0.2">
      <c r="A358" s="35"/>
      <c r="B358" s="35"/>
      <c r="C358" s="191"/>
      <c r="D358" s="191"/>
      <c r="E358" s="35"/>
      <c r="P358" s="1"/>
      <c r="Q358" s="1"/>
      <c r="AA358" s="113"/>
      <c r="AB358" s="113"/>
      <c r="AC358" s="113"/>
      <c r="AD358" s="113"/>
      <c r="AE358" s="113"/>
      <c r="AG358" s="270"/>
      <c r="AN358" s="113"/>
      <c r="AO358" s="113"/>
      <c r="AP358" s="113"/>
      <c r="AQ358" s="113"/>
      <c r="AR358" s="113"/>
      <c r="AS358" s="113"/>
      <c r="AT358" s="113"/>
      <c r="AU358" s="113"/>
    </row>
    <row r="359" spans="1:64" x14ac:dyDescent="0.2">
      <c r="A359" s="35"/>
      <c r="B359" s="35"/>
      <c r="C359" s="191"/>
      <c r="D359" s="191"/>
      <c r="E359" s="35"/>
      <c r="P359" s="1"/>
      <c r="Q359" s="1"/>
      <c r="AA359" s="113"/>
      <c r="AB359" s="113"/>
      <c r="AC359" s="113"/>
      <c r="AD359" s="113"/>
      <c r="AE359" s="113"/>
      <c r="AG359" s="270"/>
      <c r="AN359" s="113"/>
      <c r="AO359" s="113"/>
      <c r="AP359" s="113"/>
      <c r="AQ359" s="113"/>
      <c r="AR359" s="113"/>
      <c r="AS359" s="113"/>
      <c r="AT359" s="113"/>
      <c r="AU359" s="113"/>
    </row>
    <row r="360" spans="1:64" x14ac:dyDescent="0.2">
      <c r="A360" s="35"/>
      <c r="B360" s="35"/>
      <c r="C360" s="191"/>
      <c r="D360" s="191"/>
      <c r="E360" s="35"/>
      <c r="P360" s="1"/>
      <c r="Q360" s="1"/>
      <c r="AA360" s="113"/>
      <c r="AB360" s="113"/>
      <c r="AC360" s="113"/>
      <c r="AD360" s="113"/>
      <c r="AE360" s="113"/>
      <c r="AG360" s="270"/>
      <c r="AN360" s="113"/>
      <c r="AO360" s="113"/>
      <c r="AP360" s="113"/>
      <c r="AQ360" s="113"/>
      <c r="AR360" s="113"/>
      <c r="AS360" s="113"/>
      <c r="AT360" s="113"/>
      <c r="AU360" s="113"/>
    </row>
    <row r="361" spans="1:64" x14ac:dyDescent="0.2">
      <c r="A361" s="35"/>
      <c r="B361" s="35"/>
      <c r="C361" s="191"/>
      <c r="D361" s="191"/>
      <c r="E361" s="35"/>
      <c r="P361" s="1"/>
      <c r="Q361" s="1"/>
      <c r="AA361" s="113"/>
      <c r="AB361" s="113"/>
      <c r="AC361" s="113"/>
      <c r="AD361" s="113"/>
      <c r="AE361" s="113"/>
      <c r="AG361" s="270"/>
      <c r="AN361" s="113"/>
      <c r="AO361" s="113"/>
      <c r="AP361" s="113"/>
      <c r="AQ361" s="113"/>
      <c r="AR361" s="113"/>
      <c r="AS361" s="113"/>
      <c r="AT361" s="113"/>
      <c r="AU361" s="113"/>
    </row>
    <row r="362" spans="1:64" x14ac:dyDescent="0.2">
      <c r="A362" s="35"/>
      <c r="B362" s="35"/>
      <c r="C362" s="191"/>
      <c r="D362" s="191"/>
      <c r="E362" s="35"/>
      <c r="P362" s="1"/>
      <c r="Q362" s="1"/>
      <c r="AA362" s="113"/>
      <c r="AB362" s="113"/>
      <c r="AC362" s="113"/>
      <c r="AD362" s="113"/>
      <c r="AE362" s="113"/>
      <c r="AG362" s="270"/>
      <c r="AN362" s="113"/>
      <c r="AO362" s="113"/>
      <c r="AP362" s="113"/>
      <c r="AQ362" s="113"/>
      <c r="AR362" s="113"/>
      <c r="AS362" s="113"/>
      <c r="AT362" s="113"/>
      <c r="AU362" s="113"/>
    </row>
    <row r="363" spans="1:64" x14ac:dyDescent="0.2">
      <c r="A363" s="35"/>
      <c r="B363" s="35"/>
      <c r="C363" s="191"/>
      <c r="D363" s="191"/>
      <c r="E363" s="35"/>
      <c r="P363" s="1"/>
      <c r="Q363" s="1"/>
      <c r="AA363" s="113"/>
      <c r="AB363" s="113"/>
      <c r="AC363" s="113"/>
      <c r="AD363" s="113"/>
      <c r="AE363" s="113"/>
      <c r="AG363" s="270"/>
      <c r="AN363" s="113"/>
      <c r="AO363" s="113"/>
      <c r="AP363" s="113"/>
      <c r="AQ363" s="113"/>
      <c r="AR363" s="113"/>
      <c r="AS363" s="113"/>
      <c r="AT363" s="113"/>
      <c r="AU363" s="113"/>
    </row>
    <row r="364" spans="1:64" x14ac:dyDescent="0.2">
      <c r="A364" s="35"/>
      <c r="B364" s="35"/>
      <c r="C364" s="191"/>
      <c r="D364" s="191"/>
      <c r="E364" s="35"/>
      <c r="P364" s="1"/>
      <c r="Q364" s="1"/>
      <c r="AA364" s="113"/>
      <c r="AB364" s="113"/>
      <c r="AC364" s="113"/>
      <c r="AD364" s="113"/>
      <c r="AE364" s="113"/>
      <c r="AG364" s="270"/>
      <c r="AN364" s="113"/>
      <c r="AO364" s="113"/>
      <c r="AP364" s="113"/>
      <c r="AQ364" s="113"/>
      <c r="AR364" s="113"/>
      <c r="AS364" s="113"/>
      <c r="AT364" s="113"/>
      <c r="AU364" s="113"/>
    </row>
    <row r="365" spans="1:64" x14ac:dyDescent="0.2">
      <c r="A365" s="35"/>
      <c r="B365" s="35"/>
      <c r="C365" s="191"/>
      <c r="D365" s="191"/>
      <c r="E365" s="35"/>
      <c r="P365" s="1"/>
      <c r="Q365" s="1"/>
      <c r="AA365" s="113"/>
      <c r="AB365" s="113"/>
      <c r="AC365" s="113"/>
      <c r="AD365" s="113"/>
      <c r="AE365" s="113"/>
      <c r="AG365" s="270"/>
      <c r="AN365" s="113"/>
      <c r="AO365" s="113"/>
      <c r="AP365" s="113"/>
      <c r="AQ365" s="113"/>
      <c r="AR365" s="113"/>
      <c r="AS365" s="113"/>
      <c r="AT365" s="113"/>
      <c r="AU365" s="113"/>
    </row>
    <row r="366" spans="1:64" x14ac:dyDescent="0.2">
      <c r="A366" s="35"/>
      <c r="B366" s="35"/>
      <c r="C366" s="191"/>
      <c r="D366" s="191"/>
      <c r="E366" s="35"/>
      <c r="P366" s="1"/>
      <c r="Q366" s="1"/>
      <c r="AA366" s="113"/>
      <c r="AB366" s="113"/>
      <c r="AC366" s="113"/>
      <c r="AD366" s="113"/>
      <c r="AE366" s="113"/>
      <c r="AG366" s="270"/>
      <c r="AN366" s="113"/>
      <c r="AO366" s="113"/>
      <c r="AP366" s="113"/>
      <c r="AQ366" s="113"/>
      <c r="AR366" s="113"/>
      <c r="AS366" s="113"/>
      <c r="AT366" s="113"/>
      <c r="AU366" s="113"/>
    </row>
    <row r="367" spans="1:64" x14ac:dyDescent="0.2">
      <c r="A367" s="35"/>
      <c r="B367" s="35"/>
      <c r="C367" s="191"/>
      <c r="D367" s="191"/>
      <c r="E367" s="35"/>
      <c r="P367" s="1"/>
      <c r="Q367" s="1"/>
      <c r="AA367" s="113"/>
      <c r="AB367" s="113"/>
      <c r="AC367" s="113"/>
      <c r="AD367" s="113"/>
      <c r="AE367" s="113"/>
      <c r="AG367" s="270"/>
      <c r="AN367" s="113"/>
      <c r="AO367" s="113"/>
      <c r="AP367" s="113"/>
      <c r="AQ367" s="113"/>
      <c r="AR367" s="113"/>
      <c r="AS367" s="113"/>
      <c r="AT367" s="113"/>
      <c r="AU367" s="113"/>
    </row>
    <row r="368" spans="1:64" x14ac:dyDescent="0.2">
      <c r="A368" s="35"/>
      <c r="B368" s="35"/>
      <c r="C368" s="191"/>
      <c r="D368" s="191"/>
      <c r="E368" s="35"/>
      <c r="P368" s="1"/>
      <c r="Q368" s="1"/>
      <c r="AA368" s="113"/>
      <c r="AB368" s="113"/>
      <c r="AC368" s="113"/>
      <c r="AD368" s="113"/>
      <c r="AE368" s="113"/>
      <c r="AG368" s="270"/>
      <c r="AN368" s="113"/>
      <c r="AO368" s="113"/>
      <c r="AP368" s="113"/>
      <c r="AQ368" s="113"/>
      <c r="AR368" s="113"/>
      <c r="AS368" s="113"/>
      <c r="AT368" s="113"/>
      <c r="AU368" s="113"/>
      <c r="AV368" s="113"/>
      <c r="AW368" s="113"/>
      <c r="AX368" s="113"/>
      <c r="AY368" s="113"/>
      <c r="AZ368" s="113"/>
      <c r="BA368" s="113"/>
      <c r="BB368" s="113"/>
      <c r="BC368" s="113"/>
      <c r="BD368" s="113"/>
      <c r="BE368" s="113"/>
      <c r="BF368" s="113"/>
      <c r="BG368" s="113"/>
      <c r="BH368" s="113"/>
      <c r="BI368" s="113"/>
      <c r="BJ368" s="113"/>
      <c r="BK368" s="113"/>
      <c r="BL368" s="113"/>
    </row>
    <row r="369" spans="1:47" x14ac:dyDescent="0.2">
      <c r="A369" s="35"/>
      <c r="B369" s="35"/>
      <c r="C369" s="191"/>
      <c r="D369" s="191"/>
      <c r="E369" s="35"/>
      <c r="P369" s="1"/>
      <c r="Q369" s="1"/>
      <c r="AA369" s="113"/>
      <c r="AB369" s="113"/>
      <c r="AC369" s="113"/>
      <c r="AD369" s="113"/>
      <c r="AE369" s="113"/>
      <c r="AG369" s="270"/>
      <c r="AN369" s="113"/>
      <c r="AO369" s="113"/>
      <c r="AP369" s="113"/>
      <c r="AQ369" s="113"/>
      <c r="AR369" s="113"/>
      <c r="AS369" s="113"/>
      <c r="AT369" s="113"/>
      <c r="AU369" s="113"/>
    </row>
    <row r="370" spans="1:47" x14ac:dyDescent="0.2">
      <c r="A370" s="35"/>
      <c r="B370" s="35"/>
      <c r="C370" s="191"/>
      <c r="D370" s="191"/>
      <c r="E370" s="35"/>
      <c r="P370" s="1"/>
      <c r="Q370" s="1"/>
      <c r="AA370" s="113"/>
      <c r="AB370" s="113"/>
      <c r="AC370" s="113"/>
      <c r="AD370" s="113"/>
      <c r="AE370" s="113"/>
      <c r="AG370" s="270"/>
      <c r="AN370" s="113"/>
      <c r="AO370" s="113"/>
      <c r="AP370" s="113"/>
      <c r="AQ370" s="113"/>
      <c r="AR370" s="113"/>
      <c r="AS370" s="113"/>
      <c r="AT370" s="113"/>
      <c r="AU370" s="113"/>
    </row>
    <row r="371" spans="1:47" x14ac:dyDescent="0.2">
      <c r="C371" s="62"/>
      <c r="D371" s="62"/>
      <c r="P371" s="1"/>
      <c r="Q371" s="1"/>
      <c r="AA371" s="113"/>
      <c r="AB371" s="113"/>
      <c r="AC371" s="113"/>
      <c r="AD371" s="113"/>
      <c r="AE371" s="113"/>
      <c r="AG371" s="270"/>
      <c r="AN371" s="113"/>
      <c r="AO371" s="113"/>
      <c r="AP371" s="113"/>
      <c r="AQ371" s="113"/>
      <c r="AR371" s="113"/>
      <c r="AS371" s="113"/>
      <c r="AT371" s="113"/>
      <c r="AU371" s="113"/>
    </row>
    <row r="372" spans="1:47" x14ac:dyDescent="0.2">
      <c r="C372" s="62"/>
      <c r="D372" s="62"/>
      <c r="P372" s="1"/>
      <c r="Q372" s="1"/>
      <c r="AA372" s="113"/>
      <c r="AB372" s="113"/>
      <c r="AC372" s="113"/>
      <c r="AD372" s="113"/>
      <c r="AE372" s="113"/>
      <c r="AG372" s="270"/>
      <c r="AN372" s="113"/>
      <c r="AO372" s="113"/>
      <c r="AP372" s="113"/>
      <c r="AQ372" s="113"/>
      <c r="AR372" s="113"/>
      <c r="AS372" s="113"/>
      <c r="AT372" s="113"/>
      <c r="AU372" s="113"/>
    </row>
    <row r="373" spans="1:47" x14ac:dyDescent="0.2">
      <c r="C373" s="62"/>
      <c r="D373" s="62"/>
      <c r="P373" s="1"/>
      <c r="Q373" s="1"/>
      <c r="AA373" s="113"/>
      <c r="AB373" s="113"/>
      <c r="AC373" s="113"/>
      <c r="AD373" s="113"/>
      <c r="AE373" s="113"/>
      <c r="AG373" s="270"/>
      <c r="AN373" s="113"/>
      <c r="AO373" s="113"/>
      <c r="AP373" s="113"/>
      <c r="AQ373" s="113"/>
      <c r="AR373" s="113"/>
      <c r="AS373" s="113"/>
      <c r="AT373" s="113"/>
      <c r="AU373" s="113"/>
    </row>
    <row r="374" spans="1:47" x14ac:dyDescent="0.2">
      <c r="C374" s="62"/>
      <c r="D374" s="62"/>
      <c r="P374" s="1"/>
      <c r="Q374" s="1"/>
      <c r="AA374" s="113"/>
      <c r="AB374" s="113"/>
      <c r="AC374" s="113"/>
      <c r="AD374" s="113"/>
      <c r="AE374" s="113"/>
      <c r="AG374" s="270"/>
      <c r="AN374" s="113"/>
      <c r="AO374" s="113"/>
      <c r="AP374" s="113"/>
      <c r="AQ374" s="113"/>
      <c r="AR374" s="113"/>
      <c r="AS374" s="113"/>
      <c r="AT374" s="113"/>
      <c r="AU374" s="113"/>
    </row>
    <row r="375" spans="1:47" x14ac:dyDescent="0.2">
      <c r="C375" s="62"/>
      <c r="D375" s="62"/>
      <c r="P375" s="1"/>
      <c r="Q375" s="1"/>
      <c r="AA375" s="113"/>
      <c r="AB375" s="113"/>
      <c r="AC375" s="113"/>
      <c r="AD375" s="113"/>
      <c r="AE375" s="113"/>
      <c r="AG375" s="270"/>
      <c r="AN375" s="113"/>
      <c r="AO375" s="113"/>
      <c r="AP375" s="113"/>
      <c r="AQ375" s="113"/>
      <c r="AR375" s="113"/>
      <c r="AS375" s="113"/>
      <c r="AT375" s="113"/>
      <c r="AU375" s="113"/>
    </row>
    <row r="376" spans="1:47" x14ac:dyDescent="0.2">
      <c r="C376" s="62"/>
      <c r="D376" s="62"/>
      <c r="P376" s="1"/>
      <c r="Q376" s="1"/>
      <c r="AA376" s="113"/>
      <c r="AB376" s="113"/>
      <c r="AC376" s="113"/>
      <c r="AD376" s="113"/>
      <c r="AE376" s="113"/>
      <c r="AG376" s="270"/>
      <c r="AN376" s="113"/>
      <c r="AO376" s="113"/>
      <c r="AP376" s="113"/>
      <c r="AQ376" s="113"/>
      <c r="AR376" s="113"/>
      <c r="AS376" s="113"/>
      <c r="AT376" s="113"/>
      <c r="AU376" s="113"/>
    </row>
    <row r="377" spans="1:47" x14ac:dyDescent="0.2">
      <c r="C377" s="62"/>
      <c r="D377" s="62"/>
      <c r="P377" s="1"/>
      <c r="Q377" s="1"/>
      <c r="AA377" s="113"/>
      <c r="AB377" s="113"/>
      <c r="AC377" s="113"/>
      <c r="AD377" s="113"/>
      <c r="AE377" s="113"/>
      <c r="AG377" s="270"/>
      <c r="AN377" s="113"/>
      <c r="AO377" s="113"/>
      <c r="AP377" s="113"/>
      <c r="AQ377" s="113"/>
      <c r="AR377" s="113"/>
      <c r="AS377" s="113"/>
      <c r="AT377" s="113"/>
      <c r="AU377" s="113"/>
    </row>
    <row r="378" spans="1:47" x14ac:dyDescent="0.2">
      <c r="C378" s="62"/>
      <c r="D378" s="62"/>
      <c r="P378" s="1"/>
      <c r="Q378" s="1"/>
      <c r="AA378" s="113"/>
      <c r="AB378" s="113"/>
      <c r="AC378" s="113"/>
      <c r="AD378" s="113"/>
      <c r="AE378" s="113"/>
      <c r="AG378" s="270"/>
      <c r="AN378" s="113"/>
      <c r="AO378" s="113"/>
      <c r="AP378" s="113"/>
      <c r="AQ378" s="113"/>
      <c r="AR378" s="113"/>
      <c r="AS378" s="113"/>
      <c r="AT378" s="113"/>
      <c r="AU378" s="113"/>
    </row>
    <row r="379" spans="1:47" x14ac:dyDescent="0.2">
      <c r="C379" s="62"/>
      <c r="D379" s="62"/>
      <c r="P379" s="1"/>
      <c r="Q379" s="1"/>
      <c r="AA379" s="113"/>
      <c r="AB379" s="113"/>
      <c r="AC379" s="113"/>
      <c r="AD379" s="113"/>
      <c r="AE379" s="113"/>
      <c r="AG379" s="270"/>
      <c r="AN379" s="113"/>
      <c r="AO379" s="113"/>
      <c r="AP379" s="113"/>
      <c r="AQ379" s="113"/>
      <c r="AR379" s="113"/>
      <c r="AS379" s="113"/>
      <c r="AT379" s="113"/>
      <c r="AU379" s="113"/>
    </row>
    <row r="380" spans="1:47" x14ac:dyDescent="0.2">
      <c r="C380" s="62"/>
      <c r="D380" s="62"/>
      <c r="P380" s="1"/>
      <c r="Q380" s="1"/>
      <c r="AA380" s="113"/>
      <c r="AB380" s="113"/>
      <c r="AC380" s="113"/>
      <c r="AD380" s="113"/>
      <c r="AE380" s="113"/>
      <c r="AG380" s="270"/>
      <c r="AN380" s="113"/>
      <c r="AO380" s="113"/>
      <c r="AP380" s="113"/>
      <c r="AQ380" s="113"/>
      <c r="AR380" s="113"/>
      <c r="AS380" s="113"/>
      <c r="AT380" s="113"/>
      <c r="AU380" s="113"/>
    </row>
    <row r="381" spans="1:47" x14ac:dyDescent="0.2">
      <c r="C381" s="62"/>
      <c r="D381" s="62"/>
      <c r="P381" s="1"/>
      <c r="Q381" s="1"/>
      <c r="AA381" s="113"/>
      <c r="AB381" s="113"/>
      <c r="AC381" s="113"/>
      <c r="AD381" s="113"/>
      <c r="AE381" s="113"/>
      <c r="AG381" s="270"/>
      <c r="AN381" s="113"/>
      <c r="AO381" s="113"/>
      <c r="AP381" s="113"/>
      <c r="AQ381" s="113"/>
      <c r="AR381" s="113"/>
      <c r="AS381" s="113"/>
      <c r="AT381" s="113"/>
      <c r="AU381" s="113"/>
    </row>
    <row r="382" spans="1:47" x14ac:dyDescent="0.2">
      <c r="C382" s="62"/>
      <c r="D382" s="62"/>
      <c r="P382" s="1"/>
      <c r="Q382" s="1"/>
      <c r="AA382" s="113"/>
      <c r="AB382" s="113"/>
      <c r="AC382" s="113"/>
      <c r="AD382" s="113"/>
      <c r="AE382" s="113"/>
      <c r="AG382" s="270"/>
      <c r="AN382" s="113"/>
      <c r="AO382" s="113"/>
      <c r="AP382" s="113"/>
      <c r="AQ382" s="113"/>
      <c r="AR382" s="113"/>
      <c r="AS382" s="113"/>
      <c r="AT382" s="113"/>
      <c r="AU382" s="113"/>
    </row>
    <row r="383" spans="1:47" x14ac:dyDescent="0.2">
      <c r="C383" s="62"/>
      <c r="D383" s="62"/>
      <c r="P383" s="1"/>
      <c r="Q383" s="1"/>
      <c r="AA383" s="113"/>
      <c r="AB383" s="113"/>
      <c r="AC383" s="113"/>
      <c r="AD383" s="113"/>
      <c r="AE383" s="113"/>
      <c r="AG383" s="270"/>
      <c r="AN383" s="113"/>
      <c r="AO383" s="113"/>
      <c r="AP383" s="113"/>
      <c r="AQ383" s="113"/>
      <c r="AR383" s="113"/>
      <c r="AS383" s="113"/>
      <c r="AT383" s="113"/>
      <c r="AU383" s="113"/>
    </row>
    <row r="384" spans="1:47" x14ac:dyDescent="0.2">
      <c r="C384" s="62"/>
      <c r="D384" s="62"/>
      <c r="P384" s="1"/>
      <c r="Q384" s="1"/>
      <c r="AA384" s="113"/>
      <c r="AB384" s="113"/>
      <c r="AC384" s="113"/>
      <c r="AD384" s="113"/>
      <c r="AE384" s="113"/>
      <c r="AG384" s="270"/>
      <c r="AN384" s="113"/>
      <c r="AO384" s="113"/>
      <c r="AP384" s="113"/>
      <c r="AQ384" s="113"/>
      <c r="AR384" s="113"/>
      <c r="AS384" s="113"/>
      <c r="AT384" s="113"/>
      <c r="AU384" s="113"/>
    </row>
    <row r="385" spans="3:64" x14ac:dyDescent="0.2">
      <c r="C385" s="62"/>
      <c r="D385" s="62"/>
      <c r="P385" s="1"/>
      <c r="Q385" s="1"/>
      <c r="AA385" s="113"/>
      <c r="AB385" s="113"/>
      <c r="AC385" s="113"/>
      <c r="AD385" s="113"/>
      <c r="AE385" s="113"/>
      <c r="AG385" s="270"/>
      <c r="AN385" s="113"/>
      <c r="AO385" s="113"/>
      <c r="AP385" s="113"/>
      <c r="AQ385" s="113"/>
      <c r="AR385" s="113"/>
      <c r="AS385" s="113"/>
      <c r="AT385" s="113"/>
      <c r="AU385" s="113"/>
    </row>
    <row r="386" spans="3:64" x14ac:dyDescent="0.2">
      <c r="C386" s="62"/>
      <c r="D386" s="62"/>
      <c r="P386" s="1"/>
      <c r="Q386" s="1"/>
      <c r="AA386" s="113"/>
      <c r="AB386" s="113"/>
      <c r="AC386" s="113"/>
      <c r="AD386" s="113"/>
      <c r="AE386" s="113"/>
      <c r="AG386" s="270"/>
      <c r="AN386" s="113"/>
      <c r="AO386" s="113"/>
      <c r="AP386" s="113"/>
      <c r="AQ386" s="113"/>
      <c r="AR386" s="113"/>
      <c r="AS386" s="113"/>
      <c r="AT386" s="113"/>
      <c r="AU386" s="113"/>
    </row>
    <row r="387" spans="3:64" x14ac:dyDescent="0.2">
      <c r="C387" s="62"/>
      <c r="D387" s="62"/>
      <c r="P387" s="1"/>
      <c r="Q387" s="1"/>
      <c r="AA387" s="113"/>
      <c r="AB387" s="113"/>
      <c r="AC387" s="113"/>
      <c r="AD387" s="113"/>
      <c r="AE387" s="113"/>
      <c r="AG387" s="270"/>
      <c r="AN387" s="113"/>
      <c r="AO387" s="113"/>
      <c r="AP387" s="113"/>
      <c r="AQ387" s="113"/>
      <c r="AR387" s="113"/>
      <c r="AS387" s="113"/>
      <c r="AT387" s="113"/>
      <c r="AU387" s="113"/>
    </row>
    <row r="388" spans="3:64" x14ac:dyDescent="0.2">
      <c r="C388" s="62"/>
      <c r="D388" s="62"/>
      <c r="P388" s="1"/>
      <c r="Q388" s="1"/>
      <c r="AA388" s="113"/>
      <c r="AB388" s="113"/>
      <c r="AC388" s="113"/>
      <c r="AD388" s="113"/>
      <c r="AE388" s="113"/>
      <c r="AG388" s="270"/>
      <c r="AN388" s="113"/>
      <c r="AO388" s="113"/>
      <c r="AP388" s="113"/>
      <c r="AQ388" s="113"/>
      <c r="AR388" s="113"/>
      <c r="AS388" s="113"/>
      <c r="AT388" s="113"/>
      <c r="AU388" s="113"/>
    </row>
    <row r="389" spans="3:64" x14ac:dyDescent="0.2">
      <c r="C389" s="62"/>
      <c r="D389" s="62"/>
      <c r="P389" s="1"/>
      <c r="Q389" s="1"/>
      <c r="AA389" s="113"/>
      <c r="AB389" s="113"/>
      <c r="AC389" s="113"/>
      <c r="AD389" s="113"/>
      <c r="AE389" s="113"/>
      <c r="AG389" s="270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  <c r="BH389" s="113"/>
      <c r="BI389" s="113"/>
      <c r="BJ389" s="113"/>
      <c r="BK389" s="113"/>
      <c r="BL389" s="113"/>
    </row>
    <row r="390" spans="3:64" x14ac:dyDescent="0.2">
      <c r="C390" s="62"/>
      <c r="D390" s="62"/>
      <c r="P390" s="1"/>
      <c r="Q390" s="1"/>
      <c r="AA390" s="113"/>
      <c r="AB390" s="113"/>
      <c r="AC390" s="113"/>
      <c r="AD390" s="113"/>
      <c r="AE390" s="113"/>
      <c r="AG390" s="270"/>
      <c r="AN390" s="113"/>
      <c r="AO390" s="113"/>
      <c r="AP390" s="113"/>
      <c r="AQ390" s="113"/>
      <c r="AR390" s="113"/>
      <c r="AS390" s="113"/>
      <c r="AT390" s="113"/>
      <c r="AU390" s="113"/>
    </row>
    <row r="391" spans="3:64" x14ac:dyDescent="0.2">
      <c r="C391" s="62"/>
      <c r="D391" s="62"/>
      <c r="P391" s="1"/>
      <c r="Q391" s="1"/>
      <c r="AA391" s="113"/>
      <c r="AB391" s="113"/>
      <c r="AC391" s="113"/>
      <c r="AD391" s="113"/>
      <c r="AE391" s="113"/>
      <c r="AG391" s="270"/>
      <c r="AN391" s="113"/>
      <c r="AO391" s="113"/>
      <c r="AP391" s="113"/>
      <c r="AQ391" s="113"/>
      <c r="AR391" s="113"/>
      <c r="AS391" s="113"/>
      <c r="AT391" s="113"/>
      <c r="AU391" s="113"/>
      <c r="AV391" s="113"/>
    </row>
    <row r="392" spans="3:64" x14ac:dyDescent="0.2">
      <c r="C392" s="62"/>
      <c r="D392" s="62"/>
      <c r="P392" s="1"/>
      <c r="Q392" s="1"/>
      <c r="AA392" s="113"/>
      <c r="AB392" s="113"/>
      <c r="AC392" s="113"/>
      <c r="AD392" s="113"/>
      <c r="AE392" s="113"/>
      <c r="AG392" s="270"/>
      <c r="AN392" s="113"/>
      <c r="AO392" s="113"/>
      <c r="AP392" s="113"/>
      <c r="AQ392" s="113"/>
      <c r="AR392" s="113"/>
      <c r="AS392" s="113"/>
      <c r="AT392" s="113"/>
      <c r="AU392" s="113"/>
    </row>
    <row r="393" spans="3:64" x14ac:dyDescent="0.2">
      <c r="C393" s="62"/>
      <c r="D393" s="62"/>
      <c r="P393" s="1"/>
      <c r="Q393" s="1"/>
      <c r="AA393" s="113"/>
      <c r="AB393" s="113"/>
      <c r="AC393" s="113"/>
      <c r="AD393" s="113"/>
      <c r="AE393" s="113"/>
      <c r="AG393" s="270"/>
      <c r="AN393" s="113"/>
      <c r="AO393" s="113"/>
      <c r="AP393" s="113"/>
      <c r="AQ393" s="113"/>
      <c r="AR393" s="113"/>
      <c r="AS393" s="113"/>
      <c r="AT393" s="113"/>
      <c r="AU393" s="113"/>
    </row>
    <row r="394" spans="3:64" x14ac:dyDescent="0.2">
      <c r="C394" s="62"/>
      <c r="D394" s="62"/>
      <c r="P394" s="1"/>
      <c r="Q394" s="1"/>
      <c r="AA394" s="113"/>
      <c r="AB394" s="113"/>
      <c r="AC394" s="113"/>
      <c r="AD394" s="113"/>
      <c r="AE394" s="113"/>
      <c r="AG394" s="270"/>
      <c r="AN394" s="113"/>
      <c r="AO394" s="113"/>
      <c r="AP394" s="113"/>
      <c r="AQ394" s="113"/>
      <c r="AR394" s="113"/>
      <c r="AS394" s="113"/>
      <c r="AT394" s="113"/>
      <c r="AU394" s="113"/>
    </row>
    <row r="395" spans="3:64" x14ac:dyDescent="0.2">
      <c r="C395" s="62"/>
      <c r="D395" s="62"/>
      <c r="P395" s="1"/>
      <c r="Q395" s="1"/>
      <c r="AA395" s="113"/>
      <c r="AB395" s="113"/>
      <c r="AC395" s="113"/>
      <c r="AD395" s="113"/>
      <c r="AE395" s="113"/>
      <c r="AG395" s="270"/>
      <c r="AN395" s="113"/>
      <c r="AO395" s="113"/>
      <c r="AP395" s="113"/>
      <c r="AQ395" s="113"/>
      <c r="AR395" s="113"/>
      <c r="AS395" s="113"/>
      <c r="AT395" s="113"/>
      <c r="AU395" s="113"/>
    </row>
    <row r="396" spans="3:64" x14ac:dyDescent="0.2">
      <c r="C396" s="62"/>
      <c r="D396" s="62"/>
      <c r="P396" s="1"/>
      <c r="Q396" s="1"/>
      <c r="AA396" s="113"/>
      <c r="AB396" s="113"/>
      <c r="AC396" s="113"/>
      <c r="AD396" s="113"/>
      <c r="AE396" s="113"/>
      <c r="AG396" s="270"/>
      <c r="AN396" s="113"/>
      <c r="AO396" s="113"/>
      <c r="AP396" s="113"/>
      <c r="AQ396" s="113"/>
      <c r="AR396" s="113"/>
      <c r="AS396" s="113"/>
      <c r="AT396" s="113"/>
      <c r="AU396" s="113"/>
    </row>
    <row r="397" spans="3:64" x14ac:dyDescent="0.2">
      <c r="C397" s="62"/>
      <c r="D397" s="62"/>
      <c r="P397" s="1"/>
      <c r="Q397" s="1"/>
      <c r="AA397" s="113"/>
      <c r="AB397" s="113"/>
      <c r="AC397" s="113"/>
      <c r="AD397" s="113"/>
      <c r="AE397" s="113"/>
      <c r="AG397" s="270"/>
      <c r="AN397" s="113"/>
      <c r="AO397" s="113"/>
      <c r="AP397" s="113"/>
      <c r="AQ397" s="113"/>
      <c r="AR397" s="113"/>
      <c r="AS397" s="113"/>
      <c r="AT397" s="113"/>
      <c r="AU397" s="113"/>
    </row>
    <row r="398" spans="3:64" x14ac:dyDescent="0.2">
      <c r="C398" s="62"/>
      <c r="D398" s="62"/>
      <c r="P398" s="1"/>
      <c r="Q398" s="1"/>
      <c r="AA398" s="113"/>
      <c r="AB398" s="113"/>
      <c r="AC398" s="113"/>
      <c r="AD398" s="113"/>
      <c r="AE398" s="113"/>
      <c r="AG398" s="270"/>
      <c r="AN398" s="113"/>
      <c r="AO398" s="113"/>
      <c r="AP398" s="113"/>
      <c r="AQ398" s="113"/>
      <c r="AR398" s="113"/>
      <c r="AS398" s="113"/>
      <c r="AT398" s="113"/>
      <c r="AU398" s="113"/>
    </row>
    <row r="399" spans="3:64" x14ac:dyDescent="0.2">
      <c r="C399" s="62"/>
      <c r="D399" s="62"/>
      <c r="AA399" s="113"/>
      <c r="AB399" s="113"/>
      <c r="AC399" s="113"/>
      <c r="AD399" s="113"/>
      <c r="AE399" s="113"/>
      <c r="AG399" s="270"/>
      <c r="AN399" s="113"/>
      <c r="AO399" s="113"/>
      <c r="AP399" s="113"/>
      <c r="AQ399" s="113"/>
      <c r="AR399" s="113"/>
      <c r="AS399" s="113"/>
      <c r="AT399" s="113"/>
      <c r="AU399" s="113"/>
    </row>
    <row r="400" spans="3:64" x14ac:dyDescent="0.2">
      <c r="C400" s="62"/>
      <c r="D400" s="62"/>
      <c r="AA400" s="113"/>
      <c r="AB400" s="113"/>
      <c r="AC400" s="113"/>
      <c r="AD400" s="113"/>
      <c r="AE400" s="113"/>
      <c r="AG400" s="270"/>
      <c r="AN400" s="113"/>
      <c r="AO400" s="113"/>
      <c r="AP400" s="113"/>
      <c r="AQ400" s="113"/>
      <c r="AR400" s="113"/>
      <c r="AS400" s="113"/>
      <c r="AT400" s="113"/>
      <c r="AU400" s="113"/>
    </row>
    <row r="401" spans="3:64" x14ac:dyDescent="0.2">
      <c r="C401" s="62"/>
      <c r="D401" s="62"/>
      <c r="AA401" s="113"/>
      <c r="AB401" s="113"/>
      <c r="AC401" s="113"/>
      <c r="AD401" s="113"/>
      <c r="AE401" s="113"/>
      <c r="AG401" s="270"/>
      <c r="AN401" s="113"/>
      <c r="AO401" s="113"/>
      <c r="AP401" s="113"/>
      <c r="AQ401" s="113"/>
      <c r="AR401" s="113"/>
      <c r="AS401" s="113"/>
      <c r="AT401" s="113"/>
      <c r="AU401" s="113"/>
    </row>
    <row r="402" spans="3:64" x14ac:dyDescent="0.2">
      <c r="C402" s="62"/>
      <c r="D402" s="62"/>
      <c r="AA402" s="113"/>
      <c r="AB402" s="113"/>
      <c r="AC402" s="113"/>
      <c r="AD402" s="113"/>
      <c r="AE402" s="113"/>
      <c r="AG402" s="270"/>
      <c r="AN402" s="113"/>
      <c r="AO402" s="113"/>
      <c r="AP402" s="113"/>
      <c r="AQ402" s="113"/>
      <c r="AR402" s="113"/>
      <c r="AS402" s="113"/>
      <c r="AT402" s="113"/>
      <c r="AU402" s="113"/>
    </row>
    <row r="403" spans="3:64" x14ac:dyDescent="0.2">
      <c r="C403" s="62"/>
      <c r="D403" s="62"/>
      <c r="AA403" s="113"/>
      <c r="AB403" s="113"/>
      <c r="AC403" s="113"/>
      <c r="AD403" s="113"/>
      <c r="AE403" s="113"/>
      <c r="AG403" s="270"/>
      <c r="AN403" s="113"/>
      <c r="AO403" s="113"/>
      <c r="AP403" s="113"/>
      <c r="AQ403" s="113"/>
      <c r="AR403" s="113"/>
      <c r="AS403" s="113"/>
      <c r="AT403" s="113"/>
      <c r="AU403" s="113"/>
    </row>
    <row r="404" spans="3:64" x14ac:dyDescent="0.2">
      <c r="C404" s="62"/>
      <c r="D404" s="62"/>
      <c r="AA404" s="113"/>
      <c r="AB404" s="113"/>
      <c r="AC404" s="113"/>
      <c r="AD404" s="113"/>
      <c r="AE404" s="113"/>
      <c r="AG404" s="270"/>
      <c r="AN404" s="113"/>
      <c r="AO404" s="113"/>
      <c r="AP404" s="113"/>
      <c r="AQ404" s="113"/>
      <c r="AR404" s="113"/>
      <c r="AS404" s="113"/>
      <c r="AT404" s="113"/>
      <c r="AU404" s="113"/>
    </row>
    <row r="405" spans="3:64" x14ac:dyDescent="0.2">
      <c r="C405" s="62"/>
      <c r="D405" s="62"/>
      <c r="AA405" s="113"/>
      <c r="AB405" s="113"/>
      <c r="AC405" s="113"/>
      <c r="AD405" s="113"/>
      <c r="AE405" s="113"/>
      <c r="AG405" s="270"/>
      <c r="AN405" s="113"/>
      <c r="AO405" s="113"/>
      <c r="AP405" s="113"/>
      <c r="AQ405" s="113"/>
      <c r="AR405" s="113"/>
      <c r="AS405" s="113"/>
      <c r="AT405" s="113"/>
      <c r="AU405" s="113"/>
    </row>
    <row r="406" spans="3:64" x14ac:dyDescent="0.2">
      <c r="C406" s="62"/>
      <c r="D406" s="62"/>
      <c r="AA406" s="113"/>
      <c r="AB406" s="113"/>
      <c r="AC406" s="113"/>
      <c r="AD406" s="113"/>
      <c r="AE406" s="113"/>
      <c r="AG406" s="270"/>
      <c r="AN406" s="113"/>
      <c r="AO406" s="113"/>
      <c r="AP406" s="113"/>
      <c r="AQ406" s="113"/>
      <c r="AR406" s="113"/>
      <c r="AS406" s="113"/>
      <c r="AT406" s="113"/>
      <c r="AU406" s="113"/>
    </row>
    <row r="407" spans="3:64" x14ac:dyDescent="0.2">
      <c r="C407" s="62"/>
      <c r="D407" s="62"/>
      <c r="AA407" s="113"/>
      <c r="AB407" s="113"/>
      <c r="AC407" s="113"/>
      <c r="AD407" s="113"/>
      <c r="AE407" s="113"/>
      <c r="AG407" s="270"/>
      <c r="AN407" s="113"/>
      <c r="AO407" s="113"/>
      <c r="AP407" s="113"/>
      <c r="AQ407" s="113"/>
      <c r="AR407" s="113"/>
      <c r="AS407" s="113"/>
      <c r="AT407" s="113"/>
      <c r="AU407" s="113"/>
    </row>
    <row r="408" spans="3:64" x14ac:dyDescent="0.2">
      <c r="C408" s="62"/>
      <c r="D408" s="62"/>
      <c r="AA408" s="113"/>
      <c r="AB408" s="113"/>
      <c r="AC408" s="113"/>
      <c r="AD408" s="113"/>
      <c r="AE408" s="113"/>
      <c r="AG408" s="270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  <c r="BJ408" s="113"/>
      <c r="BK408" s="113"/>
      <c r="BL408" s="113"/>
    </row>
    <row r="409" spans="3:64" x14ac:dyDescent="0.2">
      <c r="C409" s="62"/>
      <c r="D409" s="62"/>
      <c r="AA409" s="113"/>
      <c r="AB409" s="113"/>
      <c r="AC409" s="113"/>
      <c r="AD409" s="113"/>
      <c r="AE409" s="113"/>
      <c r="AG409" s="270"/>
      <c r="AN409" s="113"/>
      <c r="AO409" s="113"/>
      <c r="AP409" s="113"/>
      <c r="AQ409" s="113"/>
      <c r="AR409" s="113"/>
      <c r="AS409" s="113"/>
      <c r="AT409" s="113"/>
      <c r="AU409" s="113"/>
      <c r="AV409" s="113"/>
    </row>
    <row r="410" spans="3:64" x14ac:dyDescent="0.2">
      <c r="C410" s="62"/>
      <c r="D410" s="62"/>
      <c r="AA410" s="113"/>
      <c r="AB410" s="113"/>
      <c r="AC410" s="113"/>
      <c r="AD410" s="113"/>
      <c r="AE410" s="113"/>
      <c r="AG410" s="270"/>
      <c r="AN410" s="113"/>
      <c r="AO410" s="113"/>
      <c r="AP410" s="113"/>
      <c r="AQ410" s="113"/>
      <c r="AR410" s="113"/>
      <c r="AS410" s="113"/>
      <c r="AT410" s="113"/>
      <c r="AU410" s="113"/>
      <c r="AV410" s="113"/>
      <c r="AX410" s="113"/>
    </row>
    <row r="411" spans="3:64" x14ac:dyDescent="0.2">
      <c r="C411" s="62"/>
      <c r="D411" s="62"/>
      <c r="AA411" s="113"/>
      <c r="AB411" s="113"/>
      <c r="AC411" s="113"/>
      <c r="AD411" s="113"/>
      <c r="AE411" s="113"/>
      <c r="AG411" s="270"/>
      <c r="AN411" s="113"/>
      <c r="AO411" s="113"/>
      <c r="AP411" s="113"/>
      <c r="AQ411" s="113"/>
      <c r="AR411" s="113"/>
      <c r="AS411" s="113"/>
      <c r="AT411" s="113"/>
      <c r="AU411" s="113"/>
    </row>
    <row r="412" spans="3:64" x14ac:dyDescent="0.2">
      <c r="C412" s="62"/>
      <c r="D412" s="62"/>
      <c r="AA412" s="113"/>
      <c r="AB412" s="113"/>
      <c r="AC412" s="113"/>
      <c r="AD412" s="113"/>
      <c r="AE412" s="113"/>
      <c r="AG412" s="270"/>
      <c r="AN412" s="113"/>
      <c r="AO412" s="113"/>
      <c r="AP412" s="113"/>
      <c r="AQ412" s="113"/>
      <c r="AR412" s="113"/>
      <c r="AS412" s="113"/>
      <c r="AT412" s="113"/>
      <c r="AU412" s="113"/>
    </row>
    <row r="413" spans="3:64" x14ac:dyDescent="0.2">
      <c r="C413" s="62"/>
      <c r="D413" s="62"/>
      <c r="AA413" s="113"/>
      <c r="AB413" s="113"/>
      <c r="AC413" s="113"/>
      <c r="AD413" s="113"/>
      <c r="AE413" s="113"/>
      <c r="AG413" s="270"/>
      <c r="AN413" s="113"/>
      <c r="AO413" s="113"/>
      <c r="AP413" s="113"/>
      <c r="AQ413" s="113"/>
      <c r="AR413" s="113"/>
      <c r="AS413" s="113"/>
      <c r="AT413" s="113"/>
      <c r="AU413" s="113"/>
    </row>
    <row r="414" spans="3:64" x14ac:dyDescent="0.2">
      <c r="C414" s="62"/>
      <c r="D414" s="62"/>
      <c r="AA414" s="113"/>
      <c r="AB414" s="113"/>
      <c r="AC414" s="113"/>
      <c r="AD414" s="113"/>
      <c r="AE414" s="113"/>
      <c r="AG414" s="270"/>
      <c r="AN414" s="113"/>
      <c r="AO414" s="113"/>
      <c r="AP414" s="113"/>
      <c r="AQ414" s="113"/>
      <c r="AR414" s="113"/>
      <c r="AS414" s="113"/>
      <c r="AT414" s="113"/>
      <c r="AU414" s="113"/>
      <c r="AV414" s="113"/>
    </row>
    <row r="415" spans="3:64" x14ac:dyDescent="0.2">
      <c r="C415" s="62"/>
      <c r="D415" s="62"/>
      <c r="AA415" s="113"/>
      <c r="AB415" s="113"/>
      <c r="AC415" s="113"/>
      <c r="AD415" s="113"/>
      <c r="AE415" s="113"/>
      <c r="AG415" s="270"/>
      <c r="AN415" s="113"/>
      <c r="AO415" s="113"/>
      <c r="AP415" s="113"/>
      <c r="AQ415" s="113"/>
      <c r="AR415" s="113"/>
      <c r="AS415" s="113"/>
      <c r="AT415" s="113"/>
      <c r="AU415" s="113"/>
    </row>
    <row r="416" spans="3:64" x14ac:dyDescent="0.2">
      <c r="C416" s="62"/>
      <c r="D416" s="62"/>
      <c r="AA416" s="113"/>
      <c r="AB416" s="113"/>
      <c r="AC416" s="113"/>
      <c r="AD416" s="113"/>
      <c r="AE416" s="113"/>
      <c r="AG416" s="270"/>
      <c r="AN416" s="113"/>
      <c r="AO416" s="113"/>
      <c r="AP416" s="113"/>
      <c r="AQ416" s="113"/>
      <c r="AR416" s="113"/>
      <c r="AS416" s="113"/>
      <c r="AT416" s="113"/>
      <c r="AU416" s="113"/>
    </row>
    <row r="417" spans="3:47" x14ac:dyDescent="0.2">
      <c r="C417" s="62"/>
      <c r="D417" s="62"/>
      <c r="AA417" s="113"/>
      <c r="AB417" s="113"/>
      <c r="AC417" s="113"/>
      <c r="AD417" s="113"/>
      <c r="AE417" s="113"/>
      <c r="AG417" s="270"/>
      <c r="AN417" s="113"/>
      <c r="AO417" s="113"/>
      <c r="AP417" s="113"/>
      <c r="AQ417" s="113"/>
      <c r="AR417" s="113"/>
      <c r="AS417" s="113"/>
      <c r="AT417" s="113"/>
      <c r="AU417" s="113"/>
    </row>
    <row r="418" spans="3:47" x14ac:dyDescent="0.2">
      <c r="C418" s="62"/>
      <c r="D418" s="62"/>
      <c r="AA418" s="113"/>
      <c r="AB418" s="113"/>
      <c r="AC418" s="113"/>
      <c r="AD418" s="113"/>
      <c r="AE418" s="113"/>
      <c r="AG418" s="270"/>
      <c r="AN418" s="113"/>
      <c r="AO418" s="113"/>
      <c r="AP418" s="113"/>
      <c r="AQ418" s="113"/>
      <c r="AR418" s="113"/>
      <c r="AS418" s="113"/>
      <c r="AT418" s="113"/>
      <c r="AU418" s="113"/>
    </row>
    <row r="419" spans="3:47" x14ac:dyDescent="0.2">
      <c r="C419" s="62"/>
      <c r="D419" s="62"/>
      <c r="AA419" s="113"/>
      <c r="AB419" s="113"/>
      <c r="AC419" s="113"/>
      <c r="AD419" s="113"/>
      <c r="AE419" s="113"/>
      <c r="AG419" s="270"/>
      <c r="AN419" s="113"/>
      <c r="AO419" s="113"/>
      <c r="AP419" s="113"/>
      <c r="AQ419" s="113"/>
      <c r="AR419" s="113"/>
      <c r="AS419" s="113"/>
      <c r="AT419" s="113"/>
      <c r="AU419" s="113"/>
    </row>
    <row r="420" spans="3:47" x14ac:dyDescent="0.2">
      <c r="C420" s="62"/>
      <c r="D420" s="62"/>
      <c r="AA420" s="113"/>
      <c r="AB420" s="113"/>
      <c r="AC420" s="113"/>
      <c r="AD420" s="113"/>
      <c r="AE420" s="113"/>
      <c r="AG420" s="270"/>
      <c r="AN420" s="113"/>
      <c r="AO420" s="113"/>
      <c r="AP420" s="113"/>
      <c r="AQ420" s="113"/>
      <c r="AR420" s="113"/>
      <c r="AS420" s="113"/>
      <c r="AT420" s="113"/>
      <c r="AU420" s="113"/>
    </row>
    <row r="421" spans="3:47" x14ac:dyDescent="0.2">
      <c r="C421" s="62"/>
      <c r="D421" s="62"/>
      <c r="AA421" s="113"/>
      <c r="AB421" s="113"/>
      <c r="AC421" s="113"/>
      <c r="AD421" s="113"/>
      <c r="AE421" s="113"/>
      <c r="AG421" s="270"/>
      <c r="AN421" s="113"/>
      <c r="AO421" s="113"/>
      <c r="AP421" s="113"/>
      <c r="AQ421" s="113"/>
      <c r="AR421" s="113"/>
      <c r="AS421" s="113"/>
      <c r="AT421" s="113"/>
      <c r="AU421" s="113"/>
    </row>
    <row r="422" spans="3:47" x14ac:dyDescent="0.2">
      <c r="C422" s="62"/>
      <c r="D422" s="62"/>
      <c r="AA422" s="113"/>
      <c r="AB422" s="113"/>
      <c r="AC422" s="113"/>
      <c r="AD422" s="113"/>
      <c r="AE422" s="113"/>
      <c r="AG422" s="270"/>
      <c r="AN422" s="113"/>
      <c r="AO422" s="113"/>
      <c r="AP422" s="113"/>
      <c r="AQ422" s="113"/>
      <c r="AR422" s="113"/>
      <c r="AS422" s="113"/>
      <c r="AT422" s="113"/>
      <c r="AU422" s="113"/>
    </row>
    <row r="423" spans="3:47" x14ac:dyDescent="0.2">
      <c r="C423" s="62"/>
      <c r="D423" s="62"/>
      <c r="AA423" s="113"/>
      <c r="AB423" s="113"/>
      <c r="AC423" s="113"/>
      <c r="AD423" s="113"/>
      <c r="AE423" s="113"/>
      <c r="AG423" s="270"/>
      <c r="AN423" s="113"/>
      <c r="AO423" s="113"/>
      <c r="AP423" s="113"/>
      <c r="AQ423" s="113"/>
      <c r="AR423" s="113"/>
      <c r="AS423" s="113"/>
      <c r="AT423" s="113"/>
      <c r="AU423" s="113"/>
    </row>
    <row r="424" spans="3:47" x14ac:dyDescent="0.2">
      <c r="C424" s="62"/>
      <c r="D424" s="62"/>
      <c r="AA424" s="113"/>
      <c r="AB424" s="113"/>
      <c r="AC424" s="113"/>
      <c r="AD424" s="113"/>
      <c r="AE424" s="113"/>
      <c r="AG424" s="270"/>
      <c r="AN424" s="113"/>
      <c r="AO424" s="113"/>
      <c r="AP424" s="113"/>
      <c r="AQ424" s="113"/>
      <c r="AR424" s="113"/>
      <c r="AS424" s="113"/>
      <c r="AT424" s="113"/>
      <c r="AU424" s="113"/>
    </row>
    <row r="425" spans="3:47" x14ac:dyDescent="0.2">
      <c r="C425" s="62"/>
      <c r="D425" s="62"/>
      <c r="AA425" s="113"/>
      <c r="AB425" s="113"/>
      <c r="AC425" s="113"/>
      <c r="AD425" s="113"/>
      <c r="AE425" s="113"/>
      <c r="AG425" s="270"/>
      <c r="AN425" s="113"/>
      <c r="AO425" s="113"/>
      <c r="AP425" s="113"/>
      <c r="AQ425" s="113"/>
      <c r="AR425" s="113"/>
      <c r="AS425" s="113"/>
      <c r="AT425" s="113"/>
      <c r="AU425" s="113"/>
    </row>
    <row r="426" spans="3:47" x14ac:dyDescent="0.2">
      <c r="C426" s="62"/>
      <c r="D426" s="62"/>
      <c r="AA426" s="113"/>
      <c r="AB426" s="113"/>
      <c r="AC426" s="113"/>
      <c r="AD426" s="113"/>
      <c r="AE426" s="113"/>
      <c r="AG426" s="270"/>
      <c r="AN426" s="113"/>
      <c r="AO426" s="113"/>
      <c r="AP426" s="113"/>
      <c r="AQ426" s="113"/>
      <c r="AR426" s="113"/>
      <c r="AS426" s="113"/>
      <c r="AT426" s="113"/>
      <c r="AU426" s="113"/>
    </row>
    <row r="427" spans="3:47" x14ac:dyDescent="0.2">
      <c r="C427" s="62"/>
      <c r="D427" s="62"/>
      <c r="AA427" s="113"/>
      <c r="AB427" s="113"/>
      <c r="AC427" s="113"/>
      <c r="AD427" s="113"/>
      <c r="AE427" s="113"/>
      <c r="AG427" s="270"/>
      <c r="AN427" s="113"/>
      <c r="AO427" s="113"/>
      <c r="AP427" s="113"/>
      <c r="AQ427" s="113"/>
      <c r="AR427" s="113"/>
      <c r="AS427" s="113"/>
      <c r="AT427" s="113"/>
      <c r="AU427" s="113"/>
    </row>
    <row r="428" spans="3:47" x14ac:dyDescent="0.2">
      <c r="C428" s="62"/>
      <c r="D428" s="62"/>
      <c r="AA428" s="113"/>
      <c r="AB428" s="113"/>
      <c r="AC428" s="113"/>
      <c r="AD428" s="113"/>
      <c r="AE428" s="113"/>
      <c r="AG428" s="270"/>
      <c r="AN428" s="113"/>
      <c r="AO428" s="113"/>
      <c r="AP428" s="113"/>
      <c r="AQ428" s="113"/>
      <c r="AR428" s="113"/>
      <c r="AS428" s="113"/>
      <c r="AT428" s="113"/>
      <c r="AU428" s="113"/>
    </row>
    <row r="429" spans="3:47" x14ac:dyDescent="0.2">
      <c r="C429" s="62"/>
      <c r="D429" s="62"/>
      <c r="AA429" s="113"/>
      <c r="AB429" s="113"/>
      <c r="AC429" s="113"/>
      <c r="AD429" s="113"/>
      <c r="AE429" s="113"/>
      <c r="AG429" s="270"/>
      <c r="AN429" s="113"/>
      <c r="AO429" s="113"/>
      <c r="AP429" s="113"/>
      <c r="AQ429" s="113"/>
      <c r="AR429" s="113"/>
      <c r="AS429" s="113"/>
      <c r="AT429" s="113"/>
      <c r="AU429" s="113"/>
    </row>
    <row r="430" spans="3:47" x14ac:dyDescent="0.2">
      <c r="C430" s="62"/>
      <c r="D430" s="62"/>
      <c r="AA430" s="113"/>
      <c r="AB430" s="113"/>
      <c r="AC430" s="113"/>
      <c r="AD430" s="113"/>
      <c r="AE430" s="113"/>
      <c r="AG430" s="270"/>
      <c r="AN430" s="113"/>
      <c r="AO430" s="113"/>
      <c r="AP430" s="113"/>
      <c r="AQ430" s="113"/>
      <c r="AR430" s="113"/>
      <c r="AS430" s="113"/>
      <c r="AT430" s="113"/>
      <c r="AU430" s="113"/>
    </row>
    <row r="431" spans="3:47" x14ac:dyDescent="0.2">
      <c r="C431" s="62"/>
      <c r="D431" s="62"/>
      <c r="AA431" s="113"/>
      <c r="AB431" s="113"/>
      <c r="AC431" s="113"/>
      <c r="AD431" s="113"/>
      <c r="AE431" s="113"/>
      <c r="AG431" s="270"/>
      <c r="AN431" s="113"/>
      <c r="AO431" s="113"/>
      <c r="AP431" s="113"/>
      <c r="AQ431" s="113"/>
      <c r="AR431" s="113"/>
      <c r="AS431" s="113"/>
      <c r="AT431" s="113"/>
      <c r="AU431" s="113"/>
    </row>
    <row r="432" spans="3:47" x14ac:dyDescent="0.2">
      <c r="C432" s="62"/>
      <c r="D432" s="62"/>
      <c r="AA432" s="113"/>
      <c r="AB432" s="113"/>
      <c r="AC432" s="113"/>
      <c r="AD432" s="113"/>
      <c r="AE432" s="113"/>
      <c r="AG432" s="270"/>
      <c r="AN432" s="113"/>
      <c r="AO432" s="113"/>
      <c r="AP432" s="113"/>
      <c r="AQ432" s="113"/>
      <c r="AR432" s="113"/>
      <c r="AS432" s="113"/>
      <c r="AT432" s="113"/>
      <c r="AU432" s="113"/>
    </row>
    <row r="433" spans="3:47" x14ac:dyDescent="0.2">
      <c r="C433" s="62"/>
      <c r="D433" s="62"/>
      <c r="AA433" s="113"/>
      <c r="AB433" s="113"/>
      <c r="AC433" s="113"/>
      <c r="AD433" s="113"/>
      <c r="AE433" s="113"/>
      <c r="AG433" s="270"/>
      <c r="AN433" s="113"/>
      <c r="AO433" s="113"/>
      <c r="AP433" s="113"/>
      <c r="AQ433" s="113"/>
      <c r="AR433" s="113"/>
      <c r="AS433" s="113"/>
      <c r="AT433" s="113"/>
      <c r="AU433" s="113"/>
    </row>
    <row r="434" spans="3:47" x14ac:dyDescent="0.2">
      <c r="C434" s="62"/>
      <c r="D434" s="62"/>
      <c r="AA434" s="113"/>
      <c r="AB434" s="113"/>
      <c r="AC434" s="113"/>
      <c r="AD434" s="113"/>
      <c r="AE434" s="113"/>
      <c r="AG434" s="270"/>
      <c r="AN434" s="113"/>
      <c r="AO434" s="113"/>
      <c r="AP434" s="113"/>
      <c r="AQ434" s="113"/>
      <c r="AR434" s="113"/>
      <c r="AS434" s="113"/>
      <c r="AT434" s="113"/>
      <c r="AU434" s="113"/>
    </row>
    <row r="435" spans="3:47" x14ac:dyDescent="0.2">
      <c r="C435" s="62"/>
      <c r="D435" s="62"/>
      <c r="AA435" s="113"/>
      <c r="AB435" s="113"/>
      <c r="AC435" s="113"/>
      <c r="AD435" s="113"/>
      <c r="AE435" s="113"/>
      <c r="AG435" s="270"/>
      <c r="AN435" s="113"/>
      <c r="AO435" s="113"/>
      <c r="AP435" s="113"/>
      <c r="AQ435" s="113"/>
      <c r="AR435" s="113"/>
      <c r="AS435" s="113"/>
      <c r="AT435" s="113"/>
      <c r="AU435" s="113"/>
    </row>
    <row r="436" spans="3:47" x14ac:dyDescent="0.2">
      <c r="C436" s="62"/>
      <c r="D436" s="62"/>
      <c r="AA436" s="113"/>
      <c r="AB436" s="113"/>
      <c r="AC436" s="113"/>
      <c r="AD436" s="113"/>
      <c r="AE436" s="113"/>
      <c r="AG436" s="270"/>
      <c r="AN436" s="113"/>
      <c r="AO436" s="113"/>
      <c r="AP436" s="113"/>
      <c r="AQ436" s="113"/>
      <c r="AR436" s="113"/>
      <c r="AS436" s="113"/>
      <c r="AT436" s="113"/>
      <c r="AU436" s="113"/>
    </row>
    <row r="437" spans="3:47" x14ac:dyDescent="0.2">
      <c r="C437" s="62"/>
      <c r="D437" s="62"/>
      <c r="AA437" s="113"/>
      <c r="AB437" s="113"/>
      <c r="AC437" s="113"/>
      <c r="AD437" s="113"/>
      <c r="AE437" s="113"/>
      <c r="AG437" s="270"/>
      <c r="AN437" s="113"/>
      <c r="AO437" s="113"/>
      <c r="AP437" s="113"/>
      <c r="AQ437" s="113"/>
      <c r="AR437" s="113"/>
      <c r="AS437" s="113"/>
      <c r="AT437" s="113"/>
      <c r="AU437" s="113"/>
    </row>
    <row r="438" spans="3:47" x14ac:dyDescent="0.2">
      <c r="C438" s="62"/>
      <c r="D438" s="62"/>
      <c r="AA438" s="113"/>
      <c r="AB438" s="113"/>
      <c r="AC438" s="113"/>
      <c r="AD438" s="113"/>
      <c r="AE438" s="113"/>
      <c r="AG438" s="270"/>
      <c r="AN438" s="113"/>
      <c r="AO438" s="113"/>
      <c r="AP438" s="113"/>
      <c r="AQ438" s="113"/>
      <c r="AR438" s="113"/>
      <c r="AS438" s="113"/>
      <c r="AT438" s="113"/>
      <c r="AU438" s="113"/>
    </row>
    <row r="439" spans="3:47" x14ac:dyDescent="0.2">
      <c r="C439" s="62"/>
      <c r="D439" s="62"/>
      <c r="AA439" s="113"/>
      <c r="AB439" s="113"/>
      <c r="AC439" s="113"/>
      <c r="AD439" s="113"/>
      <c r="AE439" s="113"/>
      <c r="AG439" s="270"/>
      <c r="AN439" s="113"/>
      <c r="AO439" s="113"/>
      <c r="AP439" s="113"/>
      <c r="AQ439" s="113"/>
      <c r="AR439" s="113"/>
      <c r="AS439" s="113"/>
      <c r="AT439" s="113"/>
      <c r="AU439" s="113"/>
    </row>
    <row r="440" spans="3:47" x14ac:dyDescent="0.2">
      <c r="C440" s="62"/>
      <c r="D440" s="62"/>
      <c r="AA440" s="113"/>
      <c r="AB440" s="113"/>
      <c r="AC440" s="113"/>
      <c r="AD440" s="113"/>
      <c r="AE440" s="113"/>
      <c r="AG440" s="270"/>
      <c r="AN440" s="113"/>
      <c r="AO440" s="113"/>
      <c r="AP440" s="113"/>
      <c r="AQ440" s="113"/>
      <c r="AR440" s="113"/>
      <c r="AS440" s="113"/>
      <c r="AT440" s="113"/>
      <c r="AU440" s="113"/>
    </row>
    <row r="441" spans="3:47" x14ac:dyDescent="0.2">
      <c r="C441" s="62"/>
      <c r="D441" s="62"/>
      <c r="AA441" s="113"/>
      <c r="AB441" s="113"/>
      <c r="AC441" s="113"/>
      <c r="AD441" s="113"/>
      <c r="AE441" s="113"/>
      <c r="AG441" s="270"/>
      <c r="AN441" s="113"/>
      <c r="AO441" s="113"/>
      <c r="AP441" s="113"/>
      <c r="AQ441" s="113"/>
      <c r="AR441" s="113"/>
      <c r="AS441" s="113"/>
      <c r="AT441" s="113"/>
      <c r="AU441" s="113"/>
    </row>
    <row r="442" spans="3:47" x14ac:dyDescent="0.2">
      <c r="C442" s="62"/>
      <c r="D442" s="62"/>
      <c r="AA442" s="113"/>
      <c r="AB442" s="113"/>
      <c r="AC442" s="113"/>
      <c r="AD442" s="113"/>
      <c r="AE442" s="113"/>
      <c r="AG442" s="270"/>
      <c r="AN442" s="113"/>
      <c r="AO442" s="113"/>
      <c r="AP442" s="113"/>
      <c r="AQ442" s="113"/>
      <c r="AR442" s="113"/>
      <c r="AS442" s="113"/>
      <c r="AT442" s="113"/>
      <c r="AU442" s="113"/>
    </row>
    <row r="443" spans="3:47" x14ac:dyDescent="0.2">
      <c r="C443" s="62"/>
      <c r="D443" s="62"/>
      <c r="AA443" s="113"/>
      <c r="AB443" s="113"/>
      <c r="AC443" s="113"/>
      <c r="AD443" s="113"/>
      <c r="AE443" s="113"/>
      <c r="AG443" s="270"/>
      <c r="AN443" s="113"/>
      <c r="AO443" s="113"/>
      <c r="AP443" s="113"/>
      <c r="AQ443" s="113"/>
      <c r="AR443" s="113"/>
      <c r="AS443" s="113"/>
      <c r="AT443" s="113"/>
      <c r="AU443" s="113"/>
    </row>
    <row r="444" spans="3:47" x14ac:dyDescent="0.2">
      <c r="C444" s="62"/>
      <c r="D444" s="62"/>
      <c r="AA444" s="113"/>
      <c r="AB444" s="113"/>
      <c r="AC444" s="113"/>
      <c r="AD444" s="113"/>
      <c r="AE444" s="113"/>
      <c r="AG444" s="270"/>
      <c r="AN444" s="113"/>
      <c r="AO444" s="113"/>
      <c r="AP444" s="113"/>
      <c r="AQ444" s="113"/>
      <c r="AR444" s="113"/>
      <c r="AS444" s="113"/>
      <c r="AT444" s="113"/>
      <c r="AU444" s="113"/>
    </row>
    <row r="445" spans="3:47" x14ac:dyDescent="0.2">
      <c r="C445" s="62"/>
      <c r="D445" s="62"/>
      <c r="AA445" s="113"/>
      <c r="AB445" s="113"/>
      <c r="AC445" s="113"/>
      <c r="AD445" s="113"/>
      <c r="AE445" s="113"/>
      <c r="AG445" s="270"/>
      <c r="AN445" s="113"/>
      <c r="AO445" s="113"/>
      <c r="AP445" s="113"/>
      <c r="AQ445" s="113"/>
      <c r="AR445" s="113"/>
      <c r="AS445" s="113"/>
      <c r="AT445" s="113"/>
      <c r="AU445" s="113"/>
    </row>
    <row r="446" spans="3:47" x14ac:dyDescent="0.2">
      <c r="C446" s="62"/>
      <c r="D446" s="62"/>
      <c r="AA446" s="113"/>
      <c r="AB446" s="113"/>
      <c r="AC446" s="113"/>
      <c r="AD446" s="113"/>
      <c r="AE446" s="113"/>
      <c r="AG446" s="270"/>
      <c r="AN446" s="113"/>
      <c r="AO446" s="113"/>
      <c r="AP446" s="113"/>
      <c r="AQ446" s="113"/>
      <c r="AR446" s="113"/>
      <c r="AS446" s="113"/>
      <c r="AT446" s="113"/>
      <c r="AU446" s="113"/>
    </row>
    <row r="447" spans="3:47" x14ac:dyDescent="0.2">
      <c r="C447" s="62"/>
      <c r="D447" s="62"/>
      <c r="AA447" s="113"/>
      <c r="AB447" s="113"/>
      <c r="AC447" s="113"/>
      <c r="AD447" s="113"/>
      <c r="AE447" s="113"/>
      <c r="AG447" s="270"/>
      <c r="AN447" s="113"/>
      <c r="AO447" s="113"/>
      <c r="AP447" s="113"/>
      <c r="AQ447" s="113"/>
      <c r="AR447" s="113"/>
      <c r="AS447" s="113"/>
      <c r="AT447" s="113"/>
      <c r="AU447" s="113"/>
    </row>
    <row r="448" spans="3:47" x14ac:dyDescent="0.2">
      <c r="C448" s="62"/>
      <c r="D448" s="62"/>
      <c r="AA448" s="113"/>
      <c r="AB448" s="113"/>
      <c r="AC448" s="113"/>
      <c r="AD448" s="113"/>
      <c r="AE448" s="113"/>
      <c r="AG448" s="270"/>
      <c r="AN448" s="113"/>
      <c r="AO448" s="113"/>
      <c r="AP448" s="113"/>
      <c r="AQ448" s="113"/>
      <c r="AR448" s="113"/>
      <c r="AS448" s="113"/>
      <c r="AT448" s="113"/>
      <c r="AU448" s="113"/>
    </row>
    <row r="449" spans="3:47" x14ac:dyDescent="0.2">
      <c r="C449" s="62"/>
      <c r="D449" s="62"/>
      <c r="AA449" s="113"/>
      <c r="AB449" s="113"/>
      <c r="AC449" s="113"/>
      <c r="AD449" s="113"/>
      <c r="AE449" s="113"/>
      <c r="AG449" s="270"/>
      <c r="AN449" s="113"/>
      <c r="AO449" s="113"/>
      <c r="AP449" s="113"/>
      <c r="AQ449" s="113"/>
      <c r="AR449" s="113"/>
      <c r="AS449" s="113"/>
      <c r="AT449" s="113"/>
      <c r="AU449" s="113"/>
    </row>
    <row r="450" spans="3:47" x14ac:dyDescent="0.2">
      <c r="C450" s="62"/>
      <c r="D450" s="62"/>
      <c r="AA450" s="113"/>
      <c r="AB450" s="113"/>
      <c r="AC450" s="113"/>
      <c r="AD450" s="113"/>
      <c r="AE450" s="113"/>
      <c r="AG450" s="270"/>
      <c r="AN450" s="113"/>
      <c r="AO450" s="113"/>
      <c r="AP450" s="113"/>
      <c r="AQ450" s="113"/>
      <c r="AR450" s="113"/>
      <c r="AS450" s="113"/>
      <c r="AT450" s="113"/>
      <c r="AU450" s="113"/>
    </row>
    <row r="451" spans="3:47" x14ac:dyDescent="0.2">
      <c r="C451" s="62"/>
      <c r="D451" s="62"/>
      <c r="AA451" s="113"/>
      <c r="AB451" s="113"/>
      <c r="AC451" s="113"/>
      <c r="AD451" s="113"/>
      <c r="AE451" s="113"/>
      <c r="AG451" s="270"/>
      <c r="AN451" s="113"/>
      <c r="AO451" s="113"/>
      <c r="AP451" s="113"/>
      <c r="AQ451" s="113"/>
      <c r="AR451" s="113"/>
      <c r="AS451" s="113"/>
      <c r="AT451" s="113"/>
      <c r="AU451" s="113"/>
    </row>
    <row r="452" spans="3:47" x14ac:dyDescent="0.2">
      <c r="C452" s="62"/>
      <c r="D452" s="62"/>
      <c r="AA452" s="113"/>
      <c r="AB452" s="113"/>
      <c r="AC452" s="113"/>
      <c r="AD452" s="113"/>
      <c r="AE452" s="113"/>
      <c r="AG452" s="270"/>
      <c r="AN452" s="113"/>
      <c r="AO452" s="113"/>
      <c r="AP452" s="113"/>
      <c r="AQ452" s="113"/>
      <c r="AR452" s="113"/>
      <c r="AS452" s="113"/>
      <c r="AT452" s="113"/>
      <c r="AU452" s="113"/>
    </row>
    <row r="453" spans="3:47" x14ac:dyDescent="0.2">
      <c r="C453" s="62"/>
      <c r="D453" s="62"/>
      <c r="AA453" s="113"/>
      <c r="AB453" s="113"/>
      <c r="AC453" s="113"/>
      <c r="AD453" s="113"/>
      <c r="AE453" s="113"/>
      <c r="AG453" s="270"/>
      <c r="AN453" s="113"/>
      <c r="AO453" s="113"/>
      <c r="AP453" s="113"/>
      <c r="AQ453" s="113"/>
      <c r="AR453" s="113"/>
      <c r="AS453" s="113"/>
      <c r="AT453" s="113"/>
      <c r="AU453" s="113"/>
    </row>
    <row r="454" spans="3:47" x14ac:dyDescent="0.2">
      <c r="C454" s="62"/>
      <c r="D454" s="62"/>
      <c r="AA454" s="113"/>
      <c r="AB454" s="113"/>
      <c r="AC454" s="113"/>
      <c r="AD454" s="113"/>
      <c r="AE454" s="113"/>
      <c r="AG454" s="270"/>
      <c r="AN454" s="113"/>
      <c r="AO454" s="113"/>
      <c r="AP454" s="113"/>
      <c r="AQ454" s="113"/>
      <c r="AR454" s="113"/>
      <c r="AS454" s="113"/>
      <c r="AT454" s="113"/>
      <c r="AU454" s="113"/>
    </row>
    <row r="455" spans="3:47" x14ac:dyDescent="0.2">
      <c r="C455" s="62"/>
      <c r="D455" s="62"/>
      <c r="AA455" s="113"/>
      <c r="AB455" s="113"/>
      <c r="AC455" s="113"/>
      <c r="AD455" s="113"/>
      <c r="AE455" s="113"/>
      <c r="AG455" s="270"/>
      <c r="AN455" s="113"/>
      <c r="AO455" s="113"/>
      <c r="AP455" s="113"/>
      <c r="AQ455" s="113"/>
      <c r="AR455" s="113"/>
      <c r="AS455" s="113"/>
      <c r="AT455" s="113"/>
      <c r="AU455" s="113"/>
    </row>
    <row r="456" spans="3:47" x14ac:dyDescent="0.2">
      <c r="C456" s="62"/>
      <c r="D456" s="62"/>
      <c r="AA456" s="113"/>
      <c r="AB456" s="113"/>
      <c r="AC456" s="113"/>
      <c r="AD456" s="113"/>
      <c r="AE456" s="113"/>
      <c r="AG456" s="270"/>
      <c r="AN456" s="113"/>
      <c r="AO456" s="113"/>
      <c r="AP456" s="113"/>
      <c r="AQ456" s="113"/>
      <c r="AR456" s="113"/>
      <c r="AS456" s="113"/>
      <c r="AT456" s="113"/>
      <c r="AU456" s="113"/>
    </row>
    <row r="457" spans="3:47" x14ac:dyDescent="0.2">
      <c r="C457" s="62"/>
      <c r="D457" s="62"/>
      <c r="AA457" s="113"/>
      <c r="AB457" s="113"/>
      <c r="AC457" s="113"/>
      <c r="AD457" s="113"/>
      <c r="AE457" s="113"/>
      <c r="AG457" s="270"/>
      <c r="AN457" s="113"/>
      <c r="AO457" s="113"/>
      <c r="AP457" s="113"/>
      <c r="AQ457" s="113"/>
      <c r="AR457" s="113"/>
      <c r="AS457" s="113"/>
      <c r="AT457" s="113"/>
      <c r="AU457" s="113"/>
    </row>
    <row r="458" spans="3:47" x14ac:dyDescent="0.2">
      <c r="C458" s="62"/>
      <c r="D458" s="62"/>
      <c r="AA458" s="113"/>
      <c r="AB458" s="113"/>
      <c r="AC458" s="113"/>
      <c r="AD458" s="113"/>
      <c r="AE458" s="113"/>
      <c r="AG458" s="270"/>
      <c r="AN458" s="113"/>
      <c r="AO458" s="113"/>
      <c r="AP458" s="113"/>
      <c r="AQ458" s="113"/>
      <c r="AR458" s="113"/>
      <c r="AS458" s="113"/>
      <c r="AT458" s="113"/>
      <c r="AU458" s="113"/>
    </row>
    <row r="459" spans="3:47" x14ac:dyDescent="0.2">
      <c r="C459" s="62"/>
      <c r="D459" s="62"/>
      <c r="AA459" s="113"/>
      <c r="AB459" s="113"/>
      <c r="AC459" s="113"/>
      <c r="AD459" s="113"/>
      <c r="AE459" s="113"/>
      <c r="AG459" s="270"/>
      <c r="AN459" s="113"/>
      <c r="AO459" s="113"/>
      <c r="AP459" s="113"/>
      <c r="AQ459" s="113"/>
      <c r="AR459" s="113"/>
      <c r="AS459" s="113"/>
      <c r="AT459" s="113"/>
      <c r="AU459" s="113"/>
    </row>
    <row r="460" spans="3:47" x14ac:dyDescent="0.2">
      <c r="C460" s="62"/>
      <c r="D460" s="62"/>
      <c r="AA460" s="113"/>
      <c r="AB460" s="113"/>
      <c r="AC460" s="113"/>
      <c r="AD460" s="113"/>
      <c r="AE460" s="113"/>
      <c r="AG460" s="270"/>
      <c r="AN460" s="113"/>
      <c r="AO460" s="113"/>
      <c r="AP460" s="113"/>
      <c r="AQ460" s="113"/>
      <c r="AR460" s="113"/>
      <c r="AS460" s="113"/>
      <c r="AT460" s="113"/>
      <c r="AU460" s="113"/>
    </row>
    <row r="461" spans="3:47" x14ac:dyDescent="0.2">
      <c r="C461" s="62"/>
      <c r="D461" s="62"/>
      <c r="AA461" s="113"/>
      <c r="AB461" s="113"/>
      <c r="AC461" s="113"/>
      <c r="AD461" s="113"/>
      <c r="AE461" s="113"/>
      <c r="AG461" s="270"/>
      <c r="AN461" s="113"/>
      <c r="AO461" s="113"/>
      <c r="AP461" s="113"/>
      <c r="AQ461" s="113"/>
      <c r="AR461" s="113"/>
      <c r="AS461" s="113"/>
      <c r="AT461" s="113"/>
      <c r="AU461" s="113"/>
    </row>
    <row r="462" spans="3:47" x14ac:dyDescent="0.2">
      <c r="C462" s="62"/>
      <c r="D462" s="62"/>
      <c r="AA462" s="113"/>
      <c r="AB462" s="113"/>
      <c r="AC462" s="113"/>
      <c r="AD462" s="113"/>
      <c r="AE462" s="113"/>
      <c r="AG462" s="270"/>
      <c r="AN462" s="113"/>
      <c r="AO462" s="113"/>
      <c r="AP462" s="113"/>
      <c r="AQ462" s="113"/>
      <c r="AR462" s="113"/>
      <c r="AS462" s="113"/>
      <c r="AT462" s="113"/>
      <c r="AU462" s="113"/>
    </row>
    <row r="463" spans="3:47" x14ac:dyDescent="0.2">
      <c r="C463" s="62"/>
      <c r="D463" s="62"/>
      <c r="AA463" s="113"/>
      <c r="AB463" s="113"/>
      <c r="AC463" s="113"/>
      <c r="AD463" s="113"/>
      <c r="AE463" s="113"/>
      <c r="AG463" s="270"/>
      <c r="AN463" s="113"/>
      <c r="AO463" s="113"/>
      <c r="AP463" s="113"/>
      <c r="AQ463" s="113"/>
      <c r="AR463" s="113"/>
      <c r="AS463" s="113"/>
      <c r="AT463" s="113"/>
      <c r="AU463" s="113"/>
    </row>
    <row r="464" spans="3:47" x14ac:dyDescent="0.2">
      <c r="C464" s="62"/>
      <c r="D464" s="62"/>
      <c r="AA464" s="113"/>
      <c r="AB464" s="113"/>
      <c r="AC464" s="113"/>
      <c r="AD464" s="113"/>
      <c r="AE464" s="113"/>
      <c r="AG464" s="270"/>
      <c r="AN464" s="113"/>
      <c r="AO464" s="113"/>
      <c r="AP464" s="113"/>
      <c r="AQ464" s="113"/>
      <c r="AR464" s="113"/>
      <c r="AS464" s="113"/>
      <c r="AT464" s="113"/>
      <c r="AU464" s="113"/>
    </row>
    <row r="465" spans="3:50" x14ac:dyDescent="0.2">
      <c r="C465" s="62"/>
      <c r="D465" s="62"/>
      <c r="AA465" s="113"/>
      <c r="AB465" s="113"/>
      <c r="AC465" s="113"/>
      <c r="AD465" s="113"/>
      <c r="AE465" s="113"/>
      <c r="AG465" s="270"/>
      <c r="AN465" s="113"/>
      <c r="AO465" s="113"/>
      <c r="AP465" s="113"/>
      <c r="AQ465" s="113"/>
      <c r="AR465" s="113"/>
      <c r="AS465" s="113"/>
      <c r="AT465" s="113"/>
      <c r="AU465" s="113"/>
    </row>
    <row r="466" spans="3:50" x14ac:dyDescent="0.2">
      <c r="C466" s="62"/>
      <c r="D466" s="62"/>
      <c r="AA466" s="113"/>
      <c r="AB466" s="113"/>
      <c r="AC466" s="113"/>
      <c r="AD466" s="113"/>
      <c r="AE466" s="113"/>
      <c r="AG466" s="270"/>
      <c r="AN466" s="113"/>
      <c r="AO466" s="113"/>
      <c r="AP466" s="113"/>
      <c r="AQ466" s="113"/>
      <c r="AR466" s="113"/>
      <c r="AS466" s="113"/>
      <c r="AT466" s="113"/>
      <c r="AU466" s="113"/>
    </row>
    <row r="467" spans="3:50" x14ac:dyDescent="0.2">
      <c r="C467" s="62"/>
      <c r="D467" s="62"/>
      <c r="AA467" s="113"/>
      <c r="AB467" s="113"/>
      <c r="AC467" s="113"/>
      <c r="AD467" s="113"/>
      <c r="AE467" s="113"/>
      <c r="AG467" s="270"/>
      <c r="AN467" s="113"/>
      <c r="AO467" s="113"/>
      <c r="AP467" s="113"/>
      <c r="AQ467" s="113"/>
      <c r="AR467" s="113"/>
      <c r="AS467" s="113"/>
      <c r="AT467" s="113"/>
      <c r="AU467" s="113"/>
    </row>
    <row r="468" spans="3:50" x14ac:dyDescent="0.2">
      <c r="C468" s="62"/>
      <c r="D468" s="62"/>
      <c r="AA468" s="113"/>
      <c r="AB468" s="113"/>
      <c r="AC468" s="113"/>
      <c r="AD468" s="113"/>
      <c r="AE468" s="113"/>
      <c r="AG468" s="270"/>
      <c r="AN468" s="113"/>
      <c r="AO468" s="113"/>
      <c r="AP468" s="113"/>
      <c r="AQ468" s="113"/>
      <c r="AR468" s="113"/>
      <c r="AS468" s="113"/>
      <c r="AT468" s="113"/>
      <c r="AU468" s="113"/>
    </row>
    <row r="469" spans="3:50" x14ac:dyDescent="0.2">
      <c r="C469" s="62"/>
      <c r="D469" s="62"/>
      <c r="AA469" s="113"/>
      <c r="AB469" s="113"/>
      <c r="AC469" s="113"/>
      <c r="AD469" s="113"/>
      <c r="AE469" s="113"/>
      <c r="AG469" s="270"/>
      <c r="AN469" s="113"/>
      <c r="AO469" s="113"/>
      <c r="AP469" s="113"/>
      <c r="AQ469" s="113"/>
      <c r="AR469" s="113"/>
      <c r="AS469" s="113"/>
      <c r="AT469" s="113"/>
      <c r="AU469" s="113"/>
    </row>
    <row r="470" spans="3:50" x14ac:dyDescent="0.2">
      <c r="C470" s="62"/>
      <c r="D470" s="62"/>
      <c r="AA470" s="113"/>
      <c r="AB470" s="113"/>
      <c r="AC470" s="113"/>
      <c r="AD470" s="113"/>
      <c r="AE470" s="113"/>
      <c r="AG470" s="270"/>
      <c r="AN470" s="113"/>
      <c r="AO470" s="113"/>
      <c r="AP470" s="113"/>
      <c r="AQ470" s="113"/>
      <c r="AR470" s="113"/>
      <c r="AS470" s="113"/>
      <c r="AT470" s="113"/>
      <c r="AU470" s="113"/>
    </row>
    <row r="471" spans="3:50" x14ac:dyDescent="0.2">
      <c r="C471" s="62"/>
      <c r="D471" s="62"/>
      <c r="AA471" s="113"/>
      <c r="AB471" s="113"/>
      <c r="AC471" s="113"/>
      <c r="AD471" s="113"/>
      <c r="AE471" s="113"/>
      <c r="AG471" s="270"/>
      <c r="AN471" s="113"/>
      <c r="AO471" s="113"/>
      <c r="AP471" s="113"/>
      <c r="AQ471" s="113"/>
      <c r="AR471" s="113"/>
      <c r="AS471" s="113"/>
      <c r="AT471" s="113"/>
      <c r="AU471" s="113"/>
    </row>
    <row r="472" spans="3:50" x14ac:dyDescent="0.2">
      <c r="C472" s="62"/>
      <c r="D472" s="62"/>
      <c r="AA472" s="113"/>
      <c r="AB472" s="113"/>
      <c r="AC472" s="113"/>
      <c r="AD472" s="113"/>
      <c r="AE472" s="113"/>
      <c r="AG472" s="270"/>
      <c r="AN472" s="113"/>
      <c r="AO472" s="113"/>
      <c r="AP472" s="113"/>
      <c r="AQ472" s="113"/>
      <c r="AR472" s="113"/>
      <c r="AS472" s="113"/>
      <c r="AT472" s="113"/>
      <c r="AU472" s="113"/>
      <c r="AV472" s="113"/>
      <c r="AX472" s="113"/>
    </row>
    <row r="473" spans="3:50" x14ac:dyDescent="0.2">
      <c r="C473" s="62"/>
      <c r="D473" s="62"/>
      <c r="AA473" s="113"/>
      <c r="AB473" s="113"/>
      <c r="AC473" s="113"/>
      <c r="AD473" s="113"/>
      <c r="AE473" s="113"/>
      <c r="AG473" s="270"/>
      <c r="AN473" s="113"/>
      <c r="AO473" s="113"/>
      <c r="AP473" s="113"/>
      <c r="AQ473" s="113"/>
      <c r="AR473" s="113"/>
      <c r="AS473" s="113"/>
      <c r="AT473" s="113"/>
      <c r="AU473" s="113"/>
    </row>
    <row r="474" spans="3:50" x14ac:dyDescent="0.2">
      <c r="C474" s="62"/>
      <c r="D474" s="62"/>
      <c r="AA474" s="113"/>
      <c r="AB474" s="113"/>
      <c r="AC474" s="113"/>
      <c r="AD474" s="113"/>
      <c r="AE474" s="113"/>
      <c r="AG474" s="270"/>
      <c r="AN474" s="113"/>
      <c r="AO474" s="113"/>
      <c r="AP474" s="113"/>
      <c r="AQ474" s="113"/>
      <c r="AR474" s="113"/>
      <c r="AS474" s="113"/>
      <c r="AT474" s="113"/>
      <c r="AU474" s="113"/>
    </row>
    <row r="475" spans="3:50" x14ac:dyDescent="0.2">
      <c r="C475" s="62"/>
      <c r="D475" s="62"/>
      <c r="AA475" s="113"/>
      <c r="AB475" s="113"/>
      <c r="AC475" s="113"/>
      <c r="AD475" s="113"/>
      <c r="AE475" s="113"/>
      <c r="AG475" s="270"/>
      <c r="AN475" s="113"/>
      <c r="AO475" s="113"/>
      <c r="AP475" s="113"/>
      <c r="AQ475" s="113"/>
      <c r="AR475" s="113"/>
      <c r="AS475" s="113"/>
      <c r="AT475" s="113"/>
      <c r="AU475" s="113"/>
    </row>
    <row r="476" spans="3:50" x14ac:dyDescent="0.2">
      <c r="C476" s="62"/>
      <c r="D476" s="62"/>
      <c r="AA476" s="113"/>
      <c r="AB476" s="113"/>
      <c r="AC476" s="113"/>
      <c r="AD476" s="113"/>
      <c r="AE476" s="113"/>
      <c r="AG476" s="270"/>
      <c r="AN476" s="113"/>
      <c r="AO476" s="113"/>
      <c r="AP476" s="113"/>
      <c r="AQ476" s="113"/>
      <c r="AR476" s="113"/>
      <c r="AS476" s="113"/>
      <c r="AT476" s="113"/>
      <c r="AU476" s="113"/>
    </row>
    <row r="477" spans="3:50" x14ac:dyDescent="0.2">
      <c r="C477" s="62"/>
      <c r="D477" s="62"/>
      <c r="AA477" s="113"/>
      <c r="AB477" s="113"/>
      <c r="AC477" s="113"/>
      <c r="AD477" s="113"/>
      <c r="AE477" s="113"/>
      <c r="AG477" s="270"/>
      <c r="AN477" s="113"/>
      <c r="AO477" s="113"/>
      <c r="AP477" s="113"/>
      <c r="AQ477" s="113"/>
      <c r="AR477" s="113"/>
      <c r="AS477" s="113"/>
      <c r="AT477" s="113"/>
      <c r="AU477" s="113"/>
    </row>
    <row r="478" spans="3:50" x14ac:dyDescent="0.2">
      <c r="C478" s="62"/>
      <c r="D478" s="62"/>
      <c r="AA478" s="113"/>
      <c r="AB478" s="113"/>
      <c r="AC478" s="113"/>
      <c r="AD478" s="113"/>
      <c r="AE478" s="113"/>
      <c r="AG478" s="270"/>
      <c r="AN478" s="113"/>
      <c r="AO478" s="113"/>
      <c r="AP478" s="113"/>
      <c r="AQ478" s="113"/>
      <c r="AR478" s="113"/>
      <c r="AS478" s="113"/>
      <c r="AT478" s="113"/>
      <c r="AU478" s="113"/>
    </row>
    <row r="479" spans="3:50" x14ac:dyDescent="0.2">
      <c r="C479" s="62"/>
      <c r="D479" s="62"/>
      <c r="AA479" s="113"/>
      <c r="AB479" s="113"/>
      <c r="AC479" s="113"/>
      <c r="AD479" s="113"/>
      <c r="AE479" s="113"/>
      <c r="AG479" s="270"/>
      <c r="AN479" s="113"/>
      <c r="AO479" s="113"/>
      <c r="AP479" s="113"/>
      <c r="AQ479" s="113"/>
      <c r="AR479" s="113"/>
      <c r="AS479" s="113"/>
      <c r="AT479" s="113"/>
      <c r="AU479" s="113"/>
    </row>
    <row r="480" spans="3:50" x14ac:dyDescent="0.2">
      <c r="C480" s="62"/>
      <c r="D480" s="62"/>
      <c r="AA480" s="113"/>
      <c r="AB480" s="113"/>
      <c r="AC480" s="113"/>
      <c r="AD480" s="113"/>
      <c r="AE480" s="113"/>
      <c r="AG480" s="270"/>
      <c r="AN480" s="113"/>
      <c r="AO480" s="113"/>
      <c r="AP480" s="113"/>
      <c r="AQ480" s="113"/>
      <c r="AR480" s="113"/>
      <c r="AS480" s="113"/>
      <c r="AT480" s="113"/>
      <c r="AU480" s="113"/>
    </row>
    <row r="481" spans="3:64" x14ac:dyDescent="0.2">
      <c r="C481" s="62"/>
      <c r="D481" s="62"/>
      <c r="AA481" s="113"/>
      <c r="AB481" s="113"/>
      <c r="AC481" s="113"/>
      <c r="AD481" s="113"/>
      <c r="AE481" s="113"/>
      <c r="AG481" s="270"/>
      <c r="AN481" s="113"/>
      <c r="AO481" s="113"/>
      <c r="AP481" s="113"/>
      <c r="AQ481" s="113"/>
      <c r="AR481" s="113"/>
      <c r="AS481" s="113"/>
      <c r="AT481" s="113"/>
      <c r="AU481" s="113"/>
    </row>
    <row r="482" spans="3:64" x14ac:dyDescent="0.2">
      <c r="C482" s="62"/>
      <c r="D482" s="62"/>
      <c r="AA482" s="113"/>
      <c r="AB482" s="113"/>
      <c r="AC482" s="113"/>
      <c r="AD482" s="113"/>
      <c r="AE482" s="113"/>
      <c r="AG482" s="270"/>
      <c r="AN482" s="113"/>
      <c r="AO482" s="113"/>
      <c r="AP482" s="113"/>
      <c r="AQ482" s="113"/>
      <c r="AR482" s="113"/>
      <c r="AS482" s="113"/>
      <c r="AT482" s="113"/>
      <c r="AU482" s="113"/>
    </row>
    <row r="483" spans="3:64" x14ac:dyDescent="0.2">
      <c r="C483" s="62"/>
      <c r="D483" s="62"/>
      <c r="AA483" s="113"/>
      <c r="AB483" s="113"/>
      <c r="AC483" s="113"/>
      <c r="AD483" s="113"/>
      <c r="AE483" s="113"/>
      <c r="AG483" s="270"/>
      <c r="AN483" s="113"/>
      <c r="AO483" s="113"/>
      <c r="AP483" s="113"/>
      <c r="AQ483" s="113"/>
      <c r="AR483" s="113"/>
      <c r="AS483" s="113"/>
      <c r="AT483" s="113"/>
      <c r="AU483" s="113"/>
    </row>
    <row r="484" spans="3:64" x14ac:dyDescent="0.2">
      <c r="C484" s="62"/>
      <c r="D484" s="62"/>
      <c r="AA484" s="113"/>
      <c r="AB484" s="113"/>
      <c r="AC484" s="113"/>
      <c r="AD484" s="113"/>
      <c r="AE484" s="113"/>
      <c r="AG484" s="270"/>
      <c r="AN484" s="113"/>
      <c r="AO484" s="113"/>
      <c r="AP484" s="113"/>
      <c r="AQ484" s="113"/>
      <c r="AR484" s="113"/>
      <c r="AS484" s="113"/>
      <c r="AT484" s="113"/>
      <c r="AU484" s="113"/>
    </row>
    <row r="485" spans="3:64" x14ac:dyDescent="0.2">
      <c r="C485" s="62"/>
      <c r="D485" s="62"/>
      <c r="AA485" s="113"/>
      <c r="AB485" s="113"/>
      <c r="AC485" s="113"/>
      <c r="AD485" s="113"/>
      <c r="AE485" s="113"/>
      <c r="AG485" s="270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  <c r="BJ485" s="113"/>
      <c r="BK485" s="113"/>
      <c r="BL485" s="113"/>
    </row>
    <row r="486" spans="3:64" x14ac:dyDescent="0.2">
      <c r="C486" s="62"/>
      <c r="D486" s="62"/>
      <c r="AA486" s="113"/>
      <c r="AB486" s="113"/>
      <c r="AC486" s="113"/>
      <c r="AD486" s="113"/>
      <c r="AE486" s="113"/>
      <c r="AG486" s="270"/>
      <c r="AN486" s="113"/>
      <c r="AO486" s="113"/>
      <c r="AP486" s="113"/>
      <c r="AQ486" s="113"/>
      <c r="AR486" s="113"/>
      <c r="AS486" s="113"/>
      <c r="AT486" s="113"/>
      <c r="AU486" s="113"/>
    </row>
    <row r="487" spans="3:64" x14ac:dyDescent="0.2">
      <c r="C487" s="62"/>
      <c r="D487" s="62"/>
      <c r="AA487" s="113"/>
      <c r="AB487" s="113"/>
      <c r="AC487" s="113"/>
      <c r="AD487" s="113"/>
      <c r="AE487" s="113"/>
      <c r="AG487" s="270"/>
      <c r="AN487" s="113"/>
      <c r="AO487" s="113"/>
      <c r="AP487" s="113"/>
      <c r="AQ487" s="113"/>
      <c r="AR487" s="113"/>
      <c r="AS487" s="113"/>
      <c r="AT487" s="113"/>
      <c r="AU487" s="113"/>
    </row>
    <row r="488" spans="3:64" x14ac:dyDescent="0.2">
      <c r="C488" s="62"/>
      <c r="D488" s="62"/>
      <c r="AA488" s="113"/>
      <c r="AB488" s="113"/>
      <c r="AC488" s="113"/>
      <c r="AD488" s="113"/>
      <c r="AE488" s="113"/>
      <c r="AG488" s="270"/>
      <c r="AN488" s="113"/>
      <c r="AO488" s="113"/>
      <c r="AP488" s="113"/>
      <c r="AQ488" s="113"/>
      <c r="AR488" s="113"/>
      <c r="AS488" s="113"/>
      <c r="AT488" s="113"/>
      <c r="AU488" s="113"/>
    </row>
    <row r="489" spans="3:64" x14ac:dyDescent="0.2">
      <c r="C489" s="62"/>
      <c r="D489" s="62"/>
      <c r="AA489" s="113"/>
      <c r="AB489" s="113"/>
      <c r="AC489" s="113"/>
      <c r="AD489" s="113"/>
      <c r="AE489" s="113"/>
      <c r="AG489" s="270"/>
      <c r="AN489" s="113"/>
      <c r="AO489" s="113"/>
      <c r="AP489" s="113"/>
      <c r="AQ489" s="113"/>
      <c r="AR489" s="113"/>
      <c r="AS489" s="113"/>
      <c r="AT489" s="113"/>
      <c r="AU489" s="113"/>
    </row>
    <row r="490" spans="3:64" x14ac:dyDescent="0.2">
      <c r="C490" s="62"/>
      <c r="D490" s="62"/>
      <c r="AA490" s="113"/>
      <c r="AB490" s="113"/>
      <c r="AC490" s="113"/>
      <c r="AD490" s="113"/>
      <c r="AE490" s="113"/>
      <c r="AG490" s="270"/>
      <c r="AN490" s="113"/>
      <c r="AO490" s="113"/>
      <c r="AP490" s="113"/>
      <c r="AQ490" s="113"/>
      <c r="AR490" s="113"/>
      <c r="AS490" s="113"/>
      <c r="AT490" s="113"/>
      <c r="AU490" s="113"/>
    </row>
    <row r="491" spans="3:64" x14ac:dyDescent="0.2">
      <c r="C491" s="62"/>
      <c r="D491" s="62"/>
      <c r="AA491" s="113"/>
      <c r="AB491" s="113"/>
      <c r="AC491" s="113"/>
      <c r="AD491" s="113"/>
      <c r="AE491" s="113"/>
      <c r="AG491" s="270"/>
      <c r="AN491" s="113"/>
      <c r="AO491" s="113"/>
      <c r="AP491" s="113"/>
      <c r="AQ491" s="113"/>
      <c r="AR491" s="113"/>
      <c r="AS491" s="113"/>
      <c r="AT491" s="113"/>
      <c r="AU491" s="113"/>
    </row>
    <row r="492" spans="3:64" x14ac:dyDescent="0.2">
      <c r="C492" s="62"/>
      <c r="D492" s="62"/>
      <c r="AA492" s="113"/>
      <c r="AB492" s="113"/>
      <c r="AC492" s="113"/>
      <c r="AD492" s="113"/>
      <c r="AE492" s="113"/>
      <c r="AG492" s="270"/>
      <c r="AN492" s="113"/>
      <c r="AO492" s="113"/>
      <c r="AP492" s="113"/>
      <c r="AQ492" s="113"/>
      <c r="AR492" s="113"/>
      <c r="AS492" s="113"/>
      <c r="AT492" s="113"/>
      <c r="AU492" s="113"/>
    </row>
    <row r="493" spans="3:64" x14ac:dyDescent="0.2">
      <c r="C493" s="62"/>
      <c r="D493" s="62"/>
      <c r="AA493" s="113"/>
      <c r="AB493" s="113"/>
      <c r="AC493" s="113"/>
      <c r="AD493" s="113"/>
      <c r="AE493" s="113"/>
      <c r="AG493" s="270"/>
      <c r="AN493" s="113"/>
      <c r="AO493" s="113"/>
      <c r="AP493" s="113"/>
      <c r="AQ493" s="113"/>
      <c r="AR493" s="113"/>
      <c r="AS493" s="113"/>
      <c r="AT493" s="113"/>
      <c r="AU493" s="113"/>
    </row>
    <row r="494" spans="3:64" x14ac:dyDescent="0.2">
      <c r="C494" s="62"/>
      <c r="D494" s="62"/>
      <c r="AA494" s="113"/>
      <c r="AB494" s="113"/>
      <c r="AC494" s="113"/>
      <c r="AD494" s="113"/>
      <c r="AE494" s="113"/>
      <c r="AG494" s="270"/>
      <c r="AN494" s="113"/>
      <c r="AO494" s="113"/>
      <c r="AP494" s="113"/>
      <c r="AQ494" s="113"/>
      <c r="AR494" s="113"/>
      <c r="AS494" s="113"/>
      <c r="AT494" s="113"/>
      <c r="AU494" s="113"/>
    </row>
    <row r="495" spans="3:64" x14ac:dyDescent="0.2">
      <c r="C495" s="62"/>
      <c r="D495" s="62"/>
      <c r="AA495" s="113"/>
      <c r="AB495" s="113"/>
      <c r="AC495" s="113"/>
      <c r="AD495" s="113"/>
      <c r="AE495" s="113"/>
      <c r="AG495" s="270"/>
      <c r="AN495" s="113"/>
      <c r="AO495" s="113"/>
      <c r="AP495" s="113"/>
      <c r="AQ495" s="113"/>
      <c r="AR495" s="113"/>
      <c r="AS495" s="113"/>
      <c r="AT495" s="113"/>
      <c r="AU495" s="113"/>
    </row>
    <row r="496" spans="3:64" x14ac:dyDescent="0.2">
      <c r="C496" s="62"/>
      <c r="D496" s="62"/>
      <c r="AA496" s="113"/>
      <c r="AB496" s="113"/>
      <c r="AC496" s="113"/>
      <c r="AD496" s="113"/>
      <c r="AE496" s="113"/>
      <c r="AG496" s="270"/>
      <c r="AN496" s="113"/>
      <c r="AO496" s="113"/>
      <c r="AP496" s="113"/>
      <c r="AQ496" s="113"/>
      <c r="AR496" s="113"/>
      <c r="AS496" s="113"/>
      <c r="AT496" s="113"/>
      <c r="AU496" s="113"/>
    </row>
    <row r="497" spans="3:47" x14ac:dyDescent="0.2">
      <c r="C497" s="62"/>
      <c r="D497" s="62"/>
      <c r="AA497" s="113"/>
      <c r="AB497" s="113"/>
      <c r="AC497" s="113"/>
      <c r="AD497" s="113"/>
      <c r="AE497" s="113"/>
      <c r="AG497" s="270"/>
      <c r="AN497" s="113"/>
      <c r="AO497" s="113"/>
      <c r="AP497" s="113"/>
      <c r="AQ497" s="113"/>
      <c r="AR497" s="113"/>
      <c r="AS497" s="113"/>
      <c r="AT497" s="113"/>
      <c r="AU497" s="113"/>
    </row>
    <row r="498" spans="3:47" x14ac:dyDescent="0.2">
      <c r="C498" s="62"/>
      <c r="D498" s="62"/>
      <c r="AA498" s="113"/>
      <c r="AB498" s="113"/>
      <c r="AC498" s="113"/>
      <c r="AD498" s="113"/>
      <c r="AE498" s="113"/>
      <c r="AG498" s="270"/>
      <c r="AN498" s="113"/>
      <c r="AO498" s="113"/>
      <c r="AP498" s="113"/>
      <c r="AQ498" s="113"/>
      <c r="AR498" s="113"/>
      <c r="AS498" s="113"/>
      <c r="AT498" s="113"/>
      <c r="AU498" s="113"/>
    </row>
    <row r="499" spans="3:47" x14ac:dyDescent="0.2">
      <c r="C499" s="62"/>
      <c r="D499" s="62"/>
      <c r="AA499" s="113"/>
      <c r="AB499" s="113"/>
      <c r="AC499" s="113"/>
      <c r="AD499" s="113"/>
      <c r="AE499" s="113"/>
      <c r="AG499" s="270"/>
      <c r="AN499" s="113"/>
      <c r="AO499" s="113"/>
      <c r="AP499" s="113"/>
      <c r="AQ499" s="113"/>
      <c r="AR499" s="113"/>
      <c r="AS499" s="113"/>
      <c r="AT499" s="113"/>
      <c r="AU499" s="113"/>
    </row>
    <row r="500" spans="3:47" x14ac:dyDescent="0.2">
      <c r="C500" s="62"/>
      <c r="D500" s="62"/>
      <c r="AA500" s="113"/>
      <c r="AB500" s="113"/>
      <c r="AC500" s="113"/>
      <c r="AD500" s="113"/>
      <c r="AE500" s="113"/>
      <c r="AG500" s="270"/>
      <c r="AN500" s="113"/>
      <c r="AO500" s="113"/>
      <c r="AP500" s="113"/>
      <c r="AQ500" s="113"/>
      <c r="AR500" s="113"/>
      <c r="AS500" s="113"/>
      <c r="AT500" s="113"/>
      <c r="AU500" s="113"/>
    </row>
    <row r="501" spans="3:47" x14ac:dyDescent="0.2">
      <c r="C501" s="62"/>
      <c r="D501" s="62"/>
      <c r="AA501" s="113"/>
      <c r="AB501" s="113"/>
      <c r="AC501" s="113"/>
      <c r="AD501" s="113"/>
      <c r="AE501" s="113"/>
      <c r="AG501" s="270"/>
      <c r="AN501" s="113"/>
      <c r="AO501" s="113"/>
      <c r="AP501" s="113"/>
      <c r="AQ501" s="113"/>
      <c r="AR501" s="113"/>
      <c r="AS501" s="113"/>
      <c r="AT501" s="113"/>
      <c r="AU501" s="113"/>
    </row>
    <row r="502" spans="3:47" x14ac:dyDescent="0.2">
      <c r="C502" s="62"/>
      <c r="D502" s="62"/>
      <c r="AA502" s="113"/>
      <c r="AB502" s="113"/>
      <c r="AC502" s="113"/>
      <c r="AD502" s="113"/>
      <c r="AE502" s="113"/>
      <c r="AG502" s="270"/>
      <c r="AN502" s="113"/>
      <c r="AO502" s="113"/>
      <c r="AP502" s="113"/>
      <c r="AQ502" s="113"/>
      <c r="AR502" s="113"/>
      <c r="AS502" s="113"/>
      <c r="AT502" s="113"/>
      <c r="AU502" s="113"/>
    </row>
    <row r="503" spans="3:47" x14ac:dyDescent="0.2">
      <c r="C503" s="62"/>
      <c r="D503" s="62"/>
      <c r="AA503" s="113"/>
      <c r="AB503" s="113"/>
      <c r="AC503" s="113"/>
      <c r="AD503" s="113"/>
      <c r="AE503" s="113"/>
      <c r="AG503" s="270"/>
      <c r="AN503" s="113"/>
      <c r="AO503" s="113"/>
      <c r="AP503" s="113"/>
      <c r="AQ503" s="113"/>
      <c r="AR503" s="113"/>
      <c r="AS503" s="113"/>
      <c r="AT503" s="113"/>
      <c r="AU503" s="113"/>
    </row>
    <row r="504" spans="3:47" x14ac:dyDescent="0.2">
      <c r="C504" s="62"/>
      <c r="D504" s="62"/>
      <c r="AA504" s="113"/>
      <c r="AB504" s="113"/>
      <c r="AC504" s="113"/>
      <c r="AD504" s="113"/>
      <c r="AE504" s="113"/>
      <c r="AG504" s="270"/>
      <c r="AN504" s="113"/>
      <c r="AO504" s="113"/>
      <c r="AP504" s="113"/>
      <c r="AQ504" s="113"/>
      <c r="AR504" s="113"/>
      <c r="AS504" s="113"/>
      <c r="AT504" s="113"/>
      <c r="AU504" s="113"/>
    </row>
    <row r="505" spans="3:47" x14ac:dyDescent="0.2">
      <c r="C505" s="62"/>
      <c r="D505" s="62"/>
      <c r="AA505" s="113"/>
      <c r="AB505" s="113"/>
      <c r="AC505" s="113"/>
      <c r="AD505" s="113"/>
      <c r="AE505" s="113"/>
      <c r="AG505" s="270"/>
      <c r="AN505" s="113"/>
      <c r="AO505" s="113"/>
      <c r="AP505" s="113"/>
      <c r="AQ505" s="113"/>
      <c r="AR505" s="113"/>
      <c r="AS505" s="113"/>
      <c r="AT505" s="113"/>
      <c r="AU505" s="113"/>
    </row>
    <row r="506" spans="3:47" x14ac:dyDescent="0.2">
      <c r="C506" s="62"/>
      <c r="D506" s="62"/>
      <c r="AA506" s="113"/>
      <c r="AB506" s="113"/>
      <c r="AC506" s="113"/>
      <c r="AD506" s="113"/>
      <c r="AE506" s="113"/>
      <c r="AG506" s="270"/>
      <c r="AN506" s="113"/>
      <c r="AO506" s="113"/>
      <c r="AP506" s="113"/>
      <c r="AQ506" s="113"/>
      <c r="AR506" s="113"/>
      <c r="AS506" s="113"/>
      <c r="AT506" s="113"/>
      <c r="AU506" s="113"/>
    </row>
    <row r="507" spans="3:47" x14ac:dyDescent="0.2">
      <c r="C507" s="62"/>
      <c r="D507" s="62"/>
      <c r="AA507" s="113"/>
      <c r="AB507" s="113"/>
      <c r="AC507" s="113"/>
      <c r="AD507" s="113"/>
      <c r="AE507" s="113"/>
      <c r="AG507" s="270"/>
      <c r="AN507" s="113"/>
      <c r="AO507" s="113"/>
      <c r="AP507" s="113"/>
      <c r="AQ507" s="113"/>
      <c r="AR507" s="113"/>
      <c r="AS507" s="113"/>
      <c r="AT507" s="113"/>
      <c r="AU507" s="113"/>
    </row>
    <row r="508" spans="3:47" x14ac:dyDescent="0.2">
      <c r="C508" s="62"/>
      <c r="D508" s="62"/>
      <c r="AA508" s="113"/>
      <c r="AB508" s="113"/>
      <c r="AC508" s="113"/>
      <c r="AD508" s="113"/>
      <c r="AE508" s="113"/>
      <c r="AG508" s="270"/>
      <c r="AN508" s="113"/>
      <c r="AO508" s="113"/>
      <c r="AP508" s="113"/>
      <c r="AQ508" s="113"/>
      <c r="AR508" s="113"/>
      <c r="AS508" s="113"/>
      <c r="AT508" s="113"/>
      <c r="AU508" s="113"/>
    </row>
    <row r="509" spans="3:47" x14ac:dyDescent="0.2">
      <c r="C509" s="62"/>
      <c r="D509" s="62"/>
      <c r="AA509" s="113"/>
      <c r="AB509" s="113"/>
      <c r="AC509" s="113"/>
      <c r="AD509" s="113"/>
      <c r="AE509" s="113"/>
      <c r="AG509" s="270"/>
      <c r="AN509" s="113"/>
      <c r="AO509" s="113"/>
      <c r="AP509" s="113"/>
      <c r="AQ509" s="113"/>
      <c r="AR509" s="113"/>
      <c r="AS509" s="113"/>
      <c r="AT509" s="113"/>
      <c r="AU509" s="113"/>
    </row>
    <row r="510" spans="3:47" x14ac:dyDescent="0.2">
      <c r="C510" s="62"/>
      <c r="D510" s="62"/>
      <c r="AA510" s="113"/>
      <c r="AB510" s="113"/>
      <c r="AC510" s="113"/>
      <c r="AD510" s="113"/>
      <c r="AE510" s="113"/>
      <c r="AG510" s="270"/>
      <c r="AN510" s="113"/>
      <c r="AO510" s="113"/>
      <c r="AP510" s="113"/>
      <c r="AQ510" s="113"/>
      <c r="AR510" s="113"/>
      <c r="AS510" s="113"/>
      <c r="AT510" s="113"/>
      <c r="AU510" s="113"/>
    </row>
    <row r="511" spans="3:47" x14ac:dyDescent="0.2">
      <c r="C511" s="62"/>
      <c r="D511" s="62"/>
      <c r="AA511" s="113"/>
      <c r="AB511" s="113"/>
      <c r="AC511" s="113"/>
      <c r="AD511" s="113"/>
      <c r="AE511" s="113"/>
      <c r="AG511" s="270"/>
      <c r="AN511" s="113"/>
      <c r="AO511" s="113"/>
      <c r="AP511" s="113"/>
      <c r="AQ511" s="113"/>
      <c r="AR511" s="113"/>
      <c r="AS511" s="113"/>
      <c r="AT511" s="113"/>
      <c r="AU511" s="113"/>
    </row>
    <row r="512" spans="3:47" x14ac:dyDescent="0.2">
      <c r="C512" s="62"/>
      <c r="D512" s="62"/>
      <c r="AA512" s="113"/>
      <c r="AB512" s="113"/>
      <c r="AC512" s="113"/>
      <c r="AD512" s="113"/>
      <c r="AE512" s="113"/>
      <c r="AG512" s="270"/>
      <c r="AN512" s="113"/>
      <c r="AO512" s="113"/>
      <c r="AP512" s="113"/>
      <c r="AQ512" s="113"/>
      <c r="AR512" s="113"/>
      <c r="AS512" s="113"/>
      <c r="AT512" s="113"/>
      <c r="AU512" s="113"/>
    </row>
    <row r="513" spans="3:64" x14ac:dyDescent="0.2">
      <c r="C513" s="62"/>
      <c r="D513" s="62"/>
      <c r="AA513" s="113"/>
      <c r="AB513" s="113"/>
      <c r="AC513" s="113"/>
      <c r="AD513" s="113"/>
      <c r="AE513" s="113"/>
      <c r="AG513" s="270"/>
      <c r="AN513" s="113"/>
      <c r="AO513" s="113"/>
      <c r="AP513" s="113"/>
      <c r="AQ513" s="113"/>
      <c r="AR513" s="113"/>
      <c r="AS513" s="113"/>
      <c r="AT513" s="113"/>
      <c r="AU513" s="113"/>
    </row>
    <row r="514" spans="3:64" x14ac:dyDescent="0.2">
      <c r="C514" s="62"/>
      <c r="D514" s="62"/>
      <c r="AA514" s="113"/>
      <c r="AB514" s="113"/>
      <c r="AC514" s="113"/>
      <c r="AD514" s="113"/>
      <c r="AE514" s="113"/>
      <c r="AG514" s="270"/>
      <c r="AN514" s="113"/>
      <c r="AO514" s="113"/>
      <c r="AP514" s="113"/>
      <c r="AQ514" s="113"/>
      <c r="AR514" s="113"/>
      <c r="AS514" s="113"/>
      <c r="AT514" s="113"/>
      <c r="AU514" s="113"/>
    </row>
    <row r="515" spans="3:64" x14ac:dyDescent="0.2">
      <c r="C515" s="62"/>
      <c r="D515" s="62"/>
      <c r="AA515" s="113"/>
      <c r="AB515" s="113"/>
      <c r="AC515" s="113"/>
      <c r="AD515" s="113"/>
      <c r="AE515" s="113"/>
      <c r="AG515" s="270"/>
      <c r="AN515" s="113"/>
      <c r="AO515" s="113"/>
      <c r="AP515" s="113"/>
      <c r="AQ515" s="113"/>
      <c r="AR515" s="113"/>
      <c r="AS515" s="113"/>
      <c r="AT515" s="113"/>
      <c r="AU515" s="113"/>
      <c r="AV515" s="113"/>
    </row>
    <row r="516" spans="3:64" x14ac:dyDescent="0.2">
      <c r="C516" s="62"/>
      <c r="D516" s="62"/>
      <c r="AA516" s="113"/>
      <c r="AB516" s="113"/>
      <c r="AC516" s="113"/>
      <c r="AD516" s="113"/>
      <c r="AE516" s="113"/>
      <c r="AG516" s="270"/>
      <c r="AN516" s="113"/>
      <c r="AO516" s="113"/>
      <c r="AP516" s="113"/>
      <c r="AQ516" s="113"/>
      <c r="AR516" s="113"/>
      <c r="AS516" s="113"/>
      <c r="AT516" s="113"/>
      <c r="AU516" s="113"/>
    </row>
    <row r="517" spans="3:64" x14ac:dyDescent="0.2">
      <c r="C517" s="62"/>
      <c r="D517" s="62"/>
      <c r="AA517" s="113"/>
      <c r="AB517" s="113"/>
      <c r="AC517" s="113"/>
      <c r="AD517" s="113"/>
      <c r="AE517" s="113"/>
      <c r="AG517" s="270"/>
      <c r="AN517" s="113"/>
      <c r="AO517" s="113"/>
      <c r="AP517" s="113"/>
      <c r="AQ517" s="113"/>
      <c r="AR517" s="113"/>
      <c r="AS517" s="113"/>
      <c r="AT517" s="113"/>
      <c r="AU517" s="113"/>
    </row>
    <row r="518" spans="3:64" x14ac:dyDescent="0.2">
      <c r="C518" s="62"/>
      <c r="D518" s="62"/>
      <c r="AA518" s="113"/>
      <c r="AB518" s="113"/>
      <c r="AC518" s="113"/>
      <c r="AD518" s="113"/>
      <c r="AE518" s="113"/>
      <c r="AG518" s="270"/>
      <c r="AN518" s="113"/>
      <c r="AO518" s="113"/>
      <c r="AP518" s="113"/>
      <c r="AQ518" s="113"/>
      <c r="AR518" s="113"/>
      <c r="AS518" s="113"/>
      <c r="AT518" s="113"/>
      <c r="AU518" s="113"/>
      <c r="AV518" s="113"/>
    </row>
    <row r="519" spans="3:64" x14ac:dyDescent="0.2">
      <c r="C519" s="62"/>
      <c r="D519" s="62"/>
      <c r="AA519" s="113"/>
      <c r="AB519" s="113"/>
      <c r="AC519" s="113"/>
      <c r="AD519" s="113"/>
      <c r="AE519" s="113"/>
      <c r="AG519" s="270"/>
      <c r="AN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X519" s="113"/>
      <c r="AY519" s="113"/>
      <c r="AZ519" s="113"/>
      <c r="BA519" s="113"/>
      <c r="BB519" s="113"/>
      <c r="BC519" s="113"/>
      <c r="BD519" s="113"/>
      <c r="BE519" s="113"/>
      <c r="BF519" s="113"/>
      <c r="BG519" s="113"/>
      <c r="BH519" s="113"/>
      <c r="BI519" s="113"/>
      <c r="BJ519" s="113"/>
      <c r="BK519" s="113"/>
      <c r="BL519" s="113"/>
    </row>
    <row r="520" spans="3:64" x14ac:dyDescent="0.2">
      <c r="C520" s="62"/>
      <c r="D520" s="62"/>
      <c r="AA520" s="113"/>
      <c r="AB520" s="113"/>
      <c r="AC520" s="113"/>
      <c r="AD520" s="113"/>
      <c r="AE520" s="113"/>
      <c r="AG520" s="270"/>
      <c r="AN520" s="113"/>
      <c r="AO520" s="113"/>
      <c r="AP520" s="113"/>
      <c r="AQ520" s="113"/>
      <c r="AR520" s="113"/>
      <c r="AS520" s="113"/>
      <c r="AT520" s="113"/>
      <c r="AU520" s="113"/>
    </row>
    <row r="521" spans="3:64" x14ac:dyDescent="0.2">
      <c r="C521" s="62"/>
      <c r="D521" s="62"/>
      <c r="AA521" s="113"/>
      <c r="AB521" s="113"/>
      <c r="AC521" s="113"/>
      <c r="AD521" s="113"/>
      <c r="AE521" s="113"/>
      <c r="AG521" s="270"/>
      <c r="AN521" s="113"/>
      <c r="AO521" s="113"/>
      <c r="AP521" s="113"/>
      <c r="AQ521" s="113"/>
      <c r="AR521" s="113"/>
      <c r="AS521" s="113"/>
      <c r="AT521" s="113"/>
      <c r="AU521" s="113"/>
    </row>
    <row r="522" spans="3:64" x14ac:dyDescent="0.2">
      <c r="C522" s="62"/>
      <c r="D522" s="62"/>
      <c r="AA522" s="113"/>
      <c r="AB522" s="113"/>
      <c r="AC522" s="113"/>
      <c r="AD522" s="113"/>
      <c r="AE522" s="113"/>
      <c r="AG522" s="270"/>
      <c r="AN522" s="113"/>
      <c r="AO522" s="113"/>
      <c r="AP522" s="113"/>
      <c r="AQ522" s="113"/>
      <c r="AR522" s="113"/>
      <c r="AS522" s="113"/>
      <c r="AT522" s="113"/>
      <c r="AU522" s="113"/>
    </row>
    <row r="523" spans="3:64" x14ac:dyDescent="0.2">
      <c r="C523" s="62"/>
      <c r="D523" s="62"/>
      <c r="AA523" s="113"/>
      <c r="AB523" s="113"/>
      <c r="AC523" s="113"/>
      <c r="AD523" s="113"/>
      <c r="AE523" s="113"/>
      <c r="AG523" s="270"/>
      <c r="AN523" s="113"/>
      <c r="AO523" s="113"/>
      <c r="AP523" s="113"/>
      <c r="AQ523" s="113"/>
      <c r="AR523" s="113"/>
      <c r="AS523" s="113"/>
      <c r="AT523" s="113"/>
      <c r="AU523" s="113"/>
    </row>
    <row r="524" spans="3:64" x14ac:dyDescent="0.2">
      <c r="C524" s="62"/>
      <c r="D524" s="62"/>
      <c r="AA524" s="113"/>
      <c r="AB524" s="113"/>
      <c r="AC524" s="113"/>
      <c r="AD524" s="113"/>
      <c r="AE524" s="113"/>
      <c r="AG524" s="270"/>
      <c r="AN524" s="113"/>
      <c r="AO524" s="113"/>
      <c r="AP524" s="113"/>
      <c r="AQ524" s="113"/>
      <c r="AR524" s="113"/>
      <c r="AS524" s="113"/>
      <c r="AT524" s="113"/>
      <c r="AU524" s="113"/>
    </row>
    <row r="525" spans="3:64" x14ac:dyDescent="0.2">
      <c r="C525" s="62"/>
      <c r="D525" s="62"/>
      <c r="AA525" s="113"/>
      <c r="AB525" s="113"/>
      <c r="AC525" s="113"/>
      <c r="AD525" s="113"/>
      <c r="AE525" s="113"/>
      <c r="AG525" s="270"/>
      <c r="AN525" s="113"/>
      <c r="AO525" s="113"/>
      <c r="AP525" s="113"/>
      <c r="AQ525" s="113"/>
      <c r="AR525" s="113"/>
      <c r="AS525" s="113"/>
      <c r="AT525" s="113"/>
      <c r="AU525" s="113"/>
    </row>
    <row r="526" spans="3:64" x14ac:dyDescent="0.2">
      <c r="C526" s="62"/>
      <c r="D526" s="62"/>
      <c r="AA526" s="113"/>
      <c r="AB526" s="113"/>
      <c r="AC526" s="113"/>
      <c r="AD526" s="113"/>
      <c r="AE526" s="113"/>
      <c r="AG526" s="270"/>
      <c r="AN526" s="113"/>
      <c r="AO526" s="113"/>
      <c r="AP526" s="113"/>
      <c r="AQ526" s="113"/>
      <c r="AR526" s="113"/>
      <c r="AS526" s="113"/>
      <c r="AT526" s="113"/>
      <c r="AU526" s="113"/>
    </row>
    <row r="527" spans="3:64" x14ac:dyDescent="0.2">
      <c r="C527" s="62"/>
      <c r="D527" s="62"/>
      <c r="AA527" s="113"/>
      <c r="AB527" s="113"/>
      <c r="AC527" s="113"/>
      <c r="AD527" s="113"/>
      <c r="AE527" s="113"/>
      <c r="AG527" s="270"/>
      <c r="AN527" s="113"/>
      <c r="AO527" s="113"/>
      <c r="AP527" s="113"/>
      <c r="AQ527" s="113"/>
      <c r="AR527" s="113"/>
      <c r="AS527" s="113"/>
      <c r="AT527" s="113"/>
      <c r="AU527" s="113"/>
    </row>
    <row r="528" spans="3:64" x14ac:dyDescent="0.2">
      <c r="C528" s="62"/>
      <c r="D528" s="62"/>
      <c r="AA528" s="113"/>
      <c r="AB528" s="113"/>
      <c r="AC528" s="113"/>
      <c r="AD528" s="113"/>
      <c r="AE528" s="113"/>
      <c r="AG528" s="270"/>
      <c r="AN528" s="113"/>
      <c r="AO528" s="113"/>
      <c r="AP528" s="113"/>
      <c r="AQ528" s="113"/>
      <c r="AR528" s="113"/>
      <c r="AS528" s="113"/>
      <c r="AT528" s="113"/>
      <c r="AU528" s="113"/>
      <c r="AV528" s="113"/>
      <c r="AX528" s="113"/>
    </row>
    <row r="529" spans="3:64" x14ac:dyDescent="0.2">
      <c r="C529" s="62"/>
      <c r="D529" s="62"/>
      <c r="AA529" s="113"/>
      <c r="AB529" s="113"/>
      <c r="AC529" s="113"/>
      <c r="AD529" s="113"/>
      <c r="AE529" s="113"/>
      <c r="AG529" s="270"/>
      <c r="AN529" s="113"/>
      <c r="AO529" s="113"/>
      <c r="AP529" s="113"/>
      <c r="AQ529" s="113"/>
      <c r="AR529" s="113"/>
      <c r="AS529" s="113"/>
      <c r="AT529" s="113"/>
      <c r="AU529" s="113"/>
    </row>
    <row r="530" spans="3:64" x14ac:dyDescent="0.2">
      <c r="C530" s="62"/>
      <c r="D530" s="62"/>
      <c r="AA530" s="113"/>
      <c r="AB530" s="113"/>
      <c r="AC530" s="113"/>
      <c r="AD530" s="113"/>
      <c r="AE530" s="113"/>
      <c r="AG530" s="270"/>
      <c r="AN530" s="113"/>
      <c r="AO530" s="113"/>
      <c r="AP530" s="113"/>
      <c r="AQ530" s="113"/>
      <c r="AR530" s="113"/>
      <c r="AS530" s="113"/>
      <c r="AT530" s="113"/>
      <c r="AU530" s="113"/>
    </row>
    <row r="531" spans="3:64" x14ac:dyDescent="0.2">
      <c r="C531" s="62"/>
      <c r="D531" s="62"/>
      <c r="AA531" s="113"/>
      <c r="AB531" s="113"/>
      <c r="AC531" s="113"/>
      <c r="AD531" s="113"/>
      <c r="AE531" s="113"/>
      <c r="AG531" s="270"/>
      <c r="AN531" s="113"/>
      <c r="AO531" s="113"/>
      <c r="AP531" s="113"/>
      <c r="AQ531" s="113"/>
      <c r="AR531" s="113"/>
      <c r="AS531" s="113"/>
      <c r="AT531" s="113"/>
      <c r="AU531" s="113"/>
    </row>
    <row r="532" spans="3:64" x14ac:dyDescent="0.2">
      <c r="C532" s="62"/>
      <c r="D532" s="62"/>
      <c r="AA532" s="113"/>
      <c r="AB532" s="113"/>
      <c r="AC532" s="113"/>
      <c r="AD532" s="113"/>
      <c r="AE532" s="113"/>
      <c r="AG532" s="270"/>
      <c r="AN532" s="113"/>
      <c r="AO532" s="113"/>
      <c r="AP532" s="113"/>
      <c r="AQ532" s="113"/>
      <c r="AR532" s="113"/>
      <c r="AS532" s="113"/>
      <c r="AT532" s="113"/>
      <c r="AU532" s="113"/>
    </row>
    <row r="533" spans="3:64" x14ac:dyDescent="0.2">
      <c r="C533" s="62"/>
      <c r="D533" s="62"/>
      <c r="AA533" s="113"/>
      <c r="AB533" s="113"/>
      <c r="AC533" s="113"/>
      <c r="AD533" s="113"/>
      <c r="AE533" s="113"/>
      <c r="AG533" s="270"/>
      <c r="AN533" s="113"/>
      <c r="AO533" s="113"/>
      <c r="AP533" s="113"/>
      <c r="AQ533" s="113"/>
      <c r="AR533" s="113"/>
      <c r="AS533" s="113"/>
      <c r="AT533" s="113"/>
      <c r="AU533" s="113"/>
    </row>
    <row r="534" spans="3:64" x14ac:dyDescent="0.2">
      <c r="C534" s="62"/>
      <c r="D534" s="62"/>
      <c r="AA534" s="113"/>
      <c r="AB534" s="113"/>
      <c r="AC534" s="113"/>
      <c r="AD534" s="113"/>
      <c r="AE534" s="113"/>
      <c r="AG534" s="270"/>
      <c r="AN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X534" s="113"/>
      <c r="AY534" s="113"/>
      <c r="AZ534" s="113"/>
      <c r="BA534" s="113"/>
      <c r="BB534" s="113"/>
      <c r="BC534" s="113"/>
      <c r="BD534" s="113"/>
      <c r="BE534" s="113"/>
      <c r="BF534" s="113"/>
      <c r="BG534" s="113"/>
      <c r="BH534" s="113"/>
      <c r="BI534" s="113"/>
      <c r="BJ534" s="113"/>
      <c r="BK534" s="113"/>
      <c r="BL534" s="113"/>
    </row>
    <row r="535" spans="3:64" x14ac:dyDescent="0.2">
      <c r="C535" s="62"/>
      <c r="D535" s="62"/>
      <c r="AA535" s="113"/>
      <c r="AB535" s="113"/>
      <c r="AC535" s="113"/>
      <c r="AD535" s="113"/>
      <c r="AE535" s="113"/>
      <c r="AG535" s="270"/>
      <c r="AN535" s="113"/>
      <c r="AO535" s="113"/>
      <c r="AP535" s="113"/>
      <c r="AQ535" s="113"/>
      <c r="AR535" s="113"/>
      <c r="AS535" s="113"/>
      <c r="AT535" s="113"/>
      <c r="AU535" s="113"/>
    </row>
    <row r="536" spans="3:64" x14ac:dyDescent="0.2">
      <c r="C536" s="62"/>
      <c r="D536" s="62"/>
      <c r="AA536" s="113"/>
      <c r="AB536" s="113"/>
      <c r="AC536" s="113"/>
      <c r="AD536" s="113"/>
      <c r="AE536" s="113"/>
      <c r="AG536" s="270"/>
      <c r="AN536" s="113"/>
      <c r="AO536" s="113"/>
      <c r="AP536" s="113"/>
      <c r="AQ536" s="113"/>
      <c r="AR536" s="113"/>
      <c r="AS536" s="113"/>
      <c r="AT536" s="113"/>
      <c r="AU536" s="113"/>
    </row>
    <row r="537" spans="3:64" x14ac:dyDescent="0.2">
      <c r="C537" s="62"/>
      <c r="D537" s="62"/>
      <c r="AA537" s="113"/>
      <c r="AB537" s="113"/>
      <c r="AC537" s="113"/>
      <c r="AD537" s="113"/>
      <c r="AE537" s="113"/>
      <c r="AG537" s="270"/>
      <c r="AN537" s="113"/>
      <c r="AO537" s="113"/>
      <c r="AP537" s="113"/>
      <c r="AQ537" s="113"/>
      <c r="AR537" s="113"/>
      <c r="AS537" s="113"/>
      <c r="AT537" s="113"/>
      <c r="AU537" s="113"/>
    </row>
    <row r="538" spans="3:64" x14ac:dyDescent="0.2">
      <c r="C538" s="62"/>
      <c r="D538" s="62"/>
      <c r="AA538" s="113"/>
      <c r="AB538" s="113"/>
      <c r="AC538" s="113"/>
      <c r="AD538" s="113"/>
      <c r="AE538" s="113"/>
      <c r="AG538" s="270"/>
      <c r="AN538" s="113"/>
      <c r="AO538" s="113"/>
      <c r="AP538" s="113"/>
      <c r="AQ538" s="113"/>
      <c r="AR538" s="113"/>
      <c r="AS538" s="113"/>
      <c r="AT538" s="113"/>
      <c r="AU538" s="113"/>
    </row>
    <row r="539" spans="3:64" x14ac:dyDescent="0.2">
      <c r="C539" s="62"/>
      <c r="D539" s="62"/>
      <c r="AA539" s="113"/>
      <c r="AB539" s="113"/>
      <c r="AC539" s="113"/>
      <c r="AD539" s="113"/>
      <c r="AE539" s="113"/>
      <c r="AG539" s="270"/>
      <c r="AN539" s="113"/>
      <c r="AO539" s="113"/>
      <c r="AP539" s="113"/>
      <c r="AQ539" s="113"/>
      <c r="AR539" s="113"/>
      <c r="AS539" s="113"/>
      <c r="AT539" s="113"/>
      <c r="AU539" s="113"/>
    </row>
    <row r="540" spans="3:64" x14ac:dyDescent="0.2">
      <c r="C540" s="62"/>
      <c r="D540" s="62"/>
      <c r="AA540" s="113"/>
      <c r="AB540" s="113"/>
      <c r="AC540" s="113"/>
      <c r="AD540" s="113"/>
      <c r="AE540" s="113"/>
      <c r="AG540" s="270"/>
      <c r="AN540" s="113"/>
      <c r="AO540" s="113"/>
      <c r="AP540" s="113"/>
      <c r="AQ540" s="113"/>
      <c r="AR540" s="113"/>
      <c r="AS540" s="113"/>
      <c r="AT540" s="113"/>
      <c r="AU540" s="113"/>
    </row>
    <row r="541" spans="3:64" x14ac:dyDescent="0.2">
      <c r="C541" s="62"/>
      <c r="D541" s="62"/>
      <c r="AA541" s="113"/>
      <c r="AB541" s="113"/>
      <c r="AC541" s="113"/>
      <c r="AD541" s="113"/>
      <c r="AE541" s="113"/>
      <c r="AG541" s="270"/>
      <c r="AN541" s="113"/>
      <c r="AO541" s="113"/>
      <c r="AP541" s="113"/>
      <c r="AQ541" s="113"/>
      <c r="AR541" s="113"/>
      <c r="AS541" s="113"/>
      <c r="AT541" s="113"/>
      <c r="AU541" s="113"/>
    </row>
    <row r="542" spans="3:64" x14ac:dyDescent="0.2">
      <c r="C542" s="62"/>
      <c r="D542" s="62"/>
      <c r="AA542" s="113"/>
      <c r="AB542" s="113"/>
      <c r="AC542" s="113"/>
      <c r="AD542" s="113"/>
      <c r="AE542" s="113"/>
      <c r="AG542" s="270"/>
      <c r="AN542" s="113"/>
      <c r="AO542" s="113"/>
      <c r="AP542" s="113"/>
      <c r="AQ542" s="113"/>
      <c r="AR542" s="113"/>
      <c r="AS542" s="113"/>
      <c r="AT542" s="113"/>
      <c r="AU542" s="113"/>
    </row>
    <row r="543" spans="3:64" x14ac:dyDescent="0.2">
      <c r="C543" s="62"/>
      <c r="D543" s="62"/>
      <c r="AA543" s="113"/>
      <c r="AB543" s="113"/>
      <c r="AC543" s="113"/>
      <c r="AD543" s="113"/>
      <c r="AE543" s="113"/>
      <c r="AG543" s="270"/>
      <c r="AN543" s="113"/>
      <c r="AO543" s="113"/>
      <c r="AP543" s="113"/>
      <c r="AQ543" s="113"/>
      <c r="AR543" s="113"/>
      <c r="AS543" s="113"/>
      <c r="AT543" s="113"/>
      <c r="AU543" s="113"/>
    </row>
    <row r="544" spans="3:64" x14ac:dyDescent="0.2">
      <c r="C544" s="62"/>
      <c r="D544" s="62"/>
      <c r="AA544" s="113"/>
      <c r="AB544" s="113"/>
      <c r="AC544" s="113"/>
      <c r="AD544" s="113"/>
      <c r="AE544" s="113"/>
      <c r="AG544" s="270"/>
      <c r="AN544" s="113"/>
      <c r="AO544" s="113"/>
      <c r="AP544" s="113"/>
      <c r="AQ544" s="113"/>
      <c r="AR544" s="113"/>
      <c r="AS544" s="113"/>
      <c r="AT544" s="113"/>
      <c r="AU544" s="113"/>
    </row>
    <row r="545" spans="3:48" x14ac:dyDescent="0.2">
      <c r="C545" s="62"/>
      <c r="D545" s="62"/>
      <c r="AA545" s="113"/>
      <c r="AB545" s="113"/>
      <c r="AC545" s="113"/>
      <c r="AD545" s="113"/>
      <c r="AE545" s="113"/>
      <c r="AG545" s="270"/>
      <c r="AN545" s="113"/>
      <c r="AO545" s="113"/>
      <c r="AP545" s="113"/>
      <c r="AQ545" s="113"/>
      <c r="AR545" s="113"/>
      <c r="AS545" s="113"/>
      <c r="AT545" s="113"/>
      <c r="AU545" s="113"/>
    </row>
    <row r="546" spans="3:48" x14ac:dyDescent="0.2">
      <c r="C546" s="62"/>
      <c r="D546" s="62"/>
      <c r="AA546" s="113"/>
      <c r="AB546" s="113"/>
      <c r="AC546" s="113"/>
      <c r="AD546" s="113"/>
      <c r="AE546" s="113"/>
      <c r="AG546" s="270"/>
      <c r="AN546" s="113"/>
      <c r="AO546" s="113"/>
      <c r="AP546" s="113"/>
      <c r="AQ546" s="113"/>
      <c r="AR546" s="113"/>
      <c r="AS546" s="113"/>
      <c r="AT546" s="113"/>
      <c r="AU546" s="113"/>
    </row>
    <row r="547" spans="3:48" x14ac:dyDescent="0.2">
      <c r="C547" s="62"/>
      <c r="D547" s="62"/>
      <c r="AA547" s="113"/>
      <c r="AB547" s="113"/>
      <c r="AC547" s="113"/>
      <c r="AD547" s="113"/>
      <c r="AE547" s="113"/>
      <c r="AG547" s="270"/>
      <c r="AN547" s="113"/>
      <c r="AO547" s="113"/>
      <c r="AP547" s="113"/>
      <c r="AQ547" s="113"/>
      <c r="AR547" s="113"/>
      <c r="AS547" s="113"/>
      <c r="AT547" s="113"/>
      <c r="AU547" s="113"/>
    </row>
    <row r="548" spans="3:48" x14ac:dyDescent="0.2">
      <c r="C548" s="62"/>
      <c r="D548" s="62"/>
      <c r="AA548" s="113"/>
      <c r="AB548" s="113"/>
      <c r="AC548" s="113"/>
      <c r="AD548" s="113"/>
      <c r="AE548" s="113"/>
      <c r="AG548" s="270"/>
      <c r="AN548" s="113"/>
      <c r="AO548" s="113"/>
      <c r="AP548" s="113"/>
      <c r="AQ548" s="113"/>
      <c r="AR548" s="113"/>
      <c r="AS548" s="113"/>
      <c r="AT548" s="113"/>
      <c r="AU548" s="113"/>
    </row>
    <row r="549" spans="3:48" x14ac:dyDescent="0.2">
      <c r="C549" s="62"/>
      <c r="D549" s="62"/>
      <c r="AA549" s="113"/>
      <c r="AB549" s="113"/>
      <c r="AC549" s="113"/>
      <c r="AD549" s="113"/>
      <c r="AE549" s="113"/>
      <c r="AG549" s="270"/>
      <c r="AN549" s="113"/>
      <c r="AO549" s="113"/>
      <c r="AP549" s="113"/>
      <c r="AQ549" s="113"/>
      <c r="AR549" s="113"/>
      <c r="AS549" s="113"/>
      <c r="AT549" s="113"/>
      <c r="AU549" s="113"/>
    </row>
    <row r="550" spans="3:48" x14ac:dyDescent="0.2">
      <c r="C550" s="62"/>
      <c r="D550" s="62"/>
      <c r="AA550" s="113"/>
      <c r="AB550" s="113"/>
      <c r="AC550" s="113"/>
      <c r="AD550" s="113"/>
      <c r="AE550" s="113"/>
      <c r="AG550" s="270"/>
      <c r="AN550" s="113"/>
      <c r="AO550" s="113"/>
      <c r="AP550" s="113"/>
      <c r="AQ550" s="113"/>
      <c r="AR550" s="113"/>
      <c r="AS550" s="113"/>
      <c r="AT550" s="113"/>
      <c r="AU550" s="113"/>
    </row>
    <row r="551" spans="3:48" x14ac:dyDescent="0.2">
      <c r="C551" s="62"/>
      <c r="D551" s="62"/>
      <c r="AA551" s="113"/>
      <c r="AB551" s="113"/>
      <c r="AC551" s="113"/>
      <c r="AD551" s="113"/>
      <c r="AE551" s="113"/>
      <c r="AG551" s="270"/>
      <c r="AN551" s="113"/>
      <c r="AO551" s="113"/>
      <c r="AP551" s="113"/>
      <c r="AQ551" s="113"/>
      <c r="AR551" s="113"/>
      <c r="AS551" s="113"/>
      <c r="AT551" s="113"/>
      <c r="AU551" s="113"/>
    </row>
    <row r="552" spans="3:48" x14ac:dyDescent="0.2">
      <c r="C552" s="62"/>
      <c r="D552" s="62"/>
      <c r="AA552" s="113"/>
      <c r="AB552" s="113"/>
      <c r="AC552" s="113"/>
      <c r="AD552" s="113"/>
      <c r="AE552" s="113"/>
      <c r="AG552" s="270"/>
      <c r="AN552" s="113"/>
      <c r="AO552" s="113"/>
      <c r="AP552" s="113"/>
      <c r="AQ552" s="113"/>
      <c r="AR552" s="113"/>
      <c r="AS552" s="113"/>
      <c r="AT552" s="113"/>
      <c r="AU552" s="113"/>
    </row>
    <row r="553" spans="3:48" x14ac:dyDescent="0.2">
      <c r="C553" s="62"/>
      <c r="D553" s="62"/>
      <c r="AA553" s="113"/>
      <c r="AB553" s="113"/>
      <c r="AC553" s="113"/>
      <c r="AD553" s="113"/>
      <c r="AE553" s="113"/>
      <c r="AG553" s="270"/>
      <c r="AN553" s="113"/>
      <c r="AO553" s="113"/>
      <c r="AP553" s="113"/>
      <c r="AQ553" s="113"/>
      <c r="AR553" s="113"/>
      <c r="AS553" s="113"/>
      <c r="AT553" s="113"/>
      <c r="AU553" s="113"/>
    </row>
    <row r="554" spans="3:48" x14ac:dyDescent="0.2">
      <c r="C554" s="62"/>
      <c r="D554" s="62"/>
      <c r="AA554" s="113"/>
      <c r="AB554" s="113"/>
      <c r="AC554" s="113"/>
      <c r="AD554" s="113"/>
      <c r="AE554" s="113"/>
      <c r="AG554" s="270"/>
      <c r="AN554" s="113"/>
      <c r="AO554" s="113"/>
      <c r="AP554" s="113"/>
      <c r="AQ554" s="113"/>
      <c r="AR554" s="113"/>
      <c r="AS554" s="113"/>
      <c r="AT554" s="113"/>
      <c r="AU554" s="113"/>
    </row>
    <row r="555" spans="3:48" x14ac:dyDescent="0.2">
      <c r="C555" s="62"/>
      <c r="D555" s="62"/>
      <c r="AA555" s="113"/>
      <c r="AB555" s="113"/>
      <c r="AC555" s="113"/>
      <c r="AD555" s="113"/>
      <c r="AE555" s="113"/>
      <c r="AG555" s="270"/>
      <c r="AN555" s="113"/>
      <c r="AO555" s="113"/>
      <c r="AP555" s="113"/>
      <c r="AQ555" s="113"/>
      <c r="AR555" s="113"/>
      <c r="AS555" s="113"/>
      <c r="AT555" s="113"/>
      <c r="AU555" s="113"/>
    </row>
    <row r="556" spans="3:48" x14ac:dyDescent="0.2">
      <c r="C556" s="62"/>
      <c r="D556" s="62"/>
      <c r="AA556" s="113"/>
      <c r="AB556" s="113"/>
      <c r="AC556" s="113"/>
      <c r="AD556" s="113"/>
      <c r="AE556" s="113"/>
      <c r="AG556" s="270"/>
      <c r="AN556" s="113"/>
      <c r="AO556" s="113"/>
      <c r="AP556" s="113"/>
      <c r="AQ556" s="113"/>
      <c r="AR556" s="113"/>
      <c r="AS556" s="113"/>
      <c r="AT556" s="113"/>
      <c r="AU556" s="113"/>
    </row>
    <row r="557" spans="3:48" x14ac:dyDescent="0.2">
      <c r="C557" s="62"/>
      <c r="D557" s="62"/>
      <c r="AA557" s="113"/>
      <c r="AB557" s="113"/>
      <c r="AC557" s="113"/>
      <c r="AD557" s="113"/>
      <c r="AE557" s="113"/>
      <c r="AG557" s="270"/>
      <c r="AN557" s="113"/>
      <c r="AO557" s="113"/>
      <c r="AP557" s="113"/>
      <c r="AQ557" s="113"/>
      <c r="AR557" s="113"/>
      <c r="AS557" s="113"/>
      <c r="AT557" s="113"/>
      <c r="AU557" s="113"/>
    </row>
    <row r="558" spans="3:48" x14ac:dyDescent="0.2">
      <c r="C558" s="62"/>
      <c r="D558" s="62"/>
      <c r="AA558" s="113"/>
      <c r="AB558" s="113"/>
      <c r="AC558" s="113"/>
      <c r="AD558" s="113"/>
      <c r="AE558" s="113"/>
      <c r="AG558" s="270"/>
      <c r="AN558" s="113"/>
      <c r="AO558" s="113"/>
      <c r="AP558" s="113"/>
      <c r="AQ558" s="113"/>
      <c r="AR558" s="113"/>
      <c r="AS558" s="113"/>
      <c r="AT558" s="113"/>
      <c r="AU558" s="113"/>
    </row>
    <row r="559" spans="3:48" x14ac:dyDescent="0.2">
      <c r="C559" s="62"/>
      <c r="D559" s="62"/>
      <c r="AA559" s="113"/>
      <c r="AB559" s="113"/>
      <c r="AC559" s="113"/>
      <c r="AD559" s="113"/>
      <c r="AE559" s="113"/>
      <c r="AG559" s="270"/>
      <c r="AN559" s="113"/>
      <c r="AO559" s="113"/>
      <c r="AP559" s="113"/>
      <c r="AQ559" s="113"/>
      <c r="AR559" s="113"/>
      <c r="AS559" s="113"/>
      <c r="AT559" s="113"/>
      <c r="AU559" s="113"/>
      <c r="AV559" s="113"/>
    </row>
    <row r="560" spans="3:48" x14ac:dyDescent="0.2">
      <c r="C560" s="62"/>
      <c r="D560" s="62"/>
      <c r="AA560" s="113"/>
      <c r="AB560" s="113"/>
      <c r="AC560" s="113"/>
      <c r="AD560" s="113"/>
      <c r="AE560" s="113"/>
      <c r="AG560" s="270"/>
      <c r="AN560" s="113"/>
      <c r="AO560" s="113"/>
      <c r="AP560" s="113"/>
      <c r="AQ560" s="113"/>
      <c r="AR560" s="113"/>
      <c r="AS560" s="113"/>
      <c r="AT560" s="113"/>
      <c r="AU560" s="113"/>
    </row>
    <row r="561" spans="3:47" x14ac:dyDescent="0.2">
      <c r="C561" s="62"/>
      <c r="D561" s="62"/>
      <c r="AA561" s="113"/>
      <c r="AB561" s="113"/>
      <c r="AC561" s="113"/>
      <c r="AD561" s="113"/>
      <c r="AE561" s="113"/>
      <c r="AG561" s="270"/>
      <c r="AN561" s="113"/>
      <c r="AO561" s="113"/>
      <c r="AP561" s="113"/>
      <c r="AQ561" s="113"/>
      <c r="AR561" s="113"/>
      <c r="AS561" s="113"/>
      <c r="AT561" s="113"/>
      <c r="AU561" s="113"/>
    </row>
    <row r="562" spans="3:47" x14ac:dyDescent="0.2">
      <c r="C562" s="62"/>
      <c r="D562" s="62"/>
      <c r="AA562" s="113"/>
      <c r="AB562" s="113"/>
      <c r="AC562" s="113"/>
      <c r="AD562" s="113"/>
      <c r="AE562" s="113"/>
      <c r="AG562" s="270"/>
      <c r="AN562" s="113"/>
      <c r="AO562" s="113"/>
      <c r="AP562" s="113"/>
      <c r="AQ562" s="113"/>
      <c r="AR562" s="113"/>
      <c r="AS562" s="113"/>
      <c r="AT562" s="113"/>
      <c r="AU562" s="113"/>
    </row>
    <row r="563" spans="3:47" x14ac:dyDescent="0.2">
      <c r="C563" s="62"/>
      <c r="D563" s="62"/>
      <c r="AA563" s="113"/>
      <c r="AB563" s="113"/>
      <c r="AC563" s="113"/>
      <c r="AD563" s="113"/>
      <c r="AE563" s="113"/>
      <c r="AG563" s="270"/>
      <c r="AN563" s="113"/>
      <c r="AO563" s="113"/>
      <c r="AP563" s="113"/>
      <c r="AQ563" s="113"/>
      <c r="AR563" s="113"/>
      <c r="AS563" s="113"/>
      <c r="AT563" s="113"/>
      <c r="AU563" s="113"/>
    </row>
    <row r="564" spans="3:47" x14ac:dyDescent="0.2">
      <c r="C564" s="62"/>
      <c r="D564" s="62"/>
      <c r="AA564" s="113"/>
      <c r="AB564" s="113"/>
      <c r="AC564" s="113"/>
      <c r="AD564" s="113"/>
      <c r="AE564" s="113"/>
      <c r="AG564" s="270"/>
      <c r="AN564" s="113"/>
      <c r="AO564" s="113"/>
      <c r="AP564" s="113"/>
      <c r="AQ564" s="113"/>
      <c r="AR564" s="113"/>
      <c r="AS564" s="113"/>
      <c r="AT564" s="113"/>
      <c r="AU564" s="113"/>
    </row>
    <row r="565" spans="3:47" x14ac:dyDescent="0.2">
      <c r="C565" s="62"/>
      <c r="D565" s="62"/>
      <c r="AA565" s="113"/>
      <c r="AB565" s="113"/>
      <c r="AC565" s="113"/>
      <c r="AD565" s="113"/>
      <c r="AE565" s="113"/>
      <c r="AG565" s="270"/>
      <c r="AN565" s="113"/>
      <c r="AO565" s="113"/>
      <c r="AP565" s="113"/>
      <c r="AQ565" s="113"/>
      <c r="AR565" s="113"/>
      <c r="AS565" s="113"/>
      <c r="AT565" s="113"/>
      <c r="AU565" s="113"/>
    </row>
    <row r="566" spans="3:47" x14ac:dyDescent="0.2">
      <c r="C566" s="62"/>
      <c r="D566" s="62"/>
      <c r="AA566" s="113"/>
      <c r="AB566" s="113"/>
      <c r="AC566" s="113"/>
      <c r="AD566" s="113"/>
      <c r="AE566" s="113"/>
      <c r="AG566" s="270"/>
      <c r="AN566" s="113"/>
      <c r="AO566" s="113"/>
      <c r="AP566" s="113"/>
      <c r="AQ566" s="113"/>
      <c r="AR566" s="113"/>
      <c r="AS566" s="113"/>
      <c r="AT566" s="113"/>
      <c r="AU566" s="113"/>
    </row>
    <row r="567" spans="3:47" x14ac:dyDescent="0.2">
      <c r="C567" s="62"/>
      <c r="D567" s="62"/>
      <c r="AA567" s="113"/>
      <c r="AB567" s="113"/>
      <c r="AC567" s="113"/>
      <c r="AD567" s="113"/>
      <c r="AE567" s="113"/>
      <c r="AG567" s="270"/>
      <c r="AN567" s="113"/>
      <c r="AO567" s="113"/>
      <c r="AP567" s="113"/>
      <c r="AQ567" s="113"/>
      <c r="AR567" s="113"/>
      <c r="AS567" s="113"/>
      <c r="AT567" s="113"/>
      <c r="AU567" s="113"/>
    </row>
    <row r="568" spans="3:47" x14ac:dyDescent="0.2">
      <c r="C568" s="62"/>
      <c r="D568" s="62"/>
      <c r="AA568" s="113"/>
      <c r="AB568" s="113"/>
      <c r="AC568" s="113"/>
      <c r="AD568" s="113"/>
      <c r="AE568" s="113"/>
      <c r="AG568" s="270"/>
      <c r="AN568" s="113"/>
      <c r="AO568" s="113"/>
      <c r="AP568" s="113"/>
      <c r="AQ568" s="113"/>
      <c r="AR568" s="113"/>
      <c r="AS568" s="113"/>
      <c r="AT568" s="113"/>
      <c r="AU568" s="113"/>
    </row>
    <row r="569" spans="3:47" x14ac:dyDescent="0.2">
      <c r="C569" s="62"/>
      <c r="D569" s="62"/>
      <c r="AA569" s="113"/>
      <c r="AB569" s="113"/>
      <c r="AC569" s="113"/>
      <c r="AD569" s="113"/>
      <c r="AE569" s="113"/>
      <c r="AG569" s="270"/>
      <c r="AN569" s="113"/>
      <c r="AO569" s="113"/>
      <c r="AP569" s="113"/>
      <c r="AQ569" s="113"/>
      <c r="AR569" s="113"/>
      <c r="AS569" s="113"/>
      <c r="AT569" s="113"/>
      <c r="AU569" s="113"/>
    </row>
    <row r="570" spans="3:47" x14ac:dyDescent="0.2">
      <c r="C570" s="62"/>
      <c r="D570" s="62"/>
      <c r="AA570" s="113"/>
      <c r="AB570" s="113"/>
      <c r="AC570" s="113"/>
      <c r="AD570" s="113"/>
      <c r="AE570" s="113"/>
      <c r="AG570" s="270"/>
      <c r="AN570" s="113"/>
      <c r="AO570" s="113"/>
      <c r="AP570" s="113"/>
      <c r="AQ570" s="113"/>
      <c r="AR570" s="113"/>
      <c r="AS570" s="113"/>
      <c r="AT570" s="113"/>
      <c r="AU570" s="113"/>
    </row>
    <row r="571" spans="3:47" x14ac:dyDescent="0.2">
      <c r="C571" s="62"/>
      <c r="D571" s="62"/>
      <c r="AA571" s="113"/>
      <c r="AB571" s="113"/>
      <c r="AC571" s="113"/>
      <c r="AD571" s="113"/>
      <c r="AE571" s="113"/>
      <c r="AG571" s="270"/>
      <c r="AN571" s="113"/>
      <c r="AO571" s="113"/>
      <c r="AP571" s="113"/>
      <c r="AQ571" s="113"/>
      <c r="AR571" s="113"/>
      <c r="AS571" s="113"/>
      <c r="AT571" s="113"/>
      <c r="AU571" s="113"/>
    </row>
    <row r="572" spans="3:47" x14ac:dyDescent="0.2">
      <c r="C572" s="62"/>
      <c r="D572" s="62"/>
      <c r="AA572" s="113"/>
      <c r="AB572" s="113"/>
      <c r="AC572" s="113"/>
      <c r="AD572" s="113"/>
      <c r="AE572" s="113"/>
      <c r="AG572" s="270"/>
      <c r="AN572" s="113"/>
      <c r="AO572" s="113"/>
      <c r="AP572" s="113"/>
      <c r="AQ572" s="113"/>
      <c r="AR572" s="113"/>
      <c r="AS572" s="113"/>
      <c r="AT572" s="113"/>
      <c r="AU572" s="113"/>
    </row>
    <row r="573" spans="3:47" x14ac:dyDescent="0.2">
      <c r="C573" s="62"/>
      <c r="D573" s="62"/>
      <c r="AA573" s="113"/>
      <c r="AB573" s="113"/>
      <c r="AC573" s="113"/>
      <c r="AD573" s="113"/>
      <c r="AE573" s="113"/>
      <c r="AG573" s="270"/>
      <c r="AN573" s="113"/>
      <c r="AO573" s="113"/>
      <c r="AP573" s="113"/>
      <c r="AQ573" s="113"/>
      <c r="AR573" s="113"/>
      <c r="AS573" s="113"/>
      <c r="AT573" s="113"/>
      <c r="AU573" s="113"/>
    </row>
    <row r="574" spans="3:47" x14ac:dyDescent="0.2">
      <c r="C574" s="62"/>
      <c r="D574" s="62"/>
      <c r="AA574" s="113"/>
      <c r="AB574" s="113"/>
      <c r="AC574" s="113"/>
      <c r="AD574" s="113"/>
      <c r="AE574" s="113"/>
      <c r="AG574" s="270"/>
      <c r="AN574" s="113"/>
      <c r="AO574" s="113"/>
      <c r="AP574" s="113"/>
      <c r="AQ574" s="113"/>
      <c r="AR574" s="113"/>
      <c r="AS574" s="113"/>
      <c r="AT574" s="113"/>
      <c r="AU574" s="113"/>
    </row>
    <row r="575" spans="3:47" x14ac:dyDescent="0.2">
      <c r="C575" s="62"/>
      <c r="D575" s="62"/>
      <c r="AA575" s="113"/>
      <c r="AB575" s="113"/>
      <c r="AC575" s="113"/>
      <c r="AD575" s="113"/>
      <c r="AE575" s="113"/>
      <c r="AG575" s="270"/>
      <c r="AN575" s="113"/>
      <c r="AO575" s="113"/>
      <c r="AP575" s="113"/>
      <c r="AQ575" s="113"/>
      <c r="AR575" s="113"/>
      <c r="AS575" s="113"/>
      <c r="AT575" s="113"/>
      <c r="AU575" s="113"/>
    </row>
    <row r="576" spans="3:47" x14ac:dyDescent="0.2">
      <c r="C576" s="62"/>
      <c r="D576" s="62"/>
      <c r="AA576" s="113"/>
      <c r="AB576" s="113"/>
      <c r="AC576" s="113"/>
      <c r="AD576" s="113"/>
      <c r="AE576" s="113"/>
      <c r="AG576" s="270"/>
      <c r="AN576" s="113"/>
      <c r="AO576" s="113"/>
      <c r="AP576" s="113"/>
      <c r="AQ576" s="113"/>
      <c r="AR576" s="113"/>
      <c r="AS576" s="113"/>
      <c r="AT576" s="113"/>
      <c r="AU576" s="113"/>
    </row>
    <row r="577" spans="3:48" x14ac:dyDescent="0.2">
      <c r="C577" s="62"/>
      <c r="D577" s="62"/>
      <c r="AA577" s="113"/>
      <c r="AB577" s="113"/>
      <c r="AC577" s="113"/>
      <c r="AD577" s="113"/>
      <c r="AE577" s="113"/>
      <c r="AG577" s="270"/>
      <c r="AN577" s="113"/>
      <c r="AO577" s="113"/>
      <c r="AP577" s="113"/>
      <c r="AQ577" s="113"/>
      <c r="AR577" s="113"/>
      <c r="AS577" s="113"/>
      <c r="AT577" s="113"/>
      <c r="AU577" s="113"/>
    </row>
    <row r="578" spans="3:48" x14ac:dyDescent="0.2">
      <c r="C578" s="62"/>
      <c r="D578" s="62"/>
      <c r="AA578" s="113"/>
      <c r="AB578" s="113"/>
      <c r="AC578" s="113"/>
      <c r="AD578" s="113"/>
      <c r="AE578" s="113"/>
      <c r="AG578" s="270"/>
      <c r="AN578" s="113"/>
      <c r="AO578" s="113"/>
      <c r="AP578" s="113"/>
      <c r="AQ578" s="113"/>
      <c r="AR578" s="113"/>
      <c r="AS578" s="113"/>
      <c r="AT578" s="113"/>
      <c r="AU578" s="113"/>
    </row>
    <row r="579" spans="3:48" x14ac:dyDescent="0.2">
      <c r="C579" s="62"/>
      <c r="D579" s="62"/>
      <c r="AA579" s="113"/>
      <c r="AB579" s="113"/>
      <c r="AC579" s="113"/>
      <c r="AD579" s="113"/>
      <c r="AE579" s="113"/>
      <c r="AG579" s="270"/>
      <c r="AN579" s="113"/>
      <c r="AO579" s="113"/>
      <c r="AP579" s="113"/>
      <c r="AQ579" s="113"/>
      <c r="AR579" s="113"/>
      <c r="AS579" s="113"/>
      <c r="AT579" s="113"/>
      <c r="AU579" s="113"/>
      <c r="AV579" s="113"/>
    </row>
    <row r="580" spans="3:48" x14ac:dyDescent="0.2">
      <c r="C580" s="62"/>
      <c r="D580" s="62"/>
      <c r="AA580" s="113"/>
      <c r="AB580" s="113"/>
      <c r="AC580" s="113"/>
      <c r="AD580" s="113"/>
      <c r="AE580" s="113"/>
      <c r="AG580" s="270"/>
      <c r="AN580" s="113"/>
      <c r="AO580" s="113"/>
      <c r="AP580" s="113"/>
      <c r="AQ580" s="113"/>
      <c r="AR580" s="113"/>
      <c r="AS580" s="113"/>
      <c r="AT580" s="113"/>
      <c r="AU580" s="113"/>
    </row>
    <row r="581" spans="3:48" x14ac:dyDescent="0.2">
      <c r="C581" s="62"/>
      <c r="D581" s="62"/>
      <c r="AA581" s="113"/>
      <c r="AB581" s="113"/>
      <c r="AC581" s="113"/>
      <c r="AD581" s="113"/>
      <c r="AE581" s="113"/>
      <c r="AG581" s="270"/>
      <c r="AN581" s="113"/>
      <c r="AO581" s="113"/>
      <c r="AP581" s="113"/>
      <c r="AQ581" s="113"/>
      <c r="AR581" s="113"/>
      <c r="AS581" s="113"/>
      <c r="AT581" s="113"/>
      <c r="AU581" s="113"/>
    </row>
    <row r="582" spans="3:48" x14ac:dyDescent="0.2">
      <c r="C582" s="62"/>
      <c r="D582" s="62"/>
      <c r="AA582" s="113"/>
      <c r="AB582" s="113"/>
      <c r="AC582" s="113"/>
      <c r="AD582" s="113"/>
      <c r="AE582" s="113"/>
      <c r="AG582" s="270"/>
      <c r="AN582" s="113"/>
      <c r="AO582" s="113"/>
      <c r="AP582" s="113"/>
      <c r="AQ582" s="113"/>
      <c r="AR582" s="113"/>
      <c r="AS582" s="113"/>
      <c r="AT582" s="113"/>
      <c r="AU582" s="113"/>
    </row>
    <row r="583" spans="3:48" x14ac:dyDescent="0.2">
      <c r="C583" s="62"/>
      <c r="D583" s="62"/>
      <c r="AA583" s="113"/>
      <c r="AB583" s="113"/>
      <c r="AC583" s="113"/>
      <c r="AD583" s="113"/>
      <c r="AE583" s="113"/>
      <c r="AG583" s="270"/>
      <c r="AN583" s="113"/>
      <c r="AO583" s="113"/>
      <c r="AP583" s="113"/>
      <c r="AQ583" s="113"/>
      <c r="AR583" s="113"/>
      <c r="AS583" s="113"/>
      <c r="AT583" s="113"/>
      <c r="AU583" s="113"/>
    </row>
    <row r="584" spans="3:48" x14ac:dyDescent="0.2">
      <c r="C584" s="62"/>
      <c r="D584" s="62"/>
      <c r="AA584" s="113"/>
      <c r="AB584" s="113"/>
      <c r="AC584" s="113"/>
      <c r="AD584" s="113"/>
      <c r="AE584" s="113"/>
      <c r="AG584" s="270"/>
      <c r="AN584" s="113"/>
      <c r="AO584" s="113"/>
      <c r="AP584" s="113"/>
      <c r="AQ584" s="113"/>
      <c r="AR584" s="113"/>
      <c r="AS584" s="113"/>
      <c r="AT584" s="113"/>
      <c r="AU584" s="113"/>
    </row>
    <row r="585" spans="3:48" x14ac:dyDescent="0.2">
      <c r="C585" s="62"/>
      <c r="D585" s="62"/>
      <c r="AA585" s="113"/>
      <c r="AB585" s="113"/>
      <c r="AC585" s="113"/>
      <c r="AD585" s="113"/>
      <c r="AE585" s="113"/>
      <c r="AG585" s="270"/>
      <c r="AN585" s="113"/>
      <c r="AO585" s="113"/>
      <c r="AP585" s="113"/>
      <c r="AQ585" s="113"/>
      <c r="AR585" s="113"/>
      <c r="AS585" s="113"/>
      <c r="AT585" s="113"/>
      <c r="AU585" s="113"/>
    </row>
    <row r="586" spans="3:48" x14ac:dyDescent="0.2">
      <c r="C586" s="62"/>
      <c r="D586" s="62"/>
      <c r="AA586" s="113"/>
      <c r="AB586" s="113"/>
      <c r="AC586" s="113"/>
      <c r="AD586" s="113"/>
      <c r="AE586" s="113"/>
      <c r="AG586" s="270"/>
      <c r="AN586" s="113"/>
      <c r="AO586" s="113"/>
      <c r="AP586" s="113"/>
      <c r="AQ586" s="113"/>
      <c r="AR586" s="113"/>
      <c r="AS586" s="113"/>
      <c r="AT586" s="113"/>
      <c r="AU586" s="113"/>
    </row>
    <row r="587" spans="3:48" x14ac:dyDescent="0.2">
      <c r="C587" s="62"/>
      <c r="D587" s="62"/>
      <c r="AA587" s="113"/>
      <c r="AB587" s="113"/>
      <c r="AC587" s="113"/>
      <c r="AD587" s="113"/>
      <c r="AE587" s="113"/>
      <c r="AG587" s="270"/>
      <c r="AN587" s="113"/>
      <c r="AO587" s="113"/>
      <c r="AP587" s="113"/>
      <c r="AQ587" s="113"/>
      <c r="AR587" s="113"/>
      <c r="AS587" s="113"/>
      <c r="AT587" s="113"/>
      <c r="AU587" s="113"/>
    </row>
    <row r="588" spans="3:48" x14ac:dyDescent="0.2">
      <c r="C588" s="62"/>
      <c r="D588" s="62"/>
      <c r="AA588" s="113"/>
      <c r="AB588" s="113"/>
      <c r="AC588" s="113"/>
      <c r="AD588" s="113"/>
      <c r="AE588" s="113"/>
      <c r="AG588" s="270"/>
      <c r="AN588" s="113"/>
      <c r="AO588" s="113"/>
      <c r="AP588" s="113"/>
      <c r="AQ588" s="113"/>
      <c r="AR588" s="113"/>
      <c r="AS588" s="113"/>
      <c r="AT588" s="113"/>
      <c r="AU588" s="113"/>
    </row>
    <row r="589" spans="3:48" x14ac:dyDescent="0.2">
      <c r="C589" s="62"/>
      <c r="D589" s="62"/>
      <c r="AA589" s="113"/>
      <c r="AB589" s="113"/>
      <c r="AC589" s="113"/>
      <c r="AD589" s="113"/>
      <c r="AE589" s="113"/>
      <c r="AG589" s="270"/>
      <c r="AN589" s="113"/>
      <c r="AO589" s="113"/>
      <c r="AP589" s="113"/>
      <c r="AQ589" s="113"/>
      <c r="AR589" s="113"/>
      <c r="AS589" s="113"/>
      <c r="AT589" s="113"/>
      <c r="AU589" s="113"/>
    </row>
    <row r="590" spans="3:48" x14ac:dyDescent="0.2">
      <c r="C590" s="62"/>
      <c r="D590" s="62"/>
      <c r="AA590" s="113"/>
      <c r="AB590" s="113"/>
      <c r="AC590" s="113"/>
      <c r="AD590" s="113"/>
      <c r="AE590" s="113"/>
      <c r="AG590" s="270"/>
      <c r="AN590" s="113"/>
      <c r="AO590" s="113"/>
      <c r="AP590" s="113"/>
      <c r="AQ590" s="113"/>
      <c r="AR590" s="113"/>
      <c r="AS590" s="113"/>
      <c r="AT590" s="113"/>
      <c r="AU590" s="113"/>
    </row>
    <row r="591" spans="3:48" x14ac:dyDescent="0.2">
      <c r="C591" s="62"/>
      <c r="D591" s="62"/>
      <c r="AA591" s="113"/>
      <c r="AB591" s="113"/>
      <c r="AC591" s="113"/>
      <c r="AD591" s="113"/>
      <c r="AE591" s="113"/>
      <c r="AG591" s="270"/>
      <c r="AN591" s="113"/>
      <c r="AO591" s="113"/>
      <c r="AP591" s="113"/>
      <c r="AQ591" s="113"/>
      <c r="AR591" s="113"/>
      <c r="AS591" s="113"/>
      <c r="AT591" s="113"/>
      <c r="AU591" s="113"/>
      <c r="AV591" s="113"/>
    </row>
    <row r="592" spans="3:48" x14ac:dyDescent="0.2">
      <c r="C592" s="62"/>
      <c r="D592" s="62"/>
      <c r="AA592" s="113"/>
      <c r="AB592" s="113"/>
      <c r="AC592" s="113"/>
      <c r="AD592" s="113"/>
      <c r="AE592" s="113"/>
      <c r="AG592" s="270"/>
      <c r="AN592" s="113"/>
      <c r="AO592" s="113"/>
      <c r="AP592" s="113"/>
      <c r="AQ592" s="113"/>
      <c r="AR592" s="113"/>
      <c r="AS592" s="113"/>
      <c r="AT592" s="113"/>
      <c r="AU592" s="113"/>
      <c r="AV592" s="113"/>
    </row>
    <row r="593" spans="3:64" x14ac:dyDescent="0.2">
      <c r="C593" s="62"/>
      <c r="D593" s="62"/>
      <c r="AA593" s="113"/>
      <c r="AB593" s="113"/>
      <c r="AC593" s="113"/>
      <c r="AD593" s="113"/>
      <c r="AE593" s="113"/>
      <c r="AG593" s="270"/>
      <c r="AN593" s="113"/>
      <c r="AO593" s="113"/>
      <c r="AP593" s="113"/>
      <c r="AQ593" s="113"/>
      <c r="AR593" s="113"/>
      <c r="AS593" s="113"/>
      <c r="AT593" s="113"/>
      <c r="AU593" s="113"/>
      <c r="AV593" s="113"/>
      <c r="AX593" s="113"/>
    </row>
    <row r="594" spans="3:64" x14ac:dyDescent="0.2">
      <c r="C594" s="62"/>
      <c r="D594" s="62"/>
      <c r="AA594" s="113"/>
      <c r="AB594" s="113"/>
      <c r="AC594" s="113"/>
      <c r="AD594" s="113"/>
      <c r="AE594" s="113"/>
      <c r="AG594" s="270"/>
      <c r="AN594" s="113"/>
      <c r="AO594" s="113"/>
      <c r="AP594" s="113"/>
      <c r="AQ594" s="113"/>
      <c r="AR594" s="113"/>
      <c r="AS594" s="113"/>
      <c r="AT594" s="113"/>
      <c r="AU594" s="113"/>
      <c r="AV594" s="113"/>
    </row>
    <row r="595" spans="3:64" x14ac:dyDescent="0.2">
      <c r="C595" s="62"/>
      <c r="D595" s="62"/>
      <c r="AA595" s="113"/>
      <c r="AB595" s="113"/>
      <c r="AC595" s="113"/>
      <c r="AD595" s="113"/>
      <c r="AE595" s="113"/>
      <c r="AG595" s="270"/>
      <c r="AN595" s="113"/>
      <c r="AO595" s="113"/>
      <c r="AP595" s="113"/>
      <c r="AQ595" s="113"/>
      <c r="AR595" s="113"/>
      <c r="AS595" s="113"/>
      <c r="AT595" s="113"/>
      <c r="AU595" s="113"/>
    </row>
    <row r="596" spans="3:64" x14ac:dyDescent="0.2">
      <c r="C596" s="62"/>
      <c r="D596" s="62"/>
      <c r="AA596" s="113"/>
      <c r="AB596" s="113"/>
      <c r="AC596" s="113"/>
      <c r="AD596" s="113"/>
      <c r="AE596" s="113"/>
      <c r="AG596" s="270"/>
      <c r="AN596" s="113"/>
      <c r="AO596" s="113"/>
      <c r="AP596" s="113"/>
      <c r="AQ596" s="113"/>
      <c r="AR596" s="113"/>
      <c r="AS596" s="113"/>
      <c r="AT596" s="113"/>
      <c r="AU596" s="113"/>
    </row>
    <row r="597" spans="3:64" x14ac:dyDescent="0.2">
      <c r="C597" s="62"/>
      <c r="D597" s="62"/>
      <c r="AA597" s="113"/>
      <c r="AB597" s="113"/>
      <c r="AC597" s="113"/>
      <c r="AD597" s="113"/>
      <c r="AE597" s="113"/>
      <c r="AG597" s="270"/>
      <c r="AN597" s="113"/>
      <c r="AO597" s="113"/>
      <c r="AP597" s="113"/>
      <c r="AQ597" s="113"/>
      <c r="AR597" s="113"/>
      <c r="AS597" s="113"/>
      <c r="AT597" s="113"/>
      <c r="AU597" s="113"/>
    </row>
    <row r="598" spans="3:64" x14ac:dyDescent="0.2">
      <c r="C598" s="62"/>
      <c r="D598" s="62"/>
      <c r="AA598" s="113"/>
      <c r="AB598" s="113"/>
      <c r="AC598" s="113"/>
      <c r="AD598" s="113"/>
      <c r="AE598" s="113"/>
      <c r="AG598" s="270"/>
      <c r="AN598" s="113"/>
      <c r="AO598" s="113"/>
      <c r="AP598" s="113"/>
      <c r="AQ598" s="113"/>
      <c r="AR598" s="113"/>
      <c r="AS598" s="113"/>
      <c r="AT598" s="113"/>
      <c r="AU598" s="113"/>
    </row>
    <row r="599" spans="3:64" x14ac:dyDescent="0.2">
      <c r="C599" s="62"/>
      <c r="D599" s="62"/>
      <c r="AA599" s="113"/>
      <c r="AB599" s="113"/>
      <c r="AC599" s="113"/>
      <c r="AD599" s="113"/>
      <c r="AE599" s="113"/>
      <c r="AG599" s="270"/>
      <c r="AN599" s="113"/>
      <c r="AO599" s="113"/>
      <c r="AP599" s="113"/>
      <c r="AQ599" s="113"/>
      <c r="AR599" s="113"/>
      <c r="AS599" s="113"/>
      <c r="AT599" s="113"/>
      <c r="AU599" s="113"/>
    </row>
    <row r="600" spans="3:64" x14ac:dyDescent="0.2">
      <c r="C600" s="62"/>
      <c r="D600" s="62"/>
      <c r="AA600" s="113"/>
      <c r="AB600" s="113"/>
      <c r="AC600" s="113"/>
      <c r="AD600" s="113"/>
      <c r="AE600" s="113"/>
      <c r="AG600" s="270"/>
      <c r="AN600" s="113"/>
      <c r="AO600" s="113"/>
      <c r="AP600" s="113"/>
      <c r="AQ600" s="113"/>
      <c r="AR600" s="113"/>
      <c r="AS600" s="113"/>
      <c r="AT600" s="113"/>
      <c r="AU600" s="113"/>
    </row>
    <row r="601" spans="3:64" x14ac:dyDescent="0.2">
      <c r="C601" s="62"/>
      <c r="D601" s="62"/>
      <c r="AA601" s="113"/>
      <c r="AB601" s="113"/>
      <c r="AC601" s="113"/>
      <c r="AD601" s="113"/>
      <c r="AE601" s="113"/>
      <c r="AG601" s="270"/>
      <c r="AN601" s="113"/>
      <c r="AO601" s="113"/>
      <c r="AP601" s="113"/>
      <c r="AQ601" s="113"/>
      <c r="AR601" s="113"/>
      <c r="AS601" s="113"/>
      <c r="AT601" s="113"/>
      <c r="AU601" s="113"/>
    </row>
    <row r="602" spans="3:64" x14ac:dyDescent="0.2">
      <c r="C602" s="62"/>
      <c r="D602" s="62"/>
      <c r="AA602" s="113"/>
      <c r="AB602" s="113"/>
      <c r="AC602" s="113"/>
      <c r="AD602" s="113"/>
      <c r="AE602" s="113"/>
      <c r="AG602" s="270"/>
      <c r="AN602" s="113"/>
      <c r="AO602" s="113"/>
      <c r="AP602" s="113"/>
      <c r="AQ602" s="113"/>
      <c r="AR602" s="113"/>
      <c r="AS602" s="113"/>
      <c r="AT602" s="113"/>
      <c r="AU602" s="113"/>
    </row>
    <row r="603" spans="3:64" x14ac:dyDescent="0.2">
      <c r="C603" s="62"/>
      <c r="D603" s="62"/>
      <c r="AA603" s="113"/>
      <c r="AB603" s="113"/>
      <c r="AC603" s="113"/>
      <c r="AD603" s="113"/>
      <c r="AE603" s="113"/>
      <c r="AG603" s="270"/>
      <c r="AN603" s="113"/>
      <c r="AO603" s="113"/>
      <c r="AP603" s="113"/>
      <c r="AQ603" s="113"/>
      <c r="AR603" s="113"/>
      <c r="AS603" s="113"/>
      <c r="AT603" s="113"/>
      <c r="AU603" s="113"/>
    </row>
    <row r="604" spans="3:64" x14ac:dyDescent="0.2">
      <c r="C604" s="62"/>
      <c r="D604" s="62"/>
      <c r="AA604" s="113"/>
      <c r="AB604" s="113"/>
      <c r="AC604" s="113"/>
      <c r="AD604" s="113"/>
      <c r="AE604" s="113"/>
      <c r="AG604" s="270"/>
      <c r="AN604" s="113"/>
      <c r="AO604" s="113"/>
      <c r="AP604" s="113"/>
      <c r="AQ604" s="113"/>
      <c r="AR604" s="113"/>
      <c r="AS604" s="113"/>
      <c r="AT604" s="113"/>
      <c r="AU604" s="113"/>
    </row>
    <row r="605" spans="3:64" x14ac:dyDescent="0.2">
      <c r="C605" s="62"/>
      <c r="D605" s="62"/>
      <c r="AA605" s="113"/>
      <c r="AB605" s="113"/>
      <c r="AC605" s="113"/>
      <c r="AD605" s="113"/>
      <c r="AE605" s="113"/>
      <c r="AG605" s="270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  <c r="BH605" s="113"/>
      <c r="BI605" s="113"/>
      <c r="BJ605" s="113"/>
      <c r="BK605" s="113"/>
      <c r="BL605" s="113"/>
    </row>
    <row r="606" spans="3:64" x14ac:dyDescent="0.2">
      <c r="C606" s="62"/>
      <c r="D606" s="62"/>
      <c r="AA606" s="113"/>
      <c r="AB606" s="113"/>
      <c r="AC606" s="113"/>
      <c r="AD606" s="113"/>
      <c r="AE606" s="113"/>
      <c r="AG606" s="270"/>
      <c r="AN606" s="113"/>
      <c r="AO606" s="113"/>
      <c r="AP606" s="113"/>
      <c r="AQ606" s="113"/>
      <c r="AR606" s="113"/>
      <c r="AS606" s="113"/>
      <c r="AT606" s="113"/>
      <c r="AU606" s="113"/>
    </row>
    <row r="607" spans="3:64" x14ac:dyDescent="0.2">
      <c r="C607" s="62"/>
      <c r="D607" s="62"/>
      <c r="AA607" s="113"/>
      <c r="AB607" s="113"/>
      <c r="AC607" s="113"/>
      <c r="AD607" s="113"/>
      <c r="AE607" s="113"/>
      <c r="AG607" s="270"/>
      <c r="AN607" s="113"/>
      <c r="AO607" s="113"/>
      <c r="AP607" s="113"/>
      <c r="AQ607" s="113"/>
      <c r="AR607" s="113"/>
      <c r="AS607" s="113"/>
      <c r="AT607" s="113"/>
      <c r="AU607" s="113"/>
    </row>
    <row r="608" spans="3:64" x14ac:dyDescent="0.2">
      <c r="C608" s="62"/>
      <c r="D608" s="62"/>
      <c r="AA608" s="113"/>
      <c r="AB608" s="113"/>
      <c r="AC608" s="113"/>
      <c r="AD608" s="113"/>
      <c r="AE608" s="113"/>
      <c r="AG608" s="270"/>
      <c r="AN608" s="113"/>
      <c r="AO608" s="113"/>
      <c r="AP608" s="113"/>
      <c r="AQ608" s="113"/>
      <c r="AR608" s="113"/>
      <c r="AS608" s="113"/>
      <c r="AT608" s="113"/>
      <c r="AU608" s="113"/>
    </row>
    <row r="609" spans="3:64" x14ac:dyDescent="0.2">
      <c r="C609" s="62"/>
      <c r="D609" s="62"/>
      <c r="AA609" s="113"/>
      <c r="AB609" s="113"/>
      <c r="AC609" s="113"/>
      <c r="AD609" s="113"/>
      <c r="AE609" s="113"/>
      <c r="AG609" s="270"/>
      <c r="AN609" s="113"/>
      <c r="AO609" s="113"/>
      <c r="AP609" s="113"/>
      <c r="AQ609" s="113"/>
      <c r="AR609" s="113"/>
      <c r="AS609" s="113"/>
      <c r="AT609" s="113"/>
      <c r="AU609" s="113"/>
    </row>
    <row r="610" spans="3:64" x14ac:dyDescent="0.2">
      <c r="C610" s="62"/>
      <c r="D610" s="62"/>
      <c r="AA610" s="113"/>
      <c r="AB610" s="113"/>
      <c r="AC610" s="113"/>
      <c r="AD610" s="113"/>
      <c r="AE610" s="113"/>
      <c r="AG610" s="270"/>
      <c r="AN610" s="113"/>
      <c r="AO610" s="113"/>
      <c r="AP610" s="113"/>
      <c r="AQ610" s="113"/>
      <c r="AR610" s="113"/>
      <c r="AS610" s="113"/>
      <c r="AT610" s="113"/>
      <c r="AU610" s="113"/>
    </row>
    <row r="611" spans="3:64" x14ac:dyDescent="0.2">
      <c r="C611" s="62"/>
      <c r="D611" s="62"/>
      <c r="AA611" s="113"/>
      <c r="AB611" s="113"/>
      <c r="AC611" s="113"/>
      <c r="AD611" s="113"/>
      <c r="AE611" s="113"/>
      <c r="AG611" s="270"/>
      <c r="AN611" s="113"/>
      <c r="AO611" s="113"/>
      <c r="AP611" s="113"/>
      <c r="AQ611" s="113"/>
      <c r="AR611" s="113"/>
      <c r="AS611" s="113"/>
      <c r="AT611" s="113"/>
      <c r="AU611" s="113"/>
    </row>
    <row r="612" spans="3:64" x14ac:dyDescent="0.2">
      <c r="C612" s="62"/>
      <c r="D612" s="62"/>
      <c r="AA612" s="113"/>
      <c r="AB612" s="113"/>
      <c r="AC612" s="113"/>
      <c r="AD612" s="113"/>
      <c r="AE612" s="113"/>
      <c r="AG612" s="270"/>
      <c r="AN612" s="113"/>
      <c r="AO612" s="113"/>
      <c r="AP612" s="113"/>
      <c r="AQ612" s="113"/>
      <c r="AR612" s="113"/>
      <c r="AS612" s="113"/>
      <c r="AT612" s="113"/>
      <c r="AU612" s="113"/>
    </row>
    <row r="613" spans="3:64" x14ac:dyDescent="0.2">
      <c r="C613" s="62"/>
      <c r="D613" s="62"/>
      <c r="AA613" s="113"/>
      <c r="AB613" s="113"/>
      <c r="AC613" s="113"/>
      <c r="AD613" s="113"/>
      <c r="AE613" s="113"/>
      <c r="AG613" s="270"/>
      <c r="AN613" s="113"/>
      <c r="AO613" s="113"/>
      <c r="AP613" s="113"/>
      <c r="AQ613" s="113"/>
      <c r="AR613" s="113"/>
      <c r="AS613" s="113"/>
      <c r="AT613" s="113"/>
      <c r="AU613" s="113"/>
    </row>
    <row r="614" spans="3:64" x14ac:dyDescent="0.2">
      <c r="C614" s="62"/>
      <c r="D614" s="62"/>
      <c r="AA614" s="113"/>
      <c r="AB614" s="113"/>
      <c r="AC614" s="113"/>
      <c r="AD614" s="113"/>
      <c r="AE614" s="113"/>
      <c r="AG614" s="270"/>
      <c r="AN614" s="113"/>
      <c r="AO614" s="113"/>
      <c r="AP614" s="113"/>
      <c r="AQ614" s="113"/>
      <c r="AR614" s="113"/>
      <c r="AS614" s="113"/>
      <c r="AT614" s="113"/>
      <c r="AU614" s="113"/>
      <c r="AV614" s="113"/>
    </row>
    <row r="615" spans="3:64" x14ac:dyDescent="0.2">
      <c r="C615" s="62"/>
      <c r="D615" s="62"/>
      <c r="AA615" s="113"/>
      <c r="AB615" s="113"/>
      <c r="AC615" s="113"/>
      <c r="AD615" s="113"/>
      <c r="AE615" s="113"/>
      <c r="AG615" s="270"/>
      <c r="AN615" s="113"/>
      <c r="AO615" s="113"/>
      <c r="AP615" s="113"/>
      <c r="AQ615" s="113"/>
      <c r="AR615" s="113"/>
      <c r="AS615" s="113"/>
      <c r="AT615" s="113"/>
      <c r="AU615" s="113"/>
    </row>
    <row r="616" spans="3:64" x14ac:dyDescent="0.2">
      <c r="C616" s="62"/>
      <c r="D616" s="62"/>
      <c r="AA616" s="113"/>
      <c r="AB616" s="113"/>
      <c r="AC616" s="113"/>
      <c r="AD616" s="113"/>
      <c r="AE616" s="113"/>
      <c r="AG616" s="270"/>
      <c r="AN616" s="113"/>
      <c r="AO616" s="113"/>
      <c r="AP616" s="113"/>
      <c r="AQ616" s="113"/>
      <c r="AR616" s="113"/>
      <c r="AS616" s="113"/>
      <c r="AT616" s="113"/>
      <c r="AU616" s="113"/>
    </row>
    <row r="617" spans="3:64" x14ac:dyDescent="0.2">
      <c r="C617" s="62"/>
      <c r="D617" s="62"/>
      <c r="AA617" s="113"/>
      <c r="AB617" s="113"/>
      <c r="AC617" s="113"/>
      <c r="AD617" s="113"/>
      <c r="AE617" s="113"/>
      <c r="AG617" s="270"/>
      <c r="AN617" s="113"/>
      <c r="AO617" s="113"/>
      <c r="AP617" s="113"/>
      <c r="AQ617" s="113"/>
      <c r="AR617" s="113"/>
      <c r="AS617" s="113"/>
      <c r="AT617" s="113"/>
      <c r="AU617" s="113"/>
    </row>
    <row r="618" spans="3:64" x14ac:dyDescent="0.2">
      <c r="C618" s="62"/>
      <c r="D618" s="62"/>
      <c r="AA618" s="113"/>
      <c r="AB618" s="113"/>
      <c r="AC618" s="113"/>
      <c r="AD618" s="113"/>
      <c r="AE618" s="113"/>
      <c r="AG618" s="270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  <c r="BH618" s="113"/>
      <c r="BI618" s="113"/>
      <c r="BJ618" s="113"/>
      <c r="BK618" s="113"/>
      <c r="BL618" s="113"/>
    </row>
    <row r="619" spans="3:64" x14ac:dyDescent="0.2">
      <c r="C619" s="62"/>
      <c r="D619" s="62"/>
      <c r="AA619" s="113"/>
      <c r="AB619" s="113"/>
      <c r="AC619" s="113"/>
      <c r="AD619" s="113"/>
      <c r="AE619" s="113"/>
      <c r="AG619" s="270"/>
      <c r="AN619" s="113"/>
      <c r="AO619" s="113"/>
      <c r="AP619" s="113"/>
      <c r="AQ619" s="113"/>
      <c r="AR619" s="113"/>
      <c r="AS619" s="113"/>
      <c r="AT619" s="113"/>
      <c r="AU619" s="113"/>
    </row>
    <row r="620" spans="3:64" x14ac:dyDescent="0.2">
      <c r="C620" s="62"/>
      <c r="D620" s="62"/>
      <c r="AA620" s="113"/>
      <c r="AB620" s="113"/>
      <c r="AC620" s="113"/>
      <c r="AD620" s="113"/>
      <c r="AE620" s="113"/>
      <c r="AG620" s="270"/>
      <c r="AN620" s="113"/>
      <c r="AO620" s="113"/>
      <c r="AP620" s="113"/>
      <c r="AQ620" s="113"/>
      <c r="AR620" s="113"/>
      <c r="AS620" s="113"/>
      <c r="AT620" s="113"/>
      <c r="AU620" s="113"/>
    </row>
    <row r="621" spans="3:64" x14ac:dyDescent="0.2">
      <c r="C621" s="62"/>
      <c r="D621" s="62"/>
      <c r="AA621" s="113"/>
      <c r="AB621" s="113"/>
      <c r="AC621" s="113"/>
      <c r="AD621" s="113"/>
      <c r="AE621" s="113"/>
      <c r="AG621" s="270"/>
      <c r="AN621" s="113"/>
      <c r="AO621" s="113"/>
      <c r="AP621" s="113"/>
      <c r="AQ621" s="113"/>
      <c r="AR621" s="113"/>
      <c r="AS621" s="113"/>
      <c r="AT621" s="113"/>
      <c r="AU621" s="113"/>
    </row>
    <row r="622" spans="3:64" x14ac:dyDescent="0.2">
      <c r="C622" s="62"/>
      <c r="D622" s="62"/>
      <c r="AA622" s="113"/>
      <c r="AB622" s="113"/>
      <c r="AC622" s="113"/>
      <c r="AD622" s="113"/>
      <c r="AE622" s="113"/>
      <c r="AG622" s="270"/>
      <c r="AN622" s="113"/>
      <c r="AO622" s="113"/>
      <c r="AP622" s="113"/>
      <c r="AQ622" s="113"/>
      <c r="AR622" s="113"/>
      <c r="AS622" s="113"/>
      <c r="AT622" s="113"/>
      <c r="AU622" s="113"/>
    </row>
    <row r="623" spans="3:64" x14ac:dyDescent="0.2">
      <c r="C623" s="62"/>
      <c r="D623" s="62"/>
      <c r="AA623" s="113"/>
      <c r="AB623" s="113"/>
      <c r="AC623" s="113"/>
      <c r="AD623" s="113"/>
      <c r="AE623" s="113"/>
      <c r="AG623" s="270"/>
      <c r="AN623" s="113"/>
      <c r="AO623" s="113"/>
      <c r="AP623" s="113"/>
      <c r="AQ623" s="113"/>
      <c r="AR623" s="113"/>
      <c r="AS623" s="113"/>
      <c r="AT623" s="113"/>
      <c r="AU623" s="113"/>
    </row>
    <row r="624" spans="3:64" x14ac:dyDescent="0.2">
      <c r="C624" s="62"/>
      <c r="D624" s="62"/>
      <c r="AA624" s="113"/>
      <c r="AB624" s="113"/>
      <c r="AC624" s="113"/>
      <c r="AD624" s="113"/>
      <c r="AE624" s="113"/>
      <c r="AG624" s="270"/>
      <c r="AN624" s="113"/>
      <c r="AO624" s="113"/>
      <c r="AP624" s="113"/>
      <c r="AQ624" s="113"/>
      <c r="AR624" s="113"/>
      <c r="AS624" s="113"/>
      <c r="AT624" s="113"/>
      <c r="AU624" s="113"/>
    </row>
    <row r="625" spans="3:64" x14ac:dyDescent="0.2">
      <c r="C625" s="62"/>
      <c r="D625" s="62"/>
      <c r="AA625" s="113"/>
      <c r="AB625" s="113"/>
      <c r="AC625" s="113"/>
      <c r="AD625" s="113"/>
      <c r="AE625" s="113"/>
      <c r="AG625" s="270"/>
      <c r="AN625" s="113"/>
      <c r="AO625" s="113"/>
      <c r="AP625" s="113"/>
      <c r="AQ625" s="113"/>
      <c r="AR625" s="113"/>
      <c r="AS625" s="113"/>
      <c r="AT625" s="113"/>
      <c r="AU625" s="113"/>
    </row>
    <row r="626" spans="3:64" x14ac:dyDescent="0.2">
      <c r="C626" s="62"/>
      <c r="D626" s="62"/>
      <c r="AA626" s="113"/>
      <c r="AB626" s="113"/>
      <c r="AC626" s="113"/>
      <c r="AD626" s="113"/>
      <c r="AE626" s="113"/>
      <c r="AG626" s="270"/>
      <c r="AN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X626" s="113"/>
      <c r="AY626" s="113"/>
      <c r="AZ626" s="113"/>
      <c r="BA626" s="113"/>
      <c r="BB626" s="113"/>
      <c r="BC626" s="113"/>
      <c r="BD626" s="113"/>
      <c r="BE626" s="113"/>
      <c r="BF626" s="113"/>
      <c r="BG626" s="113"/>
      <c r="BH626" s="113"/>
      <c r="BI626" s="113"/>
      <c r="BJ626" s="113"/>
      <c r="BK626" s="113"/>
      <c r="BL626" s="113"/>
    </row>
    <row r="627" spans="3:64" x14ac:dyDescent="0.2">
      <c r="C627" s="62"/>
      <c r="D627" s="62"/>
      <c r="AA627" s="113"/>
      <c r="AB627" s="113"/>
      <c r="AC627" s="113"/>
      <c r="AD627" s="113"/>
      <c r="AE627" s="113"/>
      <c r="AG627" s="270"/>
      <c r="AN627" s="113"/>
      <c r="AO627" s="113"/>
      <c r="AP627" s="113"/>
      <c r="AQ627" s="113"/>
      <c r="AR627" s="113"/>
      <c r="AS627" s="113"/>
      <c r="AT627" s="113"/>
      <c r="AU627" s="113"/>
    </row>
    <row r="628" spans="3:64" x14ac:dyDescent="0.2">
      <c r="C628" s="62"/>
      <c r="D628" s="62"/>
      <c r="AA628" s="113"/>
      <c r="AB628" s="113"/>
      <c r="AC628" s="113"/>
      <c r="AD628" s="113"/>
      <c r="AE628" s="113"/>
      <c r="AG628" s="270"/>
      <c r="AN628" s="113"/>
      <c r="AO628" s="113"/>
      <c r="AP628" s="113"/>
      <c r="AQ628" s="113"/>
      <c r="AR628" s="113"/>
      <c r="AS628" s="113"/>
      <c r="AT628" s="113"/>
      <c r="AU628" s="113"/>
    </row>
    <row r="629" spans="3:64" x14ac:dyDescent="0.2">
      <c r="C629" s="62"/>
      <c r="D629" s="62"/>
      <c r="AA629" s="113"/>
      <c r="AB629" s="113"/>
      <c r="AC629" s="113"/>
      <c r="AD629" s="113"/>
      <c r="AE629" s="113"/>
      <c r="AG629" s="270"/>
      <c r="AN629" s="113"/>
      <c r="AO629" s="113"/>
      <c r="AP629" s="113"/>
      <c r="AQ629" s="113"/>
      <c r="AR629" s="113"/>
      <c r="AS629" s="113"/>
      <c r="AT629" s="113"/>
      <c r="AU629" s="113"/>
    </row>
    <row r="630" spans="3:64" x14ac:dyDescent="0.2">
      <c r="C630" s="62"/>
      <c r="D630" s="62"/>
      <c r="AA630" s="113"/>
      <c r="AB630" s="113"/>
      <c r="AC630" s="113"/>
      <c r="AD630" s="113"/>
      <c r="AE630" s="113"/>
      <c r="AG630" s="270"/>
      <c r="AN630" s="113"/>
      <c r="AO630" s="113"/>
      <c r="AP630" s="113"/>
      <c r="AQ630" s="113"/>
      <c r="AR630" s="113"/>
      <c r="AS630" s="113"/>
      <c r="AT630" s="113"/>
      <c r="AU630" s="113"/>
    </row>
    <row r="631" spans="3:64" x14ac:dyDescent="0.2">
      <c r="C631" s="62"/>
      <c r="D631" s="62"/>
      <c r="AA631" s="113"/>
      <c r="AB631" s="113"/>
      <c r="AC631" s="113"/>
      <c r="AD631" s="113"/>
      <c r="AE631" s="113"/>
      <c r="AG631" s="270"/>
      <c r="AN631" s="113"/>
      <c r="AO631" s="113"/>
      <c r="AP631" s="113"/>
      <c r="AQ631" s="113"/>
      <c r="AR631" s="113"/>
      <c r="AS631" s="113"/>
      <c r="AT631" s="113"/>
      <c r="AU631" s="113"/>
    </row>
    <row r="632" spans="3:64" x14ac:dyDescent="0.2">
      <c r="C632" s="62"/>
      <c r="D632" s="62"/>
      <c r="AA632" s="113"/>
      <c r="AB632" s="113"/>
      <c r="AC632" s="113"/>
      <c r="AD632" s="113"/>
      <c r="AE632" s="113"/>
      <c r="AG632" s="270"/>
      <c r="AN632" s="113"/>
      <c r="AO632" s="113"/>
      <c r="AP632" s="113"/>
      <c r="AQ632" s="113"/>
      <c r="AR632" s="113"/>
      <c r="AS632" s="113"/>
      <c r="AT632" s="113"/>
      <c r="AU632" s="113"/>
    </row>
    <row r="633" spans="3:64" x14ac:dyDescent="0.2">
      <c r="C633" s="62"/>
      <c r="D633" s="62"/>
      <c r="AA633" s="113"/>
      <c r="AB633" s="113"/>
      <c r="AC633" s="113"/>
      <c r="AD633" s="113"/>
      <c r="AE633" s="113"/>
      <c r="AG633" s="270"/>
      <c r="AN633" s="113"/>
      <c r="AO633" s="113"/>
      <c r="AP633" s="113"/>
      <c r="AQ633" s="113"/>
      <c r="AR633" s="113"/>
      <c r="AS633" s="113"/>
      <c r="AT633" s="113"/>
      <c r="AU633" s="113"/>
    </row>
    <row r="634" spans="3:64" x14ac:dyDescent="0.2">
      <c r="C634" s="62"/>
      <c r="D634" s="62"/>
      <c r="AA634" s="113"/>
      <c r="AB634" s="113"/>
      <c r="AC634" s="113"/>
      <c r="AD634" s="113"/>
      <c r="AE634" s="113"/>
      <c r="AG634" s="270"/>
      <c r="AN634" s="113"/>
      <c r="AO634" s="113"/>
      <c r="AP634" s="113"/>
      <c r="AQ634" s="113"/>
      <c r="AR634" s="113"/>
      <c r="AS634" s="113"/>
      <c r="AT634" s="113"/>
      <c r="AU634" s="113"/>
    </row>
    <row r="635" spans="3:64" x14ac:dyDescent="0.2">
      <c r="C635" s="62"/>
      <c r="D635" s="62"/>
      <c r="AA635" s="113"/>
      <c r="AB635" s="113"/>
      <c r="AC635" s="113"/>
      <c r="AD635" s="113"/>
      <c r="AE635" s="113"/>
      <c r="AG635" s="270"/>
      <c r="AN635" s="113"/>
      <c r="AO635" s="113"/>
      <c r="AP635" s="113"/>
      <c r="AQ635" s="113"/>
      <c r="AR635" s="113"/>
      <c r="AS635" s="113"/>
      <c r="AT635" s="113"/>
      <c r="AU635" s="113"/>
    </row>
    <row r="636" spans="3:64" x14ac:dyDescent="0.2">
      <c r="C636" s="62"/>
      <c r="D636" s="62"/>
      <c r="AA636" s="113"/>
      <c r="AB636" s="113"/>
      <c r="AC636" s="113"/>
      <c r="AD636" s="113"/>
      <c r="AE636" s="113"/>
      <c r="AG636" s="270"/>
      <c r="AN636" s="113"/>
      <c r="AO636" s="113"/>
      <c r="AP636" s="113"/>
      <c r="AQ636" s="113"/>
      <c r="AR636" s="113"/>
      <c r="AS636" s="113"/>
      <c r="AT636" s="113"/>
      <c r="AU636" s="113"/>
    </row>
    <row r="637" spans="3:64" x14ac:dyDescent="0.2">
      <c r="C637" s="62"/>
      <c r="D637" s="62"/>
      <c r="AA637" s="113"/>
      <c r="AB637" s="113"/>
      <c r="AC637" s="113"/>
      <c r="AD637" s="113"/>
      <c r="AE637" s="113"/>
      <c r="AG637" s="270"/>
      <c r="AN637" s="113"/>
      <c r="AO637" s="113"/>
      <c r="AP637" s="113"/>
      <c r="AQ637" s="113"/>
      <c r="AR637" s="113"/>
      <c r="AS637" s="113"/>
      <c r="AT637" s="113"/>
      <c r="AU637" s="113"/>
    </row>
    <row r="638" spans="3:64" x14ac:dyDescent="0.2">
      <c r="C638" s="62"/>
      <c r="D638" s="62"/>
      <c r="AA638" s="113"/>
      <c r="AB638" s="113"/>
      <c r="AC638" s="113"/>
      <c r="AD638" s="113"/>
      <c r="AE638" s="113"/>
      <c r="AG638" s="270"/>
      <c r="AN638" s="113"/>
      <c r="AO638" s="113"/>
      <c r="AP638" s="113"/>
      <c r="AQ638" s="113"/>
      <c r="AR638" s="113"/>
      <c r="AS638" s="113"/>
      <c r="AT638" s="113"/>
      <c r="AU638" s="113"/>
    </row>
    <row r="639" spans="3:64" x14ac:dyDescent="0.2">
      <c r="C639" s="62"/>
      <c r="D639" s="62"/>
      <c r="AA639" s="113"/>
      <c r="AB639" s="113"/>
      <c r="AC639" s="113"/>
      <c r="AD639" s="113"/>
      <c r="AE639" s="113"/>
      <c r="AG639" s="270"/>
      <c r="AN639" s="113"/>
      <c r="AO639" s="113"/>
      <c r="AP639" s="113"/>
      <c r="AQ639" s="113"/>
      <c r="AR639" s="113"/>
      <c r="AS639" s="113"/>
      <c r="AT639" s="113"/>
      <c r="AU639" s="113"/>
    </row>
    <row r="640" spans="3:64" x14ac:dyDescent="0.2">
      <c r="C640" s="62"/>
      <c r="D640" s="62"/>
      <c r="AA640" s="113"/>
      <c r="AB640" s="113"/>
      <c r="AC640" s="113"/>
      <c r="AD640" s="113"/>
      <c r="AE640" s="113"/>
      <c r="AG640" s="270"/>
      <c r="AN640" s="113"/>
      <c r="AO640" s="113"/>
      <c r="AP640" s="113"/>
      <c r="AQ640" s="113"/>
      <c r="AR640" s="113"/>
      <c r="AS640" s="113"/>
      <c r="AT640" s="113"/>
      <c r="AU640" s="113"/>
      <c r="AV640" s="113"/>
    </row>
    <row r="641" spans="3:47" x14ac:dyDescent="0.2">
      <c r="C641" s="62"/>
      <c r="D641" s="62"/>
      <c r="AA641" s="113"/>
      <c r="AB641" s="113"/>
      <c r="AC641" s="113"/>
      <c r="AD641" s="113"/>
      <c r="AE641" s="113"/>
      <c r="AG641" s="270"/>
      <c r="AN641" s="113"/>
      <c r="AO641" s="113"/>
      <c r="AP641" s="113"/>
      <c r="AQ641" s="113"/>
      <c r="AR641" s="113"/>
      <c r="AS641" s="113"/>
      <c r="AT641" s="113"/>
      <c r="AU641" s="113"/>
    </row>
    <row r="642" spans="3:47" x14ac:dyDescent="0.2">
      <c r="C642" s="62"/>
      <c r="D642" s="62"/>
      <c r="AA642" s="113"/>
      <c r="AB642" s="113"/>
      <c r="AC642" s="113"/>
      <c r="AD642" s="113"/>
      <c r="AE642" s="113"/>
      <c r="AG642" s="270"/>
      <c r="AN642" s="113"/>
      <c r="AO642" s="113"/>
      <c r="AP642" s="113"/>
      <c r="AQ642" s="113"/>
      <c r="AR642" s="113"/>
      <c r="AS642" s="113"/>
      <c r="AT642" s="113"/>
      <c r="AU642" s="113"/>
    </row>
    <row r="643" spans="3:47" x14ac:dyDescent="0.2">
      <c r="C643" s="62"/>
      <c r="D643" s="62"/>
      <c r="AA643" s="113"/>
      <c r="AB643" s="113"/>
      <c r="AC643" s="113"/>
      <c r="AD643" s="113"/>
      <c r="AE643" s="113"/>
      <c r="AG643" s="270"/>
      <c r="AN643" s="113"/>
      <c r="AO643" s="113"/>
      <c r="AP643" s="113"/>
      <c r="AQ643" s="113"/>
      <c r="AR643" s="113"/>
      <c r="AS643" s="113"/>
      <c r="AT643" s="113"/>
      <c r="AU643" s="113"/>
    </row>
    <row r="644" spans="3:47" x14ac:dyDescent="0.2">
      <c r="C644" s="62"/>
      <c r="D644" s="62"/>
      <c r="AA644" s="113"/>
      <c r="AB644" s="113"/>
      <c r="AC644" s="113"/>
      <c r="AD644" s="113"/>
      <c r="AE644" s="113"/>
      <c r="AG644" s="270"/>
      <c r="AN644" s="113"/>
      <c r="AO644" s="113"/>
      <c r="AP644" s="113"/>
      <c r="AQ644" s="113"/>
      <c r="AR644" s="113"/>
      <c r="AS644" s="113"/>
      <c r="AT644" s="113"/>
      <c r="AU644" s="113"/>
    </row>
    <row r="645" spans="3:47" x14ac:dyDescent="0.2">
      <c r="C645" s="62"/>
      <c r="D645" s="62"/>
      <c r="AA645" s="113"/>
      <c r="AB645" s="113"/>
      <c r="AC645" s="113"/>
      <c r="AD645" s="113"/>
      <c r="AE645" s="113"/>
      <c r="AG645" s="270"/>
      <c r="AN645" s="113"/>
      <c r="AO645" s="113"/>
      <c r="AP645" s="113"/>
      <c r="AQ645" s="113"/>
      <c r="AR645" s="113"/>
      <c r="AS645" s="113"/>
      <c r="AT645" s="113"/>
      <c r="AU645" s="113"/>
    </row>
    <row r="646" spans="3:47" x14ac:dyDescent="0.2">
      <c r="C646" s="62"/>
      <c r="D646" s="62"/>
      <c r="AA646" s="113"/>
      <c r="AB646" s="113"/>
      <c r="AC646" s="113"/>
      <c r="AD646" s="113"/>
      <c r="AE646" s="113"/>
      <c r="AG646" s="270"/>
      <c r="AN646" s="113"/>
      <c r="AO646" s="113"/>
      <c r="AP646" s="113"/>
      <c r="AQ646" s="113"/>
      <c r="AR646" s="113"/>
      <c r="AS646" s="113"/>
      <c r="AT646" s="113"/>
      <c r="AU646" s="113"/>
    </row>
    <row r="647" spans="3:47" x14ac:dyDescent="0.2">
      <c r="C647" s="62"/>
      <c r="D647" s="62"/>
      <c r="AA647" s="113"/>
      <c r="AB647" s="113"/>
      <c r="AC647" s="113"/>
      <c r="AD647" s="113"/>
      <c r="AE647" s="113"/>
      <c r="AG647" s="270"/>
      <c r="AN647" s="113"/>
      <c r="AO647" s="113"/>
      <c r="AP647" s="113"/>
      <c r="AQ647" s="113"/>
      <c r="AR647" s="113"/>
      <c r="AS647" s="113"/>
      <c r="AT647" s="113"/>
      <c r="AU647" s="113"/>
    </row>
    <row r="648" spans="3:47" x14ac:dyDescent="0.2">
      <c r="C648" s="62"/>
      <c r="D648" s="62"/>
      <c r="AA648" s="113"/>
      <c r="AB648" s="113"/>
      <c r="AC648" s="113"/>
      <c r="AD648" s="113"/>
      <c r="AE648" s="113"/>
      <c r="AG648" s="270"/>
      <c r="AN648" s="113"/>
      <c r="AO648" s="113"/>
      <c r="AP648" s="113"/>
      <c r="AQ648" s="113"/>
      <c r="AR648" s="113"/>
      <c r="AS648" s="113"/>
      <c r="AT648" s="113"/>
      <c r="AU648" s="113"/>
    </row>
    <row r="649" spans="3:47" x14ac:dyDescent="0.2">
      <c r="C649" s="62"/>
      <c r="D649" s="62"/>
      <c r="AA649" s="113"/>
      <c r="AB649" s="113"/>
      <c r="AC649" s="113"/>
      <c r="AD649" s="113"/>
      <c r="AE649" s="113"/>
      <c r="AG649" s="270"/>
      <c r="AN649" s="113"/>
      <c r="AO649" s="113"/>
      <c r="AP649" s="113"/>
      <c r="AQ649" s="113"/>
      <c r="AR649" s="113"/>
      <c r="AS649" s="113"/>
      <c r="AT649" s="113"/>
      <c r="AU649" s="113"/>
    </row>
    <row r="650" spans="3:47" x14ac:dyDescent="0.2">
      <c r="C650" s="62"/>
      <c r="D650" s="62"/>
      <c r="AA650" s="113"/>
      <c r="AB650" s="113"/>
      <c r="AC650" s="113"/>
      <c r="AD650" s="113"/>
      <c r="AE650" s="113"/>
      <c r="AG650" s="270"/>
      <c r="AN650" s="113"/>
      <c r="AO650" s="113"/>
      <c r="AP650" s="113"/>
      <c r="AQ650" s="113"/>
      <c r="AR650" s="113"/>
      <c r="AS650" s="113"/>
      <c r="AT650" s="113"/>
      <c r="AU650" s="113"/>
    </row>
    <row r="651" spans="3:47" x14ac:dyDescent="0.2">
      <c r="C651" s="62"/>
      <c r="D651" s="62"/>
      <c r="AA651" s="113"/>
      <c r="AB651" s="113"/>
      <c r="AC651" s="113"/>
      <c r="AD651" s="113"/>
      <c r="AE651" s="113"/>
      <c r="AG651" s="270"/>
      <c r="AN651" s="113"/>
      <c r="AO651" s="113"/>
      <c r="AP651" s="113"/>
      <c r="AQ651" s="113"/>
      <c r="AR651" s="113"/>
      <c r="AS651" s="113"/>
      <c r="AT651" s="113"/>
      <c r="AU651" s="113"/>
    </row>
    <row r="652" spans="3:47" x14ac:dyDescent="0.2">
      <c r="C652" s="62"/>
      <c r="D652" s="62"/>
      <c r="AA652" s="113"/>
      <c r="AB652" s="113"/>
      <c r="AC652" s="113"/>
      <c r="AD652" s="113"/>
      <c r="AE652" s="113"/>
      <c r="AG652" s="270"/>
      <c r="AN652" s="113"/>
      <c r="AO652" s="113"/>
      <c r="AP652" s="113"/>
      <c r="AQ652" s="113"/>
      <c r="AR652" s="113"/>
      <c r="AS652" s="113"/>
      <c r="AT652" s="113"/>
      <c r="AU652" s="113"/>
    </row>
    <row r="653" spans="3:47" x14ac:dyDescent="0.2">
      <c r="C653" s="62"/>
      <c r="D653" s="62"/>
      <c r="AA653" s="113"/>
      <c r="AB653" s="113"/>
      <c r="AC653" s="113"/>
      <c r="AD653" s="113"/>
      <c r="AE653" s="113"/>
      <c r="AG653" s="270"/>
      <c r="AN653" s="113"/>
      <c r="AO653" s="113"/>
      <c r="AP653" s="113"/>
      <c r="AQ653" s="113"/>
      <c r="AR653" s="113"/>
      <c r="AS653" s="113"/>
      <c r="AT653" s="113"/>
      <c r="AU653" s="113"/>
    </row>
    <row r="654" spans="3:47" x14ac:dyDescent="0.2">
      <c r="C654" s="62"/>
      <c r="D654" s="62"/>
      <c r="AA654" s="113"/>
      <c r="AB654" s="113"/>
      <c r="AC654" s="113"/>
      <c r="AD654" s="113"/>
      <c r="AE654" s="113"/>
      <c r="AG654" s="270"/>
      <c r="AN654" s="113"/>
      <c r="AO654" s="113"/>
      <c r="AP654" s="113"/>
      <c r="AQ654" s="113"/>
      <c r="AR654" s="113"/>
      <c r="AS654" s="113"/>
      <c r="AT654" s="113"/>
      <c r="AU654" s="113"/>
    </row>
    <row r="655" spans="3:47" x14ac:dyDescent="0.2">
      <c r="C655" s="62"/>
      <c r="D655" s="62"/>
      <c r="AA655" s="113"/>
      <c r="AB655" s="113"/>
      <c r="AC655" s="113"/>
      <c r="AD655" s="113"/>
      <c r="AE655" s="113"/>
      <c r="AG655" s="270"/>
      <c r="AN655" s="113"/>
      <c r="AO655" s="113"/>
      <c r="AP655" s="113"/>
      <c r="AQ655" s="113"/>
      <c r="AR655" s="113"/>
      <c r="AS655" s="113"/>
      <c r="AT655" s="113"/>
      <c r="AU655" s="113"/>
    </row>
    <row r="656" spans="3:47" x14ac:dyDescent="0.2">
      <c r="C656" s="62"/>
      <c r="D656" s="62"/>
      <c r="AA656" s="113"/>
      <c r="AB656" s="113"/>
      <c r="AC656" s="113"/>
      <c r="AD656" s="113"/>
      <c r="AE656" s="113"/>
      <c r="AG656" s="270"/>
      <c r="AN656" s="113"/>
      <c r="AO656" s="113"/>
      <c r="AP656" s="113"/>
      <c r="AQ656" s="113"/>
      <c r="AR656" s="113"/>
      <c r="AS656" s="113"/>
      <c r="AT656" s="113"/>
      <c r="AU656" s="113"/>
    </row>
    <row r="657" spans="3:64" x14ac:dyDescent="0.2">
      <c r="C657" s="62"/>
      <c r="D657" s="62"/>
      <c r="AA657" s="113"/>
      <c r="AB657" s="113"/>
      <c r="AC657" s="113"/>
      <c r="AD657" s="113"/>
      <c r="AE657" s="113"/>
      <c r="AG657" s="270"/>
      <c r="AN657" s="113"/>
      <c r="AO657" s="113"/>
      <c r="AP657" s="113"/>
      <c r="AQ657" s="113"/>
      <c r="AR657" s="113"/>
      <c r="AS657" s="113"/>
      <c r="AT657" s="113"/>
      <c r="AU657" s="113"/>
    </row>
    <row r="658" spans="3:64" x14ac:dyDescent="0.2">
      <c r="C658" s="62"/>
      <c r="D658" s="62"/>
      <c r="AA658" s="113"/>
      <c r="AB658" s="113"/>
      <c r="AC658" s="113"/>
      <c r="AD658" s="113"/>
      <c r="AE658" s="113"/>
      <c r="AG658" s="270"/>
      <c r="AN658" s="113"/>
      <c r="AO658" s="113"/>
      <c r="AP658" s="113"/>
      <c r="AQ658" s="113"/>
      <c r="AR658" s="113"/>
      <c r="AS658" s="113"/>
      <c r="AT658" s="113"/>
      <c r="AU658" s="113"/>
    </row>
    <row r="659" spans="3:64" x14ac:dyDescent="0.2">
      <c r="C659" s="62"/>
      <c r="D659" s="62"/>
      <c r="AA659" s="113"/>
      <c r="AB659" s="113"/>
      <c r="AC659" s="113"/>
      <c r="AD659" s="113"/>
      <c r="AE659" s="113"/>
      <c r="AG659" s="270"/>
      <c r="AN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X659" s="113"/>
      <c r="AY659" s="113"/>
      <c r="AZ659" s="113"/>
      <c r="BA659" s="113"/>
      <c r="BB659" s="113"/>
      <c r="BC659" s="113"/>
      <c r="BD659" s="113"/>
      <c r="BE659" s="113"/>
      <c r="BF659" s="113"/>
      <c r="BG659" s="113"/>
      <c r="BH659" s="113"/>
      <c r="BI659" s="113"/>
      <c r="BJ659" s="113"/>
      <c r="BK659" s="113"/>
      <c r="BL659" s="113"/>
    </row>
    <row r="660" spans="3:64" x14ac:dyDescent="0.2">
      <c r="C660" s="62"/>
      <c r="D660" s="62"/>
      <c r="AA660" s="113"/>
      <c r="AB660" s="113"/>
      <c r="AC660" s="113"/>
      <c r="AD660" s="113"/>
      <c r="AE660" s="113"/>
      <c r="AG660" s="270"/>
      <c r="AN660" s="113"/>
      <c r="AO660" s="113"/>
      <c r="AP660" s="113"/>
      <c r="AQ660" s="113"/>
      <c r="AR660" s="113"/>
      <c r="AS660" s="113"/>
      <c r="AT660" s="113"/>
      <c r="AU660" s="113"/>
    </row>
    <row r="661" spans="3:64" x14ac:dyDescent="0.2">
      <c r="C661" s="62"/>
      <c r="D661" s="62"/>
      <c r="AA661" s="113"/>
      <c r="AB661" s="113"/>
      <c r="AC661" s="113"/>
      <c r="AD661" s="113"/>
      <c r="AE661" s="113"/>
      <c r="AG661" s="270"/>
      <c r="AN661" s="113"/>
      <c r="AO661" s="113"/>
      <c r="AP661" s="113"/>
      <c r="AQ661" s="113"/>
      <c r="AR661" s="113"/>
      <c r="AS661" s="113"/>
      <c r="AT661" s="113"/>
      <c r="AU661" s="113"/>
    </row>
    <row r="662" spans="3:64" x14ac:dyDescent="0.2">
      <c r="C662" s="62"/>
      <c r="D662" s="62"/>
      <c r="AA662" s="113"/>
      <c r="AB662" s="113"/>
      <c r="AC662" s="113"/>
      <c r="AD662" s="113"/>
      <c r="AE662" s="113"/>
      <c r="AG662" s="270"/>
      <c r="AN662" s="113"/>
      <c r="AO662" s="113"/>
      <c r="AP662" s="113"/>
      <c r="AQ662" s="113"/>
      <c r="AR662" s="113"/>
      <c r="AS662" s="113"/>
      <c r="AT662" s="113"/>
      <c r="AU662" s="113"/>
    </row>
    <row r="663" spans="3:64" x14ac:dyDescent="0.2">
      <c r="C663" s="62"/>
      <c r="D663" s="62"/>
      <c r="AA663" s="113"/>
      <c r="AB663" s="113"/>
      <c r="AC663" s="113"/>
      <c r="AD663" s="113"/>
      <c r="AE663" s="113"/>
      <c r="AG663" s="270"/>
      <c r="AN663" s="113"/>
      <c r="AO663" s="113"/>
      <c r="AP663" s="113"/>
      <c r="AQ663" s="113"/>
      <c r="AR663" s="113"/>
      <c r="AS663" s="113"/>
      <c r="AT663" s="113"/>
      <c r="AU663" s="113"/>
    </row>
    <row r="664" spans="3:64" x14ac:dyDescent="0.2">
      <c r="C664" s="62"/>
      <c r="D664" s="62"/>
      <c r="AA664" s="113"/>
      <c r="AB664" s="113"/>
      <c r="AC664" s="113"/>
      <c r="AD664" s="113"/>
      <c r="AE664" s="113"/>
      <c r="AG664" s="270"/>
      <c r="AN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X664" s="113"/>
      <c r="AY664" s="113"/>
      <c r="AZ664" s="113"/>
      <c r="BA664" s="113"/>
      <c r="BB664" s="113"/>
      <c r="BC664" s="113"/>
      <c r="BD664" s="113"/>
      <c r="BE664" s="113"/>
      <c r="BF664" s="113"/>
      <c r="BG664" s="113"/>
      <c r="BH664" s="113"/>
      <c r="BI664" s="113"/>
      <c r="BJ664" s="113"/>
      <c r="BK664" s="113"/>
      <c r="BL664" s="113"/>
    </row>
    <row r="665" spans="3:64" x14ac:dyDescent="0.2">
      <c r="C665" s="62"/>
      <c r="D665" s="62"/>
      <c r="AA665" s="113"/>
      <c r="AB665" s="113"/>
      <c r="AC665" s="113"/>
      <c r="AD665" s="113"/>
      <c r="AE665" s="113"/>
      <c r="AG665" s="270"/>
      <c r="AN665" s="113"/>
      <c r="AO665" s="113"/>
      <c r="AP665" s="113"/>
      <c r="AQ665" s="113"/>
      <c r="AR665" s="113"/>
      <c r="AS665" s="113"/>
      <c r="AT665" s="113"/>
      <c r="AU665" s="113"/>
    </row>
    <row r="666" spans="3:64" x14ac:dyDescent="0.2">
      <c r="C666" s="62"/>
      <c r="D666" s="62"/>
      <c r="AA666" s="113"/>
      <c r="AB666" s="113"/>
      <c r="AC666" s="113"/>
      <c r="AD666" s="113"/>
      <c r="AE666" s="113"/>
      <c r="AG666" s="270"/>
      <c r="AN666" s="113"/>
      <c r="AO666" s="113"/>
      <c r="AP666" s="113"/>
      <c r="AQ666" s="113"/>
      <c r="AR666" s="113"/>
      <c r="AS666" s="113"/>
      <c r="AT666" s="113"/>
      <c r="AU666" s="113"/>
    </row>
    <row r="667" spans="3:64" x14ac:dyDescent="0.2">
      <c r="C667" s="62"/>
      <c r="D667" s="62"/>
      <c r="AA667" s="113"/>
      <c r="AB667" s="113"/>
      <c r="AC667" s="113"/>
      <c r="AD667" s="113"/>
      <c r="AE667" s="113"/>
      <c r="AG667" s="270"/>
      <c r="AN667" s="113"/>
      <c r="AO667" s="113"/>
      <c r="AP667" s="113"/>
      <c r="AQ667" s="113"/>
      <c r="AR667" s="113"/>
      <c r="AS667" s="113"/>
      <c r="AT667" s="113"/>
      <c r="AU667" s="113"/>
    </row>
    <row r="668" spans="3:64" x14ac:dyDescent="0.2">
      <c r="C668" s="62"/>
      <c r="D668" s="62"/>
      <c r="AA668" s="113"/>
      <c r="AB668" s="113"/>
      <c r="AC668" s="113"/>
      <c r="AD668" s="113"/>
      <c r="AE668" s="113"/>
      <c r="AG668" s="270"/>
      <c r="AN668" s="113"/>
      <c r="AO668" s="113"/>
      <c r="AP668" s="113"/>
      <c r="AQ668" s="113"/>
      <c r="AR668" s="113"/>
      <c r="AS668" s="113"/>
      <c r="AT668" s="113"/>
      <c r="AU668" s="113"/>
    </row>
    <row r="669" spans="3:64" x14ac:dyDescent="0.2">
      <c r="C669" s="62"/>
      <c r="D669" s="62"/>
      <c r="AA669" s="113"/>
      <c r="AB669" s="113"/>
      <c r="AC669" s="113"/>
      <c r="AD669" s="113"/>
      <c r="AE669" s="113"/>
      <c r="AG669" s="270"/>
      <c r="AN669" s="113"/>
      <c r="AO669" s="113"/>
      <c r="AP669" s="113"/>
      <c r="AQ669" s="113"/>
      <c r="AR669" s="113"/>
      <c r="AS669" s="113"/>
      <c r="AT669" s="113"/>
      <c r="AU669" s="113"/>
      <c r="AV669" s="113"/>
      <c r="AX669" s="113"/>
    </row>
    <row r="670" spans="3:64" x14ac:dyDescent="0.2">
      <c r="C670" s="62"/>
      <c r="D670" s="62"/>
      <c r="AA670" s="113"/>
      <c r="AB670" s="113"/>
      <c r="AC670" s="113"/>
      <c r="AD670" s="113"/>
      <c r="AE670" s="113"/>
      <c r="AG670" s="270"/>
      <c r="AN670" s="113"/>
      <c r="AO670" s="113"/>
      <c r="AP670" s="113"/>
      <c r="AQ670" s="113"/>
      <c r="AR670" s="113"/>
      <c r="AS670" s="113"/>
      <c r="AT670" s="113"/>
      <c r="AU670" s="113"/>
    </row>
    <row r="671" spans="3:64" x14ac:dyDescent="0.2">
      <c r="C671" s="62"/>
      <c r="D671" s="62"/>
      <c r="AA671" s="113"/>
      <c r="AB671" s="113"/>
      <c r="AC671" s="113"/>
      <c r="AD671" s="113"/>
      <c r="AE671" s="113"/>
      <c r="AG671" s="270"/>
      <c r="AN671" s="113"/>
      <c r="AO671" s="113"/>
      <c r="AP671" s="113"/>
      <c r="AQ671" s="113"/>
      <c r="AR671" s="113"/>
      <c r="AS671" s="113"/>
      <c r="AT671" s="113"/>
      <c r="AU671" s="113"/>
    </row>
    <row r="672" spans="3:64" x14ac:dyDescent="0.2">
      <c r="C672" s="62"/>
      <c r="D672" s="62"/>
      <c r="AA672" s="113"/>
      <c r="AB672" s="113"/>
      <c r="AC672" s="113"/>
      <c r="AD672" s="113"/>
      <c r="AE672" s="113"/>
      <c r="AG672" s="270"/>
      <c r="AN672" s="113"/>
      <c r="AO672" s="113"/>
      <c r="AP672" s="113"/>
      <c r="AQ672" s="113"/>
      <c r="AR672" s="113"/>
      <c r="AS672" s="113"/>
      <c r="AT672" s="113"/>
      <c r="AU672" s="113"/>
    </row>
    <row r="673" spans="3:47" x14ac:dyDescent="0.2">
      <c r="C673" s="62"/>
      <c r="D673" s="62"/>
      <c r="AA673" s="113"/>
      <c r="AB673" s="113"/>
      <c r="AC673" s="113"/>
      <c r="AD673" s="113"/>
      <c r="AE673" s="113"/>
      <c r="AG673" s="270"/>
      <c r="AN673" s="113"/>
      <c r="AO673" s="113"/>
      <c r="AP673" s="113"/>
      <c r="AQ673" s="113"/>
      <c r="AR673" s="113"/>
      <c r="AS673" s="113"/>
      <c r="AT673" s="113"/>
      <c r="AU673" s="113"/>
    </row>
    <row r="674" spans="3:47" x14ac:dyDescent="0.2">
      <c r="C674" s="62"/>
      <c r="D674" s="62"/>
      <c r="AA674" s="113"/>
      <c r="AB674" s="113"/>
      <c r="AC674" s="113"/>
      <c r="AD674" s="113"/>
      <c r="AE674" s="113"/>
      <c r="AG674" s="270"/>
      <c r="AN674" s="113"/>
      <c r="AO674" s="113"/>
      <c r="AP674" s="113"/>
      <c r="AQ674" s="113"/>
      <c r="AR674" s="113"/>
      <c r="AS674" s="113"/>
      <c r="AT674" s="113"/>
      <c r="AU674" s="113"/>
    </row>
    <row r="675" spans="3:47" x14ac:dyDescent="0.2">
      <c r="C675" s="62"/>
      <c r="D675" s="62"/>
      <c r="AA675" s="113"/>
      <c r="AB675" s="113"/>
      <c r="AC675" s="113"/>
      <c r="AD675" s="113"/>
      <c r="AE675" s="113"/>
      <c r="AG675" s="270"/>
      <c r="AN675" s="113"/>
      <c r="AO675" s="113"/>
      <c r="AP675" s="113"/>
      <c r="AQ675" s="113"/>
      <c r="AR675" s="113"/>
      <c r="AS675" s="113"/>
      <c r="AT675" s="113"/>
      <c r="AU675" s="113"/>
    </row>
    <row r="676" spans="3:47" x14ac:dyDescent="0.2">
      <c r="C676" s="62"/>
      <c r="D676" s="62"/>
      <c r="AA676" s="113"/>
      <c r="AB676" s="113"/>
      <c r="AC676" s="113"/>
      <c r="AD676" s="113"/>
      <c r="AE676" s="113"/>
      <c r="AG676" s="270"/>
      <c r="AN676" s="113"/>
      <c r="AO676" s="113"/>
      <c r="AP676" s="113"/>
      <c r="AQ676" s="113"/>
      <c r="AR676" s="113"/>
      <c r="AS676" s="113"/>
      <c r="AT676" s="113"/>
      <c r="AU676" s="113"/>
    </row>
    <row r="677" spans="3:47" x14ac:dyDescent="0.2">
      <c r="C677" s="62"/>
      <c r="D677" s="62"/>
      <c r="AA677" s="113"/>
      <c r="AB677" s="113"/>
      <c r="AC677" s="113"/>
      <c r="AD677" s="113"/>
      <c r="AE677" s="113"/>
      <c r="AG677" s="270"/>
      <c r="AN677" s="113"/>
      <c r="AO677" s="113"/>
      <c r="AP677" s="113"/>
      <c r="AQ677" s="113"/>
      <c r="AR677" s="113"/>
      <c r="AS677" s="113"/>
      <c r="AT677" s="113"/>
      <c r="AU677" s="113"/>
    </row>
    <row r="678" spans="3:47" x14ac:dyDescent="0.2">
      <c r="C678" s="62"/>
      <c r="D678" s="62"/>
      <c r="AA678" s="113"/>
      <c r="AB678" s="113"/>
      <c r="AC678" s="113"/>
      <c r="AD678" s="113"/>
      <c r="AE678" s="113"/>
      <c r="AG678" s="270"/>
      <c r="AN678" s="113"/>
      <c r="AO678" s="113"/>
      <c r="AP678" s="113"/>
      <c r="AQ678" s="113"/>
      <c r="AR678" s="113"/>
      <c r="AS678" s="113"/>
      <c r="AT678" s="113"/>
      <c r="AU678" s="113"/>
    </row>
    <row r="679" spans="3:47" x14ac:dyDescent="0.2">
      <c r="C679" s="62"/>
      <c r="D679" s="62"/>
      <c r="AA679" s="113"/>
      <c r="AB679" s="113"/>
      <c r="AC679" s="113"/>
      <c r="AD679" s="113"/>
      <c r="AE679" s="113"/>
      <c r="AG679" s="270"/>
      <c r="AN679" s="113"/>
      <c r="AO679" s="113"/>
      <c r="AP679" s="113"/>
      <c r="AQ679" s="113"/>
      <c r="AR679" s="113"/>
      <c r="AS679" s="113"/>
      <c r="AT679" s="113"/>
      <c r="AU679" s="113"/>
    </row>
    <row r="680" spans="3:47" x14ac:dyDescent="0.2">
      <c r="C680" s="62"/>
      <c r="D680" s="62"/>
      <c r="AA680" s="113"/>
      <c r="AB680" s="113"/>
      <c r="AC680" s="113"/>
      <c r="AD680" s="113"/>
      <c r="AE680" s="113"/>
      <c r="AG680" s="270"/>
      <c r="AN680" s="113"/>
      <c r="AO680" s="113"/>
      <c r="AP680" s="113"/>
      <c r="AQ680" s="113"/>
      <c r="AR680" s="113"/>
      <c r="AS680" s="113"/>
      <c r="AT680" s="113"/>
      <c r="AU680" s="113"/>
    </row>
    <row r="681" spans="3:47" x14ac:dyDescent="0.2">
      <c r="C681" s="62"/>
      <c r="D681" s="62"/>
      <c r="AA681" s="113"/>
      <c r="AB681" s="113"/>
      <c r="AC681" s="113"/>
      <c r="AD681" s="113"/>
      <c r="AE681" s="113"/>
      <c r="AG681" s="270"/>
      <c r="AN681" s="113"/>
      <c r="AO681" s="113"/>
      <c r="AP681" s="113"/>
      <c r="AQ681" s="113"/>
      <c r="AR681" s="113"/>
      <c r="AS681" s="113"/>
      <c r="AT681" s="113"/>
      <c r="AU681" s="113"/>
    </row>
    <row r="682" spans="3:47" x14ac:dyDescent="0.2">
      <c r="C682" s="62"/>
      <c r="D682" s="62"/>
      <c r="AA682" s="113"/>
      <c r="AB682" s="113"/>
      <c r="AC682" s="113"/>
      <c r="AD682" s="113"/>
      <c r="AE682" s="113"/>
      <c r="AG682" s="270"/>
      <c r="AN682" s="113"/>
      <c r="AO682" s="113"/>
      <c r="AP682" s="113"/>
      <c r="AQ682" s="113"/>
      <c r="AR682" s="113"/>
      <c r="AS682" s="113"/>
      <c r="AT682" s="113"/>
      <c r="AU682" s="113"/>
    </row>
    <row r="683" spans="3:47" x14ac:dyDescent="0.2">
      <c r="C683" s="62"/>
      <c r="D683" s="62"/>
      <c r="AA683" s="113"/>
      <c r="AB683" s="113"/>
      <c r="AC683" s="113"/>
      <c r="AD683" s="113"/>
      <c r="AE683" s="113"/>
      <c r="AG683" s="270"/>
      <c r="AN683" s="113"/>
      <c r="AO683" s="113"/>
      <c r="AP683" s="113"/>
      <c r="AQ683" s="113"/>
      <c r="AR683" s="113"/>
      <c r="AS683" s="113"/>
      <c r="AT683" s="113"/>
      <c r="AU683" s="113"/>
    </row>
    <row r="684" spans="3:47" x14ac:dyDescent="0.2">
      <c r="C684" s="62"/>
      <c r="D684" s="62"/>
      <c r="AA684" s="113"/>
      <c r="AB684" s="113"/>
      <c r="AC684" s="113"/>
      <c r="AD684" s="113"/>
      <c r="AE684" s="113"/>
      <c r="AG684" s="270"/>
      <c r="AN684" s="113"/>
      <c r="AO684" s="113"/>
      <c r="AP684" s="113"/>
      <c r="AQ684" s="113"/>
      <c r="AR684" s="113"/>
      <c r="AS684" s="113"/>
      <c r="AT684" s="113"/>
      <c r="AU684" s="113"/>
    </row>
    <row r="685" spans="3:47" x14ac:dyDescent="0.2">
      <c r="C685" s="62"/>
      <c r="D685" s="62"/>
      <c r="AA685" s="113"/>
      <c r="AB685" s="113"/>
      <c r="AC685" s="113"/>
      <c r="AD685" s="113"/>
      <c r="AE685" s="113"/>
      <c r="AG685" s="270"/>
      <c r="AN685" s="113"/>
      <c r="AO685" s="113"/>
      <c r="AP685" s="113"/>
      <c r="AQ685" s="113"/>
      <c r="AR685" s="113"/>
      <c r="AS685" s="113"/>
      <c r="AT685" s="113"/>
      <c r="AU685" s="113"/>
    </row>
    <row r="686" spans="3:47" x14ac:dyDescent="0.2">
      <c r="C686" s="62"/>
      <c r="D686" s="62"/>
      <c r="AA686" s="113"/>
      <c r="AB686" s="113"/>
      <c r="AC686" s="113"/>
      <c r="AD686" s="113"/>
      <c r="AE686" s="113"/>
      <c r="AG686" s="270"/>
      <c r="AN686" s="113"/>
      <c r="AO686" s="113"/>
      <c r="AP686" s="113"/>
      <c r="AQ686" s="113"/>
      <c r="AR686" s="113"/>
      <c r="AS686" s="113"/>
      <c r="AT686" s="113"/>
      <c r="AU686" s="113"/>
    </row>
    <row r="687" spans="3:47" x14ac:dyDescent="0.2">
      <c r="C687" s="62"/>
      <c r="D687" s="62"/>
      <c r="AA687" s="113"/>
      <c r="AB687" s="113"/>
      <c r="AC687" s="113"/>
      <c r="AD687" s="113"/>
      <c r="AE687" s="113"/>
      <c r="AG687" s="270"/>
      <c r="AN687" s="113"/>
      <c r="AO687" s="113"/>
      <c r="AP687" s="113"/>
      <c r="AQ687" s="113"/>
      <c r="AR687" s="113"/>
      <c r="AS687" s="113"/>
      <c r="AT687" s="113"/>
      <c r="AU687" s="113"/>
    </row>
    <row r="688" spans="3:47" x14ac:dyDescent="0.2">
      <c r="C688" s="62"/>
      <c r="D688" s="62"/>
      <c r="AA688" s="113"/>
      <c r="AB688" s="113"/>
      <c r="AC688" s="113"/>
      <c r="AD688" s="113"/>
      <c r="AE688" s="113"/>
      <c r="AG688" s="270"/>
      <c r="AN688" s="113"/>
      <c r="AO688" s="113"/>
      <c r="AP688" s="113"/>
      <c r="AQ688" s="113"/>
      <c r="AR688" s="113"/>
      <c r="AS688" s="113"/>
      <c r="AT688" s="113"/>
      <c r="AU688" s="113"/>
    </row>
    <row r="689" spans="3:64" x14ac:dyDescent="0.2">
      <c r="C689" s="62"/>
      <c r="D689" s="62"/>
      <c r="AA689" s="113"/>
      <c r="AB689" s="113"/>
      <c r="AC689" s="113"/>
      <c r="AD689" s="113"/>
      <c r="AE689" s="113"/>
      <c r="AG689" s="270"/>
      <c r="AN689" s="113"/>
      <c r="AO689" s="113"/>
      <c r="AP689" s="113"/>
      <c r="AQ689" s="113"/>
      <c r="AR689" s="113"/>
      <c r="AS689" s="113"/>
      <c r="AT689" s="113"/>
      <c r="AU689" s="113"/>
    </row>
    <row r="690" spans="3:64" x14ac:dyDescent="0.2">
      <c r="C690" s="62"/>
      <c r="D690" s="62"/>
      <c r="AA690" s="113"/>
      <c r="AB690" s="113"/>
      <c r="AC690" s="113"/>
      <c r="AD690" s="113"/>
      <c r="AE690" s="113"/>
      <c r="AG690" s="270"/>
      <c r="AN690" s="113"/>
      <c r="AO690" s="113"/>
      <c r="AP690" s="113"/>
      <c r="AQ690" s="113"/>
      <c r="AR690" s="113"/>
      <c r="AS690" s="113"/>
      <c r="AT690" s="113"/>
      <c r="AU690" s="113"/>
    </row>
    <row r="691" spans="3:64" x14ac:dyDescent="0.2">
      <c r="C691" s="62"/>
      <c r="D691" s="62"/>
      <c r="AA691" s="113"/>
      <c r="AB691" s="113"/>
      <c r="AC691" s="113"/>
      <c r="AD691" s="113"/>
      <c r="AE691" s="113"/>
      <c r="AG691" s="270"/>
      <c r="AN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X691" s="113"/>
      <c r="AY691" s="113"/>
      <c r="AZ691" s="113"/>
      <c r="BA691" s="113"/>
      <c r="BB691" s="113"/>
      <c r="BC691" s="113"/>
      <c r="BD691" s="113"/>
      <c r="BE691" s="113"/>
      <c r="BF691" s="113"/>
      <c r="BG691" s="113"/>
      <c r="BH691" s="113"/>
      <c r="BI691" s="113"/>
      <c r="BJ691" s="113"/>
      <c r="BK691" s="113"/>
      <c r="BL691" s="113"/>
    </row>
    <row r="692" spans="3:64" x14ac:dyDescent="0.2">
      <c r="C692" s="62"/>
      <c r="D692" s="62"/>
      <c r="AA692" s="113"/>
      <c r="AB692" s="113"/>
      <c r="AC692" s="113"/>
      <c r="AD692" s="113"/>
      <c r="AE692" s="113"/>
      <c r="AG692" s="270"/>
      <c r="AN692" s="113"/>
      <c r="AO692" s="113"/>
      <c r="AP692" s="113"/>
      <c r="AQ692" s="113"/>
      <c r="AR692" s="113"/>
      <c r="AS692" s="113"/>
      <c r="AT692" s="113"/>
      <c r="AU692" s="113"/>
    </row>
    <row r="693" spans="3:64" x14ac:dyDescent="0.2">
      <c r="C693" s="62"/>
      <c r="D693" s="62"/>
      <c r="AA693" s="113"/>
      <c r="AB693" s="113"/>
      <c r="AC693" s="113"/>
      <c r="AD693" s="113"/>
      <c r="AE693" s="113"/>
      <c r="AG693" s="270"/>
      <c r="AN693" s="113"/>
      <c r="AO693" s="113"/>
      <c r="AP693" s="113"/>
      <c r="AQ693" s="113"/>
      <c r="AR693" s="113"/>
      <c r="AS693" s="113"/>
      <c r="AT693" s="113"/>
      <c r="AU693" s="113"/>
    </row>
    <row r="694" spans="3:64" x14ac:dyDescent="0.2">
      <c r="C694" s="62"/>
      <c r="D694" s="62"/>
      <c r="AA694" s="113"/>
      <c r="AB694" s="113"/>
      <c r="AC694" s="113"/>
      <c r="AD694" s="113"/>
      <c r="AE694" s="113"/>
      <c r="AG694" s="270"/>
      <c r="AN694" s="113"/>
      <c r="AO694" s="113"/>
      <c r="AP694" s="113"/>
      <c r="AQ694" s="113"/>
      <c r="AR694" s="113"/>
      <c r="AS694" s="113"/>
      <c r="AT694" s="113"/>
      <c r="AU694" s="113"/>
    </row>
    <row r="695" spans="3:64" x14ac:dyDescent="0.2">
      <c r="C695" s="62"/>
      <c r="D695" s="62"/>
      <c r="AA695" s="113"/>
      <c r="AB695" s="113"/>
      <c r="AC695" s="113"/>
      <c r="AD695" s="113"/>
      <c r="AE695" s="113"/>
      <c r="AG695" s="270"/>
      <c r="AN695" s="113"/>
      <c r="AO695" s="113"/>
      <c r="AP695" s="113"/>
      <c r="AQ695" s="113"/>
      <c r="AR695" s="113"/>
      <c r="AS695" s="113"/>
      <c r="AT695" s="113"/>
      <c r="AU695" s="113"/>
    </row>
    <row r="696" spans="3:64" x14ac:dyDescent="0.2">
      <c r="C696" s="62"/>
      <c r="D696" s="62"/>
      <c r="AA696" s="113"/>
      <c r="AB696" s="113"/>
      <c r="AC696" s="113"/>
      <c r="AD696" s="113"/>
      <c r="AE696" s="113"/>
      <c r="AG696" s="270"/>
      <c r="AN696" s="113"/>
      <c r="AO696" s="113"/>
      <c r="AP696" s="113"/>
      <c r="AQ696" s="113"/>
      <c r="AR696" s="113"/>
      <c r="AS696" s="113"/>
      <c r="AT696" s="113"/>
      <c r="AU696" s="113"/>
    </row>
    <row r="697" spans="3:64" x14ac:dyDescent="0.2">
      <c r="C697" s="62"/>
      <c r="D697" s="62"/>
      <c r="AA697" s="113"/>
      <c r="AB697" s="113"/>
      <c r="AC697" s="113"/>
      <c r="AD697" s="113"/>
      <c r="AE697" s="113"/>
      <c r="AG697" s="270"/>
      <c r="AN697" s="113"/>
      <c r="AO697" s="113"/>
      <c r="AP697" s="113"/>
      <c r="AQ697" s="113"/>
      <c r="AR697" s="113"/>
      <c r="AS697" s="113"/>
      <c r="AT697" s="113"/>
      <c r="AU697" s="113"/>
    </row>
    <row r="698" spans="3:64" x14ac:dyDescent="0.2">
      <c r="C698" s="62"/>
      <c r="D698" s="62"/>
      <c r="AA698" s="113"/>
      <c r="AB698" s="113"/>
      <c r="AC698" s="113"/>
      <c r="AD698" s="113"/>
      <c r="AE698" s="113"/>
      <c r="AG698" s="270"/>
      <c r="AN698" s="113"/>
      <c r="AO698" s="113"/>
      <c r="AP698" s="113"/>
      <c r="AQ698" s="113"/>
      <c r="AR698" s="113"/>
      <c r="AS698" s="113"/>
      <c r="AT698" s="113"/>
      <c r="AU698" s="113"/>
    </row>
    <row r="699" spans="3:64" x14ac:dyDescent="0.2">
      <c r="C699" s="62"/>
      <c r="D699" s="62"/>
      <c r="AA699" s="113"/>
      <c r="AB699" s="113"/>
      <c r="AC699" s="113"/>
      <c r="AD699" s="113"/>
      <c r="AE699" s="113"/>
      <c r="AG699" s="270"/>
      <c r="AN699" s="113"/>
      <c r="AO699" s="113"/>
      <c r="AP699" s="113"/>
      <c r="AQ699" s="113"/>
      <c r="AR699" s="113"/>
      <c r="AS699" s="113"/>
      <c r="AT699" s="113"/>
      <c r="AU699" s="113"/>
    </row>
    <row r="700" spans="3:64" x14ac:dyDescent="0.2">
      <c r="C700" s="62"/>
      <c r="D700" s="62"/>
      <c r="AA700" s="113"/>
      <c r="AB700" s="113"/>
      <c r="AC700" s="113"/>
      <c r="AD700" s="113"/>
      <c r="AE700" s="113"/>
      <c r="AG700" s="270"/>
      <c r="AN700" s="113"/>
      <c r="AO700" s="113"/>
      <c r="AP700" s="113"/>
      <c r="AQ700" s="113"/>
      <c r="AR700" s="113"/>
      <c r="AS700" s="113"/>
      <c r="AT700" s="113"/>
      <c r="AU700" s="113"/>
    </row>
    <row r="701" spans="3:64" x14ac:dyDescent="0.2">
      <c r="C701" s="62"/>
      <c r="D701" s="62"/>
      <c r="AA701" s="113"/>
      <c r="AB701" s="113"/>
      <c r="AC701" s="113"/>
      <c r="AD701" s="113"/>
      <c r="AE701" s="113"/>
      <c r="AG701" s="270"/>
      <c r="AN701" s="113"/>
      <c r="AO701" s="113"/>
      <c r="AP701" s="113"/>
      <c r="AQ701" s="113"/>
      <c r="AR701" s="113"/>
      <c r="AS701" s="113"/>
      <c r="AT701" s="113"/>
      <c r="AU701" s="113"/>
    </row>
    <row r="702" spans="3:64" x14ac:dyDescent="0.2">
      <c r="C702" s="62"/>
      <c r="D702" s="62"/>
      <c r="AA702" s="113"/>
      <c r="AB702" s="113"/>
      <c r="AC702" s="113"/>
      <c r="AD702" s="113"/>
      <c r="AE702" s="113"/>
      <c r="AG702" s="270"/>
      <c r="AN702" s="113"/>
      <c r="AO702" s="113"/>
      <c r="AP702" s="113"/>
      <c r="AQ702" s="113"/>
      <c r="AR702" s="113"/>
      <c r="AS702" s="113"/>
      <c r="AT702" s="113"/>
      <c r="AU702" s="113"/>
    </row>
    <row r="703" spans="3:64" x14ac:dyDescent="0.2">
      <c r="C703" s="62"/>
      <c r="D703" s="62"/>
      <c r="AA703" s="113"/>
      <c r="AB703" s="113"/>
      <c r="AC703" s="113"/>
      <c r="AD703" s="113"/>
      <c r="AE703" s="113"/>
      <c r="AG703" s="270"/>
      <c r="AN703" s="113"/>
      <c r="AO703" s="113"/>
      <c r="AP703" s="113"/>
      <c r="AQ703" s="113"/>
      <c r="AR703" s="113"/>
      <c r="AS703" s="113"/>
      <c r="AT703" s="113"/>
      <c r="AU703" s="113"/>
    </row>
    <row r="704" spans="3:64" x14ac:dyDescent="0.2">
      <c r="C704" s="62"/>
      <c r="D704" s="62"/>
      <c r="AA704" s="113"/>
      <c r="AB704" s="113"/>
      <c r="AC704" s="113"/>
      <c r="AD704" s="113"/>
      <c r="AE704" s="113"/>
      <c r="AG704" s="270"/>
      <c r="AN704" s="113"/>
      <c r="AO704" s="113"/>
      <c r="AP704" s="113"/>
      <c r="AQ704" s="113"/>
      <c r="AR704" s="113"/>
      <c r="AS704" s="113"/>
      <c r="AT704" s="113"/>
      <c r="AU704" s="113"/>
    </row>
    <row r="705" spans="3:47" x14ac:dyDescent="0.2">
      <c r="C705" s="62"/>
      <c r="D705" s="62"/>
      <c r="AA705" s="113"/>
      <c r="AB705" s="113"/>
      <c r="AC705" s="113"/>
      <c r="AD705" s="113"/>
      <c r="AE705" s="113"/>
      <c r="AG705" s="270"/>
      <c r="AN705" s="113"/>
      <c r="AO705" s="113"/>
      <c r="AP705" s="113"/>
      <c r="AQ705" s="113"/>
      <c r="AR705" s="113"/>
      <c r="AS705" s="113"/>
      <c r="AT705" s="113"/>
      <c r="AU705" s="113"/>
    </row>
    <row r="706" spans="3:47" x14ac:dyDescent="0.2">
      <c r="C706" s="62"/>
      <c r="D706" s="62"/>
      <c r="AA706" s="113"/>
      <c r="AB706" s="113"/>
      <c r="AC706" s="113"/>
      <c r="AD706" s="113"/>
      <c r="AE706" s="113"/>
      <c r="AG706" s="270"/>
      <c r="AN706" s="113"/>
      <c r="AO706" s="113"/>
      <c r="AP706" s="113"/>
      <c r="AQ706" s="113"/>
      <c r="AR706" s="113"/>
      <c r="AS706" s="113"/>
      <c r="AT706" s="113"/>
      <c r="AU706" s="113"/>
    </row>
    <row r="707" spans="3:47" x14ac:dyDescent="0.2">
      <c r="C707" s="62"/>
      <c r="D707" s="62"/>
      <c r="AA707" s="113"/>
      <c r="AB707" s="113"/>
      <c r="AC707" s="113"/>
      <c r="AD707" s="113"/>
      <c r="AE707" s="113"/>
      <c r="AG707" s="270"/>
      <c r="AN707" s="113"/>
      <c r="AO707" s="113"/>
      <c r="AP707" s="113"/>
      <c r="AQ707" s="113"/>
      <c r="AR707" s="113"/>
      <c r="AS707" s="113"/>
      <c r="AT707" s="113"/>
      <c r="AU707" s="113"/>
    </row>
    <row r="708" spans="3:47" x14ac:dyDescent="0.2">
      <c r="C708" s="62"/>
      <c r="D708" s="62"/>
      <c r="AA708" s="113"/>
      <c r="AB708" s="113"/>
      <c r="AC708" s="113"/>
      <c r="AD708" s="113"/>
      <c r="AE708" s="113"/>
      <c r="AG708" s="270"/>
      <c r="AN708" s="113"/>
      <c r="AO708" s="113"/>
      <c r="AP708" s="113"/>
      <c r="AQ708" s="113"/>
      <c r="AR708" s="113"/>
      <c r="AS708" s="113"/>
      <c r="AT708" s="113"/>
      <c r="AU708" s="113"/>
    </row>
    <row r="709" spans="3:47" x14ac:dyDescent="0.2">
      <c r="C709" s="62"/>
      <c r="D709" s="62"/>
      <c r="AA709" s="113"/>
      <c r="AB709" s="113"/>
      <c r="AC709" s="113"/>
      <c r="AD709" s="113"/>
      <c r="AE709" s="113"/>
      <c r="AG709" s="270"/>
      <c r="AN709" s="113"/>
      <c r="AO709" s="113"/>
      <c r="AP709" s="113"/>
      <c r="AQ709" s="113"/>
      <c r="AR709" s="113"/>
      <c r="AS709" s="113"/>
      <c r="AT709" s="113"/>
      <c r="AU709" s="113"/>
    </row>
    <row r="710" spans="3:47" x14ac:dyDescent="0.2">
      <c r="C710" s="62"/>
      <c r="D710" s="62"/>
      <c r="AA710" s="113"/>
      <c r="AB710" s="113"/>
      <c r="AC710" s="113"/>
      <c r="AD710" s="113"/>
      <c r="AE710" s="113"/>
      <c r="AG710" s="270"/>
      <c r="AN710" s="113"/>
      <c r="AO710" s="113"/>
      <c r="AP710" s="113"/>
      <c r="AQ710" s="113"/>
      <c r="AR710" s="113"/>
      <c r="AS710" s="113"/>
      <c r="AT710" s="113"/>
      <c r="AU710" s="113"/>
    </row>
    <row r="711" spans="3:47" x14ac:dyDescent="0.2">
      <c r="C711" s="62"/>
      <c r="D711" s="62"/>
      <c r="AA711" s="113"/>
      <c r="AB711" s="113"/>
      <c r="AC711" s="113"/>
      <c r="AD711" s="113"/>
      <c r="AE711" s="113"/>
      <c r="AG711" s="270"/>
      <c r="AN711" s="113"/>
      <c r="AO711" s="113"/>
      <c r="AP711" s="113"/>
      <c r="AQ711" s="113"/>
      <c r="AR711" s="113"/>
      <c r="AS711" s="113"/>
      <c r="AT711" s="113"/>
      <c r="AU711" s="113"/>
    </row>
    <row r="712" spans="3:47" x14ac:dyDescent="0.2">
      <c r="C712" s="62"/>
      <c r="D712" s="62"/>
      <c r="AA712" s="113"/>
      <c r="AB712" s="113"/>
      <c r="AC712" s="113"/>
      <c r="AD712" s="113"/>
      <c r="AE712" s="113"/>
      <c r="AG712" s="270"/>
      <c r="AN712" s="113"/>
      <c r="AO712" s="113"/>
      <c r="AP712" s="113"/>
      <c r="AQ712" s="113"/>
      <c r="AR712" s="113"/>
      <c r="AS712" s="113"/>
      <c r="AT712" s="113"/>
      <c r="AU712" s="113"/>
    </row>
    <row r="713" spans="3:47" x14ac:dyDescent="0.2">
      <c r="C713" s="62"/>
      <c r="D713" s="62"/>
      <c r="AA713" s="113"/>
      <c r="AB713" s="113"/>
      <c r="AC713" s="113"/>
      <c r="AD713" s="113"/>
      <c r="AE713" s="113"/>
      <c r="AG713" s="270"/>
      <c r="AN713" s="113"/>
      <c r="AO713" s="113"/>
      <c r="AP713" s="113"/>
      <c r="AQ713" s="113"/>
      <c r="AR713" s="113"/>
      <c r="AS713" s="113"/>
      <c r="AT713" s="113"/>
      <c r="AU713" s="113"/>
    </row>
    <row r="714" spans="3:47" x14ac:dyDescent="0.2">
      <c r="C714" s="62"/>
      <c r="D714" s="62"/>
      <c r="AA714" s="113"/>
      <c r="AB714" s="113"/>
      <c r="AC714" s="113"/>
      <c r="AD714" s="113"/>
      <c r="AE714" s="113"/>
      <c r="AG714" s="270"/>
      <c r="AN714" s="113"/>
      <c r="AO714" s="113"/>
      <c r="AP714" s="113"/>
      <c r="AQ714" s="113"/>
      <c r="AR714" s="113"/>
      <c r="AS714" s="113"/>
      <c r="AT714" s="113"/>
      <c r="AU714" s="113"/>
    </row>
    <row r="715" spans="3:47" x14ac:dyDescent="0.2">
      <c r="C715" s="62"/>
      <c r="D715" s="62"/>
      <c r="AA715" s="113"/>
      <c r="AB715" s="113"/>
      <c r="AC715" s="113"/>
      <c r="AD715" s="113"/>
      <c r="AE715" s="113"/>
      <c r="AG715" s="270"/>
      <c r="AN715" s="113"/>
      <c r="AO715" s="113"/>
      <c r="AP715" s="113"/>
      <c r="AQ715" s="113"/>
      <c r="AR715" s="113"/>
      <c r="AS715" s="113"/>
      <c r="AT715" s="113"/>
      <c r="AU715" s="113"/>
    </row>
    <row r="716" spans="3:47" x14ac:dyDescent="0.2">
      <c r="C716" s="62"/>
      <c r="D716" s="62"/>
      <c r="AA716" s="113"/>
      <c r="AB716" s="113"/>
      <c r="AC716" s="113"/>
      <c r="AD716" s="113"/>
      <c r="AE716" s="113"/>
      <c r="AG716" s="270"/>
      <c r="AN716" s="113"/>
      <c r="AO716" s="113"/>
      <c r="AP716" s="113"/>
      <c r="AQ716" s="113"/>
      <c r="AR716" s="113"/>
      <c r="AS716" s="113"/>
      <c r="AT716" s="113"/>
      <c r="AU716" s="113"/>
    </row>
    <row r="717" spans="3:47" x14ac:dyDescent="0.2">
      <c r="C717" s="62"/>
      <c r="D717" s="62"/>
      <c r="AA717" s="113"/>
      <c r="AB717" s="113"/>
      <c r="AC717" s="113"/>
      <c r="AD717" s="113"/>
      <c r="AE717" s="113"/>
      <c r="AG717" s="270"/>
      <c r="AN717" s="113"/>
      <c r="AO717" s="113"/>
      <c r="AP717" s="113"/>
      <c r="AQ717" s="113"/>
      <c r="AR717" s="113"/>
      <c r="AS717" s="113"/>
      <c r="AT717" s="113"/>
      <c r="AU717" s="113"/>
    </row>
    <row r="718" spans="3:47" x14ac:dyDescent="0.2">
      <c r="C718" s="62"/>
      <c r="D718" s="62"/>
      <c r="AA718" s="113"/>
      <c r="AB718" s="113"/>
      <c r="AC718" s="113"/>
      <c r="AD718" s="113"/>
      <c r="AE718" s="113"/>
      <c r="AG718" s="270"/>
      <c r="AN718" s="113"/>
      <c r="AO718" s="113"/>
      <c r="AP718" s="113"/>
      <c r="AQ718" s="113"/>
      <c r="AR718" s="113"/>
      <c r="AS718" s="113"/>
      <c r="AT718" s="113"/>
      <c r="AU718" s="113"/>
    </row>
    <row r="719" spans="3:47" x14ac:dyDescent="0.2">
      <c r="C719" s="62"/>
      <c r="D719" s="62"/>
      <c r="AA719" s="113"/>
      <c r="AB719" s="113"/>
      <c r="AC719" s="113"/>
      <c r="AD719" s="113"/>
      <c r="AE719" s="113"/>
      <c r="AG719" s="270"/>
      <c r="AN719" s="113"/>
      <c r="AO719" s="113"/>
      <c r="AP719" s="113"/>
      <c r="AQ719" s="113"/>
      <c r="AR719" s="113"/>
      <c r="AS719" s="113"/>
      <c r="AT719" s="113"/>
      <c r="AU719" s="113"/>
    </row>
    <row r="720" spans="3:47" x14ac:dyDescent="0.2">
      <c r="C720" s="62"/>
      <c r="D720" s="62"/>
      <c r="AA720" s="113"/>
      <c r="AB720" s="113"/>
      <c r="AC720" s="113"/>
      <c r="AD720" s="113"/>
      <c r="AE720" s="113"/>
      <c r="AG720" s="270"/>
      <c r="AN720" s="113"/>
      <c r="AO720" s="113"/>
      <c r="AP720" s="113"/>
      <c r="AQ720" s="113"/>
      <c r="AR720" s="113"/>
      <c r="AS720" s="113"/>
      <c r="AT720" s="113"/>
      <c r="AU720" s="113"/>
    </row>
    <row r="721" spans="3:64" x14ac:dyDescent="0.2">
      <c r="C721" s="62"/>
      <c r="D721" s="62"/>
      <c r="AA721" s="113"/>
      <c r="AB721" s="113"/>
      <c r="AC721" s="113"/>
      <c r="AD721" s="113"/>
      <c r="AE721" s="113"/>
      <c r="AG721" s="270"/>
      <c r="AN721" s="113"/>
      <c r="AO721" s="113"/>
      <c r="AP721" s="113"/>
      <c r="AQ721" s="113"/>
      <c r="AR721" s="113"/>
      <c r="AS721" s="113"/>
      <c r="AT721" s="113"/>
      <c r="AU721" s="113"/>
    </row>
    <row r="722" spans="3:64" x14ac:dyDescent="0.2">
      <c r="C722" s="62"/>
      <c r="D722" s="62"/>
      <c r="AA722" s="113"/>
      <c r="AB722" s="113"/>
      <c r="AC722" s="113"/>
      <c r="AD722" s="113"/>
      <c r="AE722" s="113"/>
      <c r="AG722" s="270"/>
      <c r="AN722" s="113"/>
      <c r="AO722" s="113"/>
      <c r="AP722" s="113"/>
      <c r="AQ722" s="113"/>
      <c r="AR722" s="113"/>
      <c r="AS722" s="113"/>
      <c r="AT722" s="113"/>
      <c r="AU722" s="113"/>
    </row>
    <row r="723" spans="3:64" x14ac:dyDescent="0.2">
      <c r="C723" s="62"/>
      <c r="D723" s="62"/>
      <c r="AA723" s="113"/>
      <c r="AB723" s="113"/>
      <c r="AC723" s="113"/>
      <c r="AD723" s="113"/>
      <c r="AE723" s="113"/>
      <c r="AG723" s="270"/>
      <c r="AN723" s="113"/>
      <c r="AO723" s="113"/>
      <c r="AP723" s="113"/>
      <c r="AQ723" s="113"/>
      <c r="AR723" s="113"/>
      <c r="AS723" s="113"/>
      <c r="AT723" s="113"/>
      <c r="AU723" s="113"/>
    </row>
    <row r="724" spans="3:64" x14ac:dyDescent="0.2">
      <c r="C724" s="62"/>
      <c r="D724" s="62"/>
      <c r="AA724" s="113"/>
      <c r="AB724" s="113"/>
      <c r="AC724" s="113"/>
      <c r="AD724" s="113"/>
      <c r="AE724" s="113"/>
      <c r="AG724" s="270"/>
      <c r="AN724" s="113"/>
      <c r="AO724" s="113"/>
      <c r="AP724" s="113"/>
      <c r="AQ724" s="113"/>
      <c r="AR724" s="113"/>
      <c r="AS724" s="113"/>
      <c r="AT724" s="113"/>
      <c r="AU724" s="113"/>
    </row>
    <row r="725" spans="3:64" x14ac:dyDescent="0.2">
      <c r="C725" s="62"/>
      <c r="D725" s="62"/>
      <c r="AA725" s="113"/>
      <c r="AB725" s="113"/>
      <c r="AC725" s="113"/>
      <c r="AD725" s="113"/>
      <c r="AE725" s="113"/>
      <c r="AG725" s="270"/>
      <c r="AN725" s="113"/>
      <c r="AO725" s="113"/>
      <c r="AP725" s="113"/>
      <c r="AQ725" s="113"/>
      <c r="AR725" s="113"/>
      <c r="AS725" s="113"/>
      <c r="AT725" s="113"/>
      <c r="AU725" s="113"/>
    </row>
    <row r="726" spans="3:64" x14ac:dyDescent="0.2">
      <c r="C726" s="62"/>
      <c r="D726" s="62"/>
      <c r="AA726" s="113"/>
      <c r="AB726" s="113"/>
      <c r="AC726" s="113"/>
      <c r="AD726" s="113"/>
      <c r="AE726" s="113"/>
      <c r="AG726" s="270"/>
      <c r="AN726" s="113"/>
      <c r="AO726" s="113"/>
      <c r="AP726" s="113"/>
      <c r="AQ726" s="113"/>
      <c r="AR726" s="113"/>
      <c r="AS726" s="113"/>
      <c r="AT726" s="113"/>
      <c r="AU726" s="113"/>
    </row>
    <row r="727" spans="3:64" x14ac:dyDescent="0.2">
      <c r="C727" s="62"/>
      <c r="D727" s="62"/>
      <c r="AA727" s="113"/>
      <c r="AB727" s="113"/>
      <c r="AC727" s="113"/>
      <c r="AD727" s="113"/>
      <c r="AE727" s="113"/>
      <c r="AG727" s="270"/>
      <c r="AN727" s="113"/>
      <c r="AO727" s="113"/>
      <c r="AP727" s="113"/>
      <c r="AQ727" s="113"/>
      <c r="AR727" s="113"/>
      <c r="AS727" s="113"/>
      <c r="AT727" s="113"/>
      <c r="AU727" s="113"/>
      <c r="AV727" s="113"/>
    </row>
    <row r="728" spans="3:64" x14ac:dyDescent="0.2">
      <c r="C728" s="62"/>
      <c r="D728" s="62"/>
      <c r="AA728" s="113"/>
      <c r="AB728" s="113"/>
      <c r="AC728" s="113"/>
      <c r="AD728" s="113"/>
      <c r="AE728" s="113"/>
      <c r="AG728" s="270"/>
      <c r="AN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X728" s="113"/>
      <c r="AY728" s="113"/>
      <c r="AZ728" s="113"/>
      <c r="BA728" s="113"/>
      <c r="BB728" s="113"/>
      <c r="BC728" s="113"/>
      <c r="BD728" s="113"/>
      <c r="BE728" s="113"/>
      <c r="BF728" s="113"/>
      <c r="BG728" s="113"/>
      <c r="BH728" s="113"/>
      <c r="BI728" s="113"/>
      <c r="BJ728" s="113"/>
      <c r="BK728" s="113"/>
      <c r="BL728" s="113"/>
    </row>
    <row r="729" spans="3:64" x14ac:dyDescent="0.2">
      <c r="C729" s="62"/>
      <c r="D729" s="62"/>
      <c r="AA729" s="113"/>
      <c r="AB729" s="113"/>
      <c r="AC729" s="113"/>
      <c r="AD729" s="113"/>
      <c r="AE729" s="113"/>
      <c r="AG729" s="270"/>
      <c r="AN729" s="113"/>
      <c r="AO729" s="113"/>
      <c r="AP729" s="113"/>
      <c r="AQ729" s="113"/>
      <c r="AR729" s="113"/>
      <c r="AS729" s="113"/>
      <c r="AT729" s="113"/>
      <c r="AU729" s="113"/>
    </row>
    <row r="730" spans="3:64" x14ac:dyDescent="0.2">
      <c r="C730" s="62"/>
      <c r="D730" s="62"/>
      <c r="AA730" s="113"/>
      <c r="AB730" s="113"/>
      <c r="AC730" s="113"/>
      <c r="AD730" s="113"/>
      <c r="AE730" s="113"/>
      <c r="AG730" s="270"/>
      <c r="AN730" s="113"/>
      <c r="AO730" s="113"/>
      <c r="AP730" s="113"/>
      <c r="AQ730" s="113"/>
      <c r="AR730" s="113"/>
      <c r="AS730" s="113"/>
      <c r="AT730" s="113"/>
      <c r="AU730" s="113"/>
    </row>
    <row r="731" spans="3:64" x14ac:dyDescent="0.2">
      <c r="C731" s="62"/>
      <c r="D731" s="62"/>
      <c r="AA731" s="113"/>
      <c r="AB731" s="113"/>
      <c r="AC731" s="113"/>
      <c r="AD731" s="113"/>
      <c r="AE731" s="113"/>
      <c r="AG731" s="270"/>
      <c r="AN731" s="113"/>
      <c r="AO731" s="113"/>
      <c r="AP731" s="113"/>
      <c r="AQ731" s="113"/>
      <c r="AR731" s="113"/>
      <c r="AS731" s="113"/>
      <c r="AT731" s="113"/>
      <c r="AU731" s="113"/>
    </row>
    <row r="732" spans="3:64" x14ac:dyDescent="0.2">
      <c r="C732" s="62"/>
      <c r="D732" s="62"/>
      <c r="AA732" s="113"/>
      <c r="AB732" s="113"/>
      <c r="AC732" s="113"/>
      <c r="AD732" s="113"/>
      <c r="AE732" s="113"/>
      <c r="AG732" s="270"/>
      <c r="AN732" s="113"/>
      <c r="AO732" s="113"/>
      <c r="AP732" s="113"/>
      <c r="AQ732" s="113"/>
      <c r="AR732" s="113"/>
      <c r="AS732" s="113"/>
      <c r="AT732" s="113"/>
      <c r="AU732" s="113"/>
    </row>
    <row r="733" spans="3:64" x14ac:dyDescent="0.2">
      <c r="C733" s="62"/>
      <c r="D733" s="62"/>
      <c r="AA733" s="113"/>
      <c r="AB733" s="113"/>
      <c r="AC733" s="113"/>
      <c r="AD733" s="113"/>
      <c r="AE733" s="113"/>
      <c r="AG733" s="270"/>
      <c r="AN733" s="113"/>
      <c r="AO733" s="113"/>
      <c r="AP733" s="113"/>
      <c r="AQ733" s="113"/>
      <c r="AR733" s="113"/>
      <c r="AS733" s="113"/>
      <c r="AT733" s="113"/>
      <c r="AU733" s="113"/>
    </row>
    <row r="734" spans="3:64" x14ac:dyDescent="0.2">
      <c r="C734" s="62"/>
      <c r="D734" s="62"/>
      <c r="AA734" s="113"/>
      <c r="AB734" s="113"/>
      <c r="AC734" s="113"/>
      <c r="AD734" s="113"/>
      <c r="AE734" s="113"/>
      <c r="AG734" s="270"/>
      <c r="AN734" s="113"/>
      <c r="AO734" s="113"/>
      <c r="AP734" s="113"/>
      <c r="AQ734" s="113"/>
      <c r="AR734" s="113"/>
      <c r="AS734" s="113"/>
      <c r="AT734" s="113"/>
      <c r="AU734" s="113"/>
    </row>
    <row r="735" spans="3:64" x14ac:dyDescent="0.2">
      <c r="C735" s="62"/>
      <c r="D735" s="62"/>
      <c r="AA735" s="113"/>
      <c r="AB735" s="113"/>
      <c r="AC735" s="113"/>
      <c r="AD735" s="113"/>
      <c r="AE735" s="113"/>
      <c r="AG735" s="270"/>
      <c r="AN735" s="113"/>
      <c r="AO735" s="113"/>
      <c r="AP735" s="113"/>
      <c r="AQ735" s="113"/>
      <c r="AR735" s="113"/>
      <c r="AS735" s="113"/>
      <c r="AT735" s="113"/>
      <c r="AU735" s="113"/>
    </row>
    <row r="736" spans="3:64" x14ac:dyDescent="0.2">
      <c r="C736" s="62"/>
      <c r="D736" s="62"/>
      <c r="AA736" s="113"/>
      <c r="AB736" s="113"/>
      <c r="AC736" s="113"/>
      <c r="AD736" s="113"/>
      <c r="AE736" s="113"/>
      <c r="AG736" s="270"/>
      <c r="AN736" s="113"/>
      <c r="AO736" s="113"/>
      <c r="AP736" s="113"/>
      <c r="AQ736" s="113"/>
      <c r="AR736" s="113"/>
      <c r="AS736" s="113"/>
      <c r="AT736" s="113"/>
      <c r="AU736" s="113"/>
    </row>
    <row r="737" spans="3:64" x14ac:dyDescent="0.2">
      <c r="C737" s="62"/>
      <c r="D737" s="62"/>
      <c r="AA737" s="113"/>
      <c r="AB737" s="113"/>
      <c r="AC737" s="113"/>
      <c r="AD737" s="113"/>
      <c r="AE737" s="113"/>
      <c r="AG737" s="270"/>
      <c r="AN737" s="113"/>
      <c r="AO737" s="113"/>
      <c r="AP737" s="113"/>
      <c r="AQ737" s="113"/>
      <c r="AR737" s="113"/>
      <c r="AS737" s="113"/>
      <c r="AT737" s="113"/>
      <c r="AU737" s="113"/>
    </row>
    <row r="738" spans="3:64" x14ac:dyDescent="0.2">
      <c r="C738" s="62"/>
      <c r="D738" s="62"/>
      <c r="AA738" s="113"/>
      <c r="AB738" s="113"/>
      <c r="AC738" s="113"/>
      <c r="AD738" s="113"/>
      <c r="AE738" s="113"/>
      <c r="AG738" s="270"/>
      <c r="AN738" s="113"/>
      <c r="AO738" s="113"/>
      <c r="AP738" s="113"/>
      <c r="AQ738" s="113"/>
      <c r="AR738" s="113"/>
      <c r="AS738" s="113"/>
      <c r="AT738" s="113"/>
      <c r="AU738" s="113"/>
    </row>
    <row r="739" spans="3:64" x14ac:dyDescent="0.2">
      <c r="C739" s="62"/>
      <c r="D739" s="62"/>
      <c r="AA739" s="113"/>
      <c r="AB739" s="113"/>
      <c r="AC739" s="113"/>
      <c r="AD739" s="113"/>
      <c r="AE739" s="113"/>
      <c r="AG739" s="270"/>
      <c r="AN739" s="113"/>
      <c r="AO739" s="113"/>
      <c r="AP739" s="113"/>
      <c r="AQ739" s="113"/>
      <c r="AR739" s="113"/>
      <c r="AS739" s="113"/>
      <c r="AT739" s="113"/>
      <c r="AU739" s="113"/>
    </row>
    <row r="740" spans="3:64" x14ac:dyDescent="0.2">
      <c r="C740" s="62"/>
      <c r="D740" s="62"/>
      <c r="AA740" s="113"/>
      <c r="AB740" s="113"/>
      <c r="AC740" s="113"/>
      <c r="AD740" s="113"/>
      <c r="AE740" s="113"/>
      <c r="AG740" s="270"/>
      <c r="AN740" s="113"/>
      <c r="AO740" s="113"/>
      <c r="AP740" s="113"/>
      <c r="AQ740" s="113"/>
      <c r="AR740" s="113"/>
      <c r="AS740" s="113"/>
      <c r="AT740" s="113"/>
      <c r="AU740" s="113"/>
    </row>
    <row r="741" spans="3:64" x14ac:dyDescent="0.2">
      <c r="C741" s="62"/>
      <c r="D741" s="62"/>
      <c r="AA741" s="113"/>
      <c r="AB741" s="113"/>
      <c r="AC741" s="113"/>
      <c r="AD741" s="113"/>
      <c r="AE741" s="113"/>
      <c r="AG741" s="270"/>
      <c r="AN741" s="113"/>
      <c r="AO741" s="113"/>
      <c r="AP741" s="113"/>
      <c r="AQ741" s="113"/>
      <c r="AR741" s="113"/>
      <c r="AS741" s="113"/>
      <c r="AT741" s="113"/>
      <c r="AU741" s="113"/>
    </row>
    <row r="742" spans="3:64" x14ac:dyDescent="0.2">
      <c r="C742" s="62"/>
      <c r="D742" s="62"/>
      <c r="AA742" s="113"/>
      <c r="AB742" s="113"/>
      <c r="AC742" s="113"/>
      <c r="AD742" s="113"/>
      <c r="AE742" s="113"/>
      <c r="AG742" s="270"/>
      <c r="AN742" s="113"/>
      <c r="AO742" s="113"/>
      <c r="AP742" s="113"/>
      <c r="AQ742" s="113"/>
      <c r="AR742" s="113"/>
      <c r="AS742" s="113"/>
      <c r="AT742" s="113"/>
      <c r="AU742" s="113"/>
    </row>
    <row r="743" spans="3:64" x14ac:dyDescent="0.2">
      <c r="C743" s="62"/>
      <c r="D743" s="62"/>
      <c r="AA743" s="113"/>
      <c r="AB743" s="113"/>
      <c r="AC743" s="113"/>
      <c r="AD743" s="113"/>
      <c r="AE743" s="113"/>
      <c r="AG743" s="270"/>
      <c r="AN743" s="113"/>
      <c r="AO743" s="113"/>
      <c r="AP743" s="113"/>
      <c r="AQ743" s="113"/>
      <c r="AR743" s="113"/>
      <c r="AS743" s="113"/>
      <c r="AT743" s="113"/>
      <c r="AU743" s="113"/>
    </row>
    <row r="744" spans="3:64" x14ac:dyDescent="0.2">
      <c r="C744" s="62"/>
      <c r="D744" s="62"/>
      <c r="AA744" s="113"/>
      <c r="AB744" s="113"/>
      <c r="AC744" s="113"/>
      <c r="AD744" s="113"/>
      <c r="AE744" s="113"/>
      <c r="AG744" s="270"/>
      <c r="AN744" s="113"/>
      <c r="AO744" s="113"/>
      <c r="AP744" s="113"/>
      <c r="AQ744" s="113"/>
      <c r="AR744" s="113"/>
      <c r="AS744" s="113"/>
      <c r="AT744" s="113"/>
      <c r="AU744" s="113"/>
    </row>
    <row r="745" spans="3:64" x14ac:dyDescent="0.2">
      <c r="C745" s="62"/>
      <c r="D745" s="62"/>
      <c r="AA745" s="113"/>
      <c r="AB745" s="113"/>
      <c r="AC745" s="113"/>
      <c r="AD745" s="113"/>
      <c r="AE745" s="113"/>
      <c r="AG745" s="270"/>
      <c r="AN745" s="113"/>
      <c r="AO745" s="113"/>
      <c r="AP745" s="113"/>
      <c r="AQ745" s="113"/>
      <c r="AR745" s="113"/>
      <c r="AS745" s="113"/>
      <c r="AT745" s="113"/>
      <c r="AU745" s="113"/>
    </row>
    <row r="746" spans="3:64" x14ac:dyDescent="0.2">
      <c r="C746" s="62"/>
      <c r="D746" s="62"/>
      <c r="AA746" s="113"/>
      <c r="AB746" s="113"/>
      <c r="AC746" s="113"/>
      <c r="AD746" s="113"/>
      <c r="AE746" s="113"/>
      <c r="AG746" s="270"/>
      <c r="AN746" s="113"/>
      <c r="AO746" s="113"/>
      <c r="AP746" s="113"/>
      <c r="AQ746" s="113"/>
      <c r="AR746" s="113"/>
      <c r="AS746" s="113"/>
      <c r="AT746" s="113"/>
      <c r="AU746" s="113"/>
    </row>
    <row r="747" spans="3:64" x14ac:dyDescent="0.2">
      <c r="C747" s="62"/>
      <c r="D747" s="62"/>
      <c r="AA747" s="113"/>
      <c r="AB747" s="113"/>
      <c r="AC747" s="113"/>
      <c r="AD747" s="113"/>
      <c r="AE747" s="113"/>
      <c r="AG747" s="270"/>
      <c r="AN747" s="113"/>
      <c r="AO747" s="113"/>
      <c r="AP747" s="113"/>
      <c r="AQ747" s="113"/>
      <c r="AR747" s="113"/>
      <c r="AS747" s="113"/>
      <c r="AT747" s="113"/>
      <c r="AU747" s="113"/>
    </row>
    <row r="748" spans="3:64" x14ac:dyDescent="0.2">
      <c r="C748" s="62"/>
      <c r="D748" s="62"/>
      <c r="AA748" s="113"/>
      <c r="AB748" s="113"/>
      <c r="AC748" s="113"/>
      <c r="AD748" s="113"/>
      <c r="AE748" s="113"/>
      <c r="AG748" s="270"/>
      <c r="AN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X748" s="113"/>
      <c r="AY748" s="113"/>
      <c r="AZ748" s="113"/>
      <c r="BA748" s="113"/>
      <c r="BB748" s="113"/>
      <c r="BC748" s="113"/>
      <c r="BD748" s="113"/>
      <c r="BE748" s="113"/>
      <c r="BF748" s="113"/>
      <c r="BG748" s="113"/>
      <c r="BH748" s="113"/>
      <c r="BI748" s="113"/>
      <c r="BJ748" s="113"/>
      <c r="BK748" s="113"/>
      <c r="BL748" s="113"/>
    </row>
    <row r="749" spans="3:64" x14ac:dyDescent="0.2">
      <c r="C749" s="62"/>
      <c r="D749" s="62"/>
      <c r="AA749" s="113"/>
      <c r="AB749" s="113"/>
      <c r="AC749" s="113"/>
      <c r="AD749" s="113"/>
      <c r="AE749" s="113"/>
      <c r="AG749" s="270"/>
      <c r="AN749" s="113"/>
      <c r="AO749" s="113"/>
      <c r="AP749" s="113"/>
      <c r="AQ749" s="113"/>
      <c r="AR749" s="113"/>
      <c r="AS749" s="113"/>
      <c r="AT749" s="113"/>
      <c r="AU749" s="113"/>
    </row>
    <row r="750" spans="3:64" x14ac:dyDescent="0.2">
      <c r="C750" s="62"/>
      <c r="D750" s="62"/>
      <c r="AA750" s="113"/>
      <c r="AB750" s="113"/>
      <c r="AC750" s="113"/>
      <c r="AD750" s="113"/>
      <c r="AE750" s="113"/>
      <c r="AG750" s="270"/>
      <c r="AN750" s="113"/>
      <c r="AO750" s="113"/>
      <c r="AP750" s="113"/>
      <c r="AQ750" s="113"/>
      <c r="AR750" s="113"/>
      <c r="AS750" s="113"/>
      <c r="AT750" s="113"/>
      <c r="AU750" s="113"/>
    </row>
    <row r="751" spans="3:64" x14ac:dyDescent="0.2">
      <c r="C751" s="62"/>
      <c r="D751" s="62"/>
      <c r="AA751" s="113"/>
      <c r="AB751" s="113"/>
      <c r="AC751" s="113"/>
      <c r="AD751" s="113"/>
      <c r="AE751" s="113"/>
      <c r="AG751" s="270"/>
      <c r="AN751" s="113"/>
      <c r="AO751" s="113"/>
      <c r="AP751" s="113"/>
      <c r="AQ751" s="113"/>
      <c r="AR751" s="113"/>
      <c r="AS751" s="113"/>
      <c r="AT751" s="113"/>
      <c r="AU751" s="113"/>
    </row>
    <row r="752" spans="3:64" x14ac:dyDescent="0.2">
      <c r="C752" s="62"/>
      <c r="D752" s="62"/>
      <c r="AA752" s="113"/>
      <c r="AB752" s="113"/>
      <c r="AC752" s="113"/>
      <c r="AD752" s="113"/>
      <c r="AE752" s="113"/>
      <c r="AG752" s="270"/>
      <c r="AN752" s="113"/>
      <c r="AO752" s="113"/>
      <c r="AP752" s="113"/>
      <c r="AQ752" s="113"/>
      <c r="AR752" s="113"/>
      <c r="AS752" s="113"/>
      <c r="AT752" s="113"/>
      <c r="AU752" s="113"/>
    </row>
    <row r="753" spans="3:48" x14ac:dyDescent="0.2">
      <c r="C753" s="62"/>
      <c r="D753" s="62"/>
      <c r="AA753" s="113"/>
      <c r="AB753" s="113"/>
      <c r="AC753" s="113"/>
      <c r="AD753" s="113"/>
      <c r="AE753" s="113"/>
      <c r="AG753" s="270"/>
      <c r="AN753" s="113"/>
      <c r="AO753" s="113"/>
      <c r="AP753" s="113"/>
      <c r="AQ753" s="113"/>
      <c r="AR753" s="113"/>
      <c r="AS753" s="113"/>
      <c r="AT753" s="113"/>
      <c r="AU753" s="113"/>
    </row>
    <row r="754" spans="3:48" x14ac:dyDescent="0.2">
      <c r="C754" s="62"/>
      <c r="D754" s="62"/>
      <c r="AA754" s="113"/>
      <c r="AB754" s="113"/>
      <c r="AC754" s="113"/>
      <c r="AD754" s="113"/>
      <c r="AE754" s="113"/>
      <c r="AG754" s="270"/>
      <c r="AN754" s="113"/>
      <c r="AO754" s="113"/>
      <c r="AP754" s="113"/>
      <c r="AQ754" s="113"/>
      <c r="AR754" s="113"/>
      <c r="AS754" s="113"/>
      <c r="AT754" s="113"/>
      <c r="AU754" s="113"/>
    </row>
    <row r="755" spans="3:48" x14ac:dyDescent="0.2">
      <c r="C755" s="62"/>
      <c r="D755" s="62"/>
      <c r="AA755" s="113"/>
      <c r="AB755" s="113"/>
      <c r="AC755" s="113"/>
      <c r="AD755" s="113"/>
      <c r="AE755" s="113"/>
      <c r="AG755" s="270"/>
      <c r="AN755" s="113"/>
      <c r="AO755" s="113"/>
      <c r="AP755" s="113"/>
      <c r="AQ755" s="113"/>
      <c r="AR755" s="113"/>
      <c r="AS755" s="113"/>
      <c r="AT755" s="113"/>
      <c r="AU755" s="113"/>
    </row>
    <row r="756" spans="3:48" x14ac:dyDescent="0.2">
      <c r="C756" s="62"/>
      <c r="D756" s="62"/>
      <c r="AA756" s="113"/>
      <c r="AB756" s="113"/>
      <c r="AC756" s="113"/>
      <c r="AD756" s="113"/>
      <c r="AE756" s="113"/>
      <c r="AG756" s="270"/>
      <c r="AN756" s="113"/>
      <c r="AO756" s="113"/>
      <c r="AP756" s="113"/>
      <c r="AQ756" s="113"/>
      <c r="AR756" s="113"/>
      <c r="AS756" s="113"/>
      <c r="AT756" s="113"/>
      <c r="AU756" s="113"/>
    </row>
    <row r="757" spans="3:48" x14ac:dyDescent="0.2">
      <c r="C757" s="62"/>
      <c r="D757" s="62"/>
      <c r="AA757" s="113"/>
      <c r="AB757" s="113"/>
      <c r="AC757" s="113"/>
      <c r="AD757" s="113"/>
      <c r="AE757" s="113"/>
      <c r="AG757" s="270"/>
      <c r="AN757" s="113"/>
      <c r="AO757" s="113"/>
      <c r="AP757" s="113"/>
      <c r="AQ757" s="113"/>
      <c r="AR757" s="113"/>
      <c r="AS757" s="113"/>
      <c r="AT757" s="113"/>
      <c r="AU757" s="113"/>
    </row>
    <row r="758" spans="3:48" x14ac:dyDescent="0.2">
      <c r="C758" s="62"/>
      <c r="D758" s="62"/>
      <c r="AA758" s="113"/>
      <c r="AB758" s="113"/>
      <c r="AC758" s="113"/>
      <c r="AD758" s="113"/>
      <c r="AE758" s="113"/>
      <c r="AG758" s="270"/>
      <c r="AN758" s="113"/>
      <c r="AO758" s="113"/>
      <c r="AP758" s="113"/>
      <c r="AQ758" s="113"/>
      <c r="AR758" s="113"/>
      <c r="AS758" s="113"/>
      <c r="AT758" s="113"/>
      <c r="AU758" s="113"/>
    </row>
    <row r="759" spans="3:48" x14ac:dyDescent="0.2">
      <c r="C759" s="62"/>
      <c r="D759" s="62"/>
      <c r="AA759" s="113"/>
      <c r="AB759" s="113"/>
      <c r="AC759" s="113"/>
      <c r="AD759" s="113"/>
      <c r="AE759" s="113"/>
      <c r="AG759" s="270"/>
      <c r="AN759" s="113"/>
      <c r="AO759" s="113"/>
      <c r="AP759" s="113"/>
      <c r="AQ759" s="113"/>
      <c r="AR759" s="113"/>
      <c r="AS759" s="113"/>
      <c r="AT759" s="113"/>
      <c r="AU759" s="113"/>
      <c r="AV759" s="113"/>
    </row>
    <row r="760" spans="3:48" x14ac:dyDescent="0.2">
      <c r="C760" s="62"/>
      <c r="D760" s="62"/>
      <c r="AA760" s="113"/>
      <c r="AB760" s="113"/>
      <c r="AC760" s="113"/>
      <c r="AD760" s="113"/>
      <c r="AE760" s="113"/>
      <c r="AG760" s="270"/>
      <c r="AN760" s="113"/>
      <c r="AO760" s="113"/>
      <c r="AP760" s="113"/>
      <c r="AQ760" s="113"/>
      <c r="AR760" s="113"/>
      <c r="AS760" s="113"/>
      <c r="AT760" s="113"/>
      <c r="AU760" s="113"/>
    </row>
    <row r="761" spans="3:48" x14ac:dyDescent="0.2">
      <c r="C761" s="62"/>
      <c r="D761" s="62"/>
      <c r="AA761" s="113"/>
      <c r="AB761" s="113"/>
      <c r="AC761" s="113"/>
      <c r="AD761" s="113"/>
      <c r="AE761" s="113"/>
      <c r="AG761" s="270"/>
      <c r="AN761" s="113"/>
      <c r="AO761" s="113"/>
      <c r="AP761" s="113"/>
      <c r="AQ761" s="113"/>
      <c r="AR761" s="113"/>
      <c r="AS761" s="113"/>
      <c r="AT761" s="113"/>
      <c r="AU761" s="113"/>
    </row>
    <row r="762" spans="3:48" x14ac:dyDescent="0.2">
      <c r="C762" s="62"/>
      <c r="D762" s="62"/>
      <c r="AA762" s="113"/>
      <c r="AB762" s="113"/>
      <c r="AC762" s="113"/>
      <c r="AD762" s="113"/>
      <c r="AE762" s="113"/>
      <c r="AG762" s="270"/>
      <c r="AN762" s="113"/>
      <c r="AO762" s="113"/>
      <c r="AP762" s="113"/>
      <c r="AQ762" s="113"/>
      <c r="AR762" s="113"/>
      <c r="AS762" s="113"/>
      <c r="AT762" s="113"/>
      <c r="AU762" s="113"/>
    </row>
    <row r="763" spans="3:48" x14ac:dyDescent="0.2">
      <c r="C763" s="62"/>
      <c r="D763" s="62"/>
      <c r="AA763" s="113"/>
      <c r="AB763" s="113"/>
      <c r="AC763" s="113"/>
      <c r="AD763" s="113"/>
      <c r="AE763" s="113"/>
      <c r="AG763" s="270"/>
      <c r="AN763" s="113"/>
      <c r="AO763" s="113"/>
      <c r="AP763" s="113"/>
      <c r="AQ763" s="113"/>
      <c r="AR763" s="113"/>
      <c r="AS763" s="113"/>
      <c r="AT763" s="113"/>
      <c r="AU763" s="113"/>
    </row>
    <row r="764" spans="3:48" x14ac:dyDescent="0.2">
      <c r="C764" s="62"/>
      <c r="D764" s="62"/>
      <c r="AA764" s="113"/>
      <c r="AB764" s="113"/>
      <c r="AC764" s="113"/>
      <c r="AD764" s="113"/>
      <c r="AE764" s="113"/>
      <c r="AG764" s="270"/>
      <c r="AN764" s="113"/>
      <c r="AO764" s="113"/>
      <c r="AP764" s="113"/>
      <c r="AQ764" s="113"/>
      <c r="AR764" s="113"/>
      <c r="AS764" s="113"/>
      <c r="AT764" s="113"/>
      <c r="AU764" s="113"/>
    </row>
    <row r="765" spans="3:48" x14ac:dyDescent="0.2">
      <c r="C765" s="62"/>
      <c r="D765" s="62"/>
      <c r="AA765" s="113"/>
      <c r="AB765" s="113"/>
      <c r="AC765" s="113"/>
      <c r="AD765" s="113"/>
      <c r="AE765" s="113"/>
      <c r="AG765" s="270"/>
      <c r="AN765" s="113"/>
      <c r="AO765" s="113"/>
      <c r="AP765" s="113"/>
      <c r="AQ765" s="113"/>
      <c r="AR765" s="113"/>
      <c r="AS765" s="113"/>
      <c r="AT765" s="113"/>
      <c r="AU765" s="113"/>
    </row>
    <row r="766" spans="3:48" x14ac:dyDescent="0.2">
      <c r="C766" s="62"/>
      <c r="D766" s="62"/>
      <c r="AA766" s="113"/>
      <c r="AB766" s="113"/>
      <c r="AC766" s="113"/>
      <c r="AD766" s="113"/>
      <c r="AE766" s="113"/>
      <c r="AG766" s="270"/>
      <c r="AN766" s="113"/>
      <c r="AO766" s="113"/>
      <c r="AP766" s="113"/>
      <c r="AQ766" s="113"/>
      <c r="AR766" s="113"/>
      <c r="AS766" s="113"/>
      <c r="AT766" s="113"/>
      <c r="AU766" s="113"/>
    </row>
    <row r="767" spans="3:48" x14ac:dyDescent="0.2">
      <c r="C767" s="62"/>
      <c r="D767" s="62"/>
      <c r="AA767" s="113"/>
      <c r="AB767" s="113"/>
      <c r="AC767" s="113"/>
      <c r="AD767" s="113"/>
      <c r="AE767" s="113"/>
      <c r="AG767" s="270"/>
      <c r="AN767" s="113"/>
      <c r="AO767" s="113"/>
      <c r="AP767" s="113"/>
      <c r="AQ767" s="113"/>
      <c r="AR767" s="113"/>
      <c r="AS767" s="113"/>
      <c r="AT767" s="113"/>
      <c r="AU767" s="113"/>
    </row>
    <row r="768" spans="3:48" x14ac:dyDescent="0.2">
      <c r="C768" s="62"/>
      <c r="D768" s="62"/>
      <c r="AA768" s="113"/>
      <c r="AB768" s="113"/>
      <c r="AC768" s="113"/>
      <c r="AD768" s="113"/>
      <c r="AE768" s="113"/>
      <c r="AG768" s="270"/>
      <c r="AN768" s="113"/>
      <c r="AO768" s="113"/>
      <c r="AP768" s="113"/>
      <c r="AQ768" s="113"/>
      <c r="AR768" s="113"/>
      <c r="AS768" s="113"/>
      <c r="AT768" s="113"/>
      <c r="AU768" s="113"/>
    </row>
    <row r="769" spans="3:64" x14ac:dyDescent="0.2">
      <c r="C769" s="62"/>
      <c r="D769" s="62"/>
      <c r="AA769" s="113"/>
      <c r="AB769" s="113"/>
      <c r="AC769" s="113"/>
      <c r="AD769" s="113"/>
      <c r="AE769" s="113"/>
      <c r="AG769" s="270"/>
      <c r="AN769" s="113"/>
      <c r="AO769" s="113"/>
      <c r="AP769" s="113"/>
      <c r="AQ769" s="113"/>
      <c r="AR769" s="113"/>
      <c r="AS769" s="113"/>
      <c r="AT769" s="113"/>
      <c r="AU769" s="113"/>
      <c r="AV769" s="113"/>
      <c r="AX769" s="113"/>
      <c r="AY769" s="113"/>
      <c r="AZ769" s="113"/>
      <c r="BA769" s="113"/>
      <c r="BB769" s="113"/>
      <c r="BC769" s="113"/>
      <c r="BD769" s="113"/>
      <c r="BE769" s="113"/>
      <c r="BF769" s="113"/>
      <c r="BG769" s="113"/>
      <c r="BH769" s="113"/>
      <c r="BI769" s="113"/>
      <c r="BJ769" s="113"/>
      <c r="BK769" s="113"/>
      <c r="BL769" s="113"/>
    </row>
    <row r="770" spans="3:64" x14ac:dyDescent="0.2">
      <c r="C770" s="62"/>
      <c r="D770" s="62"/>
      <c r="AA770" s="113"/>
      <c r="AB770" s="113"/>
      <c r="AC770" s="113"/>
      <c r="AD770" s="113"/>
      <c r="AE770" s="113"/>
      <c r="AG770" s="270"/>
      <c r="AN770" s="113"/>
      <c r="AO770" s="113"/>
      <c r="AP770" s="113"/>
      <c r="AQ770" s="113"/>
      <c r="AR770" s="113"/>
      <c r="AS770" s="113"/>
      <c r="AT770" s="113"/>
      <c r="AU770" s="113"/>
    </row>
    <row r="771" spans="3:64" x14ac:dyDescent="0.2">
      <c r="C771" s="62"/>
      <c r="D771" s="62"/>
      <c r="AA771" s="113"/>
      <c r="AB771" s="113"/>
      <c r="AC771" s="113"/>
      <c r="AD771" s="113"/>
      <c r="AE771" s="113"/>
      <c r="AG771" s="270"/>
      <c r="AN771" s="113"/>
      <c r="AO771" s="113"/>
      <c r="AP771" s="113"/>
      <c r="AQ771" s="113"/>
      <c r="AR771" s="113"/>
      <c r="AS771" s="113"/>
      <c r="AT771" s="113"/>
      <c r="AU771" s="113"/>
    </row>
    <row r="772" spans="3:64" x14ac:dyDescent="0.2">
      <c r="C772" s="62"/>
      <c r="D772" s="62"/>
      <c r="AA772" s="113"/>
      <c r="AB772" s="113"/>
      <c r="AC772" s="113"/>
      <c r="AD772" s="113"/>
      <c r="AE772" s="113"/>
      <c r="AG772" s="270"/>
      <c r="AN772" s="113"/>
      <c r="AO772" s="113"/>
      <c r="AP772" s="113"/>
      <c r="AQ772" s="113"/>
      <c r="AR772" s="113"/>
      <c r="AS772" s="113"/>
      <c r="AT772" s="113"/>
      <c r="AU772" s="113"/>
    </row>
    <row r="773" spans="3:64" x14ac:dyDescent="0.2">
      <c r="C773" s="62"/>
      <c r="D773" s="62"/>
      <c r="AA773" s="113"/>
      <c r="AB773" s="113"/>
      <c r="AC773" s="113"/>
      <c r="AD773" s="113"/>
      <c r="AE773" s="113"/>
      <c r="AG773" s="270"/>
      <c r="AN773" s="113"/>
      <c r="AO773" s="113"/>
      <c r="AP773" s="113"/>
      <c r="AQ773" s="113"/>
      <c r="AR773" s="113"/>
      <c r="AS773" s="113"/>
      <c r="AT773" s="113"/>
      <c r="AU773" s="113"/>
    </row>
    <row r="774" spans="3:64" x14ac:dyDescent="0.2">
      <c r="C774" s="62"/>
      <c r="D774" s="62"/>
      <c r="AA774" s="113"/>
      <c r="AB774" s="113"/>
      <c r="AC774" s="113"/>
      <c r="AD774" s="113"/>
      <c r="AE774" s="113"/>
      <c r="AG774" s="270"/>
      <c r="AN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X774" s="113"/>
      <c r="AY774" s="113"/>
      <c r="AZ774" s="113"/>
      <c r="BA774" s="113"/>
      <c r="BB774" s="113"/>
      <c r="BC774" s="113"/>
      <c r="BD774" s="113"/>
      <c r="BE774" s="113"/>
      <c r="BF774" s="113"/>
      <c r="BG774" s="113"/>
      <c r="BH774" s="113"/>
      <c r="BI774" s="113"/>
      <c r="BJ774" s="113"/>
      <c r="BK774" s="113"/>
      <c r="BL774" s="113"/>
    </row>
    <row r="775" spans="3:64" x14ac:dyDescent="0.2">
      <c r="C775" s="62"/>
      <c r="D775" s="62"/>
      <c r="AA775" s="113"/>
      <c r="AB775" s="113"/>
      <c r="AC775" s="113"/>
      <c r="AD775" s="113"/>
      <c r="AE775" s="113"/>
      <c r="AG775" s="270"/>
      <c r="AN775" s="113"/>
      <c r="AO775" s="113"/>
      <c r="AP775" s="113"/>
      <c r="AQ775" s="113"/>
      <c r="AR775" s="113"/>
      <c r="AS775" s="113"/>
      <c r="AT775" s="113"/>
      <c r="AU775" s="113"/>
    </row>
    <row r="776" spans="3:64" x14ac:dyDescent="0.2">
      <c r="C776" s="62"/>
      <c r="D776" s="62"/>
      <c r="AA776" s="113"/>
      <c r="AB776" s="113"/>
      <c r="AC776" s="113"/>
      <c r="AD776" s="113"/>
      <c r="AE776" s="113"/>
      <c r="AG776" s="270"/>
      <c r="AN776" s="113"/>
      <c r="AO776" s="113"/>
      <c r="AP776" s="113"/>
      <c r="AQ776" s="113"/>
      <c r="AR776" s="113"/>
      <c r="AS776" s="113"/>
      <c r="AT776" s="113"/>
      <c r="AU776" s="113"/>
    </row>
    <row r="777" spans="3:64" x14ac:dyDescent="0.2">
      <c r="C777" s="62"/>
      <c r="D777" s="62"/>
      <c r="AA777" s="113"/>
      <c r="AB777" s="113"/>
      <c r="AC777" s="113"/>
      <c r="AD777" s="113"/>
      <c r="AE777" s="113"/>
      <c r="AG777" s="270"/>
      <c r="AN777" s="113"/>
      <c r="AO777" s="113"/>
      <c r="AP777" s="113"/>
      <c r="AQ777" s="113"/>
      <c r="AR777" s="113"/>
      <c r="AS777" s="113"/>
      <c r="AT777" s="113"/>
      <c r="AU777" s="113"/>
    </row>
    <row r="778" spans="3:64" x14ac:dyDescent="0.2">
      <c r="C778" s="62"/>
      <c r="D778" s="62"/>
      <c r="AA778" s="113"/>
      <c r="AB778" s="113"/>
      <c r="AC778" s="113"/>
      <c r="AD778" s="113"/>
      <c r="AE778" s="113"/>
      <c r="AG778" s="270"/>
      <c r="AN778" s="113"/>
      <c r="AO778" s="113"/>
      <c r="AP778" s="113"/>
      <c r="AQ778" s="113"/>
      <c r="AR778" s="113"/>
      <c r="AS778" s="113"/>
      <c r="AT778" s="113"/>
      <c r="AU778" s="113"/>
    </row>
    <row r="779" spans="3:64" x14ac:dyDescent="0.2">
      <c r="C779" s="62"/>
      <c r="D779" s="62"/>
      <c r="AA779" s="113"/>
      <c r="AB779" s="113"/>
      <c r="AC779" s="113"/>
      <c r="AD779" s="113"/>
      <c r="AE779" s="113"/>
      <c r="AG779" s="270"/>
      <c r="AN779" s="113"/>
      <c r="AO779" s="113"/>
      <c r="AP779" s="113"/>
      <c r="AQ779" s="113"/>
      <c r="AR779" s="113"/>
      <c r="AS779" s="113"/>
      <c r="AT779" s="113"/>
      <c r="AU779" s="113"/>
    </row>
    <row r="780" spans="3:64" x14ac:dyDescent="0.2">
      <c r="C780" s="62"/>
      <c r="D780" s="62"/>
      <c r="AA780" s="113"/>
      <c r="AB780" s="113"/>
      <c r="AC780" s="113"/>
      <c r="AD780" s="113"/>
      <c r="AE780" s="113"/>
      <c r="AG780" s="270"/>
      <c r="AN780" s="113"/>
      <c r="AO780" s="113"/>
      <c r="AP780" s="113"/>
      <c r="AQ780" s="113"/>
      <c r="AR780" s="113"/>
      <c r="AS780" s="113"/>
      <c r="AT780" s="113"/>
      <c r="AU780" s="113"/>
    </row>
    <row r="781" spans="3:64" x14ac:dyDescent="0.2">
      <c r="C781" s="62"/>
      <c r="D781" s="62"/>
      <c r="AA781" s="113"/>
      <c r="AB781" s="113"/>
      <c r="AC781" s="113"/>
      <c r="AD781" s="113"/>
      <c r="AE781" s="113"/>
      <c r="AG781" s="270"/>
      <c r="AN781" s="113"/>
      <c r="AO781" s="113"/>
      <c r="AP781" s="113"/>
      <c r="AQ781" s="113"/>
      <c r="AR781" s="113"/>
      <c r="AS781" s="113"/>
      <c r="AT781" s="113"/>
      <c r="AU781" s="113"/>
    </row>
    <row r="782" spans="3:64" x14ac:dyDescent="0.2">
      <c r="C782" s="62"/>
      <c r="D782" s="62"/>
      <c r="AA782" s="113"/>
      <c r="AB782" s="113"/>
      <c r="AC782" s="113"/>
      <c r="AD782" s="113"/>
      <c r="AE782" s="113"/>
      <c r="AG782" s="270"/>
      <c r="AN782" s="113"/>
      <c r="AO782" s="113"/>
      <c r="AP782" s="113"/>
      <c r="AQ782" s="113"/>
      <c r="AR782" s="113"/>
      <c r="AS782" s="113"/>
      <c r="AT782" s="113"/>
      <c r="AU782" s="113"/>
    </row>
    <row r="783" spans="3:64" x14ac:dyDescent="0.2">
      <c r="C783" s="62"/>
      <c r="D783" s="62"/>
      <c r="AA783" s="113"/>
      <c r="AB783" s="113"/>
      <c r="AC783" s="113"/>
      <c r="AD783" s="113"/>
      <c r="AE783" s="113"/>
      <c r="AG783" s="270"/>
      <c r="AN783" s="113"/>
      <c r="AO783" s="113"/>
      <c r="AP783" s="113"/>
      <c r="AQ783" s="113"/>
      <c r="AR783" s="113"/>
      <c r="AS783" s="113"/>
      <c r="AT783" s="113"/>
      <c r="AU783" s="113"/>
      <c r="AV783" s="113"/>
    </row>
    <row r="784" spans="3:64" x14ac:dyDescent="0.2">
      <c r="C784" s="62"/>
      <c r="D784" s="62"/>
      <c r="AA784" s="113"/>
      <c r="AB784" s="113"/>
      <c r="AC784" s="113"/>
      <c r="AD784" s="113"/>
      <c r="AE784" s="113"/>
      <c r="AG784" s="270"/>
      <c r="AN784" s="113"/>
      <c r="AO784" s="113"/>
      <c r="AP784" s="113"/>
      <c r="AQ784" s="113"/>
      <c r="AR784" s="113"/>
      <c r="AS784" s="113"/>
      <c r="AT784" s="113"/>
      <c r="AU784" s="113"/>
    </row>
    <row r="785" spans="3:47" x14ac:dyDescent="0.2">
      <c r="C785" s="62"/>
      <c r="D785" s="62"/>
      <c r="AA785" s="113"/>
      <c r="AB785" s="113"/>
      <c r="AC785" s="113"/>
      <c r="AD785" s="113"/>
      <c r="AE785" s="113"/>
      <c r="AG785" s="270"/>
      <c r="AN785" s="113"/>
      <c r="AO785" s="113"/>
      <c r="AP785" s="113"/>
      <c r="AQ785" s="113"/>
      <c r="AR785" s="113"/>
      <c r="AS785" s="113"/>
      <c r="AT785" s="113"/>
      <c r="AU785" s="113"/>
    </row>
    <row r="786" spans="3:47" x14ac:dyDescent="0.2">
      <c r="C786" s="62"/>
      <c r="D786" s="62"/>
      <c r="AA786" s="113"/>
      <c r="AB786" s="113"/>
      <c r="AC786" s="113"/>
      <c r="AD786" s="113"/>
      <c r="AE786" s="113"/>
      <c r="AG786" s="270"/>
      <c r="AN786" s="113"/>
      <c r="AO786" s="113"/>
      <c r="AP786" s="113"/>
      <c r="AQ786" s="113"/>
      <c r="AR786" s="113"/>
      <c r="AS786" s="113"/>
      <c r="AT786" s="113"/>
      <c r="AU786" s="113"/>
    </row>
    <row r="787" spans="3:47" x14ac:dyDescent="0.2">
      <c r="C787" s="62"/>
      <c r="D787" s="62"/>
      <c r="AA787" s="113"/>
      <c r="AB787" s="113"/>
      <c r="AC787" s="113"/>
      <c r="AD787" s="113"/>
      <c r="AE787" s="113"/>
      <c r="AG787" s="270"/>
      <c r="AN787" s="113"/>
      <c r="AO787" s="113"/>
      <c r="AP787" s="113"/>
      <c r="AQ787" s="113"/>
      <c r="AR787" s="113"/>
      <c r="AS787" s="113"/>
      <c r="AT787" s="113"/>
      <c r="AU787" s="113"/>
    </row>
    <row r="788" spans="3:47" x14ac:dyDescent="0.2">
      <c r="C788" s="62"/>
      <c r="D788" s="62"/>
      <c r="AA788" s="113"/>
      <c r="AB788" s="113"/>
      <c r="AC788" s="113"/>
      <c r="AD788" s="113"/>
      <c r="AE788" s="113"/>
      <c r="AG788" s="270"/>
      <c r="AN788" s="113"/>
      <c r="AO788" s="113"/>
      <c r="AP788" s="113"/>
      <c r="AQ788" s="113"/>
      <c r="AR788" s="113"/>
      <c r="AS788" s="113"/>
      <c r="AT788" s="113"/>
      <c r="AU788" s="113"/>
    </row>
    <row r="789" spans="3:47" x14ac:dyDescent="0.2">
      <c r="C789" s="62"/>
      <c r="D789" s="62"/>
      <c r="AA789" s="113"/>
      <c r="AB789" s="113"/>
      <c r="AC789" s="113"/>
      <c r="AD789" s="113"/>
      <c r="AE789" s="113"/>
      <c r="AG789" s="270"/>
      <c r="AN789" s="113"/>
      <c r="AO789" s="113"/>
      <c r="AP789" s="113"/>
      <c r="AQ789" s="113"/>
      <c r="AR789" s="113"/>
      <c r="AS789" s="113"/>
      <c r="AT789" s="113"/>
      <c r="AU789" s="113"/>
    </row>
    <row r="790" spans="3:47" x14ac:dyDescent="0.2">
      <c r="C790" s="62"/>
      <c r="D790" s="62"/>
      <c r="AA790" s="113"/>
      <c r="AB790" s="113"/>
      <c r="AC790" s="113"/>
      <c r="AD790" s="113"/>
      <c r="AE790" s="113"/>
      <c r="AG790" s="270"/>
      <c r="AN790" s="113"/>
      <c r="AO790" s="113"/>
      <c r="AP790" s="113"/>
      <c r="AQ790" s="113"/>
      <c r="AR790" s="113"/>
      <c r="AS790" s="113"/>
      <c r="AT790" s="113"/>
      <c r="AU790" s="113"/>
    </row>
    <row r="791" spans="3:47" x14ac:dyDescent="0.2">
      <c r="C791" s="62"/>
      <c r="D791" s="62"/>
      <c r="AA791" s="113"/>
      <c r="AB791" s="113"/>
      <c r="AC791" s="113"/>
      <c r="AD791" s="113"/>
      <c r="AE791" s="113"/>
      <c r="AG791" s="270"/>
      <c r="AN791" s="113"/>
      <c r="AO791" s="113"/>
      <c r="AP791" s="113"/>
      <c r="AQ791" s="113"/>
      <c r="AR791" s="113"/>
      <c r="AS791" s="113"/>
      <c r="AT791" s="113"/>
      <c r="AU791" s="113"/>
    </row>
    <row r="792" spans="3:47" x14ac:dyDescent="0.2">
      <c r="C792" s="62"/>
      <c r="D792" s="62"/>
      <c r="AA792" s="113"/>
      <c r="AB792" s="113"/>
      <c r="AC792" s="113"/>
      <c r="AD792" s="113"/>
      <c r="AE792" s="113"/>
      <c r="AG792" s="270"/>
      <c r="AN792" s="113"/>
      <c r="AO792" s="113"/>
      <c r="AP792" s="113"/>
      <c r="AQ792" s="113"/>
      <c r="AR792" s="113"/>
      <c r="AS792" s="113"/>
      <c r="AT792" s="113"/>
      <c r="AU792" s="113"/>
    </row>
    <row r="793" spans="3:47" x14ac:dyDescent="0.2">
      <c r="C793" s="62"/>
      <c r="D793" s="62"/>
      <c r="AA793" s="113"/>
      <c r="AB793" s="113"/>
      <c r="AC793" s="113"/>
      <c r="AD793" s="113"/>
      <c r="AE793" s="113"/>
      <c r="AG793" s="270"/>
      <c r="AN793" s="113"/>
      <c r="AO793" s="113"/>
      <c r="AP793" s="113"/>
      <c r="AQ793" s="113"/>
      <c r="AR793" s="113"/>
      <c r="AS793" s="113"/>
      <c r="AT793" s="113"/>
      <c r="AU793" s="113"/>
    </row>
    <row r="794" spans="3:47" x14ac:dyDescent="0.2">
      <c r="C794" s="62"/>
      <c r="D794" s="62"/>
      <c r="AA794" s="113"/>
      <c r="AB794" s="113"/>
      <c r="AC794" s="113"/>
      <c r="AD794" s="113"/>
      <c r="AE794" s="113"/>
      <c r="AG794" s="270"/>
      <c r="AN794" s="113"/>
      <c r="AO794" s="113"/>
      <c r="AP794" s="113"/>
      <c r="AQ794" s="113"/>
      <c r="AR794" s="113"/>
      <c r="AS794" s="113"/>
      <c r="AT794" s="113"/>
      <c r="AU794" s="113"/>
    </row>
    <row r="795" spans="3:47" x14ac:dyDescent="0.2">
      <c r="C795" s="62"/>
      <c r="D795" s="62"/>
      <c r="AA795" s="113"/>
      <c r="AB795" s="113"/>
      <c r="AC795" s="113"/>
      <c r="AD795" s="113"/>
      <c r="AE795" s="113"/>
      <c r="AG795" s="270"/>
      <c r="AN795" s="113"/>
      <c r="AO795" s="113"/>
      <c r="AP795" s="113"/>
      <c r="AQ795" s="113"/>
      <c r="AR795" s="113"/>
      <c r="AS795" s="113"/>
      <c r="AT795" s="113"/>
      <c r="AU795" s="113"/>
    </row>
    <row r="796" spans="3:47" x14ac:dyDescent="0.2">
      <c r="C796" s="62"/>
      <c r="D796" s="62"/>
      <c r="AA796" s="113"/>
      <c r="AB796" s="113"/>
      <c r="AC796" s="113"/>
      <c r="AD796" s="113"/>
      <c r="AE796" s="113"/>
      <c r="AG796" s="270"/>
      <c r="AN796" s="113"/>
      <c r="AO796" s="113"/>
      <c r="AP796" s="113"/>
      <c r="AQ796" s="113"/>
      <c r="AR796" s="113"/>
      <c r="AS796" s="113"/>
      <c r="AT796" s="113"/>
      <c r="AU796" s="113"/>
    </row>
    <row r="797" spans="3:47" x14ac:dyDescent="0.2">
      <c r="C797" s="62"/>
      <c r="D797" s="62"/>
      <c r="AA797" s="113"/>
      <c r="AB797" s="113"/>
      <c r="AC797" s="113"/>
      <c r="AD797" s="113"/>
      <c r="AE797" s="113"/>
      <c r="AG797" s="270"/>
      <c r="AN797" s="113"/>
      <c r="AO797" s="113"/>
      <c r="AP797" s="113"/>
      <c r="AQ797" s="113"/>
      <c r="AR797" s="113"/>
      <c r="AS797" s="113"/>
      <c r="AT797" s="113"/>
      <c r="AU797" s="113"/>
    </row>
    <row r="798" spans="3:47" x14ac:dyDescent="0.2">
      <c r="C798" s="62"/>
      <c r="D798" s="62"/>
      <c r="AA798" s="113"/>
      <c r="AB798" s="113"/>
      <c r="AC798" s="113"/>
      <c r="AD798" s="113"/>
      <c r="AE798" s="113"/>
      <c r="AG798" s="270"/>
      <c r="AN798" s="113"/>
      <c r="AO798" s="113"/>
      <c r="AP798" s="113"/>
      <c r="AQ798" s="113"/>
      <c r="AR798" s="113"/>
      <c r="AS798" s="113"/>
      <c r="AT798" s="113"/>
      <c r="AU798" s="113"/>
    </row>
    <row r="799" spans="3:47" x14ac:dyDescent="0.2">
      <c r="C799" s="62"/>
      <c r="D799" s="62"/>
      <c r="AA799" s="113"/>
      <c r="AB799" s="113"/>
      <c r="AC799" s="113"/>
      <c r="AD799" s="113"/>
      <c r="AE799" s="113"/>
      <c r="AG799" s="270"/>
      <c r="AN799" s="113"/>
      <c r="AO799" s="113"/>
      <c r="AP799" s="113"/>
      <c r="AQ799" s="113"/>
      <c r="AR799" s="113"/>
      <c r="AS799" s="113"/>
      <c r="AT799" s="113"/>
      <c r="AU799" s="113"/>
    </row>
    <row r="800" spans="3:47" x14ac:dyDescent="0.2">
      <c r="C800" s="62"/>
      <c r="D800" s="62"/>
      <c r="AA800" s="113"/>
      <c r="AB800" s="113"/>
      <c r="AC800" s="113"/>
      <c r="AD800" s="113"/>
      <c r="AE800" s="113"/>
      <c r="AG800" s="270"/>
      <c r="AN800" s="113"/>
      <c r="AO800" s="113"/>
      <c r="AP800" s="113"/>
      <c r="AQ800" s="113"/>
      <c r="AR800" s="113"/>
      <c r="AS800" s="113"/>
      <c r="AT800" s="113"/>
      <c r="AU800" s="113"/>
    </row>
    <row r="801" spans="3:47" x14ac:dyDescent="0.2">
      <c r="C801" s="62"/>
      <c r="D801" s="62"/>
      <c r="AA801" s="113"/>
      <c r="AB801" s="113"/>
      <c r="AC801" s="113"/>
      <c r="AD801" s="113"/>
      <c r="AE801" s="113"/>
      <c r="AG801" s="270"/>
      <c r="AN801" s="113"/>
      <c r="AO801" s="113"/>
      <c r="AP801" s="113"/>
      <c r="AQ801" s="113"/>
      <c r="AR801" s="113"/>
      <c r="AS801" s="113"/>
      <c r="AT801" s="113"/>
      <c r="AU801" s="113"/>
    </row>
    <row r="802" spans="3:47" x14ac:dyDescent="0.2">
      <c r="C802" s="62"/>
      <c r="D802" s="62"/>
      <c r="AA802" s="113"/>
      <c r="AB802" s="113"/>
      <c r="AC802" s="113"/>
      <c r="AD802" s="113"/>
      <c r="AE802" s="113"/>
      <c r="AG802" s="270"/>
      <c r="AN802" s="113"/>
      <c r="AO802" s="113"/>
      <c r="AP802" s="113"/>
      <c r="AQ802" s="113"/>
      <c r="AR802" s="113"/>
      <c r="AS802" s="113"/>
      <c r="AT802" s="113"/>
      <c r="AU802" s="113"/>
    </row>
    <row r="803" spans="3:47" x14ac:dyDescent="0.2">
      <c r="C803" s="62"/>
      <c r="D803" s="62"/>
      <c r="AA803" s="113"/>
      <c r="AB803" s="113"/>
      <c r="AC803" s="113"/>
      <c r="AD803" s="113"/>
      <c r="AE803" s="113"/>
      <c r="AG803" s="270"/>
      <c r="AN803" s="113"/>
      <c r="AO803" s="113"/>
      <c r="AP803" s="113"/>
      <c r="AQ803" s="113"/>
      <c r="AR803" s="113"/>
      <c r="AS803" s="113"/>
      <c r="AT803" s="113"/>
      <c r="AU803" s="113"/>
    </row>
    <row r="804" spans="3:47" x14ac:dyDescent="0.2">
      <c r="C804" s="62"/>
      <c r="D804" s="62"/>
      <c r="AA804" s="113"/>
      <c r="AB804" s="113"/>
      <c r="AC804" s="113"/>
      <c r="AD804" s="113"/>
      <c r="AE804" s="113"/>
      <c r="AG804" s="270"/>
      <c r="AN804" s="113"/>
      <c r="AO804" s="113"/>
      <c r="AP804" s="113"/>
      <c r="AQ804" s="113"/>
      <c r="AR804" s="113"/>
      <c r="AS804" s="113"/>
      <c r="AT804" s="113"/>
      <c r="AU804" s="113"/>
    </row>
    <row r="805" spans="3:47" x14ac:dyDescent="0.2">
      <c r="C805" s="62"/>
      <c r="D805" s="62"/>
      <c r="AA805" s="113"/>
      <c r="AB805" s="113"/>
      <c r="AC805" s="113"/>
      <c r="AD805" s="113"/>
      <c r="AE805" s="113"/>
      <c r="AG805" s="270"/>
      <c r="AN805" s="113"/>
      <c r="AO805" s="113"/>
      <c r="AP805" s="113"/>
      <c r="AQ805" s="113"/>
      <c r="AR805" s="113"/>
      <c r="AS805" s="113"/>
      <c r="AT805" s="113"/>
      <c r="AU805" s="113"/>
    </row>
    <row r="806" spans="3:47" x14ac:dyDescent="0.2">
      <c r="C806" s="62"/>
      <c r="D806" s="62"/>
      <c r="AA806" s="113"/>
      <c r="AB806" s="113"/>
      <c r="AC806" s="113"/>
      <c r="AD806" s="113"/>
      <c r="AE806" s="113"/>
      <c r="AG806" s="270"/>
      <c r="AN806" s="113"/>
      <c r="AO806" s="113"/>
      <c r="AP806" s="113"/>
      <c r="AQ806" s="113"/>
      <c r="AR806" s="113"/>
      <c r="AS806" s="113"/>
      <c r="AT806" s="113"/>
      <c r="AU806" s="113"/>
    </row>
    <row r="807" spans="3:47" x14ac:dyDescent="0.2">
      <c r="C807" s="62"/>
      <c r="D807" s="62"/>
      <c r="AA807" s="113"/>
      <c r="AB807" s="113"/>
      <c r="AC807" s="113"/>
      <c r="AD807" s="113"/>
      <c r="AE807" s="113"/>
      <c r="AG807" s="270"/>
      <c r="AN807" s="113"/>
      <c r="AO807" s="113"/>
      <c r="AP807" s="113"/>
      <c r="AQ807" s="113"/>
      <c r="AR807" s="113"/>
      <c r="AS807" s="113"/>
      <c r="AT807" s="113"/>
      <c r="AU807" s="113"/>
    </row>
    <row r="808" spans="3:47" x14ac:dyDescent="0.2">
      <c r="C808" s="62"/>
      <c r="D808" s="62"/>
      <c r="AA808" s="113"/>
      <c r="AB808" s="113"/>
      <c r="AC808" s="113"/>
      <c r="AD808" s="113"/>
      <c r="AE808" s="113"/>
      <c r="AG808" s="270"/>
      <c r="AN808" s="113"/>
      <c r="AO808" s="113"/>
      <c r="AP808" s="113"/>
      <c r="AQ808" s="113"/>
      <c r="AR808" s="113"/>
      <c r="AS808" s="113"/>
      <c r="AT808" s="113"/>
      <c r="AU808" s="113"/>
    </row>
    <row r="809" spans="3:47" x14ac:dyDescent="0.2">
      <c r="C809" s="62"/>
      <c r="D809" s="62"/>
      <c r="AA809" s="113"/>
      <c r="AB809" s="113"/>
      <c r="AC809" s="113"/>
      <c r="AD809" s="113"/>
      <c r="AE809" s="113"/>
      <c r="AG809" s="270"/>
      <c r="AN809" s="113"/>
      <c r="AO809" s="113"/>
      <c r="AP809" s="113"/>
      <c r="AQ809" s="113"/>
      <c r="AR809" s="113"/>
      <c r="AS809" s="113"/>
      <c r="AT809" s="113"/>
      <c r="AU809" s="113"/>
    </row>
    <row r="810" spans="3:47" x14ac:dyDescent="0.2">
      <c r="C810" s="62"/>
      <c r="D810" s="62"/>
      <c r="AA810" s="113"/>
      <c r="AB810" s="113"/>
      <c r="AC810" s="113"/>
      <c r="AD810" s="113"/>
      <c r="AE810" s="113"/>
      <c r="AG810" s="270"/>
      <c r="AN810" s="113"/>
      <c r="AO810" s="113"/>
      <c r="AP810" s="113"/>
      <c r="AQ810" s="113"/>
      <c r="AR810" s="113"/>
      <c r="AS810" s="113"/>
      <c r="AT810" s="113"/>
      <c r="AU810" s="113"/>
    </row>
    <row r="811" spans="3:47" x14ac:dyDescent="0.2">
      <c r="C811" s="62"/>
      <c r="D811" s="62"/>
      <c r="AA811" s="113"/>
      <c r="AB811" s="113"/>
      <c r="AC811" s="113"/>
      <c r="AD811" s="113"/>
      <c r="AE811" s="113"/>
      <c r="AG811" s="270"/>
      <c r="AN811" s="113"/>
      <c r="AO811" s="113"/>
      <c r="AP811" s="113"/>
      <c r="AQ811" s="113"/>
      <c r="AR811" s="113"/>
      <c r="AS811" s="113"/>
      <c r="AT811" s="113"/>
      <c r="AU811" s="113"/>
    </row>
    <row r="812" spans="3:47" x14ac:dyDescent="0.2">
      <c r="C812" s="62"/>
      <c r="D812" s="62"/>
      <c r="AA812" s="113"/>
      <c r="AB812" s="113"/>
      <c r="AC812" s="113"/>
      <c r="AD812" s="113"/>
      <c r="AE812" s="113"/>
      <c r="AG812" s="270"/>
      <c r="AN812" s="113"/>
      <c r="AO812" s="113"/>
      <c r="AP812" s="113"/>
      <c r="AQ812" s="113"/>
      <c r="AR812" s="113"/>
      <c r="AS812" s="113"/>
      <c r="AT812" s="113"/>
      <c r="AU812" s="113"/>
    </row>
    <row r="813" spans="3:47" x14ac:dyDescent="0.2">
      <c r="C813" s="62"/>
      <c r="D813" s="62"/>
      <c r="AA813" s="113"/>
      <c r="AB813" s="113"/>
      <c r="AC813" s="113"/>
      <c r="AD813" s="113"/>
      <c r="AE813" s="113"/>
      <c r="AG813" s="270"/>
      <c r="AN813" s="113"/>
      <c r="AO813" s="113"/>
      <c r="AP813" s="113"/>
      <c r="AQ813" s="113"/>
      <c r="AR813" s="113"/>
      <c r="AS813" s="113"/>
      <c r="AT813" s="113"/>
      <c r="AU813" s="113"/>
    </row>
    <row r="814" spans="3:47" x14ac:dyDescent="0.2">
      <c r="C814" s="62"/>
      <c r="D814" s="62"/>
      <c r="AA814" s="113"/>
      <c r="AB814" s="113"/>
      <c r="AC814" s="113"/>
      <c r="AD814" s="113"/>
      <c r="AE814" s="113"/>
      <c r="AG814" s="270"/>
      <c r="AN814" s="113"/>
      <c r="AO814" s="113"/>
      <c r="AP814" s="113"/>
      <c r="AQ814" s="113"/>
      <c r="AR814" s="113"/>
      <c r="AS814" s="113"/>
      <c r="AT814" s="113"/>
      <c r="AU814" s="113"/>
    </row>
    <row r="815" spans="3:47" x14ac:dyDescent="0.2">
      <c r="C815" s="62"/>
      <c r="D815" s="62"/>
      <c r="AA815" s="113"/>
      <c r="AB815" s="113"/>
      <c r="AC815" s="113"/>
      <c r="AD815" s="113"/>
      <c r="AE815" s="113"/>
      <c r="AG815" s="270"/>
      <c r="AN815" s="113"/>
      <c r="AO815" s="113"/>
      <c r="AP815" s="113"/>
      <c r="AQ815" s="113"/>
      <c r="AR815" s="113"/>
      <c r="AS815" s="113"/>
      <c r="AT815" s="113"/>
      <c r="AU815" s="113"/>
    </row>
    <row r="816" spans="3:47" x14ac:dyDescent="0.2">
      <c r="C816" s="62"/>
      <c r="D816" s="62"/>
      <c r="AA816" s="113"/>
      <c r="AB816" s="113"/>
      <c r="AC816" s="113"/>
      <c r="AD816" s="113"/>
      <c r="AE816" s="113"/>
      <c r="AG816" s="270"/>
      <c r="AN816" s="113"/>
      <c r="AO816" s="113"/>
      <c r="AP816" s="113"/>
      <c r="AQ816" s="113"/>
      <c r="AR816" s="113"/>
      <c r="AS816" s="113"/>
      <c r="AT816" s="113"/>
      <c r="AU816" s="113"/>
    </row>
    <row r="817" spans="3:64" x14ac:dyDescent="0.2">
      <c r="C817" s="62"/>
      <c r="D817" s="62"/>
      <c r="AA817" s="113"/>
      <c r="AB817" s="113"/>
      <c r="AC817" s="113"/>
      <c r="AD817" s="113"/>
      <c r="AE817" s="113"/>
      <c r="AG817" s="270"/>
      <c r="AN817" s="113"/>
      <c r="AO817" s="113"/>
      <c r="AP817" s="113"/>
      <c r="AQ817" s="113"/>
      <c r="AR817" s="113"/>
      <c r="AS817" s="113"/>
      <c r="AT817" s="113"/>
      <c r="AU817" s="113"/>
    </row>
    <row r="818" spans="3:64" x14ac:dyDescent="0.2">
      <c r="C818" s="62"/>
      <c r="D818" s="62"/>
      <c r="AA818" s="113"/>
      <c r="AB818" s="113"/>
      <c r="AC818" s="113"/>
      <c r="AD818" s="113"/>
      <c r="AE818" s="113"/>
      <c r="AG818" s="270"/>
      <c r="AN818" s="113"/>
      <c r="AO818" s="113"/>
      <c r="AP818" s="113"/>
      <c r="AQ818" s="113"/>
      <c r="AR818" s="113"/>
      <c r="AS818" s="113"/>
      <c r="AT818" s="113"/>
      <c r="AU818" s="113"/>
    </row>
    <row r="819" spans="3:64" x14ac:dyDescent="0.2">
      <c r="C819" s="62"/>
      <c r="D819" s="62"/>
      <c r="AA819" s="113"/>
      <c r="AB819" s="113"/>
      <c r="AC819" s="113"/>
      <c r="AD819" s="113"/>
      <c r="AE819" s="113"/>
      <c r="AG819" s="270"/>
      <c r="AN819" s="113"/>
      <c r="AO819" s="113"/>
      <c r="AP819" s="113"/>
      <c r="AQ819" s="113"/>
      <c r="AR819" s="113"/>
      <c r="AS819" s="113"/>
      <c r="AT819" s="113"/>
      <c r="AU819" s="113"/>
    </row>
    <row r="820" spans="3:64" x14ac:dyDescent="0.2">
      <c r="C820" s="62"/>
      <c r="D820" s="62"/>
      <c r="AA820" s="113"/>
      <c r="AB820" s="113"/>
      <c r="AC820" s="113"/>
      <c r="AD820" s="113"/>
      <c r="AE820" s="113"/>
      <c r="AG820" s="270"/>
      <c r="AN820" s="113"/>
      <c r="AO820" s="113"/>
      <c r="AP820" s="113"/>
      <c r="AQ820" s="113"/>
      <c r="AR820" s="113"/>
      <c r="AS820" s="113"/>
      <c r="AT820" s="113"/>
      <c r="AU820" s="113"/>
    </row>
    <row r="821" spans="3:64" x14ac:dyDescent="0.2">
      <c r="C821" s="62"/>
      <c r="D821" s="62"/>
      <c r="AA821" s="113"/>
      <c r="AB821" s="113"/>
      <c r="AC821" s="113"/>
      <c r="AD821" s="113"/>
      <c r="AE821" s="113"/>
      <c r="AG821" s="270"/>
      <c r="AN821" s="113"/>
      <c r="AO821" s="113"/>
      <c r="AP821" s="113"/>
      <c r="AQ821" s="113"/>
      <c r="AR821" s="113"/>
      <c r="AS821" s="113"/>
      <c r="AT821" s="113"/>
      <c r="AU821" s="113"/>
      <c r="AV821" s="113"/>
      <c r="AW821" s="113"/>
      <c r="AX821" s="113"/>
      <c r="AY821" s="113"/>
      <c r="AZ821" s="113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</row>
    <row r="822" spans="3:64" x14ac:dyDescent="0.2">
      <c r="C822" s="62"/>
      <c r="D822" s="62"/>
      <c r="AA822" s="113"/>
      <c r="AB822" s="113"/>
      <c r="AC822" s="113"/>
      <c r="AD822" s="113"/>
      <c r="AE822" s="113"/>
      <c r="AG822" s="270"/>
      <c r="AN822" s="113"/>
      <c r="AO822" s="113"/>
      <c r="AP822" s="113"/>
      <c r="AQ822" s="113"/>
      <c r="AR822" s="113"/>
      <c r="AS822" s="113"/>
      <c r="AT822" s="113"/>
      <c r="AU822" s="113"/>
      <c r="AV822" s="113"/>
      <c r="AX822" s="113"/>
      <c r="AY822" s="113"/>
      <c r="AZ822" s="113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</row>
    <row r="823" spans="3:64" x14ac:dyDescent="0.2">
      <c r="C823" s="62"/>
      <c r="D823" s="62"/>
      <c r="AA823" s="113"/>
      <c r="AB823" s="113"/>
      <c r="AC823" s="113"/>
      <c r="AD823" s="113"/>
      <c r="AE823" s="113"/>
      <c r="AG823" s="270"/>
      <c r="AN823" s="113"/>
      <c r="AO823" s="113"/>
      <c r="AP823" s="113"/>
      <c r="AQ823" s="113"/>
      <c r="AR823" s="113"/>
      <c r="AS823" s="113"/>
      <c r="AT823" s="113"/>
      <c r="AU823" s="113"/>
    </row>
    <row r="824" spans="3:64" x14ac:dyDescent="0.2">
      <c r="C824" s="62"/>
      <c r="D824" s="62"/>
      <c r="AA824" s="113"/>
      <c r="AB824" s="113"/>
      <c r="AC824" s="113"/>
      <c r="AD824" s="113"/>
      <c r="AE824" s="113"/>
      <c r="AG824" s="270"/>
      <c r="AN824" s="113"/>
      <c r="AO824" s="113"/>
      <c r="AP824" s="113"/>
      <c r="AQ824" s="113"/>
      <c r="AR824" s="113"/>
      <c r="AS824" s="113"/>
      <c r="AT824" s="113"/>
      <c r="AU824" s="113"/>
    </row>
    <row r="825" spans="3:64" x14ac:dyDescent="0.2">
      <c r="C825" s="62"/>
      <c r="D825" s="62"/>
      <c r="AA825" s="113"/>
      <c r="AB825" s="113"/>
      <c r="AC825" s="113"/>
      <c r="AD825" s="113"/>
      <c r="AE825" s="113"/>
      <c r="AG825" s="270"/>
      <c r="AN825" s="113"/>
      <c r="AO825" s="113"/>
      <c r="AP825" s="113"/>
      <c r="AQ825" s="113"/>
      <c r="AR825" s="113"/>
      <c r="AS825" s="113"/>
      <c r="AT825" s="113"/>
      <c r="AU825" s="113"/>
    </row>
    <row r="826" spans="3:64" x14ac:dyDescent="0.2">
      <c r="C826" s="62"/>
      <c r="D826" s="62"/>
      <c r="AA826" s="113"/>
      <c r="AB826" s="113"/>
      <c r="AC826" s="113"/>
      <c r="AD826" s="113"/>
      <c r="AE826" s="113"/>
      <c r="AG826" s="270"/>
      <c r="AN826" s="113"/>
      <c r="AO826" s="113"/>
      <c r="AP826" s="113"/>
      <c r="AQ826" s="113"/>
      <c r="AR826" s="113"/>
      <c r="AS826" s="113"/>
      <c r="AT826" s="113"/>
      <c r="AU826" s="113"/>
    </row>
    <row r="827" spans="3:64" x14ac:dyDescent="0.2">
      <c r="C827" s="62"/>
      <c r="D827" s="62"/>
      <c r="AA827" s="113"/>
      <c r="AB827" s="113"/>
      <c r="AC827" s="113"/>
      <c r="AD827" s="113"/>
      <c r="AE827" s="113"/>
      <c r="AG827" s="270"/>
      <c r="AN827" s="113"/>
      <c r="AO827" s="113"/>
      <c r="AP827" s="113"/>
      <c r="AQ827" s="113"/>
      <c r="AR827" s="113"/>
      <c r="AS827" s="113"/>
      <c r="AT827" s="113"/>
      <c r="AU827" s="113"/>
    </row>
    <row r="828" spans="3:64" x14ac:dyDescent="0.2">
      <c r="C828" s="62"/>
      <c r="D828" s="62"/>
      <c r="AA828" s="113"/>
      <c r="AB828" s="113"/>
      <c r="AC828" s="113"/>
      <c r="AD828" s="113"/>
      <c r="AE828" s="113"/>
      <c r="AG828" s="270"/>
      <c r="AN828" s="113"/>
      <c r="AO828" s="113"/>
      <c r="AP828" s="113"/>
      <c r="AQ828" s="113"/>
      <c r="AR828" s="113"/>
      <c r="AS828" s="113"/>
      <c r="AT828" s="113"/>
      <c r="AU828" s="113"/>
    </row>
    <row r="829" spans="3:64" x14ac:dyDescent="0.2">
      <c r="C829" s="62"/>
      <c r="D829" s="62"/>
      <c r="AA829" s="113"/>
      <c r="AB829" s="113"/>
      <c r="AC829" s="113"/>
      <c r="AD829" s="113"/>
      <c r="AE829" s="113"/>
      <c r="AG829" s="270"/>
      <c r="AN829" s="113"/>
      <c r="AO829" s="113"/>
      <c r="AP829" s="113"/>
      <c r="AQ829" s="113"/>
      <c r="AR829" s="113"/>
      <c r="AS829" s="113"/>
      <c r="AT829" s="113"/>
      <c r="AU829" s="113"/>
    </row>
    <row r="830" spans="3:64" x14ac:dyDescent="0.2">
      <c r="C830" s="62"/>
      <c r="D830" s="62"/>
      <c r="AA830" s="113"/>
      <c r="AB830" s="113"/>
      <c r="AC830" s="113"/>
      <c r="AD830" s="113"/>
      <c r="AE830" s="113"/>
      <c r="AG830" s="270"/>
      <c r="AN830" s="113"/>
      <c r="AO830" s="113"/>
      <c r="AP830" s="113"/>
      <c r="AQ830" s="113"/>
      <c r="AR830" s="113"/>
      <c r="AS830" s="113"/>
      <c r="AT830" s="113"/>
      <c r="AU830" s="113"/>
    </row>
    <row r="831" spans="3:64" x14ac:dyDescent="0.2">
      <c r="C831" s="62"/>
      <c r="D831" s="62"/>
      <c r="AA831" s="113"/>
      <c r="AB831" s="113"/>
      <c r="AC831" s="113"/>
      <c r="AD831" s="113"/>
      <c r="AE831" s="113"/>
      <c r="AG831" s="270"/>
      <c r="AN831" s="113"/>
      <c r="AO831" s="113"/>
      <c r="AP831" s="113"/>
      <c r="AQ831" s="113"/>
      <c r="AR831" s="113"/>
      <c r="AS831" s="113"/>
      <c r="AT831" s="113"/>
      <c r="AU831" s="113"/>
    </row>
    <row r="832" spans="3:64" x14ac:dyDescent="0.2">
      <c r="C832" s="62"/>
      <c r="D832" s="62"/>
      <c r="AA832" s="113"/>
      <c r="AB832" s="113"/>
      <c r="AC832" s="113"/>
      <c r="AD832" s="113"/>
      <c r="AE832" s="113"/>
      <c r="AG832" s="270"/>
      <c r="AN832" s="113"/>
      <c r="AO832" s="113"/>
      <c r="AP832" s="113"/>
      <c r="AQ832" s="113"/>
      <c r="AR832" s="113"/>
      <c r="AS832" s="113"/>
      <c r="AT832" s="113"/>
      <c r="AU832" s="113"/>
    </row>
    <row r="833" spans="3:50" x14ac:dyDescent="0.2">
      <c r="C833" s="62"/>
      <c r="D833" s="62"/>
      <c r="AA833" s="113"/>
      <c r="AB833" s="113"/>
      <c r="AC833" s="113"/>
      <c r="AD833" s="113"/>
      <c r="AE833" s="113"/>
      <c r="AG833" s="270"/>
      <c r="AN833" s="113"/>
      <c r="AO833" s="113"/>
      <c r="AP833" s="113"/>
      <c r="AQ833" s="113"/>
      <c r="AR833" s="113"/>
      <c r="AS833" s="113"/>
      <c r="AT833" s="113"/>
      <c r="AU833" s="113"/>
      <c r="AV833" s="113"/>
      <c r="AX833" s="113"/>
    </row>
    <row r="834" spans="3:50" x14ac:dyDescent="0.2">
      <c r="C834" s="62"/>
      <c r="D834" s="62"/>
      <c r="AA834" s="113"/>
      <c r="AB834" s="113"/>
      <c r="AC834" s="113"/>
      <c r="AD834" s="113"/>
      <c r="AE834" s="113"/>
      <c r="AG834" s="270"/>
      <c r="AN834" s="113"/>
      <c r="AO834" s="113"/>
      <c r="AP834" s="113"/>
      <c r="AQ834" s="113"/>
      <c r="AR834" s="113"/>
      <c r="AS834" s="113"/>
      <c r="AT834" s="113"/>
      <c r="AU834" s="113"/>
    </row>
    <row r="835" spans="3:50" x14ac:dyDescent="0.2">
      <c r="C835" s="62"/>
      <c r="D835" s="62"/>
      <c r="AA835" s="113"/>
      <c r="AB835" s="113"/>
      <c r="AC835" s="113"/>
      <c r="AD835" s="113"/>
      <c r="AE835" s="113"/>
      <c r="AG835" s="270"/>
      <c r="AN835" s="113"/>
      <c r="AO835" s="113"/>
      <c r="AP835" s="113"/>
      <c r="AQ835" s="113"/>
      <c r="AR835" s="113"/>
      <c r="AS835" s="113"/>
      <c r="AT835" s="113"/>
      <c r="AU835" s="113"/>
    </row>
    <row r="836" spans="3:50" x14ac:dyDescent="0.2">
      <c r="C836" s="62"/>
      <c r="D836" s="62"/>
      <c r="AA836" s="113"/>
      <c r="AB836" s="113"/>
      <c r="AC836" s="113"/>
      <c r="AD836" s="113"/>
      <c r="AE836" s="113"/>
      <c r="AG836" s="270"/>
      <c r="AN836" s="113"/>
      <c r="AO836" s="113"/>
      <c r="AP836" s="113"/>
      <c r="AQ836" s="113"/>
      <c r="AR836" s="113"/>
      <c r="AS836" s="113"/>
      <c r="AT836" s="113"/>
      <c r="AU836" s="113"/>
    </row>
    <row r="837" spans="3:50" x14ac:dyDescent="0.2">
      <c r="C837" s="62"/>
      <c r="D837" s="62"/>
      <c r="AA837" s="113"/>
      <c r="AB837" s="113"/>
      <c r="AC837" s="113"/>
      <c r="AD837" s="113"/>
      <c r="AE837" s="113"/>
      <c r="AG837" s="270"/>
      <c r="AN837" s="113"/>
      <c r="AO837" s="113"/>
      <c r="AP837" s="113"/>
      <c r="AQ837" s="113"/>
      <c r="AR837" s="113"/>
      <c r="AS837" s="113"/>
      <c r="AT837" s="113"/>
      <c r="AU837" s="113"/>
    </row>
    <row r="838" spans="3:50" x14ac:dyDescent="0.2">
      <c r="C838" s="62"/>
      <c r="D838" s="62"/>
      <c r="AA838" s="113"/>
      <c r="AB838" s="113"/>
      <c r="AC838" s="113"/>
      <c r="AD838" s="113"/>
      <c r="AE838" s="113"/>
      <c r="AG838" s="270"/>
      <c r="AN838" s="113"/>
      <c r="AO838" s="113"/>
      <c r="AP838" s="113"/>
      <c r="AQ838" s="113"/>
      <c r="AR838" s="113"/>
      <c r="AS838" s="113"/>
      <c r="AT838" s="113"/>
      <c r="AU838" s="113"/>
    </row>
    <row r="839" spans="3:50" x14ac:dyDescent="0.2">
      <c r="C839" s="62"/>
      <c r="D839" s="62"/>
      <c r="AA839" s="113"/>
      <c r="AB839" s="113"/>
      <c r="AC839" s="113"/>
      <c r="AD839" s="113"/>
      <c r="AE839" s="113"/>
      <c r="AG839" s="270"/>
      <c r="AN839" s="113"/>
      <c r="AO839" s="113"/>
      <c r="AP839" s="113"/>
      <c r="AQ839" s="113"/>
      <c r="AR839" s="113"/>
      <c r="AS839" s="113"/>
      <c r="AT839" s="113"/>
      <c r="AU839" s="113"/>
    </row>
    <row r="840" spans="3:50" x14ac:dyDescent="0.2">
      <c r="C840" s="62"/>
      <c r="D840" s="62"/>
      <c r="AA840" s="113"/>
      <c r="AB840" s="113"/>
      <c r="AC840" s="113"/>
      <c r="AD840" s="113"/>
      <c r="AE840" s="113"/>
      <c r="AG840" s="270"/>
      <c r="AN840" s="113"/>
      <c r="AO840" s="113"/>
      <c r="AP840" s="113"/>
      <c r="AQ840" s="113"/>
      <c r="AR840" s="113"/>
      <c r="AS840" s="113"/>
      <c r="AT840" s="113"/>
      <c r="AU840" s="113"/>
    </row>
    <row r="841" spans="3:50" x14ac:dyDescent="0.2">
      <c r="C841" s="62"/>
      <c r="D841" s="62"/>
      <c r="AA841" s="113"/>
      <c r="AB841" s="113"/>
      <c r="AC841" s="113"/>
      <c r="AD841" s="113"/>
      <c r="AE841" s="113"/>
      <c r="AG841" s="270"/>
      <c r="AN841" s="113"/>
      <c r="AO841" s="113"/>
      <c r="AP841" s="113"/>
      <c r="AQ841" s="113"/>
      <c r="AR841" s="113"/>
      <c r="AS841" s="113"/>
      <c r="AT841" s="113"/>
      <c r="AU841" s="113"/>
    </row>
    <row r="842" spans="3:50" x14ac:dyDescent="0.2">
      <c r="C842" s="62"/>
      <c r="D842" s="62"/>
      <c r="AA842" s="113"/>
      <c r="AB842" s="113"/>
      <c r="AC842" s="113"/>
      <c r="AD842" s="113"/>
      <c r="AE842" s="113"/>
      <c r="AG842" s="270"/>
      <c r="AN842" s="113"/>
      <c r="AO842" s="113"/>
      <c r="AP842" s="113"/>
      <c r="AQ842" s="113"/>
      <c r="AR842" s="113"/>
      <c r="AS842" s="113"/>
      <c r="AT842" s="113"/>
      <c r="AU842" s="113"/>
    </row>
    <row r="843" spans="3:50" x14ac:dyDescent="0.2">
      <c r="C843" s="62"/>
      <c r="D843" s="62"/>
      <c r="AA843" s="113"/>
      <c r="AB843" s="113"/>
      <c r="AC843" s="113"/>
      <c r="AD843" s="113"/>
      <c r="AE843" s="113"/>
      <c r="AG843" s="270"/>
      <c r="AN843" s="113"/>
      <c r="AO843" s="113"/>
      <c r="AP843" s="113"/>
      <c r="AQ843" s="113"/>
      <c r="AR843" s="113"/>
      <c r="AS843" s="113"/>
      <c r="AT843" s="113"/>
      <c r="AU843" s="113"/>
    </row>
    <row r="844" spans="3:50" x14ac:dyDescent="0.2">
      <c r="C844" s="62"/>
      <c r="D844" s="62"/>
      <c r="AA844" s="113"/>
      <c r="AB844" s="113"/>
      <c r="AC844" s="113"/>
      <c r="AD844" s="113"/>
      <c r="AE844" s="113"/>
      <c r="AG844" s="270"/>
      <c r="AN844" s="113"/>
      <c r="AO844" s="113"/>
      <c r="AP844" s="113"/>
      <c r="AQ844" s="113"/>
      <c r="AR844" s="113"/>
      <c r="AS844" s="113"/>
      <c r="AT844" s="113"/>
      <c r="AU844" s="113"/>
    </row>
    <row r="845" spans="3:50" x14ac:dyDescent="0.2">
      <c r="C845" s="62"/>
      <c r="D845" s="62"/>
      <c r="AA845" s="113"/>
      <c r="AB845" s="113"/>
      <c r="AC845" s="113"/>
      <c r="AD845" s="113"/>
      <c r="AE845" s="113"/>
      <c r="AG845" s="270"/>
      <c r="AN845" s="113"/>
      <c r="AO845" s="113"/>
      <c r="AP845" s="113"/>
      <c r="AQ845" s="113"/>
      <c r="AR845" s="113"/>
      <c r="AS845" s="113"/>
      <c r="AT845" s="113"/>
      <c r="AU845" s="113"/>
    </row>
    <row r="846" spans="3:50" x14ac:dyDescent="0.2">
      <c r="C846" s="62"/>
      <c r="D846" s="62"/>
      <c r="AA846" s="113"/>
      <c r="AB846" s="113"/>
      <c r="AC846" s="113"/>
      <c r="AD846" s="113"/>
      <c r="AE846" s="113"/>
      <c r="AG846" s="270"/>
      <c r="AN846" s="113"/>
      <c r="AO846" s="113"/>
      <c r="AP846" s="113"/>
      <c r="AQ846" s="113"/>
      <c r="AR846" s="113"/>
      <c r="AS846" s="113"/>
      <c r="AT846" s="113"/>
      <c r="AU846" s="113"/>
    </row>
    <row r="847" spans="3:50" x14ac:dyDescent="0.2">
      <c r="C847" s="62"/>
      <c r="D847" s="62"/>
      <c r="AA847" s="113"/>
      <c r="AB847" s="113"/>
      <c r="AC847" s="113"/>
      <c r="AD847" s="113"/>
      <c r="AE847" s="113"/>
      <c r="AG847" s="270"/>
      <c r="AN847" s="113"/>
      <c r="AO847" s="113"/>
      <c r="AP847" s="113"/>
      <c r="AQ847" s="113"/>
      <c r="AR847" s="113"/>
      <c r="AS847" s="113"/>
      <c r="AT847" s="113"/>
      <c r="AU847" s="113"/>
    </row>
    <row r="848" spans="3:50" x14ac:dyDescent="0.2">
      <c r="C848" s="62"/>
      <c r="D848" s="62"/>
      <c r="AA848" s="113"/>
      <c r="AB848" s="113"/>
      <c r="AC848" s="113"/>
      <c r="AD848" s="113"/>
      <c r="AE848" s="113"/>
      <c r="AG848" s="270"/>
      <c r="AN848" s="113"/>
      <c r="AO848" s="113"/>
      <c r="AP848" s="113"/>
      <c r="AQ848" s="113"/>
      <c r="AR848" s="113"/>
      <c r="AS848" s="113"/>
      <c r="AT848" s="113"/>
      <c r="AU848" s="113"/>
    </row>
    <row r="849" spans="3:47" x14ac:dyDescent="0.2">
      <c r="C849" s="62"/>
      <c r="D849" s="62"/>
      <c r="AA849" s="113"/>
      <c r="AB849" s="113"/>
      <c r="AC849" s="113"/>
      <c r="AD849" s="113"/>
      <c r="AE849" s="113"/>
      <c r="AG849" s="270"/>
      <c r="AN849" s="113"/>
      <c r="AO849" s="113"/>
      <c r="AP849" s="113"/>
      <c r="AQ849" s="113"/>
      <c r="AR849" s="113"/>
      <c r="AS849" s="113"/>
      <c r="AT849" s="113"/>
      <c r="AU849" s="113"/>
    </row>
    <row r="850" spans="3:47" x14ac:dyDescent="0.2">
      <c r="C850" s="62"/>
      <c r="D850" s="62"/>
      <c r="AA850" s="113"/>
      <c r="AB850" s="113"/>
      <c r="AC850" s="113"/>
      <c r="AD850" s="113"/>
      <c r="AE850" s="113"/>
      <c r="AG850" s="270"/>
      <c r="AN850" s="113"/>
      <c r="AO850" s="113"/>
      <c r="AP850" s="113"/>
      <c r="AQ850" s="113"/>
      <c r="AR850" s="113"/>
      <c r="AS850" s="113"/>
      <c r="AT850" s="113"/>
      <c r="AU850" s="113"/>
    </row>
    <row r="851" spans="3:47" x14ac:dyDescent="0.2">
      <c r="C851" s="62"/>
      <c r="D851" s="62"/>
      <c r="AA851" s="113"/>
      <c r="AB851" s="113"/>
      <c r="AC851" s="113"/>
      <c r="AD851" s="113"/>
      <c r="AE851" s="113"/>
      <c r="AG851" s="270"/>
      <c r="AN851" s="113"/>
      <c r="AO851" s="113"/>
      <c r="AP851" s="113"/>
      <c r="AQ851" s="113"/>
      <c r="AR851" s="113"/>
      <c r="AS851" s="113"/>
      <c r="AT851" s="113"/>
      <c r="AU851" s="113"/>
    </row>
    <row r="852" spans="3:47" x14ac:dyDescent="0.2">
      <c r="C852" s="62"/>
      <c r="D852" s="62"/>
      <c r="AA852" s="113"/>
      <c r="AB852" s="113"/>
      <c r="AC852" s="113"/>
      <c r="AD852" s="113"/>
      <c r="AE852" s="113"/>
      <c r="AG852" s="270"/>
      <c r="AN852" s="113"/>
      <c r="AO852" s="113"/>
      <c r="AP852" s="113"/>
      <c r="AQ852" s="113"/>
      <c r="AR852" s="113"/>
      <c r="AS852" s="113"/>
      <c r="AT852" s="113"/>
      <c r="AU852" s="113"/>
    </row>
    <row r="853" spans="3:47" x14ac:dyDescent="0.2">
      <c r="C853" s="62"/>
      <c r="D853" s="62"/>
      <c r="AA853" s="113"/>
      <c r="AB853" s="113"/>
      <c r="AC853" s="113"/>
      <c r="AD853" s="113"/>
      <c r="AE853" s="113"/>
      <c r="AG853" s="270"/>
      <c r="AN853" s="113"/>
      <c r="AO853" s="113"/>
      <c r="AP853" s="113"/>
      <c r="AQ853" s="113"/>
      <c r="AR853" s="113"/>
      <c r="AS853" s="113"/>
      <c r="AT853" s="113"/>
      <c r="AU853" s="113"/>
    </row>
    <row r="854" spans="3:47" x14ac:dyDescent="0.2">
      <c r="C854" s="62"/>
      <c r="D854" s="62"/>
      <c r="AA854" s="113"/>
      <c r="AB854" s="113"/>
      <c r="AC854" s="113"/>
      <c r="AD854" s="113"/>
      <c r="AE854" s="113"/>
      <c r="AG854" s="270"/>
      <c r="AN854" s="113"/>
      <c r="AO854" s="113"/>
      <c r="AP854" s="113"/>
      <c r="AQ854" s="113"/>
      <c r="AR854" s="113"/>
      <c r="AS854" s="113"/>
      <c r="AT854" s="113"/>
      <c r="AU854" s="113"/>
    </row>
    <row r="855" spans="3:47" x14ac:dyDescent="0.2">
      <c r="C855" s="62"/>
      <c r="D855" s="62"/>
      <c r="AA855" s="113"/>
      <c r="AB855" s="113"/>
      <c r="AC855" s="113"/>
      <c r="AD855" s="113"/>
      <c r="AE855" s="113"/>
      <c r="AG855" s="270"/>
      <c r="AN855" s="113"/>
      <c r="AO855" s="113"/>
      <c r="AP855" s="113"/>
      <c r="AQ855" s="113"/>
      <c r="AR855" s="113"/>
      <c r="AS855" s="113"/>
      <c r="AT855" s="113"/>
      <c r="AU855" s="113"/>
    </row>
    <row r="856" spans="3:47" x14ac:dyDescent="0.2">
      <c r="C856" s="62"/>
      <c r="D856" s="62"/>
      <c r="AA856" s="113"/>
      <c r="AB856" s="113"/>
      <c r="AC856" s="113"/>
      <c r="AD856" s="113"/>
      <c r="AE856" s="113"/>
      <c r="AG856" s="270"/>
      <c r="AN856" s="113"/>
      <c r="AO856" s="113"/>
      <c r="AP856" s="113"/>
      <c r="AQ856" s="113"/>
      <c r="AR856" s="113"/>
      <c r="AS856" s="113"/>
      <c r="AT856" s="113"/>
      <c r="AU856" s="113"/>
    </row>
    <row r="857" spans="3:47" x14ac:dyDescent="0.2">
      <c r="C857" s="62"/>
      <c r="D857" s="62"/>
      <c r="AA857" s="113"/>
      <c r="AB857" s="113"/>
      <c r="AC857" s="113"/>
      <c r="AD857" s="113"/>
      <c r="AE857" s="113"/>
      <c r="AG857" s="270"/>
      <c r="AN857" s="113"/>
      <c r="AO857" s="113"/>
      <c r="AP857" s="113"/>
      <c r="AQ857" s="113"/>
      <c r="AR857" s="113"/>
      <c r="AS857" s="113"/>
      <c r="AT857" s="113"/>
      <c r="AU857" s="113"/>
    </row>
    <row r="858" spans="3:47" x14ac:dyDescent="0.2">
      <c r="C858" s="62"/>
      <c r="D858" s="62"/>
      <c r="AA858" s="113"/>
      <c r="AB858" s="113"/>
      <c r="AC858" s="113"/>
      <c r="AD858" s="113"/>
      <c r="AE858" s="113"/>
      <c r="AG858" s="270"/>
      <c r="AN858" s="113"/>
      <c r="AO858" s="113"/>
      <c r="AP858" s="113"/>
      <c r="AQ858" s="113"/>
      <c r="AR858" s="113"/>
      <c r="AS858" s="113"/>
      <c r="AT858" s="113"/>
      <c r="AU858" s="113"/>
    </row>
    <row r="859" spans="3:47" x14ac:dyDescent="0.2">
      <c r="C859" s="62"/>
      <c r="D859" s="62"/>
      <c r="AA859" s="113"/>
      <c r="AB859" s="113"/>
      <c r="AC859" s="113"/>
      <c r="AD859" s="113"/>
      <c r="AE859" s="113"/>
      <c r="AG859" s="270"/>
      <c r="AN859" s="113"/>
      <c r="AO859" s="113"/>
      <c r="AP859" s="113"/>
      <c r="AQ859" s="113"/>
      <c r="AR859" s="113"/>
      <c r="AS859" s="113"/>
      <c r="AT859" s="113"/>
      <c r="AU859" s="113"/>
    </row>
    <row r="860" spans="3:47" x14ac:dyDescent="0.2">
      <c r="C860" s="62"/>
      <c r="D860" s="62"/>
      <c r="AA860" s="113"/>
      <c r="AB860" s="113"/>
      <c r="AC860" s="113"/>
      <c r="AD860" s="113"/>
      <c r="AE860" s="113"/>
      <c r="AG860" s="270"/>
      <c r="AN860" s="113"/>
      <c r="AO860" s="113"/>
      <c r="AP860" s="113"/>
      <c r="AQ860" s="113"/>
      <c r="AR860" s="113"/>
      <c r="AS860" s="113"/>
      <c r="AT860" s="113"/>
      <c r="AU860" s="113"/>
    </row>
    <row r="861" spans="3:47" x14ac:dyDescent="0.2">
      <c r="C861" s="62"/>
      <c r="D861" s="62"/>
      <c r="AA861" s="113"/>
      <c r="AB861" s="113"/>
      <c r="AC861" s="113"/>
      <c r="AD861" s="113"/>
      <c r="AE861" s="113"/>
      <c r="AG861" s="270"/>
      <c r="AN861" s="113"/>
      <c r="AO861" s="113"/>
      <c r="AP861" s="113"/>
      <c r="AQ861" s="113"/>
      <c r="AR861" s="113"/>
      <c r="AS861" s="113"/>
      <c r="AT861" s="113"/>
      <c r="AU861" s="113"/>
    </row>
    <row r="862" spans="3:47" x14ac:dyDescent="0.2">
      <c r="C862" s="62"/>
      <c r="D862" s="62"/>
      <c r="AA862" s="113"/>
      <c r="AB862" s="113"/>
      <c r="AC862" s="113"/>
      <c r="AD862" s="113"/>
      <c r="AE862" s="113"/>
      <c r="AG862" s="270"/>
      <c r="AN862" s="113"/>
      <c r="AO862" s="113"/>
      <c r="AP862" s="113"/>
      <c r="AQ862" s="113"/>
      <c r="AR862" s="113"/>
      <c r="AS862" s="113"/>
      <c r="AT862" s="113"/>
      <c r="AU862" s="113"/>
    </row>
    <row r="863" spans="3:47" x14ac:dyDescent="0.2">
      <c r="C863" s="62"/>
      <c r="D863" s="62"/>
      <c r="AA863" s="113"/>
      <c r="AB863" s="113"/>
      <c r="AC863" s="113"/>
      <c r="AD863" s="113"/>
      <c r="AE863" s="113"/>
      <c r="AG863" s="270"/>
      <c r="AN863" s="113"/>
      <c r="AO863" s="113"/>
      <c r="AP863" s="113"/>
      <c r="AQ863" s="113"/>
      <c r="AR863" s="113"/>
      <c r="AS863" s="113"/>
      <c r="AT863" s="113"/>
      <c r="AU863" s="113"/>
    </row>
    <row r="864" spans="3:47" x14ac:dyDescent="0.2">
      <c r="C864" s="62"/>
      <c r="D864" s="62"/>
      <c r="AA864" s="113"/>
      <c r="AB864" s="113"/>
      <c r="AC864" s="113"/>
      <c r="AD864" s="113"/>
      <c r="AE864" s="113"/>
      <c r="AG864" s="270"/>
      <c r="AN864" s="113"/>
      <c r="AO864" s="113"/>
      <c r="AP864" s="113"/>
      <c r="AQ864" s="113"/>
      <c r="AR864" s="113"/>
      <c r="AS864" s="113"/>
      <c r="AT864" s="113"/>
      <c r="AU864" s="113"/>
    </row>
    <row r="865" spans="3:47" x14ac:dyDescent="0.2">
      <c r="C865" s="62"/>
      <c r="D865" s="62"/>
      <c r="AA865" s="113"/>
      <c r="AB865" s="113"/>
      <c r="AC865" s="113"/>
      <c r="AD865" s="113"/>
      <c r="AE865" s="113"/>
      <c r="AG865" s="270"/>
      <c r="AN865" s="113"/>
      <c r="AO865" s="113"/>
      <c r="AP865" s="113"/>
      <c r="AQ865" s="113"/>
      <c r="AR865" s="113"/>
      <c r="AS865" s="113"/>
      <c r="AT865" s="113"/>
      <c r="AU865" s="113"/>
    </row>
    <row r="866" spans="3:47" x14ac:dyDescent="0.2">
      <c r="C866" s="62"/>
      <c r="D866" s="62"/>
      <c r="AA866" s="113"/>
      <c r="AB866" s="113"/>
      <c r="AC866" s="113"/>
      <c r="AD866" s="113"/>
      <c r="AE866" s="113"/>
      <c r="AG866" s="270"/>
      <c r="AN866" s="113"/>
      <c r="AO866" s="113"/>
      <c r="AP866" s="113"/>
      <c r="AQ866" s="113"/>
      <c r="AR866" s="113"/>
      <c r="AS866" s="113"/>
      <c r="AT866" s="113"/>
      <c r="AU866" s="113"/>
    </row>
    <row r="867" spans="3:47" x14ac:dyDescent="0.2">
      <c r="C867" s="62"/>
      <c r="D867" s="62"/>
      <c r="AA867" s="113"/>
      <c r="AB867" s="113"/>
      <c r="AC867" s="113"/>
      <c r="AD867" s="113"/>
      <c r="AE867" s="113"/>
      <c r="AG867" s="270"/>
      <c r="AN867" s="113"/>
      <c r="AO867" s="113"/>
      <c r="AP867" s="113"/>
      <c r="AQ867" s="113"/>
      <c r="AR867" s="113"/>
      <c r="AS867" s="113"/>
      <c r="AT867" s="113"/>
      <c r="AU867" s="113"/>
    </row>
    <row r="868" spans="3:47" x14ac:dyDescent="0.2">
      <c r="C868" s="62"/>
      <c r="D868" s="62"/>
      <c r="AA868" s="113"/>
      <c r="AB868" s="113"/>
      <c r="AC868" s="113"/>
      <c r="AD868" s="113"/>
      <c r="AE868" s="113"/>
      <c r="AG868" s="270"/>
      <c r="AN868" s="113"/>
      <c r="AO868" s="113"/>
      <c r="AP868" s="113"/>
      <c r="AQ868" s="113"/>
      <c r="AR868" s="113"/>
      <c r="AS868" s="113"/>
      <c r="AT868" s="113"/>
      <c r="AU868" s="113"/>
    </row>
    <row r="869" spans="3:47" x14ac:dyDescent="0.2">
      <c r="C869" s="62"/>
      <c r="D869" s="62"/>
      <c r="AA869" s="113"/>
      <c r="AB869" s="113"/>
      <c r="AC869" s="113"/>
      <c r="AD869" s="113"/>
      <c r="AE869" s="113"/>
      <c r="AG869" s="270"/>
      <c r="AN869" s="113"/>
      <c r="AO869" s="113"/>
      <c r="AP869" s="113"/>
      <c r="AQ869" s="113"/>
      <c r="AR869" s="113"/>
      <c r="AS869" s="113"/>
      <c r="AT869" s="113"/>
      <c r="AU869" s="113"/>
    </row>
    <row r="870" spans="3:47" x14ac:dyDescent="0.2">
      <c r="C870" s="62"/>
      <c r="D870" s="62"/>
      <c r="AA870" s="113"/>
      <c r="AB870" s="113"/>
      <c r="AC870" s="113"/>
      <c r="AD870" s="113"/>
      <c r="AE870" s="113"/>
      <c r="AG870" s="270"/>
      <c r="AN870" s="113"/>
      <c r="AO870" s="113"/>
      <c r="AP870" s="113"/>
      <c r="AQ870" s="113"/>
      <c r="AR870" s="113"/>
      <c r="AS870" s="113"/>
      <c r="AT870" s="113"/>
      <c r="AU870" s="113"/>
    </row>
    <row r="871" spans="3:47" x14ac:dyDescent="0.2">
      <c r="C871" s="62"/>
      <c r="D871" s="62"/>
      <c r="AA871" s="113"/>
      <c r="AB871" s="113"/>
      <c r="AC871" s="113"/>
      <c r="AD871" s="113"/>
      <c r="AE871" s="113"/>
      <c r="AG871" s="270"/>
      <c r="AN871" s="113"/>
      <c r="AO871" s="113"/>
      <c r="AP871" s="113"/>
      <c r="AQ871" s="113"/>
      <c r="AR871" s="113"/>
      <c r="AS871" s="113"/>
      <c r="AT871" s="113"/>
      <c r="AU871" s="113"/>
    </row>
    <row r="872" spans="3:47" x14ac:dyDescent="0.2">
      <c r="C872" s="62"/>
      <c r="D872" s="62"/>
      <c r="AA872" s="113"/>
      <c r="AB872" s="113"/>
      <c r="AC872" s="113"/>
      <c r="AD872" s="113"/>
      <c r="AE872" s="113"/>
      <c r="AG872" s="270"/>
      <c r="AN872" s="113"/>
      <c r="AO872" s="113"/>
      <c r="AP872" s="113"/>
      <c r="AQ872" s="113"/>
      <c r="AR872" s="113"/>
      <c r="AS872" s="113"/>
      <c r="AT872" s="113"/>
      <c r="AU872" s="113"/>
    </row>
    <row r="873" spans="3:47" x14ac:dyDescent="0.2">
      <c r="C873" s="62"/>
      <c r="D873" s="62"/>
      <c r="AA873" s="113"/>
      <c r="AB873" s="113"/>
      <c r="AC873" s="113"/>
      <c r="AD873" s="113"/>
      <c r="AE873" s="113"/>
      <c r="AG873" s="270"/>
      <c r="AN873" s="113"/>
      <c r="AO873" s="113"/>
      <c r="AP873" s="113"/>
      <c r="AQ873" s="113"/>
      <c r="AR873" s="113"/>
      <c r="AS873" s="113"/>
      <c r="AT873" s="113"/>
      <c r="AU873" s="113"/>
    </row>
    <row r="874" spans="3:47" x14ac:dyDescent="0.2">
      <c r="C874" s="62"/>
      <c r="D874" s="62"/>
      <c r="AA874" s="113"/>
      <c r="AB874" s="113"/>
      <c r="AC874" s="113"/>
      <c r="AD874" s="113"/>
      <c r="AE874" s="113"/>
      <c r="AG874" s="270"/>
      <c r="AN874" s="113"/>
      <c r="AO874" s="113"/>
      <c r="AP874" s="113"/>
      <c r="AQ874" s="113"/>
      <c r="AR874" s="113"/>
      <c r="AS874" s="113"/>
      <c r="AT874" s="113"/>
      <c r="AU874" s="113"/>
    </row>
    <row r="875" spans="3:47" x14ac:dyDescent="0.2">
      <c r="C875" s="62"/>
      <c r="D875" s="62"/>
      <c r="AA875" s="113"/>
      <c r="AB875" s="113"/>
      <c r="AC875" s="113"/>
      <c r="AD875" s="113"/>
      <c r="AE875" s="113"/>
      <c r="AG875" s="270"/>
      <c r="AN875" s="113"/>
      <c r="AO875" s="113"/>
      <c r="AP875" s="113"/>
      <c r="AQ875" s="113"/>
      <c r="AR875" s="113"/>
      <c r="AS875" s="113"/>
      <c r="AT875" s="113"/>
      <c r="AU875" s="113"/>
    </row>
    <row r="876" spans="3:47" x14ac:dyDescent="0.2">
      <c r="C876" s="62"/>
      <c r="D876" s="62"/>
      <c r="AA876" s="113"/>
      <c r="AB876" s="113"/>
      <c r="AC876" s="113"/>
      <c r="AD876" s="113"/>
      <c r="AE876" s="113"/>
      <c r="AG876" s="270"/>
      <c r="AN876" s="113"/>
      <c r="AO876" s="113"/>
      <c r="AP876" s="113"/>
      <c r="AQ876" s="113"/>
      <c r="AR876" s="113"/>
      <c r="AS876" s="113"/>
      <c r="AT876" s="113"/>
      <c r="AU876" s="113"/>
    </row>
    <row r="877" spans="3:47" x14ac:dyDescent="0.2">
      <c r="C877" s="62"/>
      <c r="D877" s="62"/>
      <c r="AA877" s="113"/>
      <c r="AB877" s="113"/>
      <c r="AC877" s="113"/>
      <c r="AD877" s="113"/>
      <c r="AE877" s="113"/>
      <c r="AG877" s="270"/>
      <c r="AN877" s="113"/>
      <c r="AO877" s="113"/>
      <c r="AP877" s="113"/>
      <c r="AQ877" s="113"/>
      <c r="AR877" s="113"/>
      <c r="AS877" s="113"/>
      <c r="AT877" s="113"/>
      <c r="AU877" s="113"/>
    </row>
    <row r="878" spans="3:47" x14ac:dyDescent="0.2">
      <c r="C878" s="62"/>
      <c r="D878" s="62"/>
      <c r="AA878" s="113"/>
      <c r="AB878" s="113"/>
      <c r="AC878" s="113"/>
      <c r="AD878" s="113"/>
      <c r="AE878" s="113"/>
      <c r="AG878" s="270"/>
      <c r="AN878" s="113"/>
      <c r="AO878" s="113"/>
      <c r="AP878" s="113"/>
      <c r="AQ878" s="113"/>
      <c r="AR878" s="113"/>
      <c r="AS878" s="113"/>
      <c r="AT878" s="113"/>
      <c r="AU878" s="113"/>
    </row>
    <row r="879" spans="3:47" x14ac:dyDescent="0.2">
      <c r="C879" s="62"/>
      <c r="D879" s="62"/>
      <c r="AA879" s="113"/>
      <c r="AB879" s="113"/>
      <c r="AC879" s="113"/>
      <c r="AD879" s="113"/>
      <c r="AE879" s="113"/>
      <c r="AG879" s="270"/>
      <c r="AN879" s="113"/>
      <c r="AO879" s="113"/>
      <c r="AP879" s="113"/>
      <c r="AQ879" s="113"/>
      <c r="AR879" s="113"/>
      <c r="AS879" s="113"/>
      <c r="AT879" s="113"/>
      <c r="AU879" s="113"/>
    </row>
    <row r="880" spans="3:47" x14ac:dyDescent="0.2">
      <c r="C880" s="62"/>
      <c r="D880" s="62"/>
      <c r="AA880" s="113"/>
      <c r="AB880" s="113"/>
      <c r="AC880" s="113"/>
      <c r="AD880" s="113"/>
      <c r="AE880" s="113"/>
      <c r="AG880" s="270"/>
      <c r="AN880" s="113"/>
      <c r="AO880" s="113"/>
      <c r="AP880" s="113"/>
      <c r="AQ880" s="113"/>
      <c r="AR880" s="113"/>
      <c r="AS880" s="113"/>
      <c r="AT880" s="113"/>
      <c r="AU880" s="113"/>
    </row>
    <row r="881" spans="3:48" x14ac:dyDescent="0.2">
      <c r="C881" s="62"/>
      <c r="D881" s="62"/>
      <c r="AA881" s="113"/>
      <c r="AB881" s="113"/>
      <c r="AC881" s="113"/>
      <c r="AD881" s="113"/>
      <c r="AE881" s="113"/>
      <c r="AG881" s="270"/>
      <c r="AN881" s="113"/>
      <c r="AO881" s="113"/>
      <c r="AP881" s="113"/>
      <c r="AQ881" s="113"/>
      <c r="AR881" s="113"/>
      <c r="AS881" s="113"/>
      <c r="AT881" s="113"/>
      <c r="AU881" s="113"/>
    </row>
    <row r="882" spans="3:48" x14ac:dyDescent="0.2">
      <c r="C882" s="62"/>
      <c r="D882" s="62"/>
      <c r="AA882" s="113"/>
      <c r="AB882" s="113"/>
      <c r="AC882" s="113"/>
      <c r="AD882" s="113"/>
      <c r="AE882" s="113"/>
      <c r="AG882" s="270"/>
      <c r="AN882" s="113"/>
      <c r="AO882" s="113"/>
      <c r="AP882" s="113"/>
      <c r="AQ882" s="113"/>
      <c r="AR882" s="113"/>
      <c r="AS882" s="113"/>
      <c r="AT882" s="113"/>
      <c r="AU882" s="113"/>
    </row>
    <row r="883" spans="3:48" x14ac:dyDescent="0.2">
      <c r="C883" s="62"/>
      <c r="D883" s="62"/>
      <c r="AA883" s="113"/>
      <c r="AB883" s="113"/>
      <c r="AC883" s="113"/>
      <c r="AD883" s="113"/>
      <c r="AE883" s="113"/>
      <c r="AG883" s="270"/>
      <c r="AN883" s="113"/>
      <c r="AO883" s="113"/>
      <c r="AP883" s="113"/>
      <c r="AQ883" s="113"/>
      <c r="AR883" s="113"/>
      <c r="AS883" s="113"/>
      <c r="AT883" s="113"/>
      <c r="AU883" s="113"/>
    </row>
    <row r="884" spans="3:48" x14ac:dyDescent="0.2">
      <c r="C884" s="62"/>
      <c r="D884" s="62"/>
      <c r="AA884" s="113"/>
      <c r="AB884" s="113"/>
      <c r="AC884" s="113"/>
      <c r="AD884" s="113"/>
      <c r="AE884" s="113"/>
      <c r="AG884" s="270"/>
      <c r="AN884" s="113"/>
      <c r="AO884" s="113"/>
      <c r="AP884" s="113"/>
      <c r="AQ884" s="113"/>
      <c r="AR884" s="113"/>
      <c r="AS884" s="113"/>
      <c r="AT884" s="113"/>
      <c r="AU884" s="113"/>
    </row>
    <row r="885" spans="3:48" x14ac:dyDescent="0.2">
      <c r="C885" s="62"/>
      <c r="D885" s="62"/>
      <c r="AA885" s="113"/>
      <c r="AB885" s="113"/>
      <c r="AC885" s="113"/>
      <c r="AD885" s="113"/>
      <c r="AE885" s="113"/>
      <c r="AG885" s="270"/>
      <c r="AN885" s="113"/>
      <c r="AO885" s="113"/>
      <c r="AP885" s="113"/>
      <c r="AQ885" s="113"/>
      <c r="AR885" s="113"/>
      <c r="AS885" s="113"/>
      <c r="AT885" s="113"/>
      <c r="AU885" s="113"/>
    </row>
    <row r="886" spans="3:48" x14ac:dyDescent="0.2">
      <c r="C886" s="62"/>
      <c r="D886" s="62"/>
      <c r="AA886" s="113"/>
      <c r="AB886" s="113"/>
      <c r="AC886" s="113"/>
      <c r="AD886" s="113"/>
      <c r="AE886" s="113"/>
      <c r="AG886" s="270"/>
      <c r="AN886" s="113"/>
      <c r="AO886" s="113"/>
      <c r="AP886" s="113"/>
      <c r="AQ886" s="113"/>
      <c r="AR886" s="113"/>
      <c r="AS886" s="113"/>
      <c r="AT886" s="113"/>
      <c r="AU886" s="113"/>
    </row>
    <row r="887" spans="3:48" x14ac:dyDescent="0.2">
      <c r="C887" s="62"/>
      <c r="D887" s="62"/>
      <c r="AA887" s="113"/>
      <c r="AB887" s="113"/>
      <c r="AC887" s="113"/>
      <c r="AD887" s="113"/>
      <c r="AE887" s="113"/>
      <c r="AG887" s="270"/>
      <c r="AN887" s="113"/>
      <c r="AO887" s="113"/>
      <c r="AP887" s="113"/>
      <c r="AQ887" s="113"/>
      <c r="AR887" s="113"/>
      <c r="AS887" s="113"/>
      <c r="AT887" s="113"/>
      <c r="AU887" s="113"/>
    </row>
    <row r="888" spans="3:48" x14ac:dyDescent="0.2">
      <c r="C888" s="62"/>
      <c r="D888" s="62"/>
      <c r="AA888" s="113"/>
      <c r="AB888" s="113"/>
      <c r="AC888" s="113"/>
      <c r="AD888" s="113"/>
      <c r="AE888" s="113"/>
      <c r="AG888" s="270"/>
      <c r="AN888" s="113"/>
      <c r="AO888" s="113"/>
      <c r="AP888" s="113"/>
      <c r="AQ888" s="113"/>
      <c r="AR888" s="113"/>
      <c r="AS888" s="113"/>
      <c r="AT888" s="113"/>
      <c r="AU888" s="113"/>
      <c r="AV888" s="113"/>
    </row>
    <row r="889" spans="3:48" x14ac:dyDescent="0.2">
      <c r="C889" s="62"/>
      <c r="D889" s="62"/>
      <c r="AA889" s="113"/>
      <c r="AB889" s="113"/>
      <c r="AC889" s="113"/>
      <c r="AD889" s="113"/>
      <c r="AE889" s="113"/>
      <c r="AG889" s="270"/>
      <c r="AN889" s="113"/>
      <c r="AO889" s="113"/>
      <c r="AP889" s="113"/>
      <c r="AQ889" s="113"/>
      <c r="AR889" s="113"/>
      <c r="AS889" s="113"/>
      <c r="AT889" s="113"/>
      <c r="AU889" s="113"/>
    </row>
    <row r="890" spans="3:48" x14ac:dyDescent="0.2">
      <c r="C890" s="62"/>
      <c r="D890" s="62"/>
      <c r="AA890" s="113"/>
      <c r="AB890" s="113"/>
      <c r="AC890" s="113"/>
      <c r="AD890" s="113"/>
      <c r="AE890" s="113"/>
      <c r="AG890" s="270"/>
      <c r="AN890" s="113"/>
      <c r="AO890" s="113"/>
      <c r="AP890" s="113"/>
      <c r="AQ890" s="113"/>
      <c r="AR890" s="113"/>
      <c r="AS890" s="113"/>
      <c r="AT890" s="113"/>
      <c r="AU890" s="113"/>
    </row>
    <row r="891" spans="3:48" x14ac:dyDescent="0.2">
      <c r="C891" s="62"/>
      <c r="D891" s="62"/>
      <c r="AA891" s="113"/>
      <c r="AB891" s="113"/>
      <c r="AC891" s="113"/>
      <c r="AD891" s="113"/>
      <c r="AE891" s="113"/>
      <c r="AG891" s="270"/>
      <c r="AN891" s="113"/>
      <c r="AO891" s="113"/>
      <c r="AP891" s="113"/>
      <c r="AQ891" s="113"/>
      <c r="AR891" s="113"/>
      <c r="AS891" s="113"/>
      <c r="AT891" s="113"/>
      <c r="AU891" s="113"/>
    </row>
    <row r="892" spans="3:48" x14ac:dyDescent="0.2">
      <c r="C892" s="62"/>
      <c r="D892" s="62"/>
      <c r="AA892" s="113"/>
      <c r="AB892" s="113"/>
      <c r="AC892" s="113"/>
      <c r="AD892" s="113"/>
      <c r="AE892" s="113"/>
      <c r="AG892" s="270"/>
      <c r="AN892" s="113"/>
      <c r="AO892" s="113"/>
      <c r="AP892" s="113"/>
      <c r="AQ892" s="113"/>
      <c r="AR892" s="113"/>
      <c r="AS892" s="113"/>
      <c r="AT892" s="113"/>
      <c r="AU892" s="113"/>
    </row>
    <row r="893" spans="3:48" x14ac:dyDescent="0.2">
      <c r="C893" s="62"/>
      <c r="D893" s="62"/>
      <c r="AA893" s="113"/>
      <c r="AB893" s="113"/>
      <c r="AC893" s="113"/>
      <c r="AD893" s="113"/>
      <c r="AE893" s="113"/>
      <c r="AG893" s="270"/>
      <c r="AN893" s="113"/>
      <c r="AO893" s="113"/>
      <c r="AP893" s="113"/>
      <c r="AQ893" s="113"/>
      <c r="AR893" s="113"/>
      <c r="AS893" s="113"/>
      <c r="AT893" s="113"/>
      <c r="AU893" s="113"/>
    </row>
    <row r="894" spans="3:48" x14ac:dyDescent="0.2">
      <c r="C894" s="62"/>
      <c r="D894" s="62"/>
      <c r="AA894" s="113"/>
      <c r="AB894" s="113"/>
      <c r="AC894" s="113"/>
      <c r="AD894" s="113"/>
      <c r="AE894" s="113"/>
      <c r="AG894" s="270"/>
      <c r="AN894" s="113"/>
      <c r="AO894" s="113"/>
      <c r="AP894" s="113"/>
      <c r="AQ894" s="113"/>
      <c r="AR894" s="113"/>
      <c r="AS894" s="113"/>
      <c r="AT894" s="113"/>
      <c r="AU894" s="113"/>
    </row>
    <row r="895" spans="3:48" x14ac:dyDescent="0.2">
      <c r="C895" s="62"/>
      <c r="D895" s="62"/>
      <c r="AA895" s="113"/>
      <c r="AB895" s="113"/>
      <c r="AC895" s="113"/>
      <c r="AD895" s="113"/>
      <c r="AE895" s="113"/>
      <c r="AG895" s="270"/>
      <c r="AN895" s="113"/>
      <c r="AO895" s="113"/>
      <c r="AP895" s="113"/>
      <c r="AQ895" s="113"/>
      <c r="AR895" s="113"/>
      <c r="AS895" s="113"/>
      <c r="AT895" s="113"/>
      <c r="AU895" s="113"/>
    </row>
    <row r="896" spans="3:48" x14ac:dyDescent="0.2">
      <c r="C896" s="62"/>
      <c r="D896" s="62"/>
      <c r="AA896" s="113"/>
      <c r="AB896" s="113"/>
      <c r="AC896" s="113"/>
      <c r="AD896" s="113"/>
      <c r="AE896" s="113"/>
      <c r="AG896" s="270"/>
      <c r="AN896" s="113"/>
      <c r="AO896" s="113"/>
      <c r="AP896" s="113"/>
      <c r="AQ896" s="113"/>
      <c r="AR896" s="113"/>
      <c r="AS896" s="113"/>
      <c r="AT896" s="113"/>
      <c r="AU896" s="113"/>
    </row>
    <row r="897" spans="3:64" x14ac:dyDescent="0.2">
      <c r="C897" s="62"/>
      <c r="D897" s="62"/>
      <c r="AA897" s="113"/>
      <c r="AB897" s="113"/>
      <c r="AC897" s="113"/>
      <c r="AD897" s="113"/>
      <c r="AE897" s="113"/>
      <c r="AG897" s="270"/>
      <c r="AN897" s="113"/>
      <c r="AO897" s="113"/>
      <c r="AP897" s="113"/>
      <c r="AQ897" s="113"/>
      <c r="AR897" s="113"/>
      <c r="AS897" s="113"/>
      <c r="AT897" s="113"/>
      <c r="AU897" s="113"/>
    </row>
    <row r="898" spans="3:64" x14ac:dyDescent="0.2">
      <c r="C898" s="62"/>
      <c r="D898" s="62"/>
      <c r="AA898" s="113"/>
      <c r="AB898" s="113"/>
      <c r="AC898" s="113"/>
      <c r="AD898" s="113"/>
      <c r="AE898" s="113"/>
      <c r="AG898" s="270"/>
      <c r="AN898" s="113"/>
      <c r="AO898" s="113"/>
      <c r="AP898" s="113"/>
      <c r="AQ898" s="113"/>
      <c r="AR898" s="113"/>
      <c r="AS898" s="113"/>
      <c r="AT898" s="113"/>
      <c r="AU898" s="113"/>
    </row>
    <row r="899" spans="3:64" x14ac:dyDescent="0.2">
      <c r="C899" s="62"/>
      <c r="D899" s="62"/>
      <c r="AA899" s="113"/>
      <c r="AB899" s="113"/>
      <c r="AC899" s="113"/>
      <c r="AD899" s="113"/>
      <c r="AE899" s="113"/>
      <c r="AG899" s="270"/>
      <c r="AN899" s="113"/>
      <c r="AO899" s="113"/>
      <c r="AP899" s="113"/>
      <c r="AQ899" s="113"/>
      <c r="AR899" s="113"/>
      <c r="AS899" s="113"/>
      <c r="AT899" s="113"/>
      <c r="AU899" s="113"/>
    </row>
    <row r="900" spans="3:64" x14ac:dyDescent="0.2">
      <c r="C900" s="62"/>
      <c r="D900" s="62"/>
      <c r="AA900" s="113"/>
      <c r="AB900" s="113"/>
      <c r="AC900" s="113"/>
      <c r="AD900" s="113"/>
      <c r="AE900" s="113"/>
      <c r="AG900" s="270"/>
      <c r="AN900" s="113"/>
      <c r="AO900" s="113"/>
      <c r="AP900" s="113"/>
      <c r="AQ900" s="113"/>
      <c r="AR900" s="113"/>
      <c r="AS900" s="113"/>
      <c r="AT900" s="113"/>
      <c r="AU900" s="113"/>
    </row>
    <row r="901" spans="3:64" x14ac:dyDescent="0.2">
      <c r="C901" s="62"/>
      <c r="D901" s="62"/>
      <c r="AA901" s="113"/>
      <c r="AB901" s="113"/>
      <c r="AC901" s="113"/>
      <c r="AD901" s="113"/>
      <c r="AE901" s="113"/>
      <c r="AG901" s="270"/>
      <c r="AN901" s="113"/>
      <c r="AO901" s="113"/>
      <c r="AP901" s="113"/>
      <c r="AQ901" s="113"/>
      <c r="AR901" s="113"/>
      <c r="AS901" s="113"/>
      <c r="AT901" s="113"/>
      <c r="AU901" s="113"/>
    </row>
    <row r="902" spans="3:64" x14ac:dyDescent="0.2">
      <c r="C902" s="62"/>
      <c r="D902" s="62"/>
      <c r="AA902" s="113"/>
      <c r="AB902" s="113"/>
      <c r="AC902" s="113"/>
      <c r="AD902" s="113"/>
      <c r="AE902" s="113"/>
      <c r="AG902" s="270"/>
      <c r="AN902" s="113"/>
      <c r="AO902" s="113"/>
      <c r="AP902" s="113"/>
      <c r="AQ902" s="113"/>
      <c r="AR902" s="113"/>
      <c r="AS902" s="113"/>
      <c r="AT902" s="113"/>
      <c r="AU902" s="113"/>
    </row>
    <row r="903" spans="3:64" x14ac:dyDescent="0.2">
      <c r="C903" s="62"/>
      <c r="D903" s="62"/>
      <c r="AA903" s="113"/>
      <c r="AB903" s="113"/>
      <c r="AC903" s="113"/>
      <c r="AD903" s="113"/>
      <c r="AE903" s="113"/>
      <c r="AG903" s="270"/>
      <c r="AN903" s="113"/>
      <c r="AO903" s="113"/>
      <c r="AP903" s="113"/>
      <c r="AQ903" s="113"/>
      <c r="AR903" s="113"/>
      <c r="AS903" s="113"/>
      <c r="AT903" s="113"/>
      <c r="AU903" s="113"/>
      <c r="AV903" s="113"/>
      <c r="AW903" s="113"/>
      <c r="AX903" s="113"/>
      <c r="AY903" s="113"/>
      <c r="AZ903" s="113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</row>
    <row r="904" spans="3:64" x14ac:dyDescent="0.2">
      <c r="C904" s="62"/>
      <c r="D904" s="62"/>
      <c r="AA904" s="113"/>
      <c r="AB904" s="113"/>
      <c r="AC904" s="113"/>
      <c r="AD904" s="113"/>
      <c r="AE904" s="113"/>
      <c r="AG904" s="270"/>
      <c r="AN904" s="113"/>
      <c r="AO904" s="113"/>
      <c r="AP904" s="113"/>
      <c r="AQ904" s="113"/>
      <c r="AR904" s="113"/>
      <c r="AS904" s="113"/>
      <c r="AT904" s="113"/>
      <c r="AU904" s="113"/>
    </row>
    <row r="905" spans="3:64" x14ac:dyDescent="0.2">
      <c r="C905" s="62"/>
      <c r="D905" s="62"/>
      <c r="AA905" s="113"/>
      <c r="AB905" s="113"/>
      <c r="AC905" s="113"/>
      <c r="AD905" s="113"/>
      <c r="AE905" s="113"/>
      <c r="AG905" s="270"/>
      <c r="AN905" s="113"/>
      <c r="AO905" s="113"/>
      <c r="AP905" s="113"/>
      <c r="AQ905" s="113"/>
      <c r="AR905" s="113"/>
      <c r="AS905" s="113"/>
      <c r="AT905" s="113"/>
      <c r="AU905" s="113"/>
    </row>
    <row r="906" spans="3:64" x14ac:dyDescent="0.2">
      <c r="C906" s="62"/>
      <c r="D906" s="62"/>
      <c r="AA906" s="113"/>
      <c r="AB906" s="113"/>
      <c r="AC906" s="113"/>
      <c r="AD906" s="113"/>
      <c r="AE906" s="113"/>
      <c r="AG906" s="270"/>
      <c r="AN906" s="113"/>
      <c r="AO906" s="113"/>
      <c r="AP906" s="113"/>
      <c r="AQ906" s="113"/>
      <c r="AR906" s="113"/>
      <c r="AS906" s="113"/>
      <c r="AT906" s="113"/>
      <c r="AU906" s="113"/>
    </row>
    <row r="907" spans="3:64" x14ac:dyDescent="0.2">
      <c r="C907" s="62"/>
      <c r="D907" s="62"/>
      <c r="AA907" s="113"/>
      <c r="AB907" s="113"/>
      <c r="AC907" s="113"/>
      <c r="AD907" s="113"/>
      <c r="AE907" s="113"/>
      <c r="AG907" s="270"/>
      <c r="AN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X907" s="113"/>
      <c r="AY907" s="113"/>
      <c r="AZ907" s="113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</row>
    <row r="908" spans="3:64" x14ac:dyDescent="0.2">
      <c r="C908" s="62"/>
      <c r="D908" s="62"/>
      <c r="AA908" s="113"/>
      <c r="AB908" s="113"/>
      <c r="AC908" s="113"/>
      <c r="AD908" s="113"/>
      <c r="AE908" s="113"/>
      <c r="AG908" s="270"/>
      <c r="AN908" s="113"/>
      <c r="AO908" s="113"/>
      <c r="AP908" s="113"/>
      <c r="AQ908" s="113"/>
      <c r="AR908" s="113"/>
      <c r="AS908" s="113"/>
      <c r="AT908" s="113"/>
      <c r="AU908" s="113"/>
    </row>
    <row r="909" spans="3:64" x14ac:dyDescent="0.2">
      <c r="C909" s="62"/>
      <c r="D909" s="62"/>
      <c r="AA909" s="113"/>
      <c r="AB909" s="113"/>
      <c r="AC909" s="113"/>
      <c r="AD909" s="113"/>
      <c r="AE909" s="113"/>
      <c r="AG909" s="270"/>
      <c r="AN909" s="113"/>
      <c r="AO909" s="113"/>
      <c r="AP909" s="113"/>
      <c r="AQ909" s="113"/>
      <c r="AR909" s="113"/>
      <c r="AS909" s="113"/>
      <c r="AT909" s="113"/>
      <c r="AU909" s="113"/>
    </row>
    <row r="910" spans="3:64" x14ac:dyDescent="0.2">
      <c r="C910" s="62"/>
      <c r="D910" s="62"/>
      <c r="AA910" s="113"/>
      <c r="AB910" s="113"/>
      <c r="AC910" s="113"/>
      <c r="AD910" s="113"/>
      <c r="AE910" s="113"/>
      <c r="AG910" s="270"/>
      <c r="AN910" s="113"/>
      <c r="AO910" s="113"/>
      <c r="AP910" s="113"/>
      <c r="AQ910" s="113"/>
      <c r="AR910" s="113"/>
      <c r="AS910" s="113"/>
      <c r="AT910" s="113"/>
      <c r="AU910" s="113"/>
    </row>
    <row r="911" spans="3:64" x14ac:dyDescent="0.2">
      <c r="C911" s="62"/>
      <c r="D911" s="62"/>
      <c r="AA911" s="113"/>
      <c r="AB911" s="113"/>
      <c r="AC911" s="113"/>
      <c r="AD911" s="113"/>
      <c r="AE911" s="113"/>
      <c r="AG911" s="270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</row>
    <row r="912" spans="3:64" x14ac:dyDescent="0.2">
      <c r="C912" s="62"/>
      <c r="D912" s="62"/>
      <c r="AA912" s="113"/>
      <c r="AB912" s="113"/>
      <c r="AC912" s="113"/>
      <c r="AD912" s="113"/>
      <c r="AE912" s="113"/>
      <c r="AG912" s="270"/>
      <c r="AN912" s="113"/>
      <c r="AO912" s="113"/>
      <c r="AP912" s="113"/>
      <c r="AQ912" s="113"/>
      <c r="AR912" s="113"/>
      <c r="AS912" s="113"/>
      <c r="AT912" s="113"/>
      <c r="AU912" s="113"/>
    </row>
    <row r="913" spans="3:64" x14ac:dyDescent="0.2">
      <c r="C913" s="62"/>
      <c r="D913" s="62"/>
      <c r="AA913" s="113"/>
      <c r="AB913" s="113"/>
      <c r="AC913" s="113"/>
      <c r="AD913" s="113"/>
      <c r="AE913" s="113"/>
      <c r="AG913" s="270"/>
      <c r="AN913" s="113"/>
      <c r="AO913" s="113"/>
      <c r="AP913" s="113"/>
      <c r="AQ913" s="113"/>
      <c r="AR913" s="113"/>
      <c r="AS913" s="113"/>
      <c r="AT913" s="113"/>
      <c r="AU913" s="113"/>
    </row>
    <row r="914" spans="3:64" x14ac:dyDescent="0.2">
      <c r="C914" s="62"/>
      <c r="D914" s="62"/>
      <c r="AA914" s="113"/>
      <c r="AB914" s="113"/>
      <c r="AC914" s="113"/>
      <c r="AD914" s="113"/>
      <c r="AE914" s="113"/>
      <c r="AG914" s="270"/>
      <c r="AN914" s="113"/>
      <c r="AO914" s="113"/>
      <c r="AP914" s="113"/>
      <c r="AQ914" s="113"/>
      <c r="AR914" s="113"/>
      <c r="AS914" s="113"/>
      <c r="AT914" s="113"/>
      <c r="AU914" s="113"/>
    </row>
    <row r="915" spans="3:64" x14ac:dyDescent="0.2">
      <c r="C915" s="62"/>
      <c r="D915" s="62"/>
      <c r="AA915" s="113"/>
      <c r="AB915" s="113"/>
      <c r="AC915" s="113"/>
      <c r="AD915" s="113"/>
      <c r="AE915" s="113"/>
      <c r="AG915" s="270"/>
      <c r="AN915" s="113"/>
      <c r="AO915" s="113"/>
      <c r="AP915" s="113"/>
      <c r="AQ915" s="113"/>
      <c r="AR915" s="113"/>
      <c r="AS915" s="113"/>
      <c r="AT915" s="113"/>
      <c r="AU915" s="113"/>
    </row>
    <row r="916" spans="3:64" x14ac:dyDescent="0.2">
      <c r="C916" s="62"/>
      <c r="D916" s="62"/>
      <c r="AA916" s="113"/>
      <c r="AB916" s="113"/>
      <c r="AC916" s="113"/>
      <c r="AD916" s="113"/>
      <c r="AE916" s="113"/>
      <c r="AG916" s="270"/>
      <c r="AN916" s="113"/>
      <c r="AO916" s="113"/>
      <c r="AP916" s="113"/>
      <c r="AQ916" s="113"/>
      <c r="AR916" s="113"/>
      <c r="AS916" s="113"/>
      <c r="AT916" s="113"/>
      <c r="AU916" s="113"/>
    </row>
    <row r="917" spans="3:64" x14ac:dyDescent="0.2">
      <c r="C917" s="62"/>
      <c r="D917" s="62"/>
      <c r="AA917" s="113"/>
      <c r="AB917" s="113"/>
      <c r="AC917" s="113"/>
      <c r="AD917" s="113"/>
      <c r="AE917" s="113"/>
      <c r="AG917" s="270"/>
      <c r="AN917" s="113"/>
      <c r="AO917" s="113"/>
      <c r="AP917" s="113"/>
      <c r="AQ917" s="113"/>
      <c r="AR917" s="113"/>
      <c r="AS917" s="113"/>
      <c r="AT917" s="113"/>
      <c r="AU917" s="113"/>
    </row>
    <row r="918" spans="3:64" x14ac:dyDescent="0.2">
      <c r="C918" s="62"/>
      <c r="D918" s="62"/>
      <c r="AA918" s="113"/>
      <c r="AB918" s="113"/>
      <c r="AC918" s="113"/>
      <c r="AD918" s="113"/>
      <c r="AE918" s="113"/>
      <c r="AG918" s="270"/>
      <c r="AN918" s="113"/>
      <c r="AO918" s="113"/>
      <c r="AP918" s="113"/>
      <c r="AQ918" s="113"/>
      <c r="AR918" s="113"/>
      <c r="AS918" s="113"/>
      <c r="AT918" s="113"/>
      <c r="AU918" s="113"/>
    </row>
    <row r="919" spans="3:64" x14ac:dyDescent="0.2">
      <c r="C919" s="62"/>
      <c r="D919" s="62"/>
      <c r="AA919" s="113"/>
      <c r="AB919" s="113"/>
      <c r="AC919" s="113"/>
      <c r="AD919" s="113"/>
      <c r="AE919" s="113"/>
      <c r="AG919" s="270"/>
      <c r="AN919" s="113"/>
      <c r="AO919" s="113"/>
      <c r="AP919" s="113"/>
      <c r="AQ919" s="113"/>
      <c r="AR919" s="113"/>
      <c r="AS919" s="113"/>
      <c r="AT919" s="113"/>
      <c r="AU919" s="113"/>
    </row>
    <row r="920" spans="3:64" x14ac:dyDescent="0.2">
      <c r="C920" s="62"/>
      <c r="D920" s="62"/>
      <c r="AA920" s="113"/>
      <c r="AB920" s="113"/>
      <c r="AC920" s="113"/>
      <c r="AD920" s="113"/>
      <c r="AE920" s="113"/>
      <c r="AG920" s="270"/>
      <c r="AN920" s="113"/>
      <c r="AO920" s="113"/>
      <c r="AP920" s="113"/>
      <c r="AQ920" s="113"/>
      <c r="AR920" s="113"/>
      <c r="AS920" s="113"/>
      <c r="AT920" s="113"/>
      <c r="AU920" s="113"/>
      <c r="AV920" s="113"/>
      <c r="AW920" s="113"/>
      <c r="AX920" s="113"/>
      <c r="AY920" s="113"/>
      <c r="AZ920" s="113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</row>
    <row r="921" spans="3:64" x14ac:dyDescent="0.2">
      <c r="C921" s="62"/>
      <c r="D921" s="62"/>
      <c r="AA921" s="113"/>
      <c r="AB921" s="113"/>
      <c r="AC921" s="113"/>
      <c r="AD921" s="113"/>
      <c r="AE921" s="113"/>
      <c r="AG921" s="270"/>
      <c r="AN921" s="113"/>
      <c r="AO921" s="113"/>
      <c r="AP921" s="113"/>
      <c r="AQ921" s="113"/>
      <c r="AR921" s="113"/>
      <c r="AS921" s="113"/>
      <c r="AT921" s="113"/>
      <c r="AU921" s="113"/>
    </row>
    <row r="922" spans="3:64" x14ac:dyDescent="0.2">
      <c r="C922" s="62"/>
      <c r="D922" s="62"/>
      <c r="AA922" s="113"/>
      <c r="AB922" s="113"/>
      <c r="AC922" s="113"/>
      <c r="AD922" s="113"/>
      <c r="AE922" s="113"/>
      <c r="AG922" s="270"/>
      <c r="AN922" s="113"/>
      <c r="AO922" s="113"/>
      <c r="AP922" s="113"/>
      <c r="AQ922" s="113"/>
      <c r="AR922" s="113"/>
      <c r="AS922" s="113"/>
      <c r="AT922" s="113"/>
      <c r="AU922" s="113"/>
    </row>
    <row r="923" spans="3:64" x14ac:dyDescent="0.2">
      <c r="C923" s="62"/>
      <c r="D923" s="62"/>
      <c r="AA923" s="113"/>
      <c r="AB923" s="113"/>
      <c r="AC923" s="113"/>
      <c r="AD923" s="113"/>
      <c r="AE923" s="113"/>
      <c r="AG923" s="270"/>
      <c r="AN923" s="113"/>
      <c r="AO923" s="113"/>
      <c r="AP923" s="113"/>
      <c r="AQ923" s="113"/>
      <c r="AR923" s="113"/>
      <c r="AS923" s="113"/>
      <c r="AT923" s="113"/>
      <c r="AU923" s="113"/>
    </row>
    <row r="924" spans="3:64" x14ac:dyDescent="0.2">
      <c r="C924" s="62"/>
      <c r="D924" s="62"/>
      <c r="AA924" s="113"/>
      <c r="AB924" s="113"/>
      <c r="AC924" s="113"/>
      <c r="AD924" s="113"/>
      <c r="AE924" s="113"/>
      <c r="AG924" s="270"/>
      <c r="AN924" s="113"/>
      <c r="AO924" s="113"/>
      <c r="AP924" s="113"/>
      <c r="AQ924" s="113"/>
      <c r="AR924" s="113"/>
      <c r="AS924" s="113"/>
      <c r="AT924" s="113"/>
      <c r="AU924" s="113"/>
    </row>
    <row r="925" spans="3:64" x14ac:dyDescent="0.2">
      <c r="C925" s="62"/>
      <c r="D925" s="62"/>
      <c r="AA925" s="113"/>
      <c r="AB925" s="113"/>
      <c r="AC925" s="113"/>
      <c r="AD925" s="113"/>
      <c r="AE925" s="113"/>
      <c r="AG925" s="270"/>
      <c r="AN925" s="113"/>
      <c r="AO925" s="113"/>
      <c r="AP925" s="113"/>
      <c r="AQ925" s="113"/>
      <c r="AR925" s="113"/>
      <c r="AS925" s="113"/>
      <c r="AT925" s="113"/>
      <c r="AU925" s="113"/>
    </row>
    <row r="926" spans="3:64" x14ac:dyDescent="0.2">
      <c r="C926" s="62"/>
      <c r="D926" s="62"/>
      <c r="AA926" s="113"/>
      <c r="AB926" s="113"/>
      <c r="AC926" s="113"/>
      <c r="AD926" s="113"/>
      <c r="AE926" s="113"/>
      <c r="AG926" s="270"/>
      <c r="AN926" s="113"/>
      <c r="AO926" s="113"/>
      <c r="AP926" s="113"/>
      <c r="AQ926" s="113"/>
      <c r="AR926" s="113"/>
      <c r="AS926" s="113"/>
      <c r="AT926" s="113"/>
      <c r="AU926" s="113"/>
    </row>
    <row r="927" spans="3:64" x14ac:dyDescent="0.2">
      <c r="C927" s="62"/>
      <c r="D927" s="62"/>
      <c r="AA927" s="113"/>
      <c r="AB927" s="113"/>
      <c r="AC927" s="113"/>
      <c r="AD927" s="113"/>
      <c r="AE927" s="113"/>
      <c r="AG927" s="270"/>
      <c r="AN927" s="113"/>
      <c r="AO927" s="113"/>
      <c r="AP927" s="113"/>
      <c r="AQ927" s="113"/>
      <c r="AR927" s="113"/>
      <c r="AS927" s="113"/>
      <c r="AT927" s="113"/>
      <c r="AU927" s="113"/>
    </row>
    <row r="928" spans="3:64" x14ac:dyDescent="0.2">
      <c r="C928" s="62"/>
      <c r="D928" s="62"/>
      <c r="AA928" s="113"/>
      <c r="AB928" s="113"/>
      <c r="AC928" s="113"/>
      <c r="AD928" s="113"/>
      <c r="AE928" s="113"/>
      <c r="AG928" s="270"/>
      <c r="AN928" s="113"/>
      <c r="AO928" s="113"/>
      <c r="AP928" s="113"/>
      <c r="AQ928" s="113"/>
      <c r="AR928" s="113"/>
      <c r="AS928" s="113"/>
      <c r="AT928" s="113"/>
      <c r="AU928" s="113"/>
    </row>
    <row r="929" spans="3:64" x14ac:dyDescent="0.2">
      <c r="C929" s="62"/>
      <c r="D929" s="62"/>
      <c r="AA929" s="113"/>
      <c r="AB929" s="113"/>
      <c r="AC929" s="113"/>
      <c r="AD929" s="113"/>
      <c r="AE929" s="113"/>
      <c r="AG929" s="270"/>
      <c r="AN929" s="113"/>
      <c r="AO929" s="113"/>
      <c r="AP929" s="113"/>
      <c r="AQ929" s="113"/>
      <c r="AR929" s="113"/>
      <c r="AS929" s="113"/>
      <c r="AT929" s="113"/>
      <c r="AU929" s="113"/>
    </row>
    <row r="930" spans="3:64" x14ac:dyDescent="0.2">
      <c r="C930" s="62"/>
      <c r="D930" s="62"/>
      <c r="AA930" s="113"/>
      <c r="AB930" s="113"/>
      <c r="AC930" s="113"/>
      <c r="AD930" s="113"/>
      <c r="AE930" s="113"/>
      <c r="AG930" s="270"/>
      <c r="AN930" s="113"/>
      <c r="AO930" s="113"/>
      <c r="AP930" s="113"/>
      <c r="AQ930" s="113"/>
      <c r="AR930" s="113"/>
      <c r="AS930" s="113"/>
      <c r="AT930" s="113"/>
      <c r="AU930" s="113"/>
    </row>
    <row r="931" spans="3:64" x14ac:dyDescent="0.2">
      <c r="C931" s="62"/>
      <c r="D931" s="62"/>
      <c r="AA931" s="113"/>
      <c r="AB931" s="113"/>
      <c r="AC931" s="113"/>
      <c r="AD931" s="113"/>
      <c r="AE931" s="113"/>
      <c r="AG931" s="270"/>
      <c r="AN931" s="113"/>
      <c r="AO931" s="113"/>
      <c r="AP931" s="113"/>
      <c r="AQ931" s="113"/>
      <c r="AR931" s="113"/>
      <c r="AS931" s="113"/>
      <c r="AT931" s="113"/>
      <c r="AU931" s="113"/>
    </row>
    <row r="932" spans="3:64" x14ac:dyDescent="0.2">
      <c r="C932" s="62"/>
      <c r="D932" s="62"/>
      <c r="AA932" s="113"/>
      <c r="AB932" s="113"/>
      <c r="AC932" s="113"/>
      <c r="AD932" s="113"/>
      <c r="AE932" s="113"/>
      <c r="AG932" s="270"/>
      <c r="AN932" s="113"/>
      <c r="AO932" s="113"/>
      <c r="AP932" s="113"/>
      <c r="AQ932" s="113"/>
      <c r="AR932" s="113"/>
      <c r="AS932" s="113"/>
      <c r="AT932" s="113"/>
      <c r="AU932" s="113"/>
    </row>
    <row r="933" spans="3:64" x14ac:dyDescent="0.2">
      <c r="C933" s="62"/>
      <c r="D933" s="62"/>
      <c r="AA933" s="113"/>
      <c r="AB933" s="113"/>
      <c r="AC933" s="113"/>
      <c r="AD933" s="113"/>
      <c r="AE933" s="113"/>
      <c r="AG933" s="270"/>
      <c r="AN933" s="113"/>
      <c r="AO933" s="113"/>
      <c r="AP933" s="113"/>
      <c r="AQ933" s="113"/>
      <c r="AR933" s="113"/>
      <c r="AS933" s="113"/>
      <c r="AT933" s="113"/>
      <c r="AU933" s="113"/>
    </row>
    <row r="934" spans="3:64" x14ac:dyDescent="0.2">
      <c r="C934" s="62"/>
      <c r="D934" s="62"/>
      <c r="AA934" s="113"/>
      <c r="AB934" s="113"/>
      <c r="AC934" s="113"/>
      <c r="AD934" s="113"/>
      <c r="AE934" s="113"/>
      <c r="AG934" s="270"/>
      <c r="AN934" s="113"/>
      <c r="AO934" s="113"/>
      <c r="AP934" s="113"/>
      <c r="AQ934" s="113"/>
      <c r="AR934" s="113"/>
      <c r="AS934" s="113"/>
      <c r="AT934" s="113"/>
      <c r="AU934" s="113"/>
    </row>
    <row r="935" spans="3:64" x14ac:dyDescent="0.2">
      <c r="C935" s="62"/>
      <c r="D935" s="62"/>
      <c r="AA935" s="113"/>
      <c r="AB935" s="113"/>
      <c r="AC935" s="113"/>
      <c r="AD935" s="113"/>
      <c r="AE935" s="113"/>
      <c r="AG935" s="270"/>
      <c r="AN935" s="113"/>
      <c r="AO935" s="113"/>
      <c r="AP935" s="113"/>
      <c r="AQ935" s="113"/>
      <c r="AR935" s="113"/>
      <c r="AS935" s="113"/>
      <c r="AT935" s="113"/>
      <c r="AU935" s="113"/>
    </row>
    <row r="936" spans="3:64" x14ac:dyDescent="0.2">
      <c r="C936" s="62"/>
      <c r="D936" s="62"/>
      <c r="AA936" s="113"/>
      <c r="AB936" s="113"/>
      <c r="AC936" s="113"/>
      <c r="AD936" s="113"/>
      <c r="AE936" s="113"/>
      <c r="AG936" s="270"/>
      <c r="AN936" s="113"/>
      <c r="AO936" s="113"/>
      <c r="AP936" s="113"/>
      <c r="AQ936" s="113"/>
      <c r="AR936" s="113"/>
      <c r="AS936" s="113"/>
      <c r="AT936" s="113"/>
      <c r="AU936" s="113"/>
      <c r="AV936" s="113"/>
      <c r="AW936" s="113"/>
      <c r="AX936" s="113"/>
      <c r="AY936" s="113"/>
      <c r="AZ936" s="113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</row>
    <row r="937" spans="3:64" x14ac:dyDescent="0.2">
      <c r="C937" s="62"/>
      <c r="D937" s="62"/>
      <c r="AA937" s="113"/>
      <c r="AB937" s="113"/>
      <c r="AC937" s="113"/>
      <c r="AD937" s="113"/>
      <c r="AE937" s="113"/>
      <c r="AG937" s="270"/>
      <c r="AN937" s="113"/>
      <c r="AO937" s="113"/>
      <c r="AP937" s="113"/>
      <c r="AQ937" s="113"/>
      <c r="AR937" s="113"/>
      <c r="AS937" s="113"/>
      <c r="AT937" s="113"/>
      <c r="AU937" s="113"/>
    </row>
    <row r="938" spans="3:64" x14ac:dyDescent="0.2">
      <c r="C938" s="62"/>
      <c r="D938" s="62"/>
      <c r="AA938" s="113"/>
      <c r="AB938" s="113"/>
      <c r="AC938" s="113"/>
      <c r="AD938" s="113"/>
      <c r="AE938" s="113"/>
      <c r="AG938" s="270"/>
      <c r="AN938" s="113"/>
      <c r="AO938" s="113"/>
      <c r="AP938" s="113"/>
      <c r="AQ938" s="113"/>
      <c r="AR938" s="113"/>
      <c r="AS938" s="113"/>
      <c r="AT938" s="113"/>
      <c r="AU938" s="113"/>
    </row>
    <row r="939" spans="3:64" x14ac:dyDescent="0.2">
      <c r="C939" s="62"/>
      <c r="D939" s="62"/>
      <c r="AA939" s="113"/>
      <c r="AB939" s="113"/>
      <c r="AC939" s="113"/>
      <c r="AD939" s="113"/>
      <c r="AE939" s="113"/>
      <c r="AG939" s="270"/>
      <c r="AN939" s="113"/>
      <c r="AO939" s="113"/>
      <c r="AP939" s="113"/>
      <c r="AQ939" s="113"/>
      <c r="AR939" s="113"/>
      <c r="AS939" s="113"/>
      <c r="AT939" s="113"/>
      <c r="AU939" s="113"/>
    </row>
    <row r="940" spans="3:64" x14ac:dyDescent="0.2">
      <c r="C940" s="62"/>
      <c r="D940" s="62"/>
      <c r="AA940" s="113"/>
      <c r="AB940" s="113"/>
      <c r="AC940" s="113"/>
      <c r="AD940" s="113"/>
      <c r="AE940" s="113"/>
      <c r="AG940" s="270"/>
      <c r="AN940" s="113"/>
      <c r="AO940" s="113"/>
      <c r="AP940" s="113"/>
      <c r="AQ940" s="113"/>
      <c r="AR940" s="113"/>
      <c r="AS940" s="113"/>
      <c r="AT940" s="113"/>
      <c r="AU940" s="113"/>
    </row>
    <row r="941" spans="3:64" x14ac:dyDescent="0.2">
      <c r="C941" s="62"/>
      <c r="D941" s="62"/>
      <c r="AA941" s="113"/>
      <c r="AB941" s="113"/>
      <c r="AC941" s="113"/>
      <c r="AD941" s="113"/>
      <c r="AE941" s="113"/>
      <c r="AG941" s="270"/>
      <c r="AN941" s="113"/>
      <c r="AO941" s="113"/>
      <c r="AP941" s="113"/>
      <c r="AQ941" s="113"/>
      <c r="AR941" s="113"/>
      <c r="AS941" s="113"/>
      <c r="AT941" s="113"/>
      <c r="AU941" s="113"/>
    </row>
    <row r="942" spans="3:64" x14ac:dyDescent="0.2">
      <c r="C942" s="62"/>
      <c r="D942" s="62"/>
      <c r="AA942" s="113"/>
      <c r="AB942" s="113"/>
      <c r="AC942" s="113"/>
      <c r="AD942" s="113"/>
      <c r="AE942" s="113"/>
      <c r="AG942" s="270"/>
      <c r="AN942" s="113"/>
      <c r="AO942" s="113"/>
      <c r="AP942" s="113"/>
      <c r="AQ942" s="113"/>
      <c r="AR942" s="113"/>
      <c r="AS942" s="113"/>
      <c r="AT942" s="113"/>
      <c r="AU942" s="113"/>
    </row>
    <row r="943" spans="3:64" x14ac:dyDescent="0.2">
      <c r="C943" s="62"/>
      <c r="D943" s="62"/>
      <c r="AA943" s="113"/>
      <c r="AB943" s="113"/>
      <c r="AC943" s="113"/>
      <c r="AD943" s="113"/>
      <c r="AE943" s="113"/>
      <c r="AG943" s="270"/>
      <c r="AN943" s="113"/>
      <c r="AO943" s="113"/>
      <c r="AP943" s="113"/>
      <c r="AQ943" s="113"/>
      <c r="AR943" s="113"/>
      <c r="AS943" s="113"/>
      <c r="AT943" s="113"/>
      <c r="AU943" s="113"/>
      <c r="AV943" s="113"/>
      <c r="AW943" s="113"/>
      <c r="AX943" s="113"/>
      <c r="AY943" s="113"/>
      <c r="AZ943" s="113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</row>
    <row r="944" spans="3:64" x14ac:dyDescent="0.2">
      <c r="C944" s="62"/>
      <c r="D944" s="62"/>
      <c r="AA944" s="113"/>
      <c r="AB944" s="113"/>
      <c r="AC944" s="113"/>
      <c r="AD944" s="113"/>
      <c r="AE944" s="113"/>
      <c r="AG944" s="270"/>
      <c r="AN944" s="113"/>
      <c r="AO944" s="113"/>
      <c r="AP944" s="113"/>
      <c r="AQ944" s="113"/>
      <c r="AR944" s="113"/>
      <c r="AS944" s="113"/>
      <c r="AT944" s="113"/>
      <c r="AU944" s="113"/>
    </row>
    <row r="945" spans="3:64" x14ac:dyDescent="0.2">
      <c r="C945" s="62"/>
      <c r="D945" s="62"/>
      <c r="AA945" s="113"/>
      <c r="AB945" s="113"/>
      <c r="AC945" s="113"/>
      <c r="AD945" s="113"/>
      <c r="AE945" s="113"/>
      <c r="AG945" s="270"/>
      <c r="AN945" s="113"/>
      <c r="AO945" s="113"/>
      <c r="AP945" s="113"/>
      <c r="AQ945" s="113"/>
      <c r="AR945" s="113"/>
      <c r="AS945" s="113"/>
      <c r="AT945" s="113"/>
      <c r="AU945" s="113"/>
    </row>
    <row r="946" spans="3:64" x14ac:dyDescent="0.2">
      <c r="C946" s="62"/>
      <c r="D946" s="62"/>
      <c r="AA946" s="113"/>
      <c r="AB946" s="113"/>
      <c r="AC946" s="113"/>
      <c r="AD946" s="113"/>
      <c r="AE946" s="113"/>
      <c r="AG946" s="270"/>
      <c r="AN946" s="113"/>
      <c r="AO946" s="113"/>
      <c r="AP946" s="113"/>
      <c r="AQ946" s="113"/>
      <c r="AR946" s="113"/>
      <c r="AS946" s="113"/>
      <c r="AT946" s="113"/>
      <c r="AU946" s="113"/>
    </row>
    <row r="947" spans="3:64" x14ac:dyDescent="0.2">
      <c r="C947" s="62"/>
      <c r="D947" s="62"/>
      <c r="AA947" s="113"/>
      <c r="AB947" s="113"/>
      <c r="AC947" s="113"/>
      <c r="AD947" s="113"/>
      <c r="AE947" s="113"/>
      <c r="AG947" s="270"/>
      <c r="AN947" s="113"/>
      <c r="AO947" s="113"/>
      <c r="AP947" s="113"/>
      <c r="AQ947" s="113"/>
      <c r="AR947" s="113"/>
      <c r="AS947" s="113"/>
      <c r="AT947" s="113"/>
      <c r="AU947" s="113"/>
    </row>
    <row r="948" spans="3:64" x14ac:dyDescent="0.2">
      <c r="C948" s="62"/>
      <c r="D948" s="62"/>
      <c r="AA948" s="113"/>
      <c r="AB948" s="113"/>
      <c r="AC948" s="113"/>
      <c r="AD948" s="113"/>
      <c r="AE948" s="113"/>
      <c r="AG948" s="270"/>
      <c r="AN948" s="113"/>
      <c r="AO948" s="113"/>
      <c r="AP948" s="113"/>
      <c r="AQ948" s="113"/>
      <c r="AR948" s="113"/>
      <c r="AS948" s="113"/>
      <c r="AT948" s="113"/>
      <c r="AU948" s="113"/>
    </row>
    <row r="949" spans="3:64" x14ac:dyDescent="0.2">
      <c r="C949" s="62"/>
      <c r="D949" s="62"/>
      <c r="AA949" s="113"/>
      <c r="AB949" s="113"/>
      <c r="AC949" s="113"/>
      <c r="AD949" s="113"/>
      <c r="AE949" s="113"/>
      <c r="AG949" s="270"/>
      <c r="AN949" s="113"/>
      <c r="AO949" s="113"/>
      <c r="AP949" s="113"/>
      <c r="AQ949" s="113"/>
      <c r="AR949" s="113"/>
      <c r="AS949" s="113"/>
      <c r="AT949" s="113"/>
      <c r="AU949" s="113"/>
      <c r="AV949" s="113"/>
      <c r="AW949" s="113"/>
      <c r="AX949" s="113"/>
      <c r="AY949" s="113"/>
      <c r="AZ949" s="113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</row>
    <row r="950" spans="3:64" x14ac:dyDescent="0.2">
      <c r="C950" s="62"/>
      <c r="D950" s="62"/>
      <c r="AA950" s="113"/>
      <c r="AB950" s="113"/>
      <c r="AC950" s="113"/>
      <c r="AD950" s="113"/>
      <c r="AE950" s="113"/>
      <c r="AG950" s="270"/>
      <c r="AN950" s="113"/>
      <c r="AO950" s="113"/>
      <c r="AP950" s="113"/>
      <c r="AQ950" s="113"/>
      <c r="AR950" s="113"/>
      <c r="AS950" s="113"/>
      <c r="AT950" s="113"/>
      <c r="AU950" s="113"/>
    </row>
    <row r="951" spans="3:64" x14ac:dyDescent="0.2">
      <c r="C951" s="62"/>
      <c r="D951" s="62"/>
      <c r="AA951" s="113"/>
      <c r="AB951" s="113"/>
      <c r="AC951" s="113"/>
      <c r="AD951" s="113"/>
      <c r="AE951" s="113"/>
      <c r="AG951" s="270"/>
      <c r="AN951" s="113"/>
      <c r="AO951" s="113"/>
      <c r="AP951" s="113"/>
      <c r="AQ951" s="113"/>
      <c r="AR951" s="113"/>
      <c r="AS951" s="113"/>
      <c r="AT951" s="113"/>
      <c r="AU951" s="113"/>
      <c r="AV951" s="113"/>
      <c r="AW951" s="113"/>
      <c r="AX951" s="113"/>
      <c r="AY951" s="113"/>
      <c r="AZ951" s="113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</row>
    <row r="952" spans="3:64" x14ac:dyDescent="0.2">
      <c r="C952" s="62"/>
      <c r="D952" s="62"/>
      <c r="AA952" s="113"/>
      <c r="AB952" s="113"/>
      <c r="AC952" s="113"/>
      <c r="AD952" s="113"/>
      <c r="AE952" s="113"/>
      <c r="AG952" s="270"/>
      <c r="AN952" s="113"/>
      <c r="AO952" s="113"/>
      <c r="AP952" s="113"/>
      <c r="AQ952" s="113"/>
      <c r="AR952" s="113"/>
      <c r="AS952" s="113"/>
      <c r="AT952" s="113"/>
      <c r="AU952" s="113"/>
    </row>
    <row r="953" spans="3:64" x14ac:dyDescent="0.2">
      <c r="C953" s="62"/>
      <c r="D953" s="62"/>
      <c r="AA953" s="113"/>
      <c r="AB953" s="113"/>
      <c r="AC953" s="113"/>
      <c r="AD953" s="113"/>
      <c r="AE953" s="113"/>
      <c r="AG953" s="270"/>
      <c r="AN953" s="113"/>
      <c r="AO953" s="113"/>
      <c r="AP953" s="113"/>
      <c r="AQ953" s="113"/>
      <c r="AR953" s="113"/>
      <c r="AS953" s="113"/>
      <c r="AT953" s="113"/>
      <c r="AU953" s="113"/>
      <c r="AV953" s="113"/>
    </row>
    <row r="954" spans="3:64" x14ac:dyDescent="0.2">
      <c r="C954" s="62"/>
      <c r="D954" s="62"/>
      <c r="AA954" s="113"/>
      <c r="AB954" s="113"/>
      <c r="AC954" s="113"/>
      <c r="AD954" s="113"/>
      <c r="AE954" s="113"/>
      <c r="AG954" s="270"/>
      <c r="AN954" s="113"/>
      <c r="AO954" s="113"/>
      <c r="AP954" s="113"/>
      <c r="AQ954" s="113"/>
      <c r="AR954" s="113"/>
      <c r="AS954" s="113"/>
      <c r="AT954" s="113"/>
      <c r="AU954" s="113"/>
    </row>
    <row r="955" spans="3:64" x14ac:dyDescent="0.2">
      <c r="C955" s="62"/>
      <c r="D955" s="62"/>
      <c r="AA955" s="113"/>
      <c r="AB955" s="113"/>
      <c r="AC955" s="113"/>
      <c r="AD955" s="113"/>
      <c r="AE955" s="113"/>
      <c r="AG955" s="270"/>
      <c r="AN955" s="113"/>
      <c r="AO955" s="113"/>
      <c r="AP955" s="113"/>
      <c r="AQ955" s="113"/>
      <c r="AR955" s="113"/>
      <c r="AS955" s="113"/>
      <c r="AT955" s="113"/>
      <c r="AU955" s="113"/>
    </row>
    <row r="956" spans="3:64" x14ac:dyDescent="0.2">
      <c r="C956" s="62"/>
      <c r="D956" s="62"/>
      <c r="AA956" s="113"/>
      <c r="AB956" s="113"/>
      <c r="AC956" s="113"/>
      <c r="AD956" s="113"/>
      <c r="AE956" s="113"/>
      <c r="AG956" s="270"/>
      <c r="AN956" s="113"/>
      <c r="AO956" s="113"/>
      <c r="AP956" s="113"/>
      <c r="AQ956" s="113"/>
      <c r="AR956" s="113"/>
      <c r="AS956" s="113"/>
      <c r="AT956" s="113"/>
      <c r="AU956" s="113"/>
    </row>
    <row r="957" spans="3:64" x14ac:dyDescent="0.2">
      <c r="C957" s="62"/>
      <c r="D957" s="62"/>
      <c r="AA957" s="113"/>
      <c r="AB957" s="113"/>
      <c r="AC957" s="113"/>
      <c r="AD957" s="113"/>
      <c r="AE957" s="113"/>
      <c r="AG957" s="270"/>
      <c r="AN957" s="113"/>
      <c r="AO957" s="113"/>
      <c r="AP957" s="113"/>
      <c r="AQ957" s="113"/>
      <c r="AR957" s="113"/>
      <c r="AS957" s="113"/>
      <c r="AT957" s="113"/>
      <c r="AU957" s="113"/>
    </row>
    <row r="958" spans="3:64" x14ac:dyDescent="0.2">
      <c r="C958" s="62"/>
      <c r="D958" s="62"/>
      <c r="AA958" s="113"/>
      <c r="AB958" s="113"/>
      <c r="AC958" s="113"/>
      <c r="AD958" s="113"/>
      <c r="AE958" s="113"/>
      <c r="AG958" s="270"/>
      <c r="AN958" s="113"/>
      <c r="AO958" s="113"/>
      <c r="AP958" s="113"/>
      <c r="AQ958" s="113"/>
      <c r="AR958" s="113"/>
      <c r="AS958" s="113"/>
      <c r="AT958" s="113"/>
      <c r="AU958" s="113"/>
    </row>
    <row r="959" spans="3:64" x14ac:dyDescent="0.2">
      <c r="C959" s="62"/>
      <c r="D959" s="62"/>
      <c r="AA959" s="113"/>
      <c r="AB959" s="113"/>
      <c r="AC959" s="113"/>
      <c r="AD959" s="113"/>
      <c r="AE959" s="113"/>
      <c r="AG959" s="270"/>
      <c r="AN959" s="113"/>
      <c r="AO959" s="113"/>
      <c r="AP959" s="113"/>
      <c r="AQ959" s="113"/>
      <c r="AR959" s="113"/>
      <c r="AS959" s="113"/>
      <c r="AT959" s="113"/>
      <c r="AU959" s="113"/>
      <c r="AV959" s="113"/>
    </row>
    <row r="960" spans="3:64" x14ac:dyDescent="0.2">
      <c r="C960" s="62"/>
      <c r="D960" s="62"/>
      <c r="AA960" s="113"/>
      <c r="AB960" s="113"/>
      <c r="AC960" s="113"/>
      <c r="AD960" s="113"/>
      <c r="AE960" s="113"/>
      <c r="AG960" s="270"/>
      <c r="AN960" s="113"/>
      <c r="AO960" s="113"/>
      <c r="AP960" s="113"/>
      <c r="AQ960" s="113"/>
      <c r="AR960" s="113"/>
      <c r="AS960" s="113"/>
      <c r="AT960" s="113"/>
      <c r="AU960" s="113"/>
    </row>
    <row r="961" spans="3:48" x14ac:dyDescent="0.2">
      <c r="C961" s="62"/>
      <c r="D961" s="62"/>
      <c r="AA961" s="113"/>
      <c r="AB961" s="113"/>
      <c r="AC961" s="113"/>
      <c r="AD961" s="113"/>
      <c r="AE961" s="113"/>
      <c r="AG961" s="270"/>
      <c r="AN961" s="113"/>
      <c r="AO961" s="113"/>
      <c r="AP961" s="113"/>
      <c r="AQ961" s="113"/>
      <c r="AR961" s="113"/>
      <c r="AS961" s="113"/>
      <c r="AT961" s="113"/>
      <c r="AU961" s="113"/>
    </row>
    <row r="962" spans="3:48" x14ac:dyDescent="0.2">
      <c r="C962" s="62"/>
      <c r="D962" s="62"/>
      <c r="AA962" s="113"/>
      <c r="AB962" s="113"/>
      <c r="AC962" s="113"/>
      <c r="AD962" s="113"/>
      <c r="AE962" s="113"/>
      <c r="AG962" s="270"/>
      <c r="AN962" s="113"/>
      <c r="AO962" s="113"/>
      <c r="AP962" s="113"/>
      <c r="AQ962" s="113"/>
      <c r="AR962" s="113"/>
      <c r="AS962" s="113"/>
      <c r="AT962" s="113"/>
      <c r="AU962" s="113"/>
    </row>
    <row r="963" spans="3:48" x14ac:dyDescent="0.2">
      <c r="C963" s="62"/>
      <c r="D963" s="62"/>
      <c r="AA963" s="113"/>
      <c r="AB963" s="113"/>
      <c r="AC963" s="113"/>
      <c r="AD963" s="113"/>
      <c r="AE963" s="113"/>
      <c r="AG963" s="270"/>
      <c r="AN963" s="113"/>
      <c r="AO963" s="113"/>
      <c r="AP963" s="113"/>
      <c r="AQ963" s="113"/>
      <c r="AR963" s="113"/>
      <c r="AS963" s="113"/>
      <c r="AT963" s="113"/>
      <c r="AU963" s="113"/>
    </row>
    <row r="964" spans="3:48" x14ac:dyDescent="0.2">
      <c r="C964" s="62"/>
      <c r="D964" s="62"/>
      <c r="AA964" s="113"/>
      <c r="AB964" s="113"/>
      <c r="AC964" s="113"/>
      <c r="AD964" s="113"/>
      <c r="AE964" s="113"/>
      <c r="AG964" s="270"/>
      <c r="AN964" s="113"/>
      <c r="AO964" s="113"/>
      <c r="AP964" s="113"/>
      <c r="AQ964" s="113"/>
      <c r="AR964" s="113"/>
      <c r="AS964" s="113"/>
      <c r="AT964" s="113"/>
      <c r="AU964" s="113"/>
    </row>
    <row r="965" spans="3:48" x14ac:dyDescent="0.2">
      <c r="C965" s="62"/>
      <c r="D965" s="62"/>
      <c r="AA965" s="113"/>
      <c r="AB965" s="113"/>
      <c r="AC965" s="113"/>
      <c r="AD965" s="113"/>
      <c r="AE965" s="113"/>
      <c r="AG965" s="270"/>
      <c r="AN965" s="113"/>
      <c r="AO965" s="113"/>
      <c r="AP965" s="113"/>
      <c r="AQ965" s="113"/>
      <c r="AR965" s="113"/>
      <c r="AS965" s="113"/>
      <c r="AT965" s="113"/>
      <c r="AU965" s="113"/>
    </row>
    <row r="966" spans="3:48" x14ac:dyDescent="0.2">
      <c r="C966" s="62"/>
      <c r="D966" s="62"/>
      <c r="AA966" s="113"/>
      <c r="AB966" s="113"/>
      <c r="AC966" s="113"/>
      <c r="AD966" s="113"/>
      <c r="AE966" s="113"/>
      <c r="AG966" s="270"/>
      <c r="AN966" s="113"/>
      <c r="AO966" s="113"/>
      <c r="AP966" s="113"/>
      <c r="AQ966" s="113"/>
      <c r="AR966" s="113"/>
      <c r="AS966" s="113"/>
      <c r="AT966" s="113"/>
      <c r="AU966" s="113"/>
    </row>
    <row r="967" spans="3:48" x14ac:dyDescent="0.2">
      <c r="C967" s="62"/>
      <c r="D967" s="62"/>
      <c r="AA967" s="113"/>
      <c r="AB967" s="113"/>
      <c r="AC967" s="113"/>
      <c r="AD967" s="113"/>
      <c r="AE967" s="113"/>
      <c r="AG967" s="270"/>
      <c r="AN967" s="113"/>
      <c r="AO967" s="113"/>
      <c r="AP967" s="113"/>
      <c r="AQ967" s="113"/>
      <c r="AR967" s="113"/>
      <c r="AS967" s="113"/>
      <c r="AT967" s="113"/>
      <c r="AU967" s="113"/>
    </row>
    <row r="968" spans="3:48" x14ac:dyDescent="0.2">
      <c r="C968" s="62"/>
      <c r="D968" s="62"/>
      <c r="AA968" s="113"/>
      <c r="AB968" s="113"/>
      <c r="AC968" s="113"/>
      <c r="AD968" s="113"/>
      <c r="AE968" s="113"/>
      <c r="AG968" s="270"/>
      <c r="AN968" s="113"/>
      <c r="AO968" s="113"/>
      <c r="AP968" s="113"/>
      <c r="AQ968" s="113"/>
      <c r="AR968" s="113"/>
      <c r="AS968" s="113"/>
      <c r="AT968" s="113"/>
      <c r="AU968" s="113"/>
    </row>
    <row r="969" spans="3:48" x14ac:dyDescent="0.2">
      <c r="C969" s="62"/>
      <c r="D969" s="62"/>
      <c r="AA969" s="113"/>
      <c r="AB969" s="113"/>
      <c r="AC969" s="113"/>
      <c r="AD969" s="113"/>
      <c r="AE969" s="113"/>
      <c r="AG969" s="270"/>
      <c r="AN969" s="113"/>
      <c r="AO969" s="113"/>
      <c r="AP969" s="113"/>
      <c r="AQ969" s="113"/>
      <c r="AR969" s="113"/>
      <c r="AS969" s="113"/>
      <c r="AT969" s="113"/>
      <c r="AU969" s="113"/>
    </row>
    <row r="970" spans="3:48" x14ac:dyDescent="0.2">
      <c r="C970" s="62"/>
      <c r="D970" s="62"/>
      <c r="AA970" s="113"/>
      <c r="AB970" s="113"/>
      <c r="AC970" s="113"/>
      <c r="AD970" s="113"/>
      <c r="AE970" s="113"/>
      <c r="AG970" s="270"/>
      <c r="AN970" s="113"/>
      <c r="AO970" s="113"/>
      <c r="AP970" s="113"/>
      <c r="AQ970" s="113"/>
      <c r="AR970" s="113"/>
      <c r="AS970" s="113"/>
      <c r="AT970" s="113"/>
      <c r="AU970" s="113"/>
      <c r="AV970" s="113"/>
    </row>
    <row r="971" spans="3:48" x14ac:dyDescent="0.2">
      <c r="C971" s="62"/>
      <c r="D971" s="62"/>
      <c r="AA971" s="113"/>
      <c r="AB971" s="113"/>
      <c r="AC971" s="113"/>
      <c r="AD971" s="113"/>
      <c r="AE971" s="113"/>
      <c r="AG971" s="270"/>
      <c r="AN971" s="113"/>
      <c r="AO971" s="113"/>
      <c r="AP971" s="113"/>
      <c r="AQ971" s="113"/>
      <c r="AR971" s="113"/>
      <c r="AS971" s="113"/>
      <c r="AT971" s="113"/>
      <c r="AU971" s="113"/>
    </row>
    <row r="972" spans="3:48" x14ac:dyDescent="0.2">
      <c r="C972" s="62"/>
      <c r="D972" s="62"/>
      <c r="AA972" s="113"/>
      <c r="AB972" s="113"/>
      <c r="AC972" s="113"/>
      <c r="AD972" s="113"/>
      <c r="AE972" s="113"/>
      <c r="AG972" s="270"/>
      <c r="AN972" s="113"/>
      <c r="AO972" s="113"/>
      <c r="AP972" s="113"/>
      <c r="AQ972" s="113"/>
      <c r="AR972" s="113"/>
      <c r="AS972" s="113"/>
      <c r="AT972" s="113"/>
      <c r="AU972" s="113"/>
    </row>
    <row r="973" spans="3:48" x14ac:dyDescent="0.2">
      <c r="C973" s="62"/>
      <c r="D973" s="62"/>
      <c r="AA973" s="113"/>
      <c r="AB973" s="113"/>
      <c r="AC973" s="113"/>
      <c r="AD973" s="113"/>
      <c r="AE973" s="113"/>
      <c r="AG973" s="270"/>
      <c r="AN973" s="113"/>
      <c r="AO973" s="113"/>
      <c r="AP973" s="113"/>
      <c r="AQ973" s="113"/>
      <c r="AR973" s="113"/>
      <c r="AS973" s="113"/>
      <c r="AT973" s="113"/>
      <c r="AU973" s="113"/>
    </row>
    <row r="974" spans="3:48" x14ac:dyDescent="0.2">
      <c r="C974" s="62"/>
      <c r="D974" s="62"/>
      <c r="AA974" s="113"/>
      <c r="AB974" s="113"/>
      <c r="AC974" s="113"/>
      <c r="AD974" s="113"/>
      <c r="AE974" s="113"/>
      <c r="AG974" s="270"/>
      <c r="AN974" s="113"/>
      <c r="AO974" s="113"/>
      <c r="AP974" s="113"/>
      <c r="AQ974" s="113"/>
      <c r="AR974" s="113"/>
      <c r="AS974" s="113"/>
      <c r="AT974" s="113"/>
      <c r="AU974" s="113"/>
    </row>
    <row r="975" spans="3:48" x14ac:dyDescent="0.2">
      <c r="C975" s="62"/>
      <c r="D975" s="62"/>
      <c r="AA975" s="113"/>
      <c r="AB975" s="113"/>
      <c r="AC975" s="113"/>
      <c r="AD975" s="113"/>
      <c r="AE975" s="113"/>
      <c r="AG975" s="270"/>
      <c r="AN975" s="113"/>
      <c r="AO975" s="113"/>
      <c r="AP975" s="113"/>
      <c r="AQ975" s="113"/>
      <c r="AR975" s="113"/>
      <c r="AS975" s="113"/>
      <c r="AT975" s="113"/>
      <c r="AU975" s="113"/>
    </row>
    <row r="976" spans="3:48" x14ac:dyDescent="0.2">
      <c r="C976" s="62"/>
      <c r="D976" s="62"/>
      <c r="AA976" s="113"/>
      <c r="AB976" s="113"/>
      <c r="AC976" s="113"/>
      <c r="AD976" s="113"/>
      <c r="AE976" s="113"/>
      <c r="AG976" s="270"/>
      <c r="AN976" s="113"/>
      <c r="AO976" s="113"/>
      <c r="AP976" s="113"/>
      <c r="AQ976" s="113"/>
      <c r="AR976" s="113"/>
      <c r="AS976" s="113"/>
      <c r="AT976" s="113"/>
      <c r="AU976" s="113"/>
      <c r="AV976" s="113"/>
    </row>
    <row r="977" spans="3:64" x14ac:dyDescent="0.2">
      <c r="C977" s="62"/>
      <c r="D977" s="62"/>
      <c r="AA977" s="113"/>
      <c r="AB977" s="113"/>
      <c r="AC977" s="113"/>
      <c r="AD977" s="113"/>
      <c r="AE977" s="113"/>
      <c r="AG977" s="270"/>
      <c r="AN977" s="113"/>
      <c r="AO977" s="113"/>
      <c r="AP977" s="113"/>
      <c r="AQ977" s="113"/>
      <c r="AR977" s="113"/>
      <c r="AS977" s="113"/>
      <c r="AT977" s="113"/>
      <c r="AU977" s="113"/>
    </row>
    <row r="978" spans="3:64" x14ac:dyDescent="0.2">
      <c r="C978" s="62"/>
      <c r="D978" s="62"/>
      <c r="AA978" s="113"/>
      <c r="AB978" s="113"/>
      <c r="AC978" s="113"/>
      <c r="AD978" s="113"/>
      <c r="AE978" s="113"/>
      <c r="AG978" s="270"/>
      <c r="AN978" s="113"/>
      <c r="AO978" s="113"/>
      <c r="AP978" s="113"/>
      <c r="AQ978" s="113"/>
      <c r="AR978" s="113"/>
      <c r="AS978" s="113"/>
      <c r="AT978" s="113"/>
      <c r="AU978" s="113"/>
    </row>
    <row r="979" spans="3:64" x14ac:dyDescent="0.2">
      <c r="C979" s="62"/>
      <c r="D979" s="62"/>
      <c r="AA979" s="113"/>
      <c r="AB979" s="113"/>
      <c r="AC979" s="113"/>
      <c r="AD979" s="113"/>
      <c r="AE979" s="113"/>
      <c r="AG979" s="270"/>
      <c r="AN979" s="113"/>
      <c r="AO979" s="113"/>
      <c r="AP979" s="113"/>
      <c r="AQ979" s="113"/>
      <c r="AR979" s="113"/>
      <c r="AS979" s="113"/>
      <c r="AT979" s="113"/>
      <c r="AU979" s="113"/>
    </row>
    <row r="980" spans="3:64" x14ac:dyDescent="0.2">
      <c r="C980" s="62"/>
      <c r="D980" s="62"/>
      <c r="AA980" s="113"/>
      <c r="AB980" s="113"/>
      <c r="AC980" s="113"/>
      <c r="AD980" s="113"/>
      <c r="AE980" s="113"/>
      <c r="AG980" s="270"/>
      <c r="AN980" s="113"/>
      <c r="AO980" s="113"/>
      <c r="AP980" s="113"/>
      <c r="AQ980" s="113"/>
      <c r="AR980" s="113"/>
      <c r="AS980" s="113"/>
      <c r="AT980" s="113"/>
      <c r="AU980" s="113"/>
    </row>
    <row r="981" spans="3:64" x14ac:dyDescent="0.2">
      <c r="C981" s="62"/>
      <c r="D981" s="62"/>
      <c r="AA981" s="113"/>
      <c r="AB981" s="113"/>
      <c r="AC981" s="113"/>
      <c r="AD981" s="113"/>
      <c r="AE981" s="113"/>
      <c r="AG981" s="270"/>
      <c r="AN981" s="113"/>
      <c r="AO981" s="113"/>
      <c r="AP981" s="113"/>
      <c r="AQ981" s="113"/>
      <c r="AR981" s="113"/>
      <c r="AS981" s="113"/>
      <c r="AT981" s="113"/>
      <c r="AU981" s="113"/>
    </row>
    <row r="982" spans="3:64" x14ac:dyDescent="0.2">
      <c r="C982" s="62"/>
      <c r="D982" s="62"/>
      <c r="AA982" s="113"/>
      <c r="AB982" s="113"/>
      <c r="AC982" s="113"/>
      <c r="AD982" s="113"/>
      <c r="AE982" s="113"/>
      <c r="AG982" s="270"/>
      <c r="AN982" s="113"/>
      <c r="AO982" s="113"/>
      <c r="AP982" s="113"/>
      <c r="AQ982" s="113"/>
      <c r="AR982" s="113"/>
      <c r="AS982" s="113"/>
      <c r="AT982" s="113"/>
      <c r="AU982" s="113"/>
    </row>
    <row r="983" spans="3:64" x14ac:dyDescent="0.2">
      <c r="C983" s="62"/>
      <c r="D983" s="62"/>
      <c r="AA983" s="113"/>
      <c r="AB983" s="113"/>
      <c r="AC983" s="113"/>
      <c r="AD983" s="113"/>
      <c r="AE983" s="113"/>
      <c r="AG983" s="270"/>
      <c r="AN983" s="113"/>
      <c r="AO983" s="113"/>
      <c r="AP983" s="113"/>
      <c r="AQ983" s="113"/>
      <c r="AR983" s="113"/>
      <c r="AS983" s="113"/>
      <c r="AT983" s="113"/>
      <c r="AU983" s="113"/>
    </row>
    <row r="984" spans="3:64" x14ac:dyDescent="0.2">
      <c r="C984" s="62"/>
      <c r="D984" s="62"/>
      <c r="AA984" s="113"/>
      <c r="AB984" s="113"/>
      <c r="AC984" s="113"/>
      <c r="AD984" s="113"/>
      <c r="AE984" s="113"/>
      <c r="AG984" s="270"/>
      <c r="AN984" s="113"/>
      <c r="AO984" s="113"/>
      <c r="AP984" s="113"/>
      <c r="AQ984" s="113"/>
      <c r="AR984" s="113"/>
      <c r="AS984" s="113"/>
      <c r="AT984" s="113"/>
      <c r="AU984" s="113"/>
    </row>
    <row r="985" spans="3:64" x14ac:dyDescent="0.2">
      <c r="C985" s="62"/>
      <c r="D985" s="62"/>
      <c r="AA985" s="113"/>
      <c r="AB985" s="113"/>
      <c r="AC985" s="113"/>
      <c r="AD985" s="113"/>
      <c r="AE985" s="113"/>
      <c r="AG985" s="270"/>
      <c r="AN985" s="113"/>
      <c r="AO985" s="113"/>
      <c r="AP985" s="113"/>
      <c r="AQ985" s="113"/>
      <c r="AR985" s="113"/>
      <c r="AS985" s="113"/>
      <c r="AT985" s="113"/>
      <c r="AU985" s="113"/>
    </row>
    <row r="986" spans="3:64" x14ac:dyDescent="0.2">
      <c r="C986" s="62"/>
      <c r="D986" s="62"/>
      <c r="AA986" s="113"/>
      <c r="AB986" s="113"/>
      <c r="AC986" s="113"/>
      <c r="AD986" s="113"/>
      <c r="AE986" s="113"/>
      <c r="AG986" s="270"/>
      <c r="AN986" s="113"/>
      <c r="AO986" s="113"/>
      <c r="AP986" s="113"/>
      <c r="AQ986" s="113"/>
      <c r="AR986" s="113"/>
      <c r="AS986" s="113"/>
      <c r="AT986" s="113"/>
      <c r="AU986" s="113"/>
    </row>
    <row r="987" spans="3:64" x14ac:dyDescent="0.2">
      <c r="C987" s="62"/>
      <c r="D987" s="62"/>
      <c r="AA987" s="113"/>
      <c r="AB987" s="113"/>
      <c r="AC987" s="113"/>
      <c r="AD987" s="113"/>
      <c r="AE987" s="113"/>
      <c r="AG987" s="270"/>
      <c r="AN987" s="113"/>
      <c r="AO987" s="113"/>
      <c r="AP987" s="113"/>
      <c r="AQ987" s="113"/>
      <c r="AR987" s="113"/>
      <c r="AS987" s="113"/>
      <c r="AT987" s="113"/>
      <c r="AU987" s="113"/>
    </row>
    <row r="988" spans="3:64" x14ac:dyDescent="0.2">
      <c r="C988" s="62"/>
      <c r="D988" s="62"/>
      <c r="AA988" s="113"/>
      <c r="AB988" s="113"/>
      <c r="AC988" s="113"/>
      <c r="AD988" s="113"/>
      <c r="AE988" s="113"/>
      <c r="AG988" s="270"/>
      <c r="AN988" s="113"/>
      <c r="AO988" s="113"/>
      <c r="AP988" s="113"/>
      <c r="AQ988" s="113"/>
      <c r="AR988" s="113"/>
      <c r="AS988" s="113"/>
      <c r="AT988" s="113"/>
      <c r="AU988" s="113"/>
    </row>
    <row r="989" spans="3:64" x14ac:dyDescent="0.2">
      <c r="C989" s="62"/>
      <c r="D989" s="62"/>
      <c r="AA989" s="113"/>
      <c r="AB989" s="113"/>
      <c r="AC989" s="113"/>
      <c r="AD989" s="113"/>
      <c r="AE989" s="113"/>
      <c r="AG989" s="270"/>
      <c r="AN989" s="113"/>
      <c r="AO989" s="113"/>
      <c r="AP989" s="113"/>
      <c r="AQ989" s="113"/>
      <c r="AR989" s="113"/>
      <c r="AS989" s="113"/>
      <c r="AT989" s="113"/>
      <c r="AU989" s="113"/>
      <c r="AV989" s="113"/>
      <c r="AW989" s="113"/>
      <c r="AX989" s="113"/>
      <c r="AY989" s="113"/>
      <c r="AZ989" s="113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</row>
    <row r="990" spans="3:64" x14ac:dyDescent="0.2">
      <c r="C990" s="62"/>
      <c r="D990" s="62"/>
      <c r="AA990" s="113"/>
      <c r="AB990" s="113"/>
      <c r="AC990" s="113"/>
      <c r="AD990" s="113"/>
      <c r="AE990" s="113"/>
      <c r="AG990" s="270"/>
      <c r="AN990" s="113"/>
      <c r="AO990" s="113"/>
      <c r="AP990" s="113"/>
      <c r="AQ990" s="113"/>
      <c r="AR990" s="113"/>
      <c r="AS990" s="113"/>
      <c r="AT990" s="113"/>
      <c r="AU990" s="113"/>
    </row>
    <row r="991" spans="3:64" x14ac:dyDescent="0.2">
      <c r="C991" s="62"/>
      <c r="D991" s="62"/>
      <c r="AA991" s="113"/>
      <c r="AB991" s="113"/>
      <c r="AC991" s="113"/>
      <c r="AD991" s="113"/>
      <c r="AE991" s="113"/>
      <c r="AG991" s="270"/>
      <c r="AN991" s="113"/>
      <c r="AO991" s="113"/>
      <c r="AP991" s="113"/>
      <c r="AQ991" s="113"/>
      <c r="AR991" s="113"/>
      <c r="AS991" s="113"/>
      <c r="AT991" s="113"/>
      <c r="AU991" s="113"/>
    </row>
    <row r="992" spans="3:64" x14ac:dyDescent="0.2">
      <c r="C992" s="62"/>
      <c r="D992" s="62"/>
      <c r="AA992" s="113"/>
      <c r="AB992" s="113"/>
      <c r="AC992" s="113"/>
      <c r="AD992" s="113"/>
      <c r="AE992" s="113"/>
      <c r="AG992" s="270"/>
      <c r="AN992" s="113"/>
      <c r="AO992" s="113"/>
      <c r="AP992" s="113"/>
      <c r="AQ992" s="113"/>
      <c r="AR992" s="113"/>
      <c r="AS992" s="113"/>
      <c r="AT992" s="113"/>
      <c r="AU992" s="113"/>
    </row>
    <row r="993" spans="3:64" x14ac:dyDescent="0.2">
      <c r="C993" s="62"/>
      <c r="D993" s="62"/>
      <c r="AA993" s="113"/>
      <c r="AB993" s="113"/>
      <c r="AC993" s="113"/>
      <c r="AD993" s="113"/>
      <c r="AE993" s="113"/>
      <c r="AG993" s="270"/>
      <c r="AN993" s="113"/>
      <c r="AO993" s="113"/>
      <c r="AP993" s="113"/>
      <c r="AQ993" s="113"/>
      <c r="AR993" s="113"/>
      <c r="AS993" s="113"/>
      <c r="AT993" s="113"/>
      <c r="AU993" s="113"/>
    </row>
    <row r="994" spans="3:64" x14ac:dyDescent="0.2">
      <c r="C994" s="62"/>
      <c r="D994" s="62"/>
      <c r="AA994" s="113"/>
      <c r="AB994" s="113"/>
      <c r="AC994" s="113"/>
      <c r="AD994" s="113"/>
      <c r="AE994" s="113"/>
      <c r="AG994" s="270"/>
      <c r="AN994" s="113"/>
      <c r="AO994" s="113"/>
      <c r="AP994" s="113"/>
      <c r="AQ994" s="113"/>
      <c r="AR994" s="113"/>
      <c r="AS994" s="113"/>
      <c r="AT994" s="113"/>
      <c r="AU994" s="113"/>
    </row>
    <row r="995" spans="3:64" x14ac:dyDescent="0.2">
      <c r="C995" s="62"/>
      <c r="D995" s="62"/>
      <c r="AA995" s="113"/>
      <c r="AB995" s="113"/>
      <c r="AC995" s="113"/>
      <c r="AD995" s="113"/>
      <c r="AE995" s="113"/>
      <c r="AG995" s="270"/>
      <c r="AN995" s="113"/>
      <c r="AO995" s="113"/>
      <c r="AP995" s="113"/>
      <c r="AQ995" s="113"/>
      <c r="AR995" s="113"/>
      <c r="AS995" s="113"/>
      <c r="AT995" s="113"/>
      <c r="AU995" s="113"/>
    </row>
    <row r="996" spans="3:64" x14ac:dyDescent="0.2">
      <c r="C996" s="62"/>
      <c r="D996" s="62"/>
      <c r="AA996" s="113"/>
      <c r="AB996" s="113"/>
      <c r="AC996" s="113"/>
      <c r="AD996" s="113"/>
      <c r="AE996" s="113"/>
      <c r="AG996" s="270"/>
      <c r="AN996" s="113"/>
      <c r="AO996" s="113"/>
      <c r="AP996" s="113"/>
      <c r="AQ996" s="113"/>
      <c r="AR996" s="113"/>
      <c r="AS996" s="113"/>
      <c r="AT996" s="113"/>
      <c r="AU996" s="113"/>
    </row>
    <row r="997" spans="3:64" x14ac:dyDescent="0.2">
      <c r="C997" s="62"/>
      <c r="D997" s="62"/>
      <c r="AA997" s="113"/>
      <c r="AB997" s="113"/>
      <c r="AC997" s="113"/>
      <c r="AD997" s="113"/>
      <c r="AE997" s="113"/>
      <c r="AG997" s="270"/>
      <c r="AN997" s="113"/>
      <c r="AO997" s="113"/>
      <c r="AP997" s="113"/>
      <c r="AQ997" s="113"/>
      <c r="AR997" s="113"/>
      <c r="AS997" s="113"/>
      <c r="AT997" s="113"/>
      <c r="AU997" s="113"/>
    </row>
    <row r="998" spans="3:64" x14ac:dyDescent="0.2">
      <c r="C998" s="62"/>
      <c r="D998" s="62"/>
      <c r="AA998" s="113"/>
      <c r="AB998" s="113"/>
      <c r="AC998" s="113"/>
      <c r="AD998" s="113"/>
      <c r="AE998" s="113"/>
      <c r="AG998" s="270"/>
      <c r="AN998" s="113"/>
      <c r="AO998" s="113"/>
      <c r="AP998" s="113"/>
      <c r="AQ998" s="113"/>
      <c r="AR998" s="113"/>
      <c r="AS998" s="113"/>
      <c r="AT998" s="113"/>
      <c r="AU998" s="113"/>
    </row>
    <row r="999" spans="3:64" x14ac:dyDescent="0.2">
      <c r="C999" s="62"/>
      <c r="D999" s="62"/>
      <c r="AA999" s="113"/>
      <c r="AB999" s="113"/>
      <c r="AC999" s="113"/>
      <c r="AD999" s="113"/>
      <c r="AE999" s="113"/>
      <c r="AG999" s="270"/>
      <c r="AN999" s="113"/>
      <c r="AO999" s="113"/>
      <c r="AP999" s="113"/>
      <c r="AQ999" s="113"/>
      <c r="AR999" s="113"/>
      <c r="AS999" s="113"/>
      <c r="AT999" s="113"/>
      <c r="AU999" s="113"/>
    </row>
    <row r="1000" spans="3:64" x14ac:dyDescent="0.2">
      <c r="C1000" s="62"/>
      <c r="D1000" s="62"/>
      <c r="AA1000" s="113"/>
      <c r="AB1000" s="113"/>
      <c r="AC1000" s="113"/>
      <c r="AD1000" s="113"/>
      <c r="AE1000" s="113"/>
      <c r="AG1000" s="270"/>
      <c r="AN1000" s="113"/>
      <c r="AO1000" s="113"/>
      <c r="AP1000" s="113"/>
      <c r="AQ1000" s="113"/>
      <c r="AR1000" s="113"/>
      <c r="AS1000" s="113"/>
      <c r="AT1000" s="113"/>
      <c r="AU1000" s="113"/>
    </row>
    <row r="1001" spans="3:64" x14ac:dyDescent="0.2">
      <c r="C1001" s="62"/>
      <c r="D1001" s="62"/>
      <c r="AA1001" s="113"/>
      <c r="AB1001" s="113"/>
      <c r="AC1001" s="113"/>
      <c r="AD1001" s="113"/>
      <c r="AE1001" s="113"/>
      <c r="AG1001" s="270"/>
      <c r="AN1001" s="113"/>
      <c r="AO1001" s="113"/>
      <c r="AP1001" s="113"/>
      <c r="AQ1001" s="113"/>
      <c r="AR1001" s="113"/>
      <c r="AS1001" s="113"/>
      <c r="AT1001" s="113"/>
      <c r="AU1001" s="113"/>
    </row>
    <row r="1002" spans="3:64" x14ac:dyDescent="0.2">
      <c r="C1002" s="62"/>
      <c r="D1002" s="62"/>
      <c r="AA1002" s="113"/>
      <c r="AB1002" s="113"/>
      <c r="AC1002" s="113"/>
      <c r="AD1002" s="113"/>
      <c r="AE1002" s="113"/>
      <c r="AG1002" s="270"/>
      <c r="AN1002" s="113"/>
      <c r="AO1002" s="113"/>
      <c r="AP1002" s="113"/>
      <c r="AQ1002" s="113"/>
      <c r="AR1002" s="113"/>
      <c r="AS1002" s="113"/>
      <c r="AT1002" s="113"/>
      <c r="AU1002" s="113"/>
    </row>
    <row r="1003" spans="3:64" x14ac:dyDescent="0.2">
      <c r="C1003" s="62"/>
      <c r="D1003" s="62"/>
      <c r="AA1003" s="113"/>
      <c r="AB1003" s="113"/>
      <c r="AC1003" s="113"/>
      <c r="AD1003" s="113"/>
      <c r="AE1003" s="113"/>
      <c r="AG1003" s="270"/>
      <c r="AN1003" s="113"/>
      <c r="AO1003" s="113"/>
      <c r="AP1003" s="113"/>
      <c r="AQ1003" s="113"/>
      <c r="AR1003" s="113"/>
      <c r="AS1003" s="113"/>
      <c r="AT1003" s="113"/>
      <c r="AU1003" s="113"/>
    </row>
    <row r="1004" spans="3:64" x14ac:dyDescent="0.2">
      <c r="C1004" s="62"/>
      <c r="D1004" s="62"/>
      <c r="AA1004" s="113"/>
      <c r="AB1004" s="113"/>
      <c r="AC1004" s="113"/>
      <c r="AD1004" s="113"/>
      <c r="AE1004" s="113"/>
      <c r="AG1004" s="270"/>
      <c r="AN1004" s="113"/>
      <c r="AO1004" s="113"/>
      <c r="AP1004" s="113"/>
      <c r="AQ1004" s="113"/>
      <c r="AR1004" s="113"/>
      <c r="AS1004" s="113"/>
      <c r="AT1004" s="113"/>
      <c r="AU1004" s="113"/>
    </row>
    <row r="1005" spans="3:64" x14ac:dyDescent="0.2">
      <c r="C1005" s="62"/>
      <c r="D1005" s="62"/>
      <c r="AA1005" s="113"/>
      <c r="AB1005" s="113"/>
      <c r="AC1005" s="113"/>
      <c r="AD1005" s="113"/>
      <c r="AE1005" s="113"/>
      <c r="AG1005" s="270"/>
      <c r="AN1005" s="113"/>
      <c r="AO1005" s="113"/>
      <c r="AP1005" s="113"/>
      <c r="AQ1005" s="113"/>
      <c r="AR1005" s="113"/>
      <c r="AS1005" s="113"/>
      <c r="AT1005" s="113"/>
      <c r="AU1005" s="113"/>
    </row>
    <row r="1006" spans="3:64" x14ac:dyDescent="0.2">
      <c r="C1006" s="62"/>
      <c r="D1006" s="62"/>
      <c r="AA1006" s="113"/>
      <c r="AB1006" s="113"/>
      <c r="AC1006" s="113"/>
      <c r="AD1006" s="113"/>
      <c r="AE1006" s="113"/>
      <c r="AG1006" s="270"/>
      <c r="AN1006" s="113"/>
      <c r="AO1006" s="113"/>
      <c r="AP1006" s="113"/>
      <c r="AQ1006" s="113"/>
      <c r="AR1006" s="113"/>
      <c r="AS1006" s="113"/>
      <c r="AT1006" s="113"/>
      <c r="AU1006" s="113"/>
    </row>
    <row r="1007" spans="3:64" x14ac:dyDescent="0.2">
      <c r="C1007" s="62"/>
      <c r="D1007" s="62"/>
      <c r="AA1007" s="113"/>
      <c r="AB1007" s="113"/>
      <c r="AC1007" s="113"/>
      <c r="AD1007" s="113"/>
      <c r="AE1007" s="113"/>
      <c r="AG1007" s="270"/>
      <c r="AN1007" s="113"/>
      <c r="AO1007" s="113"/>
      <c r="AP1007" s="113"/>
      <c r="AQ1007" s="113"/>
      <c r="AR1007" s="113"/>
      <c r="AS1007" s="113"/>
      <c r="AT1007" s="113"/>
      <c r="AU1007" s="113"/>
      <c r="AV1007" s="113"/>
      <c r="AW1007" s="113"/>
      <c r="AX1007" s="113"/>
      <c r="AY1007" s="113"/>
      <c r="AZ1007" s="113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</row>
    <row r="1008" spans="3:64" x14ac:dyDescent="0.2">
      <c r="C1008" s="62"/>
      <c r="D1008" s="62"/>
      <c r="AA1008" s="113"/>
      <c r="AB1008" s="113"/>
      <c r="AC1008" s="113"/>
      <c r="AD1008" s="113"/>
      <c r="AE1008" s="113"/>
      <c r="AG1008" s="270"/>
      <c r="AN1008" s="113"/>
      <c r="AO1008" s="113"/>
      <c r="AP1008" s="113"/>
      <c r="AQ1008" s="113"/>
      <c r="AR1008" s="113"/>
      <c r="AS1008" s="113"/>
      <c r="AT1008" s="113"/>
      <c r="AU1008" s="113"/>
    </row>
    <row r="1009" spans="3:47" x14ac:dyDescent="0.2">
      <c r="C1009" s="62"/>
      <c r="D1009" s="62"/>
      <c r="AA1009" s="113"/>
      <c r="AB1009" s="113"/>
      <c r="AC1009" s="113"/>
      <c r="AD1009" s="113"/>
      <c r="AE1009" s="113"/>
      <c r="AG1009" s="270"/>
      <c r="AN1009" s="113"/>
      <c r="AO1009" s="113"/>
      <c r="AP1009" s="113"/>
      <c r="AQ1009" s="113"/>
      <c r="AR1009" s="113"/>
      <c r="AS1009" s="113"/>
      <c r="AT1009" s="113"/>
      <c r="AU1009" s="113"/>
    </row>
    <row r="1010" spans="3:47" x14ac:dyDescent="0.2">
      <c r="C1010" s="62"/>
      <c r="D1010" s="62"/>
      <c r="AA1010" s="113"/>
      <c r="AB1010" s="113"/>
      <c r="AC1010" s="113"/>
      <c r="AD1010" s="113"/>
      <c r="AE1010" s="113"/>
      <c r="AG1010" s="270"/>
      <c r="AN1010" s="113"/>
      <c r="AO1010" s="113"/>
      <c r="AP1010" s="113"/>
      <c r="AQ1010" s="113"/>
      <c r="AR1010" s="113"/>
      <c r="AS1010" s="113"/>
      <c r="AT1010" s="113"/>
      <c r="AU1010" s="113"/>
    </row>
    <row r="1011" spans="3:47" x14ac:dyDescent="0.2">
      <c r="C1011" s="62"/>
      <c r="D1011" s="62"/>
      <c r="AA1011" s="113"/>
      <c r="AB1011" s="113"/>
      <c r="AC1011" s="113"/>
      <c r="AD1011" s="113"/>
      <c r="AE1011" s="113"/>
      <c r="AG1011" s="270"/>
      <c r="AN1011" s="113"/>
      <c r="AO1011" s="113"/>
      <c r="AP1011" s="113"/>
      <c r="AQ1011" s="113"/>
      <c r="AR1011" s="113"/>
      <c r="AS1011" s="113"/>
      <c r="AT1011" s="113"/>
      <c r="AU1011" s="113"/>
    </row>
    <row r="1012" spans="3:47" x14ac:dyDescent="0.2">
      <c r="C1012" s="62"/>
      <c r="D1012" s="62"/>
      <c r="AA1012" s="113"/>
      <c r="AB1012" s="113"/>
      <c r="AC1012" s="113"/>
      <c r="AD1012" s="113"/>
      <c r="AE1012" s="113"/>
      <c r="AG1012" s="270"/>
      <c r="AN1012" s="113"/>
      <c r="AO1012" s="113"/>
      <c r="AP1012" s="113"/>
      <c r="AQ1012" s="113"/>
      <c r="AR1012" s="113"/>
      <c r="AS1012" s="113"/>
      <c r="AT1012" s="113"/>
      <c r="AU1012" s="113"/>
    </row>
    <row r="1013" spans="3:47" x14ac:dyDescent="0.2">
      <c r="C1013" s="62"/>
      <c r="D1013" s="62"/>
      <c r="AA1013" s="113"/>
      <c r="AB1013" s="113"/>
      <c r="AC1013" s="113"/>
      <c r="AD1013" s="113"/>
      <c r="AE1013" s="113"/>
      <c r="AG1013" s="270"/>
      <c r="AN1013" s="113"/>
      <c r="AO1013" s="113"/>
      <c r="AP1013" s="113"/>
      <c r="AQ1013" s="113"/>
      <c r="AR1013" s="113"/>
      <c r="AS1013" s="113"/>
      <c r="AT1013" s="113"/>
      <c r="AU1013" s="113"/>
    </row>
    <row r="1014" spans="3:47" x14ac:dyDescent="0.2">
      <c r="C1014" s="62"/>
      <c r="D1014" s="62"/>
      <c r="AA1014" s="113"/>
      <c r="AB1014" s="113"/>
      <c r="AC1014" s="113"/>
      <c r="AD1014" s="113"/>
      <c r="AE1014" s="113"/>
      <c r="AG1014" s="270"/>
      <c r="AN1014" s="113"/>
      <c r="AO1014" s="113"/>
      <c r="AP1014" s="113"/>
      <c r="AQ1014" s="113"/>
      <c r="AR1014" s="113"/>
      <c r="AS1014" s="113"/>
      <c r="AT1014" s="113"/>
      <c r="AU1014" s="113"/>
    </row>
    <row r="1015" spans="3:47" x14ac:dyDescent="0.2">
      <c r="C1015" s="62"/>
      <c r="D1015" s="62"/>
      <c r="AA1015" s="113"/>
      <c r="AB1015" s="113"/>
      <c r="AC1015" s="113"/>
      <c r="AD1015" s="113"/>
      <c r="AE1015" s="113"/>
      <c r="AG1015" s="270"/>
      <c r="AN1015" s="113"/>
      <c r="AO1015" s="113"/>
      <c r="AP1015" s="113"/>
      <c r="AQ1015" s="113"/>
      <c r="AR1015" s="113"/>
      <c r="AS1015" s="113"/>
      <c r="AT1015" s="113"/>
      <c r="AU1015" s="113"/>
    </row>
    <row r="1016" spans="3:47" x14ac:dyDescent="0.2">
      <c r="C1016" s="62"/>
      <c r="D1016" s="62"/>
      <c r="AA1016" s="113"/>
      <c r="AB1016" s="113"/>
      <c r="AC1016" s="113"/>
      <c r="AD1016" s="113"/>
      <c r="AE1016" s="113"/>
      <c r="AG1016" s="270"/>
      <c r="AN1016" s="113"/>
      <c r="AO1016" s="113"/>
      <c r="AP1016" s="113"/>
      <c r="AQ1016" s="113"/>
      <c r="AR1016" s="113"/>
      <c r="AS1016" s="113"/>
      <c r="AT1016" s="113"/>
      <c r="AU1016" s="113"/>
    </row>
    <row r="1017" spans="3:47" x14ac:dyDescent="0.2">
      <c r="C1017" s="62"/>
      <c r="D1017" s="62"/>
      <c r="AA1017" s="113"/>
      <c r="AB1017" s="113"/>
      <c r="AC1017" s="113"/>
      <c r="AD1017" s="113"/>
      <c r="AE1017" s="113"/>
      <c r="AG1017" s="270"/>
      <c r="AN1017" s="113"/>
      <c r="AO1017" s="113"/>
      <c r="AP1017" s="113"/>
      <c r="AQ1017" s="113"/>
      <c r="AR1017" s="113"/>
      <c r="AS1017" s="113"/>
      <c r="AT1017" s="113"/>
      <c r="AU1017" s="113"/>
    </row>
    <row r="1018" spans="3:47" x14ac:dyDescent="0.2">
      <c r="C1018" s="62"/>
      <c r="D1018" s="62"/>
      <c r="AA1018" s="113"/>
      <c r="AB1018" s="113"/>
      <c r="AC1018" s="113"/>
      <c r="AD1018" s="113"/>
      <c r="AE1018" s="113"/>
      <c r="AG1018" s="270"/>
      <c r="AN1018" s="113"/>
      <c r="AO1018" s="113"/>
      <c r="AP1018" s="113"/>
      <c r="AQ1018" s="113"/>
      <c r="AR1018" s="113"/>
      <c r="AS1018" s="113"/>
      <c r="AT1018" s="113"/>
      <c r="AU1018" s="113"/>
    </row>
    <row r="1019" spans="3:47" x14ac:dyDescent="0.2">
      <c r="C1019" s="62"/>
      <c r="D1019" s="62"/>
      <c r="AA1019" s="113"/>
      <c r="AB1019" s="113"/>
      <c r="AC1019" s="113"/>
      <c r="AD1019" s="113"/>
      <c r="AE1019" s="113"/>
      <c r="AG1019" s="270"/>
      <c r="AN1019" s="113"/>
      <c r="AO1019" s="113"/>
      <c r="AP1019" s="113"/>
      <c r="AQ1019" s="113"/>
      <c r="AR1019" s="113"/>
      <c r="AS1019" s="113"/>
      <c r="AT1019" s="113"/>
      <c r="AU1019" s="113"/>
    </row>
    <row r="1020" spans="3:47" x14ac:dyDescent="0.2">
      <c r="C1020" s="62"/>
      <c r="D1020" s="62"/>
      <c r="AA1020" s="113"/>
      <c r="AB1020" s="113"/>
      <c r="AC1020" s="113"/>
      <c r="AD1020" s="113"/>
      <c r="AE1020" s="113"/>
      <c r="AG1020" s="270"/>
      <c r="AN1020" s="113"/>
      <c r="AO1020" s="113"/>
      <c r="AP1020" s="113"/>
      <c r="AQ1020" s="113"/>
      <c r="AR1020" s="113"/>
      <c r="AS1020" s="113"/>
      <c r="AT1020" s="113"/>
      <c r="AU1020" s="113"/>
    </row>
    <row r="1021" spans="3:47" x14ac:dyDescent="0.2">
      <c r="C1021" s="62"/>
      <c r="D1021" s="62"/>
      <c r="AA1021" s="113"/>
      <c r="AB1021" s="113"/>
      <c r="AC1021" s="113"/>
      <c r="AD1021" s="113"/>
      <c r="AE1021" s="113"/>
      <c r="AG1021" s="270"/>
      <c r="AN1021" s="113"/>
      <c r="AO1021" s="113"/>
      <c r="AP1021" s="113"/>
      <c r="AQ1021" s="113"/>
      <c r="AR1021" s="113"/>
      <c r="AS1021" s="113"/>
      <c r="AT1021" s="113"/>
      <c r="AU1021" s="113"/>
    </row>
    <row r="1022" spans="3:47" x14ac:dyDescent="0.2">
      <c r="C1022" s="62"/>
      <c r="D1022" s="62"/>
      <c r="AA1022" s="113"/>
      <c r="AB1022" s="113"/>
      <c r="AC1022" s="113"/>
      <c r="AD1022" s="113"/>
      <c r="AE1022" s="113"/>
      <c r="AG1022" s="270"/>
      <c r="AN1022" s="113"/>
      <c r="AO1022" s="113"/>
      <c r="AP1022" s="113"/>
      <c r="AQ1022" s="113"/>
      <c r="AR1022" s="113"/>
      <c r="AS1022" s="113"/>
      <c r="AT1022" s="113"/>
      <c r="AU1022" s="113"/>
    </row>
    <row r="1023" spans="3:47" x14ac:dyDescent="0.2">
      <c r="C1023" s="62"/>
      <c r="D1023" s="62"/>
      <c r="AA1023" s="113"/>
      <c r="AB1023" s="113"/>
      <c r="AC1023" s="113"/>
      <c r="AD1023" s="113"/>
      <c r="AE1023" s="113"/>
      <c r="AG1023" s="270"/>
      <c r="AN1023" s="113"/>
      <c r="AO1023" s="113"/>
      <c r="AP1023" s="113"/>
      <c r="AQ1023" s="113"/>
      <c r="AR1023" s="113"/>
      <c r="AS1023" s="113"/>
      <c r="AT1023" s="113"/>
      <c r="AU1023" s="113"/>
    </row>
    <row r="1024" spans="3:47" x14ac:dyDescent="0.2">
      <c r="C1024" s="62"/>
      <c r="D1024" s="62"/>
      <c r="AA1024" s="113"/>
      <c r="AB1024" s="113"/>
      <c r="AC1024" s="113"/>
      <c r="AD1024" s="113"/>
      <c r="AE1024" s="113"/>
      <c r="AG1024" s="270"/>
      <c r="AN1024" s="113"/>
      <c r="AO1024" s="113"/>
      <c r="AP1024" s="113"/>
      <c r="AQ1024" s="113"/>
      <c r="AR1024" s="113"/>
      <c r="AS1024" s="113"/>
      <c r="AT1024" s="113"/>
      <c r="AU1024" s="113"/>
    </row>
    <row r="1025" spans="3:47" x14ac:dyDescent="0.2">
      <c r="C1025" s="62"/>
      <c r="D1025" s="62"/>
      <c r="AA1025" s="113"/>
      <c r="AB1025" s="113"/>
      <c r="AC1025" s="113"/>
      <c r="AD1025" s="113"/>
      <c r="AE1025" s="113"/>
      <c r="AG1025" s="270"/>
      <c r="AN1025" s="113"/>
      <c r="AO1025" s="113"/>
      <c r="AP1025" s="113"/>
      <c r="AQ1025" s="113"/>
      <c r="AR1025" s="113"/>
      <c r="AS1025" s="113"/>
      <c r="AT1025" s="113"/>
      <c r="AU1025" s="113"/>
    </row>
    <row r="1026" spans="3:47" x14ac:dyDescent="0.2">
      <c r="C1026" s="62"/>
      <c r="D1026" s="62"/>
      <c r="AA1026" s="113"/>
      <c r="AB1026" s="113"/>
      <c r="AC1026" s="113"/>
      <c r="AD1026" s="113"/>
      <c r="AE1026" s="113"/>
      <c r="AG1026" s="270"/>
      <c r="AN1026" s="113"/>
      <c r="AO1026" s="113"/>
      <c r="AP1026" s="113"/>
      <c r="AQ1026" s="113"/>
      <c r="AR1026" s="113"/>
      <c r="AS1026" s="113"/>
      <c r="AT1026" s="113"/>
      <c r="AU1026" s="113"/>
    </row>
    <row r="1027" spans="3:47" x14ac:dyDescent="0.2">
      <c r="C1027" s="62"/>
      <c r="D1027" s="62"/>
      <c r="AA1027" s="113"/>
      <c r="AB1027" s="113"/>
      <c r="AC1027" s="113"/>
      <c r="AD1027" s="113"/>
      <c r="AE1027" s="113"/>
      <c r="AG1027" s="270"/>
      <c r="AN1027" s="113"/>
      <c r="AO1027" s="113"/>
      <c r="AP1027" s="113"/>
      <c r="AQ1027" s="113"/>
      <c r="AR1027" s="113"/>
      <c r="AS1027" s="113"/>
      <c r="AT1027" s="113"/>
      <c r="AU1027" s="113"/>
    </row>
    <row r="1028" spans="3:47" x14ac:dyDescent="0.2">
      <c r="C1028" s="62"/>
      <c r="D1028" s="62"/>
      <c r="AA1028" s="113"/>
      <c r="AB1028" s="113"/>
      <c r="AC1028" s="113"/>
      <c r="AD1028" s="113"/>
      <c r="AE1028" s="113"/>
      <c r="AG1028" s="270"/>
      <c r="AN1028" s="113"/>
      <c r="AO1028" s="113"/>
      <c r="AP1028" s="113"/>
      <c r="AQ1028" s="113"/>
      <c r="AR1028" s="113"/>
      <c r="AS1028" s="113"/>
      <c r="AT1028" s="113"/>
      <c r="AU1028" s="113"/>
    </row>
    <row r="1029" spans="3:47" x14ac:dyDescent="0.2">
      <c r="C1029" s="62"/>
      <c r="D1029" s="62"/>
      <c r="AA1029" s="113"/>
      <c r="AB1029" s="113"/>
      <c r="AC1029" s="113"/>
      <c r="AD1029" s="113"/>
      <c r="AE1029" s="113"/>
      <c r="AG1029" s="270"/>
      <c r="AN1029" s="113"/>
      <c r="AO1029" s="113"/>
      <c r="AP1029" s="113"/>
      <c r="AQ1029" s="113"/>
      <c r="AR1029" s="113"/>
      <c r="AS1029" s="113"/>
      <c r="AT1029" s="113"/>
      <c r="AU1029" s="113"/>
    </row>
    <row r="1030" spans="3:47" x14ac:dyDescent="0.2">
      <c r="C1030" s="62"/>
      <c r="D1030" s="62"/>
      <c r="AA1030" s="113"/>
      <c r="AB1030" s="113"/>
      <c r="AC1030" s="113"/>
      <c r="AD1030" s="113"/>
      <c r="AE1030" s="113"/>
      <c r="AG1030" s="270"/>
      <c r="AN1030" s="113"/>
      <c r="AO1030" s="113"/>
      <c r="AP1030" s="113"/>
      <c r="AQ1030" s="113"/>
      <c r="AR1030" s="113"/>
      <c r="AS1030" s="113"/>
      <c r="AT1030" s="113"/>
      <c r="AU1030" s="113"/>
    </row>
    <row r="1031" spans="3:47" x14ac:dyDescent="0.2">
      <c r="C1031" s="62"/>
      <c r="D1031" s="62"/>
      <c r="AA1031" s="113"/>
      <c r="AB1031" s="113"/>
      <c r="AC1031" s="113"/>
      <c r="AD1031" s="113"/>
      <c r="AE1031" s="113"/>
      <c r="AG1031" s="270"/>
      <c r="AN1031" s="113"/>
      <c r="AO1031" s="113"/>
      <c r="AP1031" s="113"/>
      <c r="AQ1031" s="113"/>
      <c r="AR1031" s="113"/>
      <c r="AS1031" s="113"/>
      <c r="AT1031" s="113"/>
      <c r="AU1031" s="113"/>
    </row>
    <row r="1032" spans="3:47" x14ac:dyDescent="0.2">
      <c r="C1032" s="62"/>
      <c r="D1032" s="62"/>
      <c r="AA1032" s="113"/>
      <c r="AB1032" s="113"/>
      <c r="AC1032" s="113"/>
      <c r="AD1032" s="113"/>
      <c r="AE1032" s="113"/>
      <c r="AG1032" s="270"/>
      <c r="AN1032" s="113"/>
      <c r="AO1032" s="113"/>
      <c r="AP1032" s="113"/>
      <c r="AQ1032" s="113"/>
      <c r="AR1032" s="113"/>
      <c r="AS1032" s="113"/>
      <c r="AT1032" s="113"/>
      <c r="AU1032" s="113"/>
    </row>
    <row r="1033" spans="3:47" x14ac:dyDescent="0.2">
      <c r="C1033" s="62"/>
      <c r="D1033" s="62"/>
      <c r="AA1033" s="113"/>
      <c r="AB1033" s="113"/>
      <c r="AC1033" s="113"/>
      <c r="AD1033" s="113"/>
      <c r="AE1033" s="113"/>
      <c r="AG1033" s="270"/>
      <c r="AN1033" s="113"/>
      <c r="AO1033" s="113"/>
      <c r="AP1033" s="113"/>
      <c r="AQ1033" s="113"/>
      <c r="AR1033" s="113"/>
      <c r="AS1033" s="113"/>
      <c r="AT1033" s="113"/>
      <c r="AU1033" s="113"/>
    </row>
    <row r="1034" spans="3:47" x14ac:dyDescent="0.2">
      <c r="C1034" s="62"/>
      <c r="D1034" s="62"/>
      <c r="AA1034" s="113"/>
      <c r="AB1034" s="113"/>
      <c r="AC1034" s="113"/>
      <c r="AD1034" s="113"/>
      <c r="AE1034" s="113"/>
      <c r="AG1034" s="270"/>
      <c r="AN1034" s="113"/>
      <c r="AO1034" s="113"/>
      <c r="AP1034" s="113"/>
      <c r="AQ1034" s="113"/>
      <c r="AR1034" s="113"/>
      <c r="AS1034" s="113"/>
      <c r="AT1034" s="113"/>
      <c r="AU1034" s="113"/>
    </row>
    <row r="1035" spans="3:47" x14ac:dyDescent="0.2">
      <c r="C1035" s="62"/>
      <c r="D1035" s="62"/>
      <c r="AA1035" s="113"/>
      <c r="AB1035" s="113"/>
      <c r="AC1035" s="113"/>
      <c r="AD1035" s="113"/>
      <c r="AE1035" s="113"/>
      <c r="AG1035" s="270"/>
      <c r="AN1035" s="113"/>
      <c r="AO1035" s="113"/>
      <c r="AP1035" s="113"/>
      <c r="AQ1035" s="113"/>
      <c r="AR1035" s="113"/>
      <c r="AS1035" s="113"/>
      <c r="AT1035" s="113"/>
      <c r="AU1035" s="113"/>
    </row>
    <row r="1036" spans="3:47" x14ac:dyDescent="0.2">
      <c r="C1036" s="62"/>
      <c r="D1036" s="62"/>
      <c r="AA1036" s="113"/>
      <c r="AB1036" s="113"/>
      <c r="AC1036" s="113"/>
      <c r="AD1036" s="113"/>
      <c r="AE1036" s="113"/>
      <c r="AG1036" s="270"/>
      <c r="AN1036" s="113"/>
      <c r="AO1036" s="113"/>
      <c r="AP1036" s="113"/>
      <c r="AQ1036" s="113"/>
      <c r="AR1036" s="113"/>
      <c r="AS1036" s="113"/>
      <c r="AT1036" s="113"/>
      <c r="AU1036" s="113"/>
    </row>
    <row r="1037" spans="3:47" x14ac:dyDescent="0.2">
      <c r="C1037" s="62"/>
      <c r="D1037" s="62"/>
      <c r="AA1037" s="113"/>
      <c r="AB1037" s="113"/>
      <c r="AC1037" s="113"/>
      <c r="AD1037" s="113"/>
      <c r="AE1037" s="113"/>
      <c r="AG1037" s="270"/>
      <c r="AN1037" s="113"/>
      <c r="AO1037" s="113"/>
      <c r="AP1037" s="113"/>
      <c r="AQ1037" s="113"/>
      <c r="AR1037" s="113"/>
      <c r="AS1037" s="113"/>
      <c r="AT1037" s="113"/>
      <c r="AU1037" s="113"/>
    </row>
    <row r="1038" spans="3:47" x14ac:dyDescent="0.2">
      <c r="C1038" s="62"/>
      <c r="D1038" s="62"/>
      <c r="AA1038" s="113"/>
      <c r="AB1038" s="113"/>
      <c r="AC1038" s="113"/>
      <c r="AD1038" s="113"/>
      <c r="AE1038" s="113"/>
      <c r="AG1038" s="270"/>
      <c r="AN1038" s="113"/>
      <c r="AO1038" s="113"/>
      <c r="AP1038" s="113"/>
      <c r="AQ1038" s="113"/>
      <c r="AR1038" s="113"/>
      <c r="AS1038" s="113"/>
      <c r="AT1038" s="113"/>
      <c r="AU1038" s="113"/>
    </row>
    <row r="1039" spans="3:47" x14ac:dyDescent="0.2">
      <c r="C1039" s="62"/>
      <c r="D1039" s="62"/>
      <c r="AA1039" s="113"/>
      <c r="AB1039" s="113"/>
      <c r="AC1039" s="113"/>
      <c r="AD1039" s="113"/>
      <c r="AE1039" s="113"/>
      <c r="AG1039" s="270"/>
      <c r="AN1039" s="113"/>
      <c r="AO1039" s="113"/>
      <c r="AP1039" s="113"/>
      <c r="AQ1039" s="113"/>
      <c r="AR1039" s="113"/>
      <c r="AS1039" s="113"/>
      <c r="AT1039" s="113"/>
      <c r="AU1039" s="113"/>
    </row>
    <row r="1040" spans="3:47" x14ac:dyDescent="0.2">
      <c r="C1040" s="62"/>
      <c r="D1040" s="62"/>
      <c r="AA1040" s="113"/>
      <c r="AB1040" s="113"/>
      <c r="AC1040" s="113"/>
      <c r="AD1040" s="113"/>
      <c r="AE1040" s="113"/>
      <c r="AG1040" s="270"/>
      <c r="AN1040" s="113"/>
      <c r="AO1040" s="113"/>
      <c r="AP1040" s="113"/>
      <c r="AQ1040" s="113"/>
      <c r="AR1040" s="113"/>
      <c r="AS1040" s="113"/>
      <c r="AT1040" s="113"/>
      <c r="AU1040" s="113"/>
    </row>
    <row r="1041" spans="3:48" x14ac:dyDescent="0.2">
      <c r="C1041" s="62"/>
      <c r="D1041" s="62"/>
      <c r="AA1041" s="113"/>
      <c r="AB1041" s="113"/>
      <c r="AC1041" s="113"/>
      <c r="AD1041" s="113"/>
      <c r="AE1041" s="113"/>
      <c r="AG1041" s="270"/>
      <c r="AN1041" s="113"/>
      <c r="AO1041" s="113"/>
      <c r="AP1041" s="113"/>
      <c r="AQ1041" s="113"/>
      <c r="AR1041" s="113"/>
      <c r="AS1041" s="113"/>
      <c r="AT1041" s="113"/>
      <c r="AU1041" s="113"/>
    </row>
    <row r="1042" spans="3:48" x14ac:dyDescent="0.2">
      <c r="C1042" s="62"/>
      <c r="D1042" s="62"/>
      <c r="AA1042" s="113"/>
      <c r="AB1042" s="113"/>
      <c r="AC1042" s="113"/>
      <c r="AD1042" s="113"/>
      <c r="AE1042" s="113"/>
      <c r="AG1042" s="270"/>
      <c r="AN1042" s="113"/>
      <c r="AO1042" s="113"/>
      <c r="AP1042" s="113"/>
      <c r="AQ1042" s="113"/>
      <c r="AR1042" s="113"/>
      <c r="AS1042" s="113"/>
      <c r="AT1042" s="113"/>
      <c r="AU1042" s="113"/>
    </row>
    <row r="1043" spans="3:48" x14ac:dyDescent="0.2">
      <c r="C1043" s="62"/>
      <c r="D1043" s="62"/>
      <c r="AA1043" s="113"/>
      <c r="AB1043" s="113"/>
      <c r="AC1043" s="113"/>
      <c r="AD1043" s="113"/>
      <c r="AE1043" s="113"/>
      <c r="AG1043" s="270"/>
      <c r="AN1043" s="113"/>
      <c r="AO1043" s="113"/>
      <c r="AP1043" s="113"/>
      <c r="AQ1043" s="113"/>
      <c r="AR1043" s="113"/>
      <c r="AS1043" s="113"/>
      <c r="AT1043" s="113"/>
      <c r="AU1043" s="113"/>
    </row>
    <row r="1044" spans="3:48" x14ac:dyDescent="0.2">
      <c r="C1044" s="62"/>
      <c r="D1044" s="62"/>
      <c r="AA1044" s="113"/>
      <c r="AB1044" s="113"/>
      <c r="AC1044" s="113"/>
      <c r="AD1044" s="113"/>
      <c r="AE1044" s="113"/>
      <c r="AG1044" s="270"/>
      <c r="AN1044" s="113"/>
      <c r="AO1044" s="113"/>
      <c r="AP1044" s="113"/>
      <c r="AQ1044" s="113"/>
      <c r="AR1044" s="113"/>
      <c r="AS1044" s="113"/>
      <c r="AT1044" s="113"/>
      <c r="AU1044" s="113"/>
      <c r="AV1044" s="113"/>
    </row>
    <row r="1045" spans="3:48" x14ac:dyDescent="0.2">
      <c r="C1045" s="62"/>
      <c r="D1045" s="62"/>
      <c r="AA1045" s="113"/>
      <c r="AB1045" s="113"/>
      <c r="AC1045" s="113"/>
      <c r="AD1045" s="113"/>
      <c r="AE1045" s="113"/>
      <c r="AG1045" s="270"/>
      <c r="AN1045" s="113"/>
      <c r="AO1045" s="113"/>
      <c r="AP1045" s="113"/>
      <c r="AQ1045" s="113"/>
      <c r="AR1045" s="113"/>
      <c r="AS1045" s="113"/>
      <c r="AT1045" s="113"/>
      <c r="AU1045" s="113"/>
      <c r="AV1045" s="113"/>
    </row>
    <row r="1046" spans="3:48" x14ac:dyDescent="0.2">
      <c r="C1046" s="62"/>
      <c r="D1046" s="62"/>
      <c r="AA1046" s="113"/>
      <c r="AB1046" s="113"/>
      <c r="AC1046" s="113"/>
      <c r="AD1046" s="113"/>
      <c r="AE1046" s="113"/>
      <c r="AG1046" s="270"/>
      <c r="AN1046" s="113"/>
      <c r="AO1046" s="113"/>
      <c r="AP1046" s="113"/>
      <c r="AQ1046" s="113"/>
      <c r="AR1046" s="113"/>
      <c r="AS1046" s="113"/>
      <c r="AT1046" s="113"/>
      <c r="AU1046" s="113"/>
    </row>
    <row r="1047" spans="3:48" x14ac:dyDescent="0.2">
      <c r="C1047" s="62"/>
      <c r="D1047" s="62"/>
      <c r="AA1047" s="113"/>
      <c r="AB1047" s="113"/>
      <c r="AC1047" s="113"/>
      <c r="AD1047" s="113"/>
      <c r="AE1047" s="113"/>
      <c r="AG1047" s="270"/>
      <c r="AN1047" s="113"/>
      <c r="AO1047" s="113"/>
      <c r="AP1047" s="113"/>
      <c r="AQ1047" s="113"/>
      <c r="AR1047" s="113"/>
      <c r="AS1047" s="113"/>
      <c r="AT1047" s="113"/>
      <c r="AU1047" s="113"/>
    </row>
    <row r="1048" spans="3:48" x14ac:dyDescent="0.2">
      <c r="C1048" s="62"/>
      <c r="D1048" s="62"/>
      <c r="AA1048" s="113"/>
      <c r="AB1048" s="113"/>
      <c r="AC1048" s="113"/>
      <c r="AD1048" s="113"/>
      <c r="AE1048" s="113"/>
      <c r="AG1048" s="270"/>
      <c r="AN1048" s="113"/>
      <c r="AO1048" s="113"/>
      <c r="AP1048" s="113"/>
      <c r="AQ1048" s="113"/>
      <c r="AR1048" s="113"/>
      <c r="AS1048" s="113"/>
      <c r="AT1048" s="113"/>
      <c r="AU1048" s="113"/>
    </row>
    <row r="1049" spans="3:48" x14ac:dyDescent="0.2">
      <c r="C1049" s="62"/>
      <c r="D1049" s="62"/>
      <c r="AA1049" s="113"/>
      <c r="AB1049" s="113"/>
      <c r="AC1049" s="113"/>
      <c r="AD1049" s="113"/>
      <c r="AE1049" s="113"/>
      <c r="AG1049" s="270"/>
      <c r="AN1049" s="113"/>
      <c r="AO1049" s="113"/>
      <c r="AP1049" s="113"/>
      <c r="AQ1049" s="113"/>
      <c r="AR1049" s="113"/>
      <c r="AS1049" s="113"/>
      <c r="AT1049" s="113"/>
      <c r="AU1049" s="113"/>
    </row>
    <row r="1050" spans="3:48" x14ac:dyDescent="0.2">
      <c r="C1050" s="62"/>
      <c r="D1050" s="62"/>
      <c r="AA1050" s="113"/>
      <c r="AB1050" s="113"/>
      <c r="AC1050" s="113"/>
      <c r="AD1050" s="113"/>
      <c r="AE1050" s="113"/>
      <c r="AG1050" s="270"/>
      <c r="AN1050" s="113"/>
      <c r="AO1050" s="113"/>
      <c r="AP1050" s="113"/>
      <c r="AQ1050" s="113"/>
      <c r="AR1050" s="113"/>
      <c r="AS1050" s="113"/>
      <c r="AT1050" s="113"/>
      <c r="AU1050" s="113"/>
    </row>
    <row r="1051" spans="3:48" x14ac:dyDescent="0.2">
      <c r="C1051" s="62"/>
      <c r="D1051" s="62"/>
      <c r="AA1051" s="113"/>
      <c r="AB1051" s="113"/>
      <c r="AC1051" s="113"/>
      <c r="AD1051" s="113"/>
      <c r="AE1051" s="113"/>
      <c r="AG1051" s="270"/>
      <c r="AN1051" s="113"/>
      <c r="AO1051" s="113"/>
      <c r="AP1051" s="113"/>
      <c r="AQ1051" s="113"/>
      <c r="AR1051" s="113"/>
      <c r="AS1051" s="113"/>
      <c r="AT1051" s="113"/>
      <c r="AU1051" s="113"/>
    </row>
    <row r="1052" spans="3:48" x14ac:dyDescent="0.2">
      <c r="C1052" s="62"/>
      <c r="D1052" s="62"/>
      <c r="AA1052" s="113"/>
      <c r="AB1052" s="113"/>
      <c r="AC1052" s="113"/>
      <c r="AD1052" s="113"/>
      <c r="AE1052" s="113"/>
      <c r="AG1052" s="270"/>
      <c r="AN1052" s="113"/>
      <c r="AO1052" s="113"/>
      <c r="AP1052" s="113"/>
      <c r="AQ1052" s="113"/>
      <c r="AR1052" s="113"/>
      <c r="AS1052" s="113"/>
      <c r="AT1052" s="113"/>
      <c r="AU1052" s="113"/>
    </row>
    <row r="1053" spans="3:48" x14ac:dyDescent="0.2">
      <c r="C1053" s="62"/>
      <c r="D1053" s="62"/>
      <c r="AA1053" s="113"/>
      <c r="AB1053" s="113"/>
      <c r="AC1053" s="113"/>
      <c r="AD1053" s="113"/>
      <c r="AE1053" s="113"/>
      <c r="AG1053" s="270"/>
      <c r="AN1053" s="113"/>
      <c r="AO1053" s="113"/>
      <c r="AP1053" s="113"/>
      <c r="AQ1053" s="113"/>
      <c r="AR1053" s="113"/>
      <c r="AS1053" s="113"/>
      <c r="AT1053" s="113"/>
      <c r="AU1053" s="113"/>
    </row>
    <row r="1054" spans="3:48" x14ac:dyDescent="0.2">
      <c r="C1054" s="62"/>
      <c r="D1054" s="62"/>
      <c r="AA1054" s="113"/>
      <c r="AB1054" s="113"/>
      <c r="AC1054" s="113"/>
      <c r="AD1054" s="113"/>
      <c r="AE1054" s="113"/>
      <c r="AG1054" s="270"/>
      <c r="AN1054" s="113"/>
      <c r="AO1054" s="113"/>
      <c r="AP1054" s="113"/>
      <c r="AQ1054" s="113"/>
      <c r="AR1054" s="113"/>
      <c r="AS1054" s="113"/>
      <c r="AT1054" s="113"/>
      <c r="AU1054" s="113"/>
    </row>
    <row r="1055" spans="3:48" x14ac:dyDescent="0.2">
      <c r="C1055" s="62"/>
      <c r="D1055" s="62"/>
      <c r="AA1055" s="113"/>
      <c r="AB1055" s="113"/>
      <c r="AC1055" s="113"/>
      <c r="AD1055" s="113"/>
      <c r="AE1055" s="113"/>
      <c r="AG1055" s="270"/>
      <c r="AN1055" s="113"/>
      <c r="AO1055" s="113"/>
      <c r="AP1055" s="113"/>
      <c r="AQ1055" s="113"/>
      <c r="AR1055" s="113"/>
      <c r="AS1055" s="113"/>
      <c r="AT1055" s="113"/>
      <c r="AU1055" s="113"/>
    </row>
    <row r="1056" spans="3:48" x14ac:dyDescent="0.2">
      <c r="C1056" s="62"/>
      <c r="D1056" s="62"/>
      <c r="AA1056" s="113"/>
      <c r="AB1056" s="113"/>
      <c r="AC1056" s="113"/>
      <c r="AD1056" s="113"/>
      <c r="AE1056" s="113"/>
      <c r="AG1056" s="270"/>
      <c r="AN1056" s="113"/>
      <c r="AO1056" s="113"/>
      <c r="AP1056" s="113"/>
      <c r="AQ1056" s="113"/>
      <c r="AR1056" s="113"/>
      <c r="AS1056" s="113"/>
      <c r="AT1056" s="113"/>
      <c r="AU1056" s="113"/>
    </row>
    <row r="1057" spans="3:64" x14ac:dyDescent="0.2">
      <c r="C1057" s="62"/>
      <c r="D1057" s="62"/>
      <c r="AA1057" s="113"/>
      <c r="AB1057" s="113"/>
      <c r="AC1057" s="113"/>
      <c r="AD1057" s="113"/>
      <c r="AE1057" s="113"/>
      <c r="AG1057" s="270"/>
      <c r="AN1057" s="113"/>
      <c r="AO1057" s="113"/>
      <c r="AP1057" s="113"/>
      <c r="AQ1057" s="113"/>
      <c r="AR1057" s="113"/>
      <c r="AS1057" s="113"/>
      <c r="AT1057" s="113"/>
      <c r="AU1057" s="113"/>
    </row>
    <row r="1058" spans="3:64" x14ac:dyDescent="0.2">
      <c r="C1058" s="62"/>
      <c r="D1058" s="62"/>
      <c r="AA1058" s="113"/>
      <c r="AB1058" s="113"/>
      <c r="AC1058" s="113"/>
      <c r="AD1058" s="113"/>
      <c r="AE1058" s="113"/>
      <c r="AG1058" s="270"/>
      <c r="AN1058" s="113"/>
      <c r="AO1058" s="113"/>
      <c r="AP1058" s="113"/>
      <c r="AQ1058" s="113"/>
      <c r="AR1058" s="113"/>
      <c r="AS1058" s="113"/>
      <c r="AT1058" s="113"/>
      <c r="AU1058" s="113"/>
    </row>
    <row r="1059" spans="3:64" x14ac:dyDescent="0.2">
      <c r="C1059" s="62"/>
      <c r="D1059" s="62"/>
      <c r="AA1059" s="113"/>
      <c r="AB1059" s="113"/>
      <c r="AC1059" s="113"/>
      <c r="AD1059" s="113"/>
      <c r="AE1059" s="113"/>
      <c r="AG1059" s="270"/>
      <c r="AN1059" s="113"/>
      <c r="AO1059" s="113"/>
      <c r="AP1059" s="113"/>
      <c r="AQ1059" s="113"/>
      <c r="AR1059" s="113"/>
      <c r="AS1059" s="113"/>
      <c r="AT1059" s="113"/>
      <c r="AU1059" s="113"/>
    </row>
    <row r="1060" spans="3:64" x14ac:dyDescent="0.2">
      <c r="C1060" s="62"/>
      <c r="D1060" s="62"/>
      <c r="AA1060" s="113"/>
      <c r="AB1060" s="113"/>
      <c r="AC1060" s="113"/>
      <c r="AD1060" s="113"/>
      <c r="AE1060" s="113"/>
      <c r="AG1060" s="270"/>
      <c r="AN1060" s="113"/>
      <c r="AO1060" s="113"/>
      <c r="AP1060" s="113"/>
      <c r="AQ1060" s="113"/>
      <c r="AR1060" s="113"/>
      <c r="AS1060" s="113"/>
      <c r="AT1060" s="113"/>
      <c r="AU1060" s="113"/>
    </row>
    <row r="1061" spans="3:64" x14ac:dyDescent="0.2">
      <c r="C1061" s="62"/>
      <c r="D1061" s="62"/>
      <c r="AA1061" s="113"/>
      <c r="AB1061" s="113"/>
      <c r="AC1061" s="113"/>
      <c r="AD1061" s="113"/>
      <c r="AE1061" s="113"/>
      <c r="AG1061" s="270"/>
      <c r="AN1061" s="113"/>
      <c r="AO1061" s="113"/>
      <c r="AP1061" s="113"/>
      <c r="AQ1061" s="113"/>
      <c r="AR1061" s="113"/>
      <c r="AS1061" s="113"/>
      <c r="AT1061" s="113"/>
      <c r="AU1061" s="113"/>
    </row>
    <row r="1062" spans="3:64" x14ac:dyDescent="0.2">
      <c r="C1062" s="62"/>
      <c r="D1062" s="62"/>
      <c r="AA1062" s="113"/>
      <c r="AB1062" s="113"/>
      <c r="AC1062" s="113"/>
      <c r="AD1062" s="113"/>
      <c r="AE1062" s="113"/>
      <c r="AG1062" s="270"/>
      <c r="AN1062" s="113"/>
      <c r="AO1062" s="113"/>
      <c r="AP1062" s="113"/>
      <c r="AQ1062" s="113"/>
      <c r="AR1062" s="113"/>
      <c r="AS1062" s="113"/>
      <c r="AT1062" s="113"/>
      <c r="AU1062" s="113"/>
    </row>
    <row r="1063" spans="3:64" x14ac:dyDescent="0.2">
      <c r="C1063" s="62"/>
      <c r="D1063" s="62"/>
      <c r="AA1063" s="113"/>
      <c r="AB1063" s="113"/>
      <c r="AC1063" s="113"/>
      <c r="AD1063" s="113"/>
      <c r="AE1063" s="113"/>
      <c r="AG1063" s="270"/>
      <c r="AN1063" s="113"/>
      <c r="AO1063" s="113"/>
      <c r="AP1063" s="113"/>
      <c r="AQ1063" s="113"/>
      <c r="AR1063" s="113"/>
      <c r="AS1063" s="113"/>
      <c r="AT1063" s="113"/>
      <c r="AU1063" s="113"/>
    </row>
    <row r="1064" spans="3:64" x14ac:dyDescent="0.2">
      <c r="C1064" s="62"/>
      <c r="D1064" s="62"/>
      <c r="AA1064" s="113"/>
      <c r="AB1064" s="113"/>
      <c r="AC1064" s="113"/>
      <c r="AD1064" s="113"/>
      <c r="AE1064" s="113"/>
      <c r="AG1064" s="270"/>
      <c r="AN1064" s="113"/>
      <c r="AO1064" s="113"/>
      <c r="AP1064" s="113"/>
      <c r="AQ1064" s="113"/>
      <c r="AR1064" s="113"/>
      <c r="AS1064" s="113"/>
      <c r="AT1064" s="113"/>
      <c r="AU1064" s="113"/>
    </row>
    <row r="1065" spans="3:64" x14ac:dyDescent="0.2">
      <c r="C1065" s="62"/>
      <c r="D1065" s="62"/>
      <c r="AA1065" s="113"/>
      <c r="AB1065" s="113"/>
      <c r="AC1065" s="113"/>
      <c r="AD1065" s="113"/>
      <c r="AE1065" s="113"/>
      <c r="AG1065" s="270"/>
      <c r="AN1065" s="113"/>
      <c r="AO1065" s="113"/>
      <c r="AP1065" s="113"/>
      <c r="AQ1065" s="113"/>
      <c r="AR1065" s="113"/>
      <c r="AS1065" s="113"/>
      <c r="AT1065" s="113"/>
      <c r="AU1065" s="113"/>
    </row>
    <row r="1066" spans="3:64" x14ac:dyDescent="0.2">
      <c r="C1066" s="62"/>
      <c r="D1066" s="62"/>
      <c r="AA1066" s="113"/>
      <c r="AB1066" s="113"/>
      <c r="AC1066" s="113"/>
      <c r="AD1066" s="113"/>
      <c r="AE1066" s="113"/>
      <c r="AG1066" s="270"/>
      <c r="AN1066" s="113"/>
      <c r="AO1066" s="113"/>
      <c r="AP1066" s="113"/>
      <c r="AQ1066" s="113"/>
      <c r="AR1066" s="113"/>
      <c r="AS1066" s="113"/>
      <c r="AT1066" s="113"/>
      <c r="AU1066" s="113"/>
    </row>
    <row r="1067" spans="3:64" x14ac:dyDescent="0.2">
      <c r="C1067" s="62"/>
      <c r="D1067" s="62"/>
      <c r="AA1067" s="113"/>
      <c r="AB1067" s="113"/>
      <c r="AC1067" s="113"/>
      <c r="AD1067" s="113"/>
      <c r="AE1067" s="113"/>
      <c r="AG1067" s="270"/>
      <c r="AN1067" s="113"/>
      <c r="AO1067" s="113"/>
      <c r="AP1067" s="113"/>
      <c r="AQ1067" s="113"/>
      <c r="AR1067" s="113"/>
      <c r="AS1067" s="113"/>
      <c r="AT1067" s="113"/>
      <c r="AU1067" s="113"/>
    </row>
    <row r="1068" spans="3:64" x14ac:dyDescent="0.2">
      <c r="C1068" s="62"/>
      <c r="D1068" s="62"/>
      <c r="AA1068" s="113"/>
      <c r="AB1068" s="113"/>
      <c r="AC1068" s="113"/>
      <c r="AD1068" s="113"/>
      <c r="AE1068" s="113"/>
      <c r="AG1068" s="270"/>
      <c r="AN1068" s="113"/>
      <c r="AO1068" s="113"/>
      <c r="AP1068" s="113"/>
      <c r="AQ1068" s="113"/>
      <c r="AR1068" s="113"/>
      <c r="AS1068" s="113"/>
      <c r="AT1068" s="113"/>
      <c r="AU1068" s="113"/>
    </row>
    <row r="1069" spans="3:64" x14ac:dyDescent="0.2">
      <c r="C1069" s="62"/>
      <c r="D1069" s="62"/>
      <c r="AA1069" s="113"/>
      <c r="AB1069" s="113"/>
      <c r="AC1069" s="113"/>
      <c r="AD1069" s="113"/>
      <c r="AE1069" s="113"/>
      <c r="AG1069" s="270"/>
      <c r="AN1069" s="113"/>
      <c r="AO1069" s="113"/>
      <c r="AP1069" s="113"/>
      <c r="AQ1069" s="113"/>
      <c r="AR1069" s="113"/>
      <c r="AS1069" s="113"/>
      <c r="AT1069" s="113"/>
      <c r="AU1069" s="113"/>
      <c r="AV1069" s="113"/>
      <c r="AW1069" s="113"/>
      <c r="AX1069" s="113"/>
      <c r="AY1069" s="113"/>
      <c r="AZ1069" s="113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</row>
    <row r="1070" spans="3:64" x14ac:dyDescent="0.2">
      <c r="C1070" s="62"/>
      <c r="D1070" s="62"/>
      <c r="AA1070" s="113"/>
      <c r="AB1070" s="113"/>
      <c r="AC1070" s="113"/>
      <c r="AD1070" s="113"/>
      <c r="AE1070" s="113"/>
      <c r="AG1070" s="270"/>
      <c r="AN1070" s="113"/>
      <c r="AO1070" s="113"/>
      <c r="AP1070" s="113"/>
      <c r="AQ1070" s="113"/>
      <c r="AR1070" s="113"/>
      <c r="AS1070" s="113"/>
      <c r="AT1070" s="113"/>
      <c r="AU1070" s="113"/>
    </row>
    <row r="1071" spans="3:64" x14ac:dyDescent="0.2">
      <c r="C1071" s="62"/>
      <c r="D1071" s="62"/>
      <c r="AA1071" s="113"/>
      <c r="AB1071" s="113"/>
      <c r="AC1071" s="113"/>
      <c r="AD1071" s="113"/>
      <c r="AE1071" s="113"/>
      <c r="AG1071" s="270"/>
      <c r="AN1071" s="113"/>
      <c r="AO1071" s="113"/>
      <c r="AP1071" s="113"/>
      <c r="AQ1071" s="113"/>
      <c r="AR1071" s="113"/>
      <c r="AS1071" s="113"/>
      <c r="AT1071" s="113"/>
      <c r="AU1071" s="113"/>
    </row>
    <row r="1072" spans="3:64" x14ac:dyDescent="0.2">
      <c r="C1072" s="62"/>
      <c r="D1072" s="62"/>
      <c r="AA1072" s="113"/>
      <c r="AB1072" s="113"/>
      <c r="AC1072" s="113"/>
      <c r="AD1072" s="113"/>
      <c r="AE1072" s="113"/>
      <c r="AG1072" s="270"/>
      <c r="AN1072" s="113"/>
      <c r="AO1072" s="113"/>
      <c r="AP1072" s="113"/>
      <c r="AQ1072" s="113"/>
      <c r="AR1072" s="113"/>
      <c r="AS1072" s="113"/>
      <c r="AT1072" s="113"/>
      <c r="AU1072" s="113"/>
    </row>
    <row r="1073" spans="3:48" x14ac:dyDescent="0.2">
      <c r="C1073" s="62"/>
      <c r="D1073" s="62"/>
      <c r="AA1073" s="113"/>
      <c r="AB1073" s="113"/>
      <c r="AC1073" s="113"/>
      <c r="AD1073" s="113"/>
      <c r="AE1073" s="113"/>
      <c r="AG1073" s="270"/>
      <c r="AN1073" s="113"/>
      <c r="AO1073" s="113"/>
      <c r="AP1073" s="113"/>
      <c r="AQ1073" s="113"/>
      <c r="AR1073" s="113"/>
      <c r="AS1073" s="113"/>
      <c r="AT1073" s="113"/>
      <c r="AU1073" s="113"/>
    </row>
    <row r="1074" spans="3:48" x14ac:dyDescent="0.2">
      <c r="C1074" s="62"/>
      <c r="D1074" s="62"/>
      <c r="AA1074" s="113"/>
      <c r="AB1074" s="113"/>
      <c r="AC1074" s="113"/>
      <c r="AD1074" s="113"/>
      <c r="AE1074" s="113"/>
      <c r="AG1074" s="270"/>
      <c r="AN1074" s="113"/>
      <c r="AO1074" s="113"/>
      <c r="AP1074" s="113"/>
      <c r="AQ1074" s="113"/>
      <c r="AR1074" s="113"/>
      <c r="AS1074" s="113"/>
      <c r="AT1074" s="113"/>
      <c r="AU1074" s="113"/>
    </row>
    <row r="1075" spans="3:48" x14ac:dyDescent="0.2">
      <c r="C1075" s="62"/>
      <c r="D1075" s="62"/>
      <c r="AA1075" s="113"/>
      <c r="AB1075" s="113"/>
      <c r="AC1075" s="113"/>
      <c r="AD1075" s="113"/>
      <c r="AE1075" s="113"/>
      <c r="AG1075" s="270"/>
      <c r="AN1075" s="113"/>
      <c r="AO1075" s="113"/>
      <c r="AP1075" s="113"/>
      <c r="AQ1075" s="113"/>
      <c r="AR1075" s="113"/>
      <c r="AS1075" s="113"/>
      <c r="AT1075" s="113"/>
      <c r="AU1075" s="113"/>
    </row>
    <row r="1076" spans="3:48" x14ac:dyDescent="0.2">
      <c r="C1076" s="62"/>
      <c r="D1076" s="62"/>
      <c r="AA1076" s="113"/>
      <c r="AB1076" s="113"/>
      <c r="AC1076" s="113"/>
      <c r="AD1076" s="113"/>
      <c r="AE1076" s="113"/>
      <c r="AG1076" s="270"/>
      <c r="AN1076" s="113"/>
      <c r="AO1076" s="113"/>
      <c r="AP1076" s="113"/>
      <c r="AQ1076" s="113"/>
      <c r="AR1076" s="113"/>
      <c r="AS1076" s="113"/>
      <c r="AT1076" s="113"/>
      <c r="AU1076" s="113"/>
    </row>
    <row r="1077" spans="3:48" x14ac:dyDescent="0.2">
      <c r="C1077" s="62"/>
      <c r="D1077" s="62"/>
      <c r="AA1077" s="113"/>
      <c r="AB1077" s="113"/>
      <c r="AC1077" s="113"/>
      <c r="AD1077" s="113"/>
      <c r="AE1077" s="113"/>
      <c r="AG1077" s="270"/>
      <c r="AN1077" s="113"/>
      <c r="AO1077" s="113"/>
      <c r="AP1077" s="113"/>
      <c r="AQ1077" s="113"/>
      <c r="AR1077" s="113"/>
      <c r="AS1077" s="113"/>
      <c r="AT1077" s="113"/>
      <c r="AU1077" s="113"/>
    </row>
    <row r="1078" spans="3:48" x14ac:dyDescent="0.2">
      <c r="C1078" s="62"/>
      <c r="D1078" s="62"/>
      <c r="AA1078" s="113"/>
      <c r="AB1078" s="113"/>
      <c r="AC1078" s="113"/>
      <c r="AD1078" s="113"/>
      <c r="AE1078" s="113"/>
      <c r="AG1078" s="270"/>
      <c r="AN1078" s="113"/>
      <c r="AO1078" s="113"/>
      <c r="AP1078" s="113"/>
      <c r="AQ1078" s="113"/>
      <c r="AR1078" s="113"/>
      <c r="AS1078" s="113"/>
      <c r="AT1078" s="113"/>
      <c r="AU1078" s="113"/>
    </row>
    <row r="1079" spans="3:48" x14ac:dyDescent="0.2">
      <c r="C1079" s="62"/>
      <c r="D1079" s="62"/>
      <c r="AA1079" s="113"/>
      <c r="AB1079" s="113"/>
      <c r="AC1079" s="113"/>
      <c r="AD1079" s="113"/>
      <c r="AE1079" s="113"/>
      <c r="AG1079" s="270"/>
      <c r="AN1079" s="113"/>
      <c r="AO1079" s="113"/>
      <c r="AP1079" s="113"/>
      <c r="AQ1079" s="113"/>
      <c r="AR1079" s="113"/>
      <c r="AS1079" s="113"/>
      <c r="AT1079" s="113"/>
      <c r="AU1079" s="113"/>
    </row>
    <row r="1080" spans="3:48" x14ac:dyDescent="0.2">
      <c r="C1080" s="62"/>
      <c r="D1080" s="62"/>
      <c r="AA1080" s="113"/>
      <c r="AB1080" s="113"/>
      <c r="AC1080" s="113"/>
      <c r="AD1080" s="113"/>
      <c r="AE1080" s="113"/>
      <c r="AG1080" s="270"/>
      <c r="AN1080" s="113"/>
      <c r="AO1080" s="113"/>
      <c r="AP1080" s="113"/>
      <c r="AQ1080" s="113"/>
      <c r="AR1080" s="113"/>
      <c r="AS1080" s="113"/>
      <c r="AT1080" s="113"/>
      <c r="AU1080" s="113"/>
    </row>
    <row r="1081" spans="3:48" x14ac:dyDescent="0.2">
      <c r="C1081" s="62"/>
      <c r="D1081" s="62"/>
      <c r="AA1081" s="113"/>
      <c r="AB1081" s="113"/>
      <c r="AC1081" s="113"/>
      <c r="AD1081" s="113"/>
      <c r="AE1081" s="113"/>
      <c r="AG1081" s="270"/>
      <c r="AN1081" s="113"/>
      <c r="AO1081" s="113"/>
      <c r="AP1081" s="113"/>
      <c r="AQ1081" s="113"/>
      <c r="AR1081" s="113"/>
      <c r="AS1081" s="113"/>
      <c r="AT1081" s="113"/>
      <c r="AU1081" s="113"/>
      <c r="AV1081" s="113"/>
    </row>
    <row r="1082" spans="3:48" x14ac:dyDescent="0.2">
      <c r="C1082" s="62"/>
      <c r="D1082" s="62"/>
      <c r="AA1082" s="113"/>
      <c r="AB1082" s="113"/>
      <c r="AC1082" s="113"/>
      <c r="AD1082" s="113"/>
      <c r="AE1082" s="113"/>
      <c r="AG1082" s="270"/>
      <c r="AN1082" s="113"/>
      <c r="AO1082" s="113"/>
      <c r="AP1082" s="113"/>
      <c r="AQ1082" s="113"/>
      <c r="AR1082" s="113"/>
      <c r="AS1082" s="113"/>
      <c r="AT1082" s="113"/>
      <c r="AU1082" s="113"/>
    </row>
    <row r="1083" spans="3:48" x14ac:dyDescent="0.2">
      <c r="C1083" s="62"/>
      <c r="D1083" s="62"/>
      <c r="AA1083" s="113"/>
      <c r="AB1083" s="113"/>
      <c r="AC1083" s="113"/>
      <c r="AD1083" s="113"/>
      <c r="AE1083" s="113"/>
      <c r="AG1083" s="270"/>
      <c r="AN1083" s="113"/>
      <c r="AO1083" s="113"/>
      <c r="AP1083" s="113"/>
      <c r="AQ1083" s="113"/>
      <c r="AR1083" s="113"/>
      <c r="AS1083" s="113"/>
      <c r="AT1083" s="113"/>
      <c r="AU1083" s="113"/>
      <c r="AV1083" s="113"/>
    </row>
    <row r="1084" spans="3:48" x14ac:dyDescent="0.2">
      <c r="C1084" s="62"/>
      <c r="D1084" s="62"/>
      <c r="AA1084" s="113"/>
      <c r="AB1084" s="113"/>
      <c r="AC1084" s="113"/>
      <c r="AD1084" s="113"/>
      <c r="AE1084" s="113"/>
      <c r="AG1084" s="270"/>
      <c r="AN1084" s="113"/>
      <c r="AO1084" s="113"/>
      <c r="AP1084" s="113"/>
      <c r="AQ1084" s="113"/>
      <c r="AR1084" s="113"/>
      <c r="AS1084" s="113"/>
      <c r="AT1084" s="113"/>
      <c r="AU1084" s="113"/>
    </row>
    <row r="1085" spans="3:48" x14ac:dyDescent="0.2">
      <c r="C1085" s="62"/>
      <c r="D1085" s="62"/>
      <c r="AA1085" s="113"/>
      <c r="AB1085" s="113"/>
      <c r="AC1085" s="113"/>
      <c r="AD1085" s="113"/>
      <c r="AE1085" s="113"/>
      <c r="AG1085" s="270"/>
      <c r="AN1085" s="113"/>
      <c r="AO1085" s="113"/>
      <c r="AP1085" s="113"/>
      <c r="AQ1085" s="113"/>
      <c r="AR1085" s="113"/>
      <c r="AS1085" s="113"/>
      <c r="AT1085" s="113"/>
      <c r="AU1085" s="113"/>
    </row>
    <row r="1086" spans="3:48" x14ac:dyDescent="0.2">
      <c r="C1086" s="62"/>
      <c r="D1086" s="62"/>
      <c r="AA1086" s="113"/>
      <c r="AB1086" s="113"/>
      <c r="AC1086" s="113"/>
      <c r="AD1086" s="113"/>
      <c r="AE1086" s="113"/>
      <c r="AG1086" s="270"/>
      <c r="AN1086" s="113"/>
      <c r="AO1086" s="113"/>
      <c r="AP1086" s="113"/>
      <c r="AQ1086" s="113"/>
      <c r="AR1086" s="113"/>
      <c r="AS1086" s="113"/>
      <c r="AT1086" s="113"/>
      <c r="AU1086" s="113"/>
    </row>
    <row r="1087" spans="3:48" x14ac:dyDescent="0.2">
      <c r="C1087" s="62"/>
      <c r="D1087" s="62"/>
      <c r="AA1087" s="113"/>
      <c r="AB1087" s="113"/>
      <c r="AC1087" s="113"/>
      <c r="AD1087" s="113"/>
      <c r="AE1087" s="113"/>
      <c r="AG1087" s="270"/>
      <c r="AN1087" s="113"/>
      <c r="AO1087" s="113"/>
      <c r="AP1087" s="113"/>
      <c r="AQ1087" s="113"/>
      <c r="AR1087" s="113"/>
      <c r="AS1087" s="113"/>
      <c r="AT1087" s="113"/>
      <c r="AU1087" s="113"/>
    </row>
    <row r="1088" spans="3:48" x14ac:dyDescent="0.2">
      <c r="C1088" s="62"/>
      <c r="D1088" s="62"/>
      <c r="AA1088" s="113"/>
      <c r="AB1088" s="113"/>
      <c r="AC1088" s="113"/>
      <c r="AD1088" s="113"/>
      <c r="AE1088" s="113"/>
      <c r="AG1088" s="270"/>
      <c r="AN1088" s="113"/>
      <c r="AO1088" s="113"/>
      <c r="AP1088" s="113"/>
      <c r="AQ1088" s="113"/>
      <c r="AR1088" s="113"/>
      <c r="AS1088" s="113"/>
      <c r="AT1088" s="113"/>
      <c r="AU1088" s="113"/>
    </row>
    <row r="1089" spans="3:47" x14ac:dyDescent="0.2">
      <c r="C1089" s="62"/>
      <c r="D1089" s="62"/>
      <c r="AA1089" s="113"/>
      <c r="AB1089" s="113"/>
      <c r="AC1089" s="113"/>
      <c r="AD1089" s="113"/>
      <c r="AE1089" s="113"/>
      <c r="AG1089" s="270"/>
      <c r="AN1089" s="113"/>
      <c r="AO1089" s="113"/>
      <c r="AP1089" s="113"/>
      <c r="AQ1089" s="113"/>
      <c r="AR1089" s="113"/>
      <c r="AS1089" s="113"/>
      <c r="AT1089" s="113"/>
      <c r="AU1089" s="113"/>
    </row>
    <row r="1090" spans="3:47" x14ac:dyDescent="0.2">
      <c r="C1090" s="62"/>
      <c r="D1090" s="62"/>
      <c r="AA1090" s="113"/>
      <c r="AB1090" s="113"/>
      <c r="AC1090" s="113"/>
      <c r="AD1090" s="113"/>
      <c r="AE1090" s="113"/>
      <c r="AG1090" s="270"/>
      <c r="AN1090" s="113"/>
      <c r="AO1090" s="113"/>
      <c r="AP1090" s="113"/>
      <c r="AQ1090" s="113"/>
      <c r="AR1090" s="113"/>
      <c r="AS1090" s="113"/>
      <c r="AT1090" s="113"/>
      <c r="AU1090" s="113"/>
    </row>
    <row r="1091" spans="3:47" x14ac:dyDescent="0.2">
      <c r="C1091" s="62"/>
      <c r="D1091" s="62"/>
      <c r="AA1091" s="113"/>
      <c r="AB1091" s="113"/>
      <c r="AC1091" s="113"/>
      <c r="AD1091" s="113"/>
      <c r="AE1091" s="113"/>
      <c r="AG1091" s="270"/>
      <c r="AN1091" s="113"/>
      <c r="AO1091" s="113"/>
      <c r="AP1091" s="113"/>
      <c r="AQ1091" s="113"/>
      <c r="AR1091" s="113"/>
      <c r="AS1091" s="113"/>
      <c r="AT1091" s="113"/>
      <c r="AU1091" s="113"/>
    </row>
    <row r="1092" spans="3:47" x14ac:dyDescent="0.2">
      <c r="C1092" s="62"/>
      <c r="D1092" s="62"/>
      <c r="AA1092" s="113"/>
      <c r="AB1092" s="113"/>
      <c r="AC1092" s="113"/>
      <c r="AD1092" s="113"/>
      <c r="AE1092" s="113"/>
      <c r="AG1092" s="270"/>
      <c r="AN1092" s="113"/>
      <c r="AO1092" s="113"/>
      <c r="AP1092" s="113"/>
      <c r="AQ1092" s="113"/>
      <c r="AR1092" s="113"/>
      <c r="AS1092" s="113"/>
      <c r="AT1092" s="113"/>
      <c r="AU1092" s="113"/>
    </row>
    <row r="1093" spans="3:47" x14ac:dyDescent="0.2">
      <c r="C1093" s="62"/>
      <c r="D1093" s="62"/>
      <c r="AA1093" s="113"/>
      <c r="AB1093" s="113"/>
      <c r="AC1093" s="113"/>
      <c r="AD1093" s="113"/>
      <c r="AE1093" s="113"/>
      <c r="AG1093" s="270"/>
      <c r="AN1093" s="113"/>
      <c r="AO1093" s="113"/>
      <c r="AP1093" s="113"/>
      <c r="AQ1093" s="113"/>
      <c r="AR1093" s="113"/>
      <c r="AS1093" s="113"/>
      <c r="AT1093" s="113"/>
      <c r="AU1093" s="113"/>
    </row>
    <row r="1094" spans="3:47" x14ac:dyDescent="0.2">
      <c r="C1094" s="62"/>
      <c r="D1094" s="62"/>
      <c r="AA1094" s="113"/>
      <c r="AB1094" s="113"/>
      <c r="AC1094" s="113"/>
      <c r="AD1094" s="113"/>
      <c r="AE1094" s="113"/>
      <c r="AG1094" s="270"/>
      <c r="AN1094" s="113"/>
      <c r="AO1094" s="113"/>
      <c r="AP1094" s="113"/>
      <c r="AQ1094" s="113"/>
      <c r="AR1094" s="113"/>
      <c r="AS1094" s="113"/>
      <c r="AT1094" s="113"/>
      <c r="AU1094" s="113"/>
    </row>
    <row r="1095" spans="3:47" x14ac:dyDescent="0.2">
      <c r="C1095" s="62"/>
      <c r="D1095" s="62"/>
      <c r="AA1095" s="113"/>
      <c r="AB1095" s="113"/>
      <c r="AC1095" s="113"/>
      <c r="AD1095" s="113"/>
      <c r="AE1095" s="113"/>
      <c r="AG1095" s="270"/>
      <c r="AN1095" s="113"/>
      <c r="AO1095" s="113"/>
      <c r="AP1095" s="113"/>
      <c r="AQ1095" s="113"/>
      <c r="AR1095" s="113"/>
      <c r="AS1095" s="113"/>
      <c r="AT1095" s="113"/>
      <c r="AU1095" s="113"/>
    </row>
    <row r="1096" spans="3:47" x14ac:dyDescent="0.2">
      <c r="C1096" s="62"/>
      <c r="D1096" s="62"/>
      <c r="AA1096" s="113"/>
      <c r="AB1096" s="113"/>
      <c r="AC1096" s="113"/>
      <c r="AD1096" s="113"/>
      <c r="AE1096" s="113"/>
      <c r="AG1096" s="270"/>
      <c r="AN1096" s="113"/>
      <c r="AO1096" s="113"/>
      <c r="AP1096" s="113"/>
      <c r="AQ1096" s="113"/>
      <c r="AR1096" s="113"/>
      <c r="AS1096" s="113"/>
      <c r="AT1096" s="113"/>
      <c r="AU1096" s="113"/>
    </row>
    <row r="1097" spans="3:47" x14ac:dyDescent="0.2">
      <c r="C1097" s="62"/>
      <c r="D1097" s="62"/>
      <c r="AA1097" s="113"/>
      <c r="AB1097" s="113"/>
      <c r="AC1097" s="113"/>
      <c r="AD1097" s="113"/>
      <c r="AE1097" s="113"/>
      <c r="AG1097" s="270"/>
      <c r="AN1097" s="113"/>
      <c r="AO1097" s="113"/>
      <c r="AP1097" s="113"/>
      <c r="AQ1097" s="113"/>
      <c r="AR1097" s="113"/>
      <c r="AS1097" s="113"/>
      <c r="AT1097" s="113"/>
      <c r="AU1097" s="113"/>
    </row>
    <row r="1098" spans="3:47" x14ac:dyDescent="0.2">
      <c r="C1098" s="62"/>
      <c r="D1098" s="62"/>
      <c r="AA1098" s="113"/>
      <c r="AB1098" s="113"/>
      <c r="AC1098" s="113"/>
      <c r="AD1098" s="113"/>
      <c r="AE1098" s="113"/>
      <c r="AG1098" s="270"/>
      <c r="AN1098" s="113"/>
      <c r="AO1098" s="113"/>
      <c r="AP1098" s="113"/>
      <c r="AQ1098" s="113"/>
      <c r="AR1098" s="113"/>
      <c r="AS1098" s="113"/>
      <c r="AT1098" s="113"/>
      <c r="AU1098" s="113"/>
    </row>
    <row r="1099" spans="3:47" x14ac:dyDescent="0.2">
      <c r="C1099" s="62"/>
      <c r="D1099" s="62"/>
      <c r="AA1099" s="113"/>
      <c r="AB1099" s="113"/>
      <c r="AC1099" s="113"/>
      <c r="AD1099" s="113"/>
      <c r="AE1099" s="113"/>
      <c r="AG1099" s="270"/>
      <c r="AN1099" s="113"/>
      <c r="AO1099" s="113"/>
      <c r="AP1099" s="113"/>
      <c r="AQ1099" s="113"/>
      <c r="AR1099" s="113"/>
      <c r="AS1099" s="113"/>
      <c r="AT1099" s="113"/>
      <c r="AU1099" s="113"/>
    </row>
    <row r="1100" spans="3:47" x14ac:dyDescent="0.2">
      <c r="C1100" s="62"/>
      <c r="D1100" s="62"/>
      <c r="AA1100" s="113"/>
      <c r="AB1100" s="113"/>
      <c r="AC1100" s="113"/>
      <c r="AD1100" s="113"/>
      <c r="AE1100" s="113"/>
      <c r="AG1100" s="270"/>
      <c r="AN1100" s="113"/>
      <c r="AO1100" s="113"/>
      <c r="AP1100" s="113"/>
      <c r="AQ1100" s="113"/>
      <c r="AR1100" s="113"/>
      <c r="AS1100" s="113"/>
      <c r="AT1100" s="113"/>
      <c r="AU1100" s="113"/>
    </row>
    <row r="1101" spans="3:47" x14ac:dyDescent="0.2">
      <c r="C1101" s="62"/>
      <c r="D1101" s="62"/>
      <c r="AA1101" s="113"/>
      <c r="AB1101" s="113"/>
      <c r="AC1101" s="113"/>
      <c r="AD1101" s="113"/>
      <c r="AE1101" s="113"/>
      <c r="AG1101" s="270"/>
      <c r="AN1101" s="113"/>
      <c r="AO1101" s="113"/>
      <c r="AP1101" s="113"/>
      <c r="AQ1101" s="113"/>
      <c r="AR1101" s="113"/>
      <c r="AS1101" s="113"/>
      <c r="AT1101" s="113"/>
      <c r="AU1101" s="113"/>
    </row>
    <row r="1102" spans="3:47" x14ac:dyDescent="0.2">
      <c r="C1102" s="62"/>
      <c r="D1102" s="62"/>
      <c r="AA1102" s="113"/>
      <c r="AB1102" s="113"/>
      <c r="AC1102" s="113"/>
      <c r="AD1102" s="113"/>
      <c r="AE1102" s="113"/>
      <c r="AG1102" s="270"/>
      <c r="AN1102" s="113"/>
      <c r="AO1102" s="113"/>
      <c r="AP1102" s="113"/>
      <c r="AQ1102" s="113"/>
      <c r="AR1102" s="113"/>
      <c r="AS1102" s="113"/>
      <c r="AT1102" s="113"/>
      <c r="AU1102" s="113"/>
    </row>
    <row r="1103" spans="3:47" x14ac:dyDescent="0.2">
      <c r="C1103" s="62"/>
      <c r="D1103" s="62"/>
      <c r="AA1103" s="113"/>
      <c r="AB1103" s="113"/>
      <c r="AC1103" s="113"/>
      <c r="AD1103" s="113"/>
      <c r="AE1103" s="113"/>
      <c r="AG1103" s="270"/>
      <c r="AN1103" s="113"/>
      <c r="AO1103" s="113"/>
      <c r="AP1103" s="113"/>
      <c r="AQ1103" s="113"/>
      <c r="AR1103" s="113"/>
      <c r="AS1103" s="113"/>
      <c r="AT1103" s="113"/>
      <c r="AU1103" s="113"/>
    </row>
    <row r="1104" spans="3:47" x14ac:dyDescent="0.2">
      <c r="C1104" s="62"/>
      <c r="D1104" s="62"/>
      <c r="AA1104" s="113"/>
      <c r="AB1104" s="113"/>
      <c r="AC1104" s="113"/>
      <c r="AD1104" s="113"/>
      <c r="AE1104" s="113"/>
      <c r="AG1104" s="270"/>
      <c r="AN1104" s="113"/>
      <c r="AO1104" s="113"/>
      <c r="AP1104" s="113"/>
      <c r="AQ1104" s="113"/>
      <c r="AR1104" s="113"/>
      <c r="AS1104" s="113"/>
      <c r="AT1104" s="113"/>
      <c r="AU1104" s="113"/>
    </row>
    <row r="1105" spans="3:47" x14ac:dyDescent="0.2">
      <c r="C1105" s="62"/>
      <c r="D1105" s="62"/>
      <c r="AA1105" s="113"/>
      <c r="AB1105" s="113"/>
      <c r="AC1105" s="113"/>
      <c r="AD1105" s="113"/>
      <c r="AE1105" s="113"/>
      <c r="AG1105" s="270"/>
      <c r="AN1105" s="113"/>
      <c r="AO1105" s="113"/>
      <c r="AP1105" s="113"/>
      <c r="AQ1105" s="113"/>
      <c r="AR1105" s="113"/>
      <c r="AS1105" s="113"/>
      <c r="AT1105" s="113"/>
      <c r="AU1105" s="113"/>
    </row>
    <row r="1106" spans="3:47" x14ac:dyDescent="0.2">
      <c r="C1106" s="62"/>
      <c r="D1106" s="62"/>
      <c r="AA1106" s="113"/>
      <c r="AB1106" s="113"/>
      <c r="AC1106" s="113"/>
      <c r="AD1106" s="113"/>
      <c r="AE1106" s="113"/>
      <c r="AG1106" s="270"/>
      <c r="AN1106" s="113"/>
      <c r="AO1106" s="113"/>
      <c r="AP1106" s="113"/>
      <c r="AQ1106" s="113"/>
      <c r="AR1106" s="113"/>
      <c r="AS1106" s="113"/>
      <c r="AT1106" s="113"/>
      <c r="AU1106" s="113"/>
    </row>
    <row r="1107" spans="3:47" x14ac:dyDescent="0.2">
      <c r="C1107" s="62"/>
      <c r="D1107" s="62"/>
      <c r="AA1107" s="113"/>
      <c r="AB1107" s="113"/>
      <c r="AC1107" s="113"/>
      <c r="AD1107" s="113"/>
      <c r="AE1107" s="113"/>
      <c r="AG1107" s="270"/>
      <c r="AN1107" s="113"/>
      <c r="AO1107" s="113"/>
      <c r="AP1107" s="113"/>
      <c r="AQ1107" s="113"/>
      <c r="AR1107" s="113"/>
      <c r="AS1107" s="113"/>
      <c r="AT1107" s="113"/>
      <c r="AU1107" s="113"/>
    </row>
    <row r="1108" spans="3:47" x14ac:dyDescent="0.2">
      <c r="C1108" s="62"/>
      <c r="D1108" s="62"/>
      <c r="AA1108" s="113"/>
      <c r="AB1108" s="113"/>
      <c r="AC1108" s="113"/>
      <c r="AD1108" s="113"/>
      <c r="AE1108" s="113"/>
      <c r="AG1108" s="270"/>
      <c r="AN1108" s="113"/>
      <c r="AO1108" s="113"/>
      <c r="AP1108" s="113"/>
      <c r="AQ1108" s="113"/>
      <c r="AR1108" s="113"/>
      <c r="AS1108" s="113"/>
      <c r="AT1108" s="113"/>
      <c r="AU1108" s="113"/>
    </row>
    <row r="1109" spans="3:47" x14ac:dyDescent="0.2">
      <c r="C1109" s="62"/>
      <c r="D1109" s="62"/>
      <c r="AA1109" s="113"/>
      <c r="AB1109" s="113"/>
      <c r="AC1109" s="113"/>
      <c r="AD1109" s="113"/>
      <c r="AE1109" s="113"/>
      <c r="AG1109" s="270"/>
      <c r="AN1109" s="113"/>
      <c r="AO1109" s="113"/>
      <c r="AP1109" s="113"/>
      <c r="AQ1109" s="113"/>
      <c r="AR1109" s="113"/>
      <c r="AS1109" s="113"/>
      <c r="AT1109" s="113"/>
      <c r="AU1109" s="113"/>
    </row>
    <row r="1110" spans="3:47" x14ac:dyDescent="0.2">
      <c r="C1110" s="62"/>
      <c r="D1110" s="62"/>
      <c r="AA1110" s="113"/>
      <c r="AB1110" s="113"/>
      <c r="AC1110" s="113"/>
      <c r="AD1110" s="113"/>
      <c r="AE1110" s="113"/>
      <c r="AG1110" s="270"/>
      <c r="AN1110" s="113"/>
      <c r="AO1110" s="113"/>
      <c r="AP1110" s="113"/>
      <c r="AQ1110" s="113"/>
      <c r="AR1110" s="113"/>
      <c r="AS1110" s="113"/>
      <c r="AT1110" s="113"/>
      <c r="AU1110" s="113"/>
    </row>
    <row r="1111" spans="3:47" x14ac:dyDescent="0.2">
      <c r="C1111" s="62"/>
      <c r="D1111" s="62"/>
      <c r="AA1111" s="113"/>
      <c r="AB1111" s="113"/>
      <c r="AC1111" s="113"/>
      <c r="AD1111" s="113"/>
      <c r="AE1111" s="113"/>
      <c r="AG1111" s="270"/>
      <c r="AN1111" s="113"/>
      <c r="AO1111" s="113"/>
      <c r="AP1111" s="113"/>
      <c r="AQ1111" s="113"/>
      <c r="AR1111" s="113"/>
      <c r="AS1111" s="113"/>
      <c r="AT1111" s="113"/>
      <c r="AU1111" s="113"/>
    </row>
    <row r="1112" spans="3:47" x14ac:dyDescent="0.2">
      <c r="C1112" s="62"/>
      <c r="D1112" s="62"/>
      <c r="AA1112" s="113"/>
      <c r="AB1112" s="113"/>
      <c r="AC1112" s="113"/>
      <c r="AD1112" s="113"/>
      <c r="AE1112" s="113"/>
      <c r="AG1112" s="270"/>
      <c r="AN1112" s="113"/>
      <c r="AO1112" s="113"/>
      <c r="AP1112" s="113"/>
      <c r="AQ1112" s="113"/>
      <c r="AR1112" s="113"/>
      <c r="AS1112" s="113"/>
      <c r="AT1112" s="113"/>
      <c r="AU1112" s="113"/>
    </row>
    <row r="1113" spans="3:47" x14ac:dyDescent="0.2">
      <c r="C1113" s="62"/>
      <c r="D1113" s="62"/>
      <c r="AA1113" s="113"/>
      <c r="AB1113" s="113"/>
      <c r="AC1113" s="113"/>
      <c r="AD1113" s="113"/>
      <c r="AE1113" s="113"/>
      <c r="AG1113" s="270"/>
      <c r="AN1113" s="113"/>
      <c r="AO1113" s="113"/>
      <c r="AP1113" s="113"/>
      <c r="AQ1113" s="113"/>
      <c r="AR1113" s="113"/>
      <c r="AS1113" s="113"/>
      <c r="AT1113" s="113"/>
      <c r="AU1113" s="113"/>
    </row>
    <row r="1114" spans="3:47" x14ac:dyDescent="0.2">
      <c r="C1114" s="62"/>
      <c r="D1114" s="62"/>
      <c r="AA1114" s="113"/>
      <c r="AB1114" s="113"/>
      <c r="AC1114" s="113"/>
      <c r="AD1114" s="113"/>
      <c r="AE1114" s="113"/>
      <c r="AG1114" s="270"/>
      <c r="AN1114" s="113"/>
      <c r="AO1114" s="113"/>
      <c r="AP1114" s="113"/>
      <c r="AQ1114" s="113"/>
      <c r="AR1114" s="113"/>
      <c r="AS1114" s="113"/>
      <c r="AT1114" s="113"/>
      <c r="AU1114" s="113"/>
    </row>
    <row r="1115" spans="3:47" x14ac:dyDescent="0.2">
      <c r="C1115" s="62"/>
      <c r="D1115" s="62"/>
      <c r="AA1115" s="113"/>
      <c r="AB1115" s="113"/>
      <c r="AC1115" s="113"/>
      <c r="AD1115" s="113"/>
      <c r="AE1115" s="113"/>
      <c r="AG1115" s="270"/>
      <c r="AN1115" s="113"/>
      <c r="AO1115" s="113"/>
      <c r="AP1115" s="113"/>
      <c r="AQ1115" s="113"/>
      <c r="AR1115" s="113"/>
      <c r="AS1115" s="113"/>
      <c r="AT1115" s="113"/>
      <c r="AU1115" s="113"/>
    </row>
    <row r="1116" spans="3:47" x14ac:dyDescent="0.2">
      <c r="C1116" s="62"/>
      <c r="D1116" s="62"/>
      <c r="AA1116" s="113"/>
      <c r="AB1116" s="113"/>
      <c r="AC1116" s="113"/>
      <c r="AD1116" s="113"/>
      <c r="AE1116" s="113"/>
      <c r="AG1116" s="270"/>
      <c r="AN1116" s="113"/>
      <c r="AO1116" s="113"/>
      <c r="AP1116" s="113"/>
      <c r="AQ1116" s="113"/>
      <c r="AR1116" s="113"/>
      <c r="AS1116" s="113"/>
      <c r="AT1116" s="113"/>
      <c r="AU1116" s="113"/>
    </row>
    <row r="1117" spans="3:47" x14ac:dyDescent="0.2">
      <c r="C1117" s="62"/>
      <c r="D1117" s="62"/>
      <c r="AA1117" s="113"/>
      <c r="AB1117" s="113"/>
      <c r="AC1117" s="113"/>
      <c r="AD1117" s="113"/>
      <c r="AE1117" s="113"/>
      <c r="AG1117" s="270"/>
      <c r="AN1117" s="113"/>
      <c r="AO1117" s="113"/>
      <c r="AP1117" s="113"/>
      <c r="AQ1117" s="113"/>
      <c r="AR1117" s="113"/>
      <c r="AS1117" s="113"/>
      <c r="AT1117" s="113"/>
      <c r="AU1117" s="113"/>
    </row>
    <row r="1118" spans="3:47" x14ac:dyDescent="0.2">
      <c r="C1118" s="62"/>
      <c r="D1118" s="62"/>
      <c r="AA1118" s="113"/>
      <c r="AB1118" s="113"/>
      <c r="AC1118" s="113"/>
      <c r="AD1118" s="113"/>
      <c r="AE1118" s="113"/>
      <c r="AG1118" s="270"/>
      <c r="AN1118" s="113"/>
      <c r="AO1118" s="113"/>
      <c r="AP1118" s="113"/>
      <c r="AQ1118" s="113"/>
      <c r="AR1118" s="113"/>
      <c r="AS1118" s="113"/>
      <c r="AT1118" s="113"/>
      <c r="AU1118" s="113"/>
    </row>
    <row r="1119" spans="3:47" x14ac:dyDescent="0.2">
      <c r="C1119" s="62"/>
      <c r="D1119" s="62"/>
      <c r="AA1119" s="113"/>
      <c r="AB1119" s="113"/>
      <c r="AC1119" s="113"/>
      <c r="AD1119" s="113"/>
      <c r="AE1119" s="113"/>
      <c r="AG1119" s="270"/>
      <c r="AN1119" s="113"/>
      <c r="AO1119" s="113"/>
      <c r="AP1119" s="113"/>
      <c r="AQ1119" s="113"/>
      <c r="AR1119" s="113"/>
      <c r="AS1119" s="113"/>
      <c r="AT1119" s="113"/>
      <c r="AU1119" s="113"/>
    </row>
    <row r="1120" spans="3:47" x14ac:dyDescent="0.2">
      <c r="C1120" s="62"/>
      <c r="D1120" s="62"/>
      <c r="AA1120" s="113"/>
      <c r="AB1120" s="113"/>
      <c r="AC1120" s="113"/>
      <c r="AD1120" s="113"/>
      <c r="AE1120" s="113"/>
      <c r="AG1120" s="270"/>
      <c r="AN1120" s="113"/>
      <c r="AO1120" s="113"/>
      <c r="AP1120" s="113"/>
      <c r="AQ1120" s="113"/>
      <c r="AR1120" s="113"/>
      <c r="AS1120" s="113"/>
      <c r="AT1120" s="113"/>
      <c r="AU1120" s="113"/>
    </row>
    <row r="1121" spans="3:47" x14ac:dyDescent="0.2">
      <c r="C1121" s="62"/>
      <c r="D1121" s="62"/>
      <c r="AA1121" s="113"/>
      <c r="AB1121" s="113"/>
      <c r="AC1121" s="113"/>
      <c r="AD1121" s="113"/>
      <c r="AE1121" s="113"/>
      <c r="AG1121" s="270"/>
      <c r="AN1121" s="113"/>
      <c r="AO1121" s="113"/>
      <c r="AP1121" s="113"/>
      <c r="AQ1121" s="113"/>
      <c r="AR1121" s="113"/>
      <c r="AS1121" s="113"/>
      <c r="AT1121" s="113"/>
      <c r="AU1121" s="113"/>
    </row>
    <row r="1122" spans="3:47" x14ac:dyDescent="0.2">
      <c r="C1122" s="62"/>
      <c r="D1122" s="62"/>
      <c r="AA1122" s="113"/>
      <c r="AB1122" s="113"/>
      <c r="AC1122" s="113"/>
      <c r="AD1122" s="113"/>
      <c r="AE1122" s="113"/>
      <c r="AG1122" s="270"/>
      <c r="AN1122" s="113"/>
      <c r="AO1122" s="113"/>
      <c r="AP1122" s="113"/>
      <c r="AQ1122" s="113"/>
      <c r="AR1122" s="113"/>
      <c r="AS1122" s="113"/>
      <c r="AT1122" s="113"/>
      <c r="AU1122" s="113"/>
    </row>
    <row r="1123" spans="3:47" x14ac:dyDescent="0.2">
      <c r="C1123" s="62"/>
      <c r="D1123" s="62"/>
      <c r="AA1123" s="113"/>
      <c r="AB1123" s="113"/>
      <c r="AC1123" s="113"/>
      <c r="AD1123" s="113"/>
      <c r="AE1123" s="113"/>
      <c r="AG1123" s="270"/>
      <c r="AN1123" s="113"/>
      <c r="AO1123" s="113"/>
      <c r="AP1123" s="113"/>
      <c r="AQ1123" s="113"/>
      <c r="AR1123" s="113"/>
      <c r="AS1123" s="113"/>
      <c r="AT1123" s="113"/>
      <c r="AU1123" s="113"/>
    </row>
    <row r="1124" spans="3:47" x14ac:dyDescent="0.2">
      <c r="C1124" s="62"/>
      <c r="D1124" s="62"/>
      <c r="AA1124" s="113"/>
      <c r="AB1124" s="113"/>
      <c r="AC1124" s="113"/>
      <c r="AD1124" s="113"/>
      <c r="AE1124" s="113"/>
      <c r="AG1124" s="270"/>
      <c r="AN1124" s="113"/>
      <c r="AO1124" s="113"/>
      <c r="AP1124" s="113"/>
      <c r="AQ1124" s="113"/>
      <c r="AR1124" s="113"/>
      <c r="AS1124" s="113"/>
      <c r="AT1124" s="113"/>
      <c r="AU1124" s="113"/>
    </row>
    <row r="1125" spans="3:47" x14ac:dyDescent="0.2">
      <c r="C1125" s="62"/>
      <c r="D1125" s="62"/>
      <c r="AA1125" s="113"/>
      <c r="AB1125" s="113"/>
      <c r="AC1125" s="113"/>
      <c r="AD1125" s="113"/>
      <c r="AE1125" s="113"/>
      <c r="AG1125" s="270"/>
      <c r="AN1125" s="113"/>
      <c r="AO1125" s="113"/>
      <c r="AP1125" s="113"/>
      <c r="AQ1125" s="113"/>
      <c r="AR1125" s="113"/>
      <c r="AS1125" s="113"/>
      <c r="AT1125" s="113"/>
      <c r="AU1125" s="113"/>
    </row>
    <row r="1126" spans="3:47" x14ac:dyDescent="0.2">
      <c r="C1126" s="62"/>
      <c r="D1126" s="62"/>
      <c r="AA1126" s="113"/>
      <c r="AB1126" s="113"/>
      <c r="AC1126" s="113"/>
      <c r="AD1126" s="113"/>
      <c r="AE1126" s="113"/>
      <c r="AG1126" s="270"/>
      <c r="AN1126" s="113"/>
      <c r="AO1126" s="113"/>
      <c r="AP1126" s="113"/>
      <c r="AQ1126" s="113"/>
      <c r="AR1126" s="113"/>
      <c r="AS1126" s="113"/>
      <c r="AT1126" s="113"/>
      <c r="AU1126" s="113"/>
    </row>
    <row r="1127" spans="3:47" x14ac:dyDescent="0.2">
      <c r="C1127" s="62"/>
      <c r="D1127" s="62"/>
      <c r="AA1127" s="113"/>
      <c r="AB1127" s="113"/>
      <c r="AC1127" s="113"/>
      <c r="AD1127" s="113"/>
      <c r="AE1127" s="113"/>
      <c r="AG1127" s="270"/>
      <c r="AN1127" s="113"/>
      <c r="AO1127" s="113"/>
      <c r="AP1127" s="113"/>
      <c r="AQ1127" s="113"/>
      <c r="AR1127" s="113"/>
      <c r="AS1127" s="113"/>
      <c r="AT1127" s="113"/>
      <c r="AU1127" s="113"/>
    </row>
    <row r="1128" spans="3:47" x14ac:dyDescent="0.2">
      <c r="C1128" s="62"/>
      <c r="D1128" s="62"/>
      <c r="AA1128" s="113"/>
      <c r="AB1128" s="113"/>
      <c r="AC1128" s="113"/>
      <c r="AD1128" s="113"/>
      <c r="AE1128" s="113"/>
      <c r="AG1128" s="270"/>
      <c r="AN1128" s="113"/>
      <c r="AO1128" s="113"/>
      <c r="AP1128" s="113"/>
      <c r="AQ1128" s="113"/>
      <c r="AR1128" s="113"/>
      <c r="AS1128" s="113"/>
      <c r="AT1128" s="113"/>
      <c r="AU1128" s="113"/>
    </row>
    <row r="1129" spans="3:47" x14ac:dyDescent="0.2">
      <c r="C1129" s="62"/>
      <c r="D1129" s="62"/>
      <c r="AA1129" s="113"/>
      <c r="AB1129" s="113"/>
      <c r="AC1129" s="113"/>
      <c r="AD1129" s="113"/>
      <c r="AE1129" s="113"/>
      <c r="AG1129" s="270"/>
      <c r="AN1129" s="113"/>
      <c r="AO1129" s="113"/>
      <c r="AP1129" s="113"/>
      <c r="AQ1129" s="113"/>
      <c r="AR1129" s="113"/>
      <c r="AS1129" s="113"/>
      <c r="AT1129" s="113"/>
      <c r="AU1129" s="113"/>
    </row>
    <row r="1130" spans="3:47" x14ac:dyDescent="0.2">
      <c r="C1130" s="62"/>
      <c r="D1130" s="62"/>
      <c r="AA1130" s="113"/>
      <c r="AB1130" s="113"/>
      <c r="AC1130" s="113"/>
      <c r="AD1130" s="113"/>
      <c r="AE1130" s="113"/>
      <c r="AG1130" s="270"/>
      <c r="AN1130" s="113"/>
      <c r="AO1130" s="113"/>
      <c r="AP1130" s="113"/>
      <c r="AQ1130" s="113"/>
      <c r="AR1130" s="113"/>
      <c r="AS1130" s="113"/>
      <c r="AT1130" s="113"/>
      <c r="AU1130" s="113"/>
    </row>
    <row r="1131" spans="3:47" x14ac:dyDescent="0.2">
      <c r="C1131" s="62"/>
      <c r="D1131" s="62"/>
      <c r="AA1131" s="113"/>
      <c r="AB1131" s="113"/>
      <c r="AC1131" s="113"/>
      <c r="AD1131" s="113"/>
      <c r="AE1131" s="113"/>
      <c r="AG1131" s="270"/>
      <c r="AN1131" s="113"/>
      <c r="AO1131" s="113"/>
      <c r="AP1131" s="113"/>
      <c r="AQ1131" s="113"/>
      <c r="AR1131" s="113"/>
      <c r="AS1131" s="113"/>
      <c r="AT1131" s="113"/>
      <c r="AU1131" s="113"/>
    </row>
    <row r="1132" spans="3:47" x14ac:dyDescent="0.2">
      <c r="C1132" s="62"/>
      <c r="D1132" s="62"/>
      <c r="AA1132" s="113"/>
      <c r="AB1132" s="113"/>
      <c r="AC1132" s="113"/>
      <c r="AD1132" s="113"/>
      <c r="AE1132" s="113"/>
      <c r="AG1132" s="270"/>
      <c r="AN1132" s="113"/>
      <c r="AO1132" s="113"/>
      <c r="AP1132" s="113"/>
      <c r="AQ1132" s="113"/>
      <c r="AR1132" s="113"/>
      <c r="AS1132" s="113"/>
      <c r="AT1132" s="113"/>
      <c r="AU1132" s="113"/>
    </row>
    <row r="1133" spans="3:47" x14ac:dyDescent="0.2">
      <c r="C1133" s="62"/>
      <c r="D1133" s="62"/>
      <c r="AA1133" s="113"/>
      <c r="AB1133" s="113"/>
      <c r="AC1133" s="113"/>
      <c r="AD1133" s="113"/>
      <c r="AE1133" s="113"/>
      <c r="AG1133" s="270"/>
      <c r="AN1133" s="113"/>
      <c r="AO1133" s="113"/>
      <c r="AP1133" s="113"/>
      <c r="AQ1133" s="113"/>
      <c r="AR1133" s="113"/>
      <c r="AS1133" s="113"/>
      <c r="AT1133" s="113"/>
      <c r="AU1133" s="113"/>
    </row>
    <row r="1134" spans="3:47" x14ac:dyDescent="0.2">
      <c r="C1134" s="62"/>
      <c r="D1134" s="62"/>
      <c r="AA1134" s="113"/>
      <c r="AB1134" s="113"/>
      <c r="AC1134" s="113"/>
      <c r="AD1134" s="113"/>
      <c r="AE1134" s="113"/>
      <c r="AG1134" s="270"/>
      <c r="AN1134" s="113"/>
      <c r="AO1134" s="113"/>
      <c r="AP1134" s="113"/>
      <c r="AQ1134" s="113"/>
      <c r="AR1134" s="113"/>
      <c r="AS1134" s="113"/>
      <c r="AT1134" s="113"/>
      <c r="AU1134" s="113"/>
    </row>
    <row r="1135" spans="3:47" x14ac:dyDescent="0.2">
      <c r="C1135" s="62"/>
      <c r="D1135" s="62"/>
      <c r="AA1135" s="113"/>
      <c r="AB1135" s="113"/>
      <c r="AC1135" s="113"/>
      <c r="AD1135" s="113"/>
      <c r="AE1135" s="113"/>
      <c r="AG1135" s="270"/>
      <c r="AN1135" s="113"/>
      <c r="AO1135" s="113"/>
      <c r="AP1135" s="113"/>
      <c r="AQ1135" s="113"/>
      <c r="AR1135" s="113"/>
      <c r="AS1135" s="113"/>
      <c r="AT1135" s="113"/>
      <c r="AU1135" s="113"/>
    </row>
    <row r="1136" spans="3:47" x14ac:dyDescent="0.2">
      <c r="C1136" s="62"/>
      <c r="D1136" s="62"/>
      <c r="AA1136" s="113"/>
      <c r="AB1136" s="113"/>
      <c r="AC1136" s="113"/>
      <c r="AD1136" s="113"/>
      <c r="AE1136" s="113"/>
      <c r="AG1136" s="270"/>
      <c r="AN1136" s="113"/>
      <c r="AO1136" s="113"/>
      <c r="AP1136" s="113"/>
      <c r="AQ1136" s="113"/>
      <c r="AR1136" s="113"/>
      <c r="AS1136" s="113"/>
      <c r="AT1136" s="113"/>
      <c r="AU1136" s="113"/>
    </row>
    <row r="1137" spans="3:47" x14ac:dyDescent="0.2">
      <c r="C1137" s="62"/>
      <c r="D1137" s="62"/>
      <c r="AA1137" s="113"/>
      <c r="AB1137" s="113"/>
      <c r="AC1137" s="113"/>
      <c r="AD1137" s="113"/>
      <c r="AE1137" s="113"/>
      <c r="AG1137" s="270"/>
      <c r="AN1137" s="113"/>
      <c r="AO1137" s="113"/>
      <c r="AP1137" s="113"/>
      <c r="AQ1137" s="113"/>
      <c r="AR1137" s="113"/>
      <c r="AS1137" s="113"/>
      <c r="AT1137" s="113"/>
      <c r="AU1137" s="113"/>
    </row>
    <row r="1138" spans="3:47" x14ac:dyDescent="0.2">
      <c r="C1138" s="62"/>
      <c r="D1138" s="62"/>
      <c r="AA1138" s="113"/>
      <c r="AB1138" s="113"/>
      <c r="AC1138" s="113"/>
      <c r="AD1138" s="113"/>
      <c r="AE1138" s="113"/>
      <c r="AG1138" s="270"/>
      <c r="AN1138" s="113"/>
      <c r="AO1138" s="113"/>
      <c r="AP1138" s="113"/>
      <c r="AQ1138" s="113"/>
      <c r="AR1138" s="113"/>
      <c r="AS1138" s="113"/>
      <c r="AT1138" s="113"/>
      <c r="AU1138" s="113"/>
    </row>
    <row r="1139" spans="3:47" x14ac:dyDescent="0.2">
      <c r="C1139" s="62"/>
      <c r="D1139" s="62"/>
      <c r="AA1139" s="113"/>
      <c r="AB1139" s="113"/>
      <c r="AC1139" s="113"/>
      <c r="AD1139" s="113"/>
      <c r="AE1139" s="113"/>
      <c r="AG1139" s="270"/>
      <c r="AN1139" s="113"/>
      <c r="AO1139" s="113"/>
      <c r="AP1139" s="113"/>
      <c r="AQ1139" s="113"/>
      <c r="AR1139" s="113"/>
      <c r="AS1139" s="113"/>
      <c r="AT1139" s="113"/>
      <c r="AU1139" s="113"/>
    </row>
    <row r="1140" spans="3:47" x14ac:dyDescent="0.2">
      <c r="C1140" s="62"/>
      <c r="D1140" s="62"/>
      <c r="AA1140" s="113"/>
      <c r="AB1140" s="113"/>
      <c r="AC1140" s="113"/>
      <c r="AD1140" s="113"/>
      <c r="AE1140" s="113"/>
      <c r="AG1140" s="270"/>
      <c r="AN1140" s="113"/>
      <c r="AO1140" s="113"/>
      <c r="AP1140" s="113"/>
      <c r="AQ1140" s="113"/>
      <c r="AR1140" s="113"/>
      <c r="AS1140" s="113"/>
      <c r="AT1140" s="113"/>
      <c r="AU1140" s="113"/>
    </row>
    <row r="1141" spans="3:47" x14ac:dyDescent="0.2">
      <c r="C1141" s="62"/>
      <c r="D1141" s="62"/>
      <c r="AA1141" s="113"/>
      <c r="AB1141" s="113"/>
      <c r="AC1141" s="113"/>
      <c r="AD1141" s="113"/>
      <c r="AE1141" s="113"/>
      <c r="AG1141" s="270"/>
      <c r="AN1141" s="113"/>
      <c r="AO1141" s="113"/>
      <c r="AP1141" s="113"/>
      <c r="AQ1141" s="113"/>
      <c r="AR1141" s="113"/>
      <c r="AS1141" s="113"/>
      <c r="AT1141" s="113"/>
      <c r="AU1141" s="113"/>
    </row>
    <row r="1142" spans="3:47" x14ac:dyDescent="0.2">
      <c r="C1142" s="62"/>
      <c r="D1142" s="62"/>
      <c r="AA1142" s="113"/>
      <c r="AB1142" s="113"/>
      <c r="AC1142" s="113"/>
      <c r="AD1142" s="113"/>
      <c r="AE1142" s="113"/>
      <c r="AG1142" s="270"/>
      <c r="AN1142" s="113"/>
      <c r="AO1142" s="113"/>
      <c r="AP1142" s="113"/>
      <c r="AQ1142" s="113"/>
      <c r="AR1142" s="113"/>
      <c r="AS1142" s="113"/>
      <c r="AT1142" s="113"/>
      <c r="AU1142" s="113"/>
    </row>
    <row r="1143" spans="3:47" x14ac:dyDescent="0.2">
      <c r="C1143" s="62"/>
      <c r="D1143" s="62"/>
      <c r="AA1143" s="113"/>
      <c r="AB1143" s="113"/>
      <c r="AC1143" s="113"/>
      <c r="AD1143" s="113"/>
      <c r="AE1143" s="113"/>
      <c r="AG1143" s="270"/>
      <c r="AN1143" s="113"/>
      <c r="AO1143" s="113"/>
      <c r="AP1143" s="113"/>
      <c r="AQ1143" s="113"/>
      <c r="AR1143" s="113"/>
      <c r="AS1143" s="113"/>
      <c r="AT1143" s="113"/>
      <c r="AU1143" s="113"/>
    </row>
    <row r="1144" spans="3:47" x14ac:dyDescent="0.2">
      <c r="C1144" s="62"/>
      <c r="D1144" s="62"/>
      <c r="AA1144" s="113"/>
      <c r="AB1144" s="113"/>
      <c r="AC1144" s="113"/>
      <c r="AD1144" s="113"/>
      <c r="AE1144" s="113"/>
      <c r="AG1144" s="270"/>
      <c r="AN1144" s="113"/>
      <c r="AO1144" s="113"/>
      <c r="AP1144" s="113"/>
      <c r="AQ1144" s="113"/>
      <c r="AR1144" s="113"/>
      <c r="AS1144" s="113"/>
      <c r="AT1144" s="113"/>
      <c r="AU1144" s="113"/>
    </row>
    <row r="1145" spans="3:47" x14ac:dyDescent="0.2">
      <c r="C1145" s="62"/>
      <c r="D1145" s="62"/>
      <c r="AA1145" s="113"/>
      <c r="AB1145" s="113"/>
      <c r="AC1145" s="113"/>
      <c r="AD1145" s="113"/>
      <c r="AE1145" s="113"/>
      <c r="AG1145" s="270"/>
      <c r="AN1145" s="113"/>
      <c r="AO1145" s="113"/>
      <c r="AP1145" s="113"/>
      <c r="AQ1145" s="113"/>
      <c r="AR1145" s="113"/>
      <c r="AS1145" s="113"/>
      <c r="AT1145" s="113"/>
      <c r="AU1145" s="113"/>
    </row>
    <row r="1146" spans="3:47" x14ac:dyDescent="0.2">
      <c r="C1146" s="62"/>
      <c r="D1146" s="62"/>
      <c r="AA1146" s="113"/>
      <c r="AB1146" s="113"/>
      <c r="AC1146" s="113"/>
      <c r="AD1146" s="113"/>
      <c r="AE1146" s="113"/>
      <c r="AG1146" s="270"/>
      <c r="AN1146" s="113"/>
      <c r="AO1146" s="113"/>
      <c r="AP1146" s="113"/>
      <c r="AQ1146" s="113"/>
      <c r="AR1146" s="113"/>
      <c r="AS1146" s="113"/>
      <c r="AT1146" s="113"/>
      <c r="AU1146" s="113"/>
    </row>
    <row r="1147" spans="3:47" x14ac:dyDescent="0.2">
      <c r="C1147" s="62"/>
      <c r="D1147" s="62"/>
      <c r="AA1147" s="113"/>
      <c r="AB1147" s="113"/>
      <c r="AC1147" s="113"/>
      <c r="AD1147" s="113"/>
      <c r="AE1147" s="113"/>
      <c r="AG1147" s="270"/>
      <c r="AN1147" s="113"/>
      <c r="AO1147" s="113"/>
      <c r="AP1147" s="113"/>
      <c r="AQ1147" s="113"/>
      <c r="AR1147" s="113"/>
      <c r="AS1147" s="113"/>
      <c r="AT1147" s="113"/>
      <c r="AU1147" s="113"/>
    </row>
    <row r="1148" spans="3:47" x14ac:dyDescent="0.2">
      <c r="C1148" s="62"/>
      <c r="D1148" s="62"/>
      <c r="AA1148" s="113"/>
      <c r="AB1148" s="113"/>
      <c r="AC1148" s="113"/>
      <c r="AD1148" s="113"/>
      <c r="AE1148" s="113"/>
      <c r="AG1148" s="270"/>
      <c r="AN1148" s="113"/>
      <c r="AO1148" s="113"/>
      <c r="AP1148" s="113"/>
      <c r="AQ1148" s="113"/>
      <c r="AR1148" s="113"/>
      <c r="AS1148" s="113"/>
      <c r="AT1148" s="113"/>
      <c r="AU1148" s="113"/>
    </row>
    <row r="1149" spans="3:47" x14ac:dyDescent="0.2">
      <c r="C1149" s="62"/>
      <c r="D1149" s="62"/>
      <c r="AA1149" s="113"/>
      <c r="AB1149" s="113"/>
      <c r="AC1149" s="113"/>
      <c r="AD1149" s="113"/>
      <c r="AE1149" s="113"/>
      <c r="AG1149" s="270"/>
      <c r="AN1149" s="113"/>
      <c r="AO1149" s="113"/>
      <c r="AP1149" s="113"/>
      <c r="AQ1149" s="113"/>
      <c r="AR1149" s="113"/>
      <c r="AS1149" s="113"/>
      <c r="AT1149" s="113"/>
      <c r="AU1149" s="113"/>
    </row>
    <row r="1150" spans="3:47" x14ac:dyDescent="0.2">
      <c r="C1150" s="62"/>
      <c r="D1150" s="62"/>
      <c r="AA1150" s="113"/>
      <c r="AB1150" s="113"/>
      <c r="AC1150" s="113"/>
      <c r="AD1150" s="113"/>
      <c r="AE1150" s="113"/>
      <c r="AG1150" s="270"/>
      <c r="AN1150" s="113"/>
      <c r="AO1150" s="113"/>
      <c r="AP1150" s="113"/>
      <c r="AQ1150" s="113"/>
      <c r="AR1150" s="113"/>
      <c r="AS1150" s="113"/>
      <c r="AT1150" s="113"/>
      <c r="AU1150" s="113"/>
    </row>
    <row r="1151" spans="3:47" x14ac:dyDescent="0.2">
      <c r="C1151" s="62"/>
      <c r="D1151" s="62"/>
      <c r="AA1151" s="113"/>
      <c r="AB1151" s="113"/>
      <c r="AC1151" s="113"/>
      <c r="AD1151" s="113"/>
      <c r="AE1151" s="113"/>
      <c r="AG1151" s="270"/>
      <c r="AN1151" s="113"/>
      <c r="AO1151" s="113"/>
      <c r="AP1151" s="113"/>
      <c r="AQ1151" s="113"/>
      <c r="AR1151" s="113"/>
      <c r="AS1151" s="113"/>
      <c r="AT1151" s="113"/>
      <c r="AU1151" s="113"/>
    </row>
    <row r="1152" spans="3:47" x14ac:dyDescent="0.2">
      <c r="C1152" s="62"/>
      <c r="D1152" s="62"/>
      <c r="AA1152" s="113"/>
      <c r="AB1152" s="113"/>
      <c r="AC1152" s="113"/>
      <c r="AD1152" s="113"/>
      <c r="AE1152" s="113"/>
      <c r="AG1152" s="270"/>
      <c r="AN1152" s="113"/>
      <c r="AO1152" s="113"/>
      <c r="AP1152" s="113"/>
      <c r="AQ1152" s="113"/>
      <c r="AR1152" s="113"/>
      <c r="AS1152" s="113"/>
      <c r="AT1152" s="113"/>
      <c r="AU1152" s="113"/>
    </row>
    <row r="1153" spans="3:48" x14ac:dyDescent="0.2">
      <c r="C1153" s="62"/>
      <c r="D1153" s="62"/>
      <c r="AA1153" s="113"/>
      <c r="AB1153" s="113"/>
      <c r="AC1153" s="113"/>
      <c r="AD1153" s="113"/>
      <c r="AE1153" s="113"/>
      <c r="AG1153" s="270"/>
      <c r="AN1153" s="113"/>
      <c r="AO1153" s="113"/>
      <c r="AP1153" s="113"/>
      <c r="AQ1153" s="113"/>
      <c r="AR1153" s="113"/>
      <c r="AS1153" s="113"/>
      <c r="AT1153" s="113"/>
      <c r="AU1153" s="113"/>
    </row>
    <row r="1154" spans="3:48" x14ac:dyDescent="0.2">
      <c r="C1154" s="62"/>
      <c r="D1154" s="62"/>
      <c r="AA1154" s="113"/>
      <c r="AB1154" s="113"/>
      <c r="AC1154" s="113"/>
      <c r="AD1154" s="113"/>
      <c r="AE1154" s="113"/>
      <c r="AG1154" s="270"/>
      <c r="AN1154" s="113"/>
      <c r="AO1154" s="113"/>
      <c r="AP1154" s="113"/>
      <c r="AQ1154" s="113"/>
      <c r="AR1154" s="113"/>
      <c r="AS1154" s="113"/>
      <c r="AT1154" s="113"/>
      <c r="AU1154" s="113"/>
    </row>
    <row r="1155" spans="3:48" x14ac:dyDescent="0.2">
      <c r="C1155" s="62"/>
      <c r="D1155" s="62"/>
      <c r="AA1155" s="113"/>
      <c r="AB1155" s="113"/>
      <c r="AC1155" s="113"/>
      <c r="AD1155" s="113"/>
      <c r="AE1155" s="113"/>
      <c r="AG1155" s="270"/>
      <c r="AN1155" s="113"/>
      <c r="AO1155" s="113"/>
      <c r="AP1155" s="113"/>
      <c r="AQ1155" s="113"/>
      <c r="AR1155" s="113"/>
      <c r="AS1155" s="113"/>
      <c r="AT1155" s="113"/>
      <c r="AU1155" s="113"/>
    </row>
    <row r="1156" spans="3:48" x14ac:dyDescent="0.2">
      <c r="C1156" s="62"/>
      <c r="D1156" s="62"/>
      <c r="AA1156" s="113"/>
      <c r="AB1156" s="113"/>
      <c r="AC1156" s="113"/>
      <c r="AD1156" s="113"/>
      <c r="AE1156" s="113"/>
      <c r="AG1156" s="270"/>
      <c r="AN1156" s="113"/>
      <c r="AO1156" s="113"/>
      <c r="AP1156" s="113"/>
      <c r="AQ1156" s="113"/>
      <c r="AR1156" s="113"/>
      <c r="AS1156" s="113"/>
      <c r="AT1156" s="113"/>
      <c r="AU1156" s="113"/>
    </row>
    <row r="1157" spans="3:48" x14ac:dyDescent="0.2">
      <c r="C1157" s="62"/>
      <c r="D1157" s="62"/>
      <c r="AA1157" s="113"/>
      <c r="AB1157" s="113"/>
      <c r="AC1157" s="113"/>
      <c r="AD1157" s="113"/>
      <c r="AE1157" s="113"/>
      <c r="AG1157" s="270"/>
      <c r="AN1157" s="113"/>
      <c r="AO1157" s="113"/>
      <c r="AP1157" s="113"/>
      <c r="AQ1157" s="113"/>
      <c r="AR1157" s="113"/>
      <c r="AS1157" s="113"/>
      <c r="AT1157" s="113"/>
      <c r="AU1157" s="113"/>
      <c r="AV1157" s="113"/>
    </row>
    <row r="1158" spans="3:48" x14ac:dyDescent="0.2">
      <c r="C1158" s="62"/>
      <c r="D1158" s="62"/>
      <c r="AA1158" s="113"/>
      <c r="AB1158" s="113"/>
      <c r="AC1158" s="113"/>
      <c r="AD1158" s="113"/>
      <c r="AE1158" s="113"/>
      <c r="AG1158" s="270"/>
      <c r="AN1158" s="113"/>
      <c r="AO1158" s="113"/>
      <c r="AP1158" s="113"/>
      <c r="AQ1158" s="113"/>
      <c r="AR1158" s="113"/>
      <c r="AS1158" s="113"/>
      <c r="AT1158" s="113"/>
      <c r="AU1158" s="113"/>
    </row>
    <row r="1159" spans="3:48" x14ac:dyDescent="0.2">
      <c r="C1159" s="62"/>
      <c r="D1159" s="62"/>
      <c r="AA1159" s="113"/>
      <c r="AB1159" s="113"/>
      <c r="AC1159" s="113"/>
      <c r="AD1159" s="113"/>
      <c r="AE1159" s="113"/>
      <c r="AG1159" s="270"/>
      <c r="AN1159" s="113"/>
      <c r="AO1159" s="113"/>
      <c r="AP1159" s="113"/>
      <c r="AQ1159" s="113"/>
      <c r="AR1159" s="113"/>
      <c r="AS1159" s="113"/>
      <c r="AT1159" s="113"/>
      <c r="AU1159" s="113"/>
    </row>
    <row r="1160" spans="3:48" x14ac:dyDescent="0.2">
      <c r="C1160" s="62"/>
      <c r="D1160" s="62"/>
      <c r="AA1160" s="113"/>
      <c r="AB1160" s="113"/>
      <c r="AC1160" s="113"/>
      <c r="AD1160" s="113"/>
      <c r="AE1160" s="113"/>
      <c r="AG1160" s="270"/>
      <c r="AN1160" s="113"/>
      <c r="AO1160" s="113"/>
      <c r="AP1160" s="113"/>
      <c r="AQ1160" s="113"/>
      <c r="AR1160" s="113"/>
      <c r="AS1160" s="113"/>
      <c r="AT1160" s="113"/>
      <c r="AU1160" s="113"/>
    </row>
    <row r="1161" spans="3:48" x14ac:dyDescent="0.2">
      <c r="C1161" s="62"/>
      <c r="D1161" s="62"/>
      <c r="AA1161" s="113"/>
      <c r="AB1161" s="113"/>
      <c r="AC1161" s="113"/>
      <c r="AD1161" s="113"/>
      <c r="AE1161" s="113"/>
      <c r="AG1161" s="270"/>
      <c r="AN1161" s="113"/>
      <c r="AO1161" s="113"/>
      <c r="AP1161" s="113"/>
      <c r="AQ1161" s="113"/>
      <c r="AR1161" s="113"/>
      <c r="AS1161" s="113"/>
      <c r="AT1161" s="113"/>
      <c r="AU1161" s="113"/>
    </row>
    <row r="1162" spans="3:48" x14ac:dyDescent="0.2">
      <c r="C1162" s="62"/>
      <c r="D1162" s="62"/>
      <c r="AA1162" s="113"/>
      <c r="AB1162" s="113"/>
      <c r="AC1162" s="113"/>
      <c r="AD1162" s="113"/>
      <c r="AE1162" s="113"/>
      <c r="AG1162" s="270"/>
      <c r="AN1162" s="113"/>
      <c r="AO1162" s="113"/>
      <c r="AP1162" s="113"/>
      <c r="AQ1162" s="113"/>
      <c r="AR1162" s="113"/>
      <c r="AS1162" s="113"/>
      <c r="AT1162" s="113"/>
      <c r="AU1162" s="113"/>
    </row>
    <row r="1163" spans="3:48" x14ac:dyDescent="0.2">
      <c r="C1163" s="62"/>
      <c r="D1163" s="62"/>
      <c r="AA1163" s="113"/>
      <c r="AB1163" s="113"/>
      <c r="AC1163" s="113"/>
      <c r="AD1163" s="113"/>
      <c r="AE1163" s="113"/>
      <c r="AG1163" s="270"/>
      <c r="AN1163" s="113"/>
      <c r="AO1163" s="113"/>
      <c r="AP1163" s="113"/>
      <c r="AQ1163" s="113"/>
      <c r="AR1163" s="113"/>
      <c r="AS1163" s="113"/>
      <c r="AT1163" s="113"/>
      <c r="AU1163" s="113"/>
    </row>
    <row r="1164" spans="3:48" x14ac:dyDescent="0.2">
      <c r="C1164" s="62"/>
      <c r="D1164" s="62"/>
      <c r="AA1164" s="113"/>
      <c r="AB1164" s="113"/>
      <c r="AC1164" s="113"/>
      <c r="AD1164" s="113"/>
      <c r="AE1164" s="113"/>
      <c r="AG1164" s="270"/>
      <c r="AN1164" s="113"/>
      <c r="AO1164" s="113"/>
      <c r="AP1164" s="113"/>
      <c r="AQ1164" s="113"/>
      <c r="AR1164" s="113"/>
      <c r="AS1164" s="113"/>
      <c r="AT1164" s="113"/>
      <c r="AU1164" s="113"/>
    </row>
    <row r="1165" spans="3:48" x14ac:dyDescent="0.2">
      <c r="C1165" s="62"/>
      <c r="D1165" s="62"/>
      <c r="AA1165" s="113"/>
      <c r="AB1165" s="113"/>
      <c r="AC1165" s="113"/>
      <c r="AD1165" s="113"/>
      <c r="AE1165" s="113"/>
      <c r="AG1165" s="270"/>
      <c r="AN1165" s="113"/>
      <c r="AO1165" s="113"/>
      <c r="AP1165" s="113"/>
      <c r="AQ1165" s="113"/>
      <c r="AR1165" s="113"/>
      <c r="AS1165" s="113"/>
      <c r="AT1165" s="113"/>
      <c r="AU1165" s="113"/>
    </row>
    <row r="1166" spans="3:48" x14ac:dyDescent="0.2">
      <c r="C1166" s="62"/>
      <c r="D1166" s="62"/>
      <c r="AA1166" s="113"/>
      <c r="AB1166" s="113"/>
      <c r="AC1166" s="113"/>
      <c r="AD1166" s="113"/>
      <c r="AE1166" s="113"/>
      <c r="AG1166" s="270"/>
      <c r="AN1166" s="113"/>
      <c r="AO1166" s="113"/>
      <c r="AP1166" s="113"/>
      <c r="AQ1166" s="113"/>
      <c r="AR1166" s="113"/>
      <c r="AS1166" s="113"/>
      <c r="AT1166" s="113"/>
      <c r="AU1166" s="113"/>
    </row>
    <row r="1167" spans="3:48" x14ac:dyDescent="0.2">
      <c r="C1167" s="62"/>
      <c r="D1167" s="62"/>
      <c r="AA1167" s="113"/>
      <c r="AB1167" s="113"/>
      <c r="AC1167" s="113"/>
      <c r="AD1167" s="113"/>
      <c r="AE1167" s="113"/>
      <c r="AG1167" s="270"/>
      <c r="AN1167" s="113"/>
      <c r="AO1167" s="113"/>
      <c r="AP1167" s="113"/>
      <c r="AQ1167" s="113"/>
      <c r="AR1167" s="113"/>
      <c r="AS1167" s="113"/>
      <c r="AT1167" s="113"/>
      <c r="AU1167" s="113"/>
    </row>
    <row r="1168" spans="3:48" x14ac:dyDescent="0.2">
      <c r="C1168" s="62"/>
      <c r="D1168" s="62"/>
      <c r="AA1168" s="113"/>
      <c r="AB1168" s="113"/>
      <c r="AC1168" s="113"/>
      <c r="AD1168" s="113"/>
      <c r="AE1168" s="113"/>
      <c r="AG1168" s="270"/>
      <c r="AN1168" s="113"/>
      <c r="AO1168" s="113"/>
      <c r="AP1168" s="113"/>
      <c r="AQ1168" s="113"/>
      <c r="AR1168" s="113"/>
      <c r="AS1168" s="113"/>
      <c r="AT1168" s="113"/>
      <c r="AU1168" s="113"/>
    </row>
    <row r="1169" spans="3:64" x14ac:dyDescent="0.2">
      <c r="C1169" s="62"/>
      <c r="D1169" s="62"/>
      <c r="AA1169" s="113"/>
      <c r="AB1169" s="113"/>
      <c r="AC1169" s="113"/>
      <c r="AD1169" s="113"/>
      <c r="AE1169" s="113"/>
      <c r="AG1169" s="270"/>
      <c r="AN1169" s="113"/>
      <c r="AO1169" s="113"/>
      <c r="AP1169" s="113"/>
      <c r="AQ1169" s="113"/>
      <c r="AR1169" s="113"/>
      <c r="AS1169" s="113"/>
      <c r="AT1169" s="113"/>
      <c r="AU1169" s="113"/>
    </row>
    <row r="1170" spans="3:64" x14ac:dyDescent="0.2">
      <c r="C1170" s="62"/>
      <c r="D1170" s="62"/>
      <c r="AA1170" s="113"/>
      <c r="AB1170" s="113"/>
      <c r="AC1170" s="113"/>
      <c r="AD1170" s="113"/>
      <c r="AE1170" s="113"/>
      <c r="AG1170" s="270"/>
      <c r="AN1170" s="113"/>
      <c r="AO1170" s="113"/>
      <c r="AP1170" s="113"/>
      <c r="AQ1170" s="113"/>
      <c r="AR1170" s="113"/>
      <c r="AS1170" s="113"/>
      <c r="AT1170" s="113"/>
      <c r="AU1170" s="113"/>
    </row>
    <row r="1171" spans="3:64" x14ac:dyDescent="0.2">
      <c r="C1171" s="62"/>
      <c r="D1171" s="62"/>
      <c r="AA1171" s="113"/>
      <c r="AB1171" s="113"/>
      <c r="AC1171" s="113"/>
      <c r="AD1171" s="113"/>
      <c r="AE1171" s="113"/>
      <c r="AG1171" s="270"/>
      <c r="AN1171" s="113"/>
      <c r="AO1171" s="113"/>
      <c r="AP1171" s="113"/>
      <c r="AQ1171" s="113"/>
      <c r="AR1171" s="113"/>
      <c r="AS1171" s="113"/>
      <c r="AT1171" s="113"/>
      <c r="AU1171" s="113"/>
    </row>
    <row r="1172" spans="3:64" x14ac:dyDescent="0.2">
      <c r="C1172" s="62"/>
      <c r="D1172" s="62"/>
      <c r="AA1172" s="113"/>
      <c r="AB1172" s="113"/>
      <c r="AC1172" s="113"/>
      <c r="AD1172" s="113"/>
      <c r="AE1172" s="113"/>
      <c r="AG1172" s="270"/>
      <c r="AN1172" s="113"/>
      <c r="AO1172" s="113"/>
      <c r="AP1172" s="113"/>
      <c r="AQ1172" s="113"/>
      <c r="AR1172" s="113"/>
      <c r="AS1172" s="113"/>
      <c r="AT1172" s="113"/>
      <c r="AU1172" s="113"/>
    </row>
    <row r="1173" spans="3:64" x14ac:dyDescent="0.2">
      <c r="C1173" s="62"/>
      <c r="D1173" s="62"/>
      <c r="AA1173" s="113"/>
      <c r="AB1173" s="113"/>
      <c r="AC1173" s="113"/>
      <c r="AD1173" s="113"/>
      <c r="AE1173" s="113"/>
      <c r="AG1173" s="270"/>
      <c r="AN1173" s="113"/>
      <c r="AO1173" s="113"/>
      <c r="AP1173" s="113"/>
      <c r="AQ1173" s="113"/>
      <c r="AR1173" s="113"/>
      <c r="AS1173" s="113"/>
      <c r="AT1173" s="113"/>
      <c r="AU1173" s="113"/>
    </row>
    <row r="1174" spans="3:64" x14ac:dyDescent="0.2">
      <c r="C1174" s="62"/>
      <c r="D1174" s="62"/>
      <c r="AA1174" s="113"/>
      <c r="AB1174" s="113"/>
      <c r="AC1174" s="113"/>
      <c r="AD1174" s="113"/>
      <c r="AE1174" s="113"/>
      <c r="AG1174" s="270"/>
      <c r="AN1174" s="113"/>
      <c r="AO1174" s="113"/>
      <c r="AP1174" s="113"/>
      <c r="AQ1174" s="113"/>
      <c r="AR1174" s="113"/>
      <c r="AS1174" s="113"/>
      <c r="AT1174" s="113"/>
      <c r="AU1174" s="113"/>
    </row>
    <row r="1175" spans="3:64" x14ac:dyDescent="0.2">
      <c r="C1175" s="62"/>
      <c r="D1175" s="62"/>
      <c r="AA1175" s="113"/>
      <c r="AB1175" s="113"/>
      <c r="AC1175" s="113"/>
      <c r="AD1175" s="113"/>
      <c r="AE1175" s="113"/>
      <c r="AG1175" s="270"/>
      <c r="AN1175" s="113"/>
      <c r="AO1175" s="113"/>
      <c r="AP1175" s="113"/>
      <c r="AQ1175" s="113"/>
      <c r="AR1175" s="113"/>
      <c r="AS1175" s="113"/>
      <c r="AT1175" s="113"/>
      <c r="AU1175" s="113"/>
    </row>
    <row r="1176" spans="3:64" x14ac:dyDescent="0.2">
      <c r="C1176" s="62"/>
      <c r="D1176" s="62"/>
      <c r="AA1176" s="113"/>
      <c r="AB1176" s="113"/>
      <c r="AC1176" s="113"/>
      <c r="AD1176" s="113"/>
      <c r="AE1176" s="113"/>
      <c r="AG1176" s="270"/>
      <c r="AN1176" s="113"/>
      <c r="AO1176" s="113"/>
      <c r="AP1176" s="113"/>
      <c r="AQ1176" s="113"/>
      <c r="AR1176" s="113"/>
      <c r="AS1176" s="113"/>
      <c r="AT1176" s="113"/>
      <c r="AU1176" s="113"/>
    </row>
    <row r="1177" spans="3:64" x14ac:dyDescent="0.2">
      <c r="C1177" s="62"/>
      <c r="D1177" s="62"/>
      <c r="AA1177" s="113"/>
      <c r="AB1177" s="113"/>
      <c r="AC1177" s="113"/>
      <c r="AD1177" s="113"/>
      <c r="AE1177" s="113"/>
      <c r="AG1177" s="270"/>
      <c r="AN1177" s="113"/>
      <c r="AO1177" s="113"/>
      <c r="AP1177" s="113"/>
      <c r="AQ1177" s="113"/>
      <c r="AR1177" s="113"/>
      <c r="AS1177" s="113"/>
      <c r="AT1177" s="113"/>
      <c r="AU1177" s="113"/>
      <c r="AV1177" s="113"/>
      <c r="AW1177" s="113"/>
      <c r="AX1177" s="113"/>
      <c r="AY1177" s="113"/>
      <c r="AZ1177" s="113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</row>
    <row r="1178" spans="3:64" x14ac:dyDescent="0.2">
      <c r="C1178" s="62"/>
      <c r="D1178" s="62"/>
      <c r="AA1178" s="113"/>
      <c r="AB1178" s="113"/>
      <c r="AC1178" s="113"/>
      <c r="AD1178" s="113"/>
      <c r="AE1178" s="113"/>
      <c r="AG1178" s="270"/>
      <c r="AN1178" s="113"/>
      <c r="AO1178" s="113"/>
      <c r="AP1178" s="113"/>
      <c r="AQ1178" s="113"/>
      <c r="AR1178" s="113"/>
      <c r="AS1178" s="113"/>
      <c r="AT1178" s="113"/>
      <c r="AU1178" s="113"/>
    </row>
    <row r="1179" spans="3:64" x14ac:dyDescent="0.2">
      <c r="C1179" s="62"/>
      <c r="D1179" s="62"/>
      <c r="AA1179" s="113"/>
      <c r="AB1179" s="113"/>
      <c r="AC1179" s="113"/>
      <c r="AD1179" s="113"/>
      <c r="AE1179" s="113"/>
      <c r="AG1179" s="270"/>
      <c r="AN1179" s="113"/>
      <c r="AO1179" s="113"/>
      <c r="AP1179" s="113"/>
      <c r="AQ1179" s="113"/>
      <c r="AR1179" s="113"/>
      <c r="AS1179" s="113"/>
      <c r="AT1179" s="113"/>
      <c r="AU1179" s="113"/>
    </row>
    <row r="1180" spans="3:64" x14ac:dyDescent="0.2">
      <c r="C1180" s="62"/>
      <c r="D1180" s="62"/>
      <c r="AA1180" s="113"/>
      <c r="AB1180" s="113"/>
      <c r="AC1180" s="113"/>
      <c r="AD1180" s="113"/>
      <c r="AE1180" s="113"/>
      <c r="AG1180" s="270"/>
      <c r="AN1180" s="113"/>
      <c r="AO1180" s="113"/>
      <c r="AP1180" s="113"/>
      <c r="AQ1180" s="113"/>
      <c r="AR1180" s="113"/>
      <c r="AS1180" s="113"/>
      <c r="AT1180" s="113"/>
      <c r="AU1180" s="113"/>
    </row>
    <row r="1181" spans="3:64" x14ac:dyDescent="0.2">
      <c r="C1181" s="62"/>
      <c r="D1181" s="62"/>
      <c r="AA1181" s="113"/>
      <c r="AB1181" s="113"/>
      <c r="AC1181" s="113"/>
      <c r="AD1181" s="113"/>
      <c r="AE1181" s="113"/>
      <c r="AG1181" s="270"/>
      <c r="AN1181" s="113"/>
      <c r="AO1181" s="113"/>
      <c r="AP1181" s="113"/>
      <c r="AQ1181" s="113"/>
      <c r="AR1181" s="113"/>
      <c r="AS1181" s="113"/>
      <c r="AT1181" s="113"/>
      <c r="AU1181" s="113"/>
    </row>
    <row r="1182" spans="3:64" x14ac:dyDescent="0.2">
      <c r="C1182" s="62"/>
      <c r="D1182" s="62"/>
      <c r="AA1182" s="113"/>
      <c r="AB1182" s="113"/>
      <c r="AC1182" s="113"/>
      <c r="AD1182" s="113"/>
      <c r="AE1182" s="113"/>
      <c r="AG1182" s="270"/>
      <c r="AN1182" s="113"/>
      <c r="AO1182" s="113"/>
      <c r="AP1182" s="113"/>
      <c r="AQ1182" s="113"/>
      <c r="AR1182" s="113"/>
      <c r="AS1182" s="113"/>
      <c r="AT1182" s="113"/>
      <c r="AU1182" s="113"/>
    </row>
    <row r="1183" spans="3:64" x14ac:dyDescent="0.2">
      <c r="C1183" s="62"/>
      <c r="D1183" s="62"/>
      <c r="AA1183" s="113"/>
      <c r="AB1183" s="113"/>
      <c r="AC1183" s="113"/>
      <c r="AD1183" s="113"/>
      <c r="AE1183" s="113"/>
      <c r="AG1183" s="270"/>
      <c r="AN1183" s="113"/>
      <c r="AO1183" s="113"/>
      <c r="AP1183" s="113"/>
      <c r="AQ1183" s="113"/>
      <c r="AR1183" s="113"/>
      <c r="AS1183" s="113"/>
      <c r="AT1183" s="113"/>
      <c r="AU1183" s="113"/>
    </row>
    <row r="1184" spans="3:64" x14ac:dyDescent="0.2">
      <c r="C1184" s="62"/>
      <c r="D1184" s="62"/>
      <c r="AA1184" s="113"/>
      <c r="AB1184" s="113"/>
      <c r="AC1184" s="113"/>
      <c r="AD1184" s="113"/>
      <c r="AE1184" s="113"/>
      <c r="AG1184" s="270"/>
      <c r="AN1184" s="113"/>
      <c r="AO1184" s="113"/>
      <c r="AP1184" s="113"/>
      <c r="AQ1184" s="113"/>
      <c r="AR1184" s="113"/>
      <c r="AS1184" s="113"/>
      <c r="AT1184" s="113"/>
      <c r="AU1184" s="113"/>
    </row>
    <row r="1185" spans="3:48" x14ac:dyDescent="0.2">
      <c r="C1185" s="62"/>
      <c r="D1185" s="62"/>
      <c r="AA1185" s="113"/>
      <c r="AB1185" s="113"/>
      <c r="AC1185" s="113"/>
      <c r="AD1185" s="113"/>
      <c r="AE1185" s="113"/>
      <c r="AG1185" s="270"/>
      <c r="AN1185" s="113"/>
      <c r="AO1185" s="113"/>
      <c r="AP1185" s="113"/>
      <c r="AQ1185" s="113"/>
      <c r="AR1185" s="113"/>
      <c r="AS1185" s="113"/>
      <c r="AT1185" s="113"/>
      <c r="AU1185" s="113"/>
    </row>
    <row r="1186" spans="3:48" x14ac:dyDescent="0.2">
      <c r="C1186" s="62"/>
      <c r="D1186" s="62"/>
      <c r="AA1186" s="113"/>
      <c r="AB1186" s="113"/>
      <c r="AC1186" s="113"/>
      <c r="AD1186" s="113"/>
      <c r="AE1186" s="113"/>
      <c r="AG1186" s="270"/>
      <c r="AN1186" s="113"/>
      <c r="AO1186" s="113"/>
      <c r="AP1186" s="113"/>
      <c r="AQ1186" s="113"/>
      <c r="AR1186" s="113"/>
      <c r="AS1186" s="113"/>
      <c r="AT1186" s="113"/>
      <c r="AU1186" s="113"/>
    </row>
    <row r="1187" spans="3:48" x14ac:dyDescent="0.2">
      <c r="C1187" s="62"/>
      <c r="D1187" s="62"/>
      <c r="AA1187" s="113"/>
      <c r="AB1187" s="113"/>
      <c r="AC1187" s="113"/>
      <c r="AD1187" s="113"/>
      <c r="AE1187" s="113"/>
      <c r="AG1187" s="270"/>
      <c r="AN1187" s="113"/>
      <c r="AO1187" s="113"/>
      <c r="AP1187" s="113"/>
      <c r="AQ1187" s="113"/>
      <c r="AR1187" s="113"/>
      <c r="AS1187" s="113"/>
      <c r="AT1187" s="113"/>
      <c r="AU1187" s="113"/>
    </row>
    <row r="1188" spans="3:48" x14ac:dyDescent="0.2">
      <c r="C1188" s="62"/>
      <c r="D1188" s="62"/>
      <c r="AA1188" s="113"/>
      <c r="AB1188" s="113"/>
      <c r="AC1188" s="113"/>
      <c r="AD1188" s="113"/>
      <c r="AE1188" s="113"/>
      <c r="AG1188" s="270"/>
      <c r="AN1188" s="113"/>
      <c r="AO1188" s="113"/>
      <c r="AP1188" s="113"/>
      <c r="AQ1188" s="113"/>
      <c r="AR1188" s="113"/>
      <c r="AS1188" s="113"/>
      <c r="AT1188" s="113"/>
      <c r="AU1188" s="113"/>
    </row>
    <row r="1189" spans="3:48" x14ac:dyDescent="0.2">
      <c r="C1189" s="62"/>
      <c r="D1189" s="62"/>
      <c r="AA1189" s="113"/>
      <c r="AB1189" s="113"/>
      <c r="AC1189" s="113"/>
      <c r="AD1189" s="113"/>
      <c r="AE1189" s="113"/>
      <c r="AG1189" s="270"/>
      <c r="AN1189" s="113"/>
      <c r="AO1189" s="113"/>
      <c r="AP1189" s="113"/>
      <c r="AQ1189" s="113"/>
      <c r="AR1189" s="113"/>
      <c r="AS1189" s="113"/>
      <c r="AT1189" s="113"/>
      <c r="AU1189" s="113"/>
    </row>
    <row r="1190" spans="3:48" x14ac:dyDescent="0.2">
      <c r="C1190" s="62"/>
      <c r="D1190" s="62"/>
      <c r="AA1190" s="113"/>
      <c r="AB1190" s="113"/>
      <c r="AC1190" s="113"/>
      <c r="AD1190" s="113"/>
      <c r="AE1190" s="113"/>
      <c r="AG1190" s="270"/>
      <c r="AN1190" s="113"/>
      <c r="AO1190" s="113"/>
      <c r="AP1190" s="113"/>
      <c r="AQ1190" s="113"/>
      <c r="AR1190" s="113"/>
      <c r="AS1190" s="113"/>
      <c r="AT1190" s="113"/>
      <c r="AU1190" s="113"/>
      <c r="AV1190" s="113"/>
    </row>
    <row r="1191" spans="3:48" x14ac:dyDescent="0.2">
      <c r="C1191" s="62"/>
      <c r="D1191" s="62"/>
      <c r="AA1191" s="113"/>
      <c r="AB1191" s="113"/>
      <c r="AC1191" s="113"/>
      <c r="AD1191" s="113"/>
      <c r="AE1191" s="113"/>
      <c r="AG1191" s="270"/>
      <c r="AN1191" s="113"/>
      <c r="AO1191" s="113"/>
      <c r="AP1191" s="113"/>
      <c r="AQ1191" s="113"/>
      <c r="AR1191" s="113"/>
      <c r="AS1191" s="113"/>
      <c r="AT1191" s="113"/>
      <c r="AU1191" s="113"/>
    </row>
    <row r="1192" spans="3:48" x14ac:dyDescent="0.2">
      <c r="C1192" s="62"/>
      <c r="D1192" s="62"/>
      <c r="AA1192" s="113"/>
      <c r="AB1192" s="113"/>
      <c r="AC1192" s="113"/>
      <c r="AD1192" s="113"/>
      <c r="AE1192" s="113"/>
      <c r="AG1192" s="270"/>
      <c r="AN1192" s="113"/>
      <c r="AO1192" s="113"/>
      <c r="AP1192" s="113"/>
      <c r="AQ1192" s="113"/>
      <c r="AR1192" s="113"/>
      <c r="AS1192" s="113"/>
      <c r="AT1192" s="113"/>
      <c r="AU1192" s="113"/>
    </row>
    <row r="1193" spans="3:48" x14ac:dyDescent="0.2">
      <c r="C1193" s="62"/>
      <c r="D1193" s="62"/>
      <c r="AA1193" s="113"/>
      <c r="AB1193" s="113"/>
      <c r="AC1193" s="113"/>
      <c r="AD1193" s="113"/>
      <c r="AE1193" s="113"/>
      <c r="AG1193" s="270"/>
      <c r="AN1193" s="113"/>
      <c r="AO1193" s="113"/>
      <c r="AP1193" s="113"/>
      <c r="AQ1193" s="113"/>
      <c r="AR1193" s="113"/>
      <c r="AS1193" s="113"/>
      <c r="AT1193" s="113"/>
      <c r="AU1193" s="113"/>
      <c r="AV1193" s="113"/>
    </row>
    <row r="1194" spans="3:48" x14ac:dyDescent="0.2">
      <c r="C1194" s="62"/>
      <c r="D1194" s="62"/>
      <c r="AA1194" s="113"/>
      <c r="AB1194" s="113"/>
      <c r="AC1194" s="113"/>
      <c r="AD1194" s="113"/>
      <c r="AE1194" s="113"/>
      <c r="AG1194" s="270"/>
      <c r="AN1194" s="113"/>
      <c r="AO1194" s="113"/>
      <c r="AP1194" s="113"/>
      <c r="AQ1194" s="113"/>
      <c r="AR1194" s="113"/>
      <c r="AS1194" s="113"/>
      <c r="AT1194" s="113"/>
      <c r="AU1194" s="113"/>
    </row>
    <row r="1195" spans="3:48" x14ac:dyDescent="0.2">
      <c r="C1195" s="62"/>
      <c r="D1195" s="62"/>
      <c r="AA1195" s="113"/>
      <c r="AB1195" s="113"/>
      <c r="AC1195" s="113"/>
      <c r="AD1195" s="113"/>
      <c r="AE1195" s="113"/>
      <c r="AG1195" s="270"/>
      <c r="AN1195" s="113"/>
      <c r="AO1195" s="113"/>
      <c r="AP1195" s="113"/>
      <c r="AQ1195" s="113"/>
      <c r="AR1195" s="113"/>
      <c r="AS1195" s="113"/>
      <c r="AT1195" s="113"/>
      <c r="AU1195" s="113"/>
    </row>
    <row r="1196" spans="3:48" x14ac:dyDescent="0.2">
      <c r="C1196" s="62"/>
      <c r="D1196" s="62"/>
      <c r="AA1196" s="113"/>
      <c r="AB1196" s="113"/>
      <c r="AC1196" s="113"/>
      <c r="AD1196" s="113"/>
      <c r="AE1196" s="113"/>
      <c r="AG1196" s="270"/>
      <c r="AN1196" s="113"/>
      <c r="AO1196" s="113"/>
      <c r="AP1196" s="113"/>
      <c r="AQ1196" s="113"/>
      <c r="AR1196" s="113"/>
      <c r="AS1196" s="113"/>
      <c r="AT1196" s="113"/>
      <c r="AU1196" s="113"/>
    </row>
    <row r="1197" spans="3:48" x14ac:dyDescent="0.2">
      <c r="C1197" s="62"/>
      <c r="D1197" s="62"/>
      <c r="AA1197" s="113"/>
      <c r="AB1197" s="113"/>
      <c r="AC1197" s="113"/>
      <c r="AD1197" s="113"/>
      <c r="AE1197" s="113"/>
      <c r="AG1197" s="270"/>
      <c r="AN1197" s="113"/>
      <c r="AO1197" s="113"/>
      <c r="AP1197" s="113"/>
      <c r="AQ1197" s="113"/>
      <c r="AR1197" s="113"/>
      <c r="AS1197" s="113"/>
      <c r="AT1197" s="113"/>
      <c r="AU1197" s="113"/>
    </row>
    <row r="1198" spans="3:48" x14ac:dyDescent="0.2">
      <c r="C1198" s="62"/>
      <c r="D1198" s="62"/>
      <c r="AA1198" s="113"/>
      <c r="AB1198" s="113"/>
      <c r="AC1198" s="113"/>
      <c r="AD1198" s="113"/>
      <c r="AE1198" s="113"/>
      <c r="AG1198" s="270"/>
      <c r="AN1198" s="113"/>
      <c r="AO1198" s="113"/>
      <c r="AP1198" s="113"/>
      <c r="AQ1198" s="113"/>
      <c r="AR1198" s="113"/>
      <c r="AS1198" s="113"/>
      <c r="AT1198" s="113"/>
      <c r="AU1198" s="113"/>
    </row>
    <row r="1199" spans="3:48" x14ac:dyDescent="0.2">
      <c r="C1199" s="62"/>
      <c r="D1199" s="62"/>
      <c r="AA1199" s="113"/>
      <c r="AB1199" s="113"/>
      <c r="AC1199" s="113"/>
      <c r="AD1199" s="113"/>
      <c r="AE1199" s="113"/>
      <c r="AG1199" s="270"/>
      <c r="AN1199" s="113"/>
      <c r="AO1199" s="113"/>
      <c r="AP1199" s="113"/>
      <c r="AQ1199" s="113"/>
      <c r="AR1199" s="113"/>
      <c r="AS1199" s="113"/>
      <c r="AT1199" s="113"/>
      <c r="AU1199" s="113"/>
    </row>
    <row r="1200" spans="3:48" x14ac:dyDescent="0.2">
      <c r="C1200" s="62"/>
      <c r="D1200" s="62"/>
      <c r="AA1200" s="113"/>
      <c r="AB1200" s="113"/>
      <c r="AC1200" s="113"/>
      <c r="AD1200" s="113"/>
      <c r="AE1200" s="113"/>
      <c r="AG1200" s="270"/>
      <c r="AN1200" s="113"/>
      <c r="AO1200" s="113"/>
      <c r="AP1200" s="113"/>
      <c r="AQ1200" s="113"/>
      <c r="AR1200" s="113"/>
      <c r="AS1200" s="113"/>
      <c r="AT1200" s="113"/>
      <c r="AU1200" s="113"/>
    </row>
    <row r="1201" spans="3:48" x14ac:dyDescent="0.2">
      <c r="C1201" s="62"/>
      <c r="D1201" s="62"/>
      <c r="AA1201" s="113"/>
      <c r="AB1201" s="113"/>
      <c r="AC1201" s="113"/>
      <c r="AD1201" s="113"/>
      <c r="AE1201" s="113"/>
      <c r="AG1201" s="270"/>
      <c r="AN1201" s="113"/>
      <c r="AO1201" s="113"/>
      <c r="AP1201" s="113"/>
      <c r="AQ1201" s="113"/>
      <c r="AR1201" s="113"/>
      <c r="AS1201" s="113"/>
      <c r="AT1201" s="113"/>
      <c r="AU1201" s="113"/>
    </row>
    <row r="1202" spans="3:48" x14ac:dyDescent="0.2">
      <c r="C1202" s="62"/>
      <c r="D1202" s="62"/>
      <c r="AA1202" s="113"/>
      <c r="AB1202" s="113"/>
      <c r="AC1202" s="113"/>
      <c r="AD1202" s="113"/>
      <c r="AE1202" s="113"/>
      <c r="AG1202" s="270"/>
      <c r="AN1202" s="113"/>
      <c r="AO1202" s="113"/>
      <c r="AP1202" s="113"/>
      <c r="AQ1202" s="113"/>
      <c r="AR1202" s="113"/>
      <c r="AS1202" s="113"/>
      <c r="AT1202" s="113"/>
      <c r="AU1202" s="113"/>
    </row>
    <row r="1203" spans="3:48" x14ac:dyDescent="0.2">
      <c r="C1203" s="62"/>
      <c r="D1203" s="62"/>
      <c r="AA1203" s="113"/>
      <c r="AB1203" s="113"/>
      <c r="AC1203" s="113"/>
      <c r="AD1203" s="113"/>
      <c r="AE1203" s="113"/>
      <c r="AG1203" s="270"/>
      <c r="AN1203" s="113"/>
      <c r="AO1203" s="113"/>
      <c r="AP1203" s="113"/>
      <c r="AQ1203" s="113"/>
      <c r="AR1203" s="113"/>
      <c r="AS1203" s="113"/>
      <c r="AT1203" s="113"/>
      <c r="AU1203" s="113"/>
    </row>
    <row r="1204" spans="3:48" x14ac:dyDescent="0.2">
      <c r="C1204" s="62"/>
      <c r="D1204" s="62"/>
      <c r="AA1204" s="113"/>
      <c r="AB1204" s="113"/>
      <c r="AC1204" s="113"/>
      <c r="AD1204" s="113"/>
      <c r="AE1204" s="113"/>
      <c r="AG1204" s="270"/>
      <c r="AN1204" s="113"/>
      <c r="AO1204" s="113"/>
      <c r="AP1204" s="113"/>
      <c r="AQ1204" s="113"/>
      <c r="AR1204" s="113"/>
      <c r="AS1204" s="113"/>
      <c r="AT1204" s="113"/>
      <c r="AU1204" s="113"/>
    </row>
    <row r="1205" spans="3:48" x14ac:dyDescent="0.2">
      <c r="C1205" s="62"/>
      <c r="D1205" s="62"/>
      <c r="AA1205" s="113"/>
      <c r="AB1205" s="113"/>
      <c r="AC1205" s="113"/>
      <c r="AD1205" s="113"/>
      <c r="AE1205" s="113"/>
      <c r="AG1205" s="270"/>
      <c r="AN1205" s="113"/>
      <c r="AO1205" s="113"/>
      <c r="AP1205" s="113"/>
      <c r="AQ1205" s="113"/>
      <c r="AR1205" s="113"/>
      <c r="AS1205" s="113"/>
      <c r="AT1205" s="113"/>
      <c r="AU1205" s="113"/>
      <c r="AV1205" s="113"/>
    </row>
    <row r="1206" spans="3:48" x14ac:dyDescent="0.2">
      <c r="C1206" s="62"/>
      <c r="D1206" s="62"/>
      <c r="AA1206" s="113"/>
      <c r="AB1206" s="113"/>
      <c r="AC1206" s="113"/>
      <c r="AD1206" s="113"/>
      <c r="AE1206" s="113"/>
      <c r="AG1206" s="270"/>
      <c r="AN1206" s="113"/>
      <c r="AO1206" s="113"/>
      <c r="AP1206" s="113"/>
      <c r="AQ1206" s="113"/>
      <c r="AR1206" s="113"/>
      <c r="AS1206" s="113"/>
      <c r="AT1206" s="113"/>
      <c r="AU1206" s="113"/>
    </row>
    <row r="1207" spans="3:48" x14ac:dyDescent="0.2">
      <c r="C1207" s="62"/>
      <c r="D1207" s="62"/>
      <c r="AA1207" s="113"/>
      <c r="AB1207" s="113"/>
      <c r="AC1207" s="113"/>
      <c r="AD1207" s="113"/>
      <c r="AE1207" s="113"/>
      <c r="AG1207" s="270"/>
      <c r="AN1207" s="113"/>
      <c r="AO1207" s="113"/>
      <c r="AP1207" s="113"/>
      <c r="AQ1207" s="113"/>
      <c r="AR1207" s="113"/>
      <c r="AS1207" s="113"/>
      <c r="AT1207" s="113"/>
      <c r="AU1207" s="113"/>
    </row>
    <row r="1208" spans="3:48" x14ac:dyDescent="0.2">
      <c r="C1208" s="62"/>
      <c r="D1208" s="62"/>
      <c r="AA1208" s="113"/>
      <c r="AB1208" s="113"/>
      <c r="AC1208" s="113"/>
      <c r="AD1208" s="113"/>
      <c r="AE1208" s="113"/>
      <c r="AG1208" s="270"/>
      <c r="AN1208" s="113"/>
      <c r="AO1208" s="113"/>
      <c r="AP1208" s="113"/>
      <c r="AQ1208" s="113"/>
      <c r="AR1208" s="113"/>
      <c r="AS1208" s="113"/>
      <c r="AT1208" s="113"/>
      <c r="AU1208" s="113"/>
    </row>
    <row r="1209" spans="3:48" x14ac:dyDescent="0.2">
      <c r="C1209" s="62"/>
      <c r="D1209" s="62"/>
      <c r="AA1209" s="113"/>
      <c r="AB1209" s="113"/>
      <c r="AC1209" s="113"/>
      <c r="AD1209" s="113"/>
      <c r="AE1209" s="113"/>
      <c r="AG1209" s="270"/>
      <c r="AN1209" s="113"/>
      <c r="AO1209" s="113"/>
      <c r="AP1209" s="113"/>
      <c r="AQ1209" s="113"/>
      <c r="AR1209" s="113"/>
      <c r="AS1209" s="113"/>
      <c r="AT1209" s="113"/>
      <c r="AU1209" s="113"/>
    </row>
    <row r="1210" spans="3:48" x14ac:dyDescent="0.2">
      <c r="C1210" s="62"/>
      <c r="D1210" s="62"/>
      <c r="AA1210" s="113"/>
      <c r="AB1210" s="113"/>
      <c r="AC1210" s="113"/>
      <c r="AD1210" s="113"/>
      <c r="AE1210" s="113"/>
      <c r="AG1210" s="270"/>
      <c r="AN1210" s="113"/>
      <c r="AO1210" s="113"/>
      <c r="AP1210" s="113"/>
      <c r="AQ1210" s="113"/>
      <c r="AR1210" s="113"/>
      <c r="AS1210" s="113"/>
      <c r="AT1210" s="113"/>
      <c r="AU1210" s="113"/>
    </row>
    <row r="1211" spans="3:48" x14ac:dyDescent="0.2">
      <c r="C1211" s="62"/>
      <c r="D1211" s="62"/>
      <c r="AA1211" s="113"/>
      <c r="AB1211" s="113"/>
      <c r="AC1211" s="113"/>
      <c r="AD1211" s="113"/>
      <c r="AE1211" s="113"/>
      <c r="AG1211" s="270"/>
      <c r="AN1211" s="113"/>
      <c r="AO1211" s="113"/>
      <c r="AP1211" s="113"/>
      <c r="AQ1211" s="113"/>
      <c r="AR1211" s="113"/>
      <c r="AS1211" s="113"/>
      <c r="AT1211" s="113"/>
      <c r="AU1211" s="113"/>
    </row>
    <row r="1212" spans="3:48" x14ac:dyDescent="0.2">
      <c r="C1212" s="62"/>
      <c r="D1212" s="62"/>
      <c r="AA1212" s="113"/>
      <c r="AB1212" s="113"/>
      <c r="AC1212" s="113"/>
      <c r="AD1212" s="113"/>
      <c r="AE1212" s="113"/>
      <c r="AG1212" s="270"/>
      <c r="AN1212" s="113"/>
      <c r="AO1212" s="113"/>
      <c r="AP1212" s="113"/>
      <c r="AQ1212" s="113"/>
      <c r="AR1212" s="113"/>
      <c r="AS1212" s="113"/>
      <c r="AT1212" s="113"/>
      <c r="AU1212" s="113"/>
    </row>
    <row r="1213" spans="3:48" x14ac:dyDescent="0.2">
      <c r="C1213" s="62"/>
      <c r="D1213" s="62"/>
      <c r="AA1213" s="113"/>
      <c r="AB1213" s="113"/>
      <c r="AC1213" s="113"/>
      <c r="AD1213" s="113"/>
      <c r="AE1213" s="113"/>
      <c r="AG1213" s="270"/>
      <c r="AN1213" s="113"/>
      <c r="AO1213" s="113"/>
      <c r="AP1213" s="113"/>
      <c r="AQ1213" s="113"/>
      <c r="AR1213" s="113"/>
      <c r="AS1213" s="113"/>
      <c r="AT1213" s="113"/>
      <c r="AU1213" s="113"/>
    </row>
    <row r="1214" spans="3:48" x14ac:dyDescent="0.2">
      <c r="C1214" s="62"/>
      <c r="D1214" s="62"/>
      <c r="AA1214" s="113"/>
      <c r="AB1214" s="113"/>
      <c r="AC1214" s="113"/>
      <c r="AD1214" s="113"/>
      <c r="AE1214" s="113"/>
      <c r="AG1214" s="270"/>
      <c r="AN1214" s="113"/>
      <c r="AO1214" s="113"/>
      <c r="AP1214" s="113"/>
      <c r="AQ1214" s="113"/>
      <c r="AR1214" s="113"/>
      <c r="AS1214" s="113"/>
      <c r="AT1214" s="113"/>
      <c r="AU1214" s="113"/>
    </row>
    <row r="1215" spans="3:48" x14ac:dyDescent="0.2">
      <c r="C1215" s="62"/>
      <c r="D1215" s="62"/>
      <c r="AA1215" s="113"/>
      <c r="AB1215" s="113"/>
      <c r="AC1215" s="113"/>
      <c r="AD1215" s="113"/>
      <c r="AE1215" s="113"/>
      <c r="AG1215" s="270"/>
      <c r="AN1215" s="113"/>
      <c r="AO1215" s="113"/>
      <c r="AP1215" s="113"/>
      <c r="AQ1215" s="113"/>
      <c r="AR1215" s="113"/>
      <c r="AS1215" s="113"/>
      <c r="AT1215" s="113"/>
      <c r="AU1215" s="113"/>
    </row>
    <row r="1216" spans="3:48" x14ac:dyDescent="0.2">
      <c r="C1216" s="62"/>
      <c r="D1216" s="62"/>
      <c r="AA1216" s="113"/>
      <c r="AB1216" s="113"/>
      <c r="AC1216" s="113"/>
      <c r="AD1216" s="113"/>
      <c r="AE1216" s="113"/>
      <c r="AG1216" s="270"/>
      <c r="AN1216" s="113"/>
      <c r="AO1216" s="113"/>
      <c r="AP1216" s="113"/>
      <c r="AQ1216" s="113"/>
      <c r="AR1216" s="113"/>
      <c r="AS1216" s="113"/>
      <c r="AT1216" s="113"/>
      <c r="AU1216" s="113"/>
    </row>
    <row r="1217" spans="3:64" x14ac:dyDescent="0.2">
      <c r="C1217" s="62"/>
      <c r="D1217" s="62"/>
      <c r="AA1217" s="113"/>
      <c r="AB1217" s="113"/>
      <c r="AC1217" s="113"/>
      <c r="AD1217" s="113"/>
      <c r="AE1217" s="113"/>
      <c r="AG1217" s="270"/>
      <c r="AN1217" s="113"/>
      <c r="AO1217" s="113"/>
      <c r="AP1217" s="113"/>
      <c r="AQ1217" s="113"/>
      <c r="AR1217" s="113"/>
      <c r="AS1217" s="113"/>
      <c r="AT1217" s="113"/>
      <c r="AU1217" s="113"/>
    </row>
    <row r="1218" spans="3:64" x14ac:dyDescent="0.2">
      <c r="C1218" s="62"/>
      <c r="D1218" s="62"/>
      <c r="AA1218" s="113"/>
      <c r="AB1218" s="113"/>
      <c r="AC1218" s="113"/>
      <c r="AD1218" s="113"/>
      <c r="AE1218" s="113"/>
      <c r="AG1218" s="270"/>
      <c r="AN1218" s="113"/>
      <c r="AO1218" s="113"/>
      <c r="AP1218" s="113"/>
      <c r="AQ1218" s="113"/>
      <c r="AR1218" s="113"/>
      <c r="AS1218" s="113"/>
      <c r="AT1218" s="113"/>
      <c r="AU1218" s="113"/>
    </row>
    <row r="1219" spans="3:64" x14ac:dyDescent="0.2">
      <c r="C1219" s="62"/>
      <c r="D1219" s="62"/>
      <c r="AA1219" s="113"/>
      <c r="AB1219" s="113"/>
      <c r="AC1219" s="113"/>
      <c r="AD1219" s="113"/>
      <c r="AE1219" s="113"/>
      <c r="AG1219" s="270"/>
      <c r="AN1219" s="113"/>
      <c r="AO1219" s="113"/>
      <c r="AP1219" s="113"/>
      <c r="AQ1219" s="113"/>
      <c r="AR1219" s="113"/>
      <c r="AS1219" s="113"/>
      <c r="AT1219" s="113"/>
      <c r="AU1219" s="113"/>
    </row>
    <row r="1220" spans="3:64" x14ac:dyDescent="0.2">
      <c r="C1220" s="62"/>
      <c r="D1220" s="62"/>
      <c r="AA1220" s="113"/>
      <c r="AB1220" s="113"/>
      <c r="AC1220" s="113"/>
      <c r="AD1220" s="113"/>
      <c r="AE1220" s="113"/>
      <c r="AG1220" s="270"/>
      <c r="AN1220" s="113"/>
      <c r="AO1220" s="113"/>
      <c r="AP1220" s="113"/>
      <c r="AQ1220" s="113"/>
      <c r="AR1220" s="113"/>
      <c r="AS1220" s="113"/>
      <c r="AT1220" s="113"/>
      <c r="AU1220" s="113"/>
    </row>
    <row r="1221" spans="3:64" x14ac:dyDescent="0.2">
      <c r="C1221" s="62"/>
      <c r="D1221" s="62"/>
      <c r="AA1221" s="113"/>
      <c r="AB1221" s="113"/>
      <c r="AC1221" s="113"/>
      <c r="AD1221" s="113"/>
      <c r="AE1221" s="113"/>
      <c r="AG1221" s="270"/>
      <c r="AN1221" s="113"/>
      <c r="AO1221" s="113"/>
      <c r="AP1221" s="113"/>
      <c r="AQ1221" s="113"/>
      <c r="AR1221" s="113"/>
      <c r="AS1221" s="113"/>
      <c r="AT1221" s="113"/>
      <c r="AU1221" s="113"/>
    </row>
    <row r="1222" spans="3:64" x14ac:dyDescent="0.2">
      <c r="C1222" s="62"/>
      <c r="D1222" s="62"/>
      <c r="AA1222" s="113"/>
      <c r="AB1222" s="113"/>
      <c r="AC1222" s="113"/>
      <c r="AD1222" s="113"/>
      <c r="AE1222" s="113"/>
      <c r="AG1222" s="270"/>
      <c r="AN1222" s="113"/>
      <c r="AO1222" s="113"/>
      <c r="AP1222" s="113"/>
      <c r="AQ1222" s="113"/>
      <c r="AR1222" s="113"/>
      <c r="AS1222" s="113"/>
      <c r="AT1222" s="113"/>
      <c r="AU1222" s="113"/>
    </row>
    <row r="1223" spans="3:64" x14ac:dyDescent="0.2">
      <c r="C1223" s="62"/>
      <c r="D1223" s="62"/>
      <c r="AA1223" s="113"/>
      <c r="AB1223" s="113"/>
      <c r="AC1223" s="113"/>
      <c r="AD1223" s="113"/>
      <c r="AE1223" s="113"/>
      <c r="AG1223" s="270"/>
      <c r="AN1223" s="113"/>
      <c r="AO1223" s="113"/>
      <c r="AP1223" s="113"/>
      <c r="AQ1223" s="113"/>
      <c r="AR1223" s="113"/>
      <c r="AS1223" s="113"/>
      <c r="AT1223" s="113"/>
      <c r="AU1223" s="113"/>
    </row>
    <row r="1224" spans="3:64" x14ac:dyDescent="0.2">
      <c r="C1224" s="62"/>
      <c r="D1224" s="62"/>
      <c r="AA1224" s="113"/>
      <c r="AB1224" s="113"/>
      <c r="AC1224" s="113"/>
      <c r="AD1224" s="113"/>
      <c r="AE1224" s="113"/>
      <c r="AG1224" s="270"/>
      <c r="AN1224" s="113"/>
      <c r="AO1224" s="113"/>
      <c r="AP1224" s="113"/>
      <c r="AQ1224" s="113"/>
      <c r="AR1224" s="113"/>
      <c r="AS1224" s="113"/>
      <c r="AT1224" s="113"/>
      <c r="AU1224" s="113"/>
    </row>
    <row r="1225" spans="3:64" x14ac:dyDescent="0.2">
      <c r="C1225" s="62"/>
      <c r="D1225" s="62"/>
      <c r="AA1225" s="113"/>
      <c r="AB1225" s="113"/>
      <c r="AC1225" s="113"/>
      <c r="AD1225" s="113"/>
      <c r="AE1225" s="113"/>
      <c r="AG1225" s="270"/>
      <c r="AN1225" s="113"/>
      <c r="AO1225" s="113"/>
      <c r="AP1225" s="113"/>
      <c r="AQ1225" s="113"/>
      <c r="AR1225" s="113"/>
      <c r="AS1225" s="113"/>
      <c r="AT1225" s="113"/>
      <c r="AU1225" s="113"/>
    </row>
    <row r="1226" spans="3:64" x14ac:dyDescent="0.2">
      <c r="C1226" s="62"/>
      <c r="D1226" s="62"/>
      <c r="AA1226" s="113"/>
      <c r="AB1226" s="113"/>
      <c r="AC1226" s="113"/>
      <c r="AD1226" s="113"/>
      <c r="AE1226" s="113"/>
      <c r="AG1226" s="270"/>
      <c r="AN1226" s="113"/>
      <c r="AO1226" s="113"/>
      <c r="AP1226" s="113"/>
      <c r="AQ1226" s="113"/>
      <c r="AR1226" s="113"/>
      <c r="AS1226" s="113"/>
      <c r="AT1226" s="113"/>
      <c r="AU1226" s="113"/>
    </row>
    <row r="1227" spans="3:64" x14ac:dyDescent="0.2">
      <c r="C1227" s="62"/>
      <c r="D1227" s="62"/>
      <c r="AA1227" s="113"/>
      <c r="AB1227" s="113"/>
      <c r="AC1227" s="113"/>
      <c r="AD1227" s="113"/>
      <c r="AE1227" s="113"/>
      <c r="AG1227" s="270"/>
      <c r="AN1227" s="113"/>
      <c r="AO1227" s="113"/>
      <c r="AP1227" s="113"/>
      <c r="AQ1227" s="113"/>
      <c r="AR1227" s="113"/>
      <c r="AS1227" s="113"/>
      <c r="AT1227" s="113"/>
      <c r="AU1227" s="113"/>
    </row>
    <row r="1228" spans="3:64" x14ac:dyDescent="0.2">
      <c r="C1228" s="62"/>
      <c r="D1228" s="62"/>
      <c r="AA1228" s="113"/>
      <c r="AB1228" s="113"/>
      <c r="AC1228" s="113"/>
      <c r="AD1228" s="113"/>
      <c r="AE1228" s="113"/>
      <c r="AG1228" s="270"/>
      <c r="AN1228" s="113"/>
      <c r="AO1228" s="113"/>
      <c r="AP1228" s="113"/>
      <c r="AQ1228" s="113"/>
      <c r="AR1228" s="113"/>
      <c r="AS1228" s="113"/>
      <c r="AT1228" s="113"/>
      <c r="AU1228" s="113"/>
    </row>
    <row r="1229" spans="3:64" x14ac:dyDescent="0.2">
      <c r="C1229" s="62"/>
      <c r="D1229" s="62"/>
      <c r="AA1229" s="113"/>
      <c r="AB1229" s="113"/>
      <c r="AC1229" s="113"/>
      <c r="AD1229" s="113"/>
      <c r="AE1229" s="113"/>
      <c r="AG1229" s="270"/>
      <c r="AN1229" s="113"/>
      <c r="AO1229" s="113"/>
      <c r="AP1229" s="113"/>
      <c r="AQ1229" s="113"/>
      <c r="AR1229" s="113"/>
      <c r="AS1229" s="113"/>
      <c r="AT1229" s="113"/>
      <c r="AU1229" s="113"/>
    </row>
    <row r="1230" spans="3:64" x14ac:dyDescent="0.2">
      <c r="C1230" s="62"/>
      <c r="D1230" s="62"/>
      <c r="AA1230" s="113"/>
      <c r="AB1230" s="113"/>
      <c r="AC1230" s="113"/>
      <c r="AD1230" s="113"/>
      <c r="AE1230" s="113"/>
      <c r="AG1230" s="270"/>
      <c r="AN1230" s="113"/>
      <c r="AO1230" s="113"/>
      <c r="AP1230" s="113"/>
      <c r="AQ1230" s="113"/>
      <c r="AR1230" s="113"/>
      <c r="AS1230" s="113"/>
      <c r="AT1230" s="113"/>
      <c r="AU1230" s="113"/>
    </row>
    <row r="1231" spans="3:64" x14ac:dyDescent="0.2">
      <c r="C1231" s="62"/>
      <c r="D1231" s="62"/>
      <c r="AA1231" s="113"/>
      <c r="AB1231" s="113"/>
      <c r="AC1231" s="113"/>
      <c r="AD1231" s="113"/>
      <c r="AE1231" s="113"/>
      <c r="AG1231" s="270"/>
      <c r="AN1231" s="113"/>
      <c r="AO1231" s="113"/>
      <c r="AP1231" s="113"/>
      <c r="AQ1231" s="113"/>
      <c r="AR1231" s="113"/>
      <c r="AS1231" s="113"/>
      <c r="AT1231" s="113"/>
      <c r="AU1231" s="113"/>
    </row>
    <row r="1232" spans="3:64" x14ac:dyDescent="0.2">
      <c r="C1232" s="62"/>
      <c r="D1232" s="62"/>
      <c r="AA1232" s="113"/>
      <c r="AB1232" s="113"/>
      <c r="AC1232" s="113"/>
      <c r="AD1232" s="113"/>
      <c r="AE1232" s="113"/>
      <c r="AG1232" s="270"/>
      <c r="AN1232" s="113"/>
      <c r="AO1232" s="113"/>
      <c r="AP1232" s="113"/>
      <c r="AQ1232" s="113"/>
      <c r="AR1232" s="113"/>
      <c r="AS1232" s="113"/>
      <c r="AT1232" s="113"/>
      <c r="AU1232" s="113"/>
      <c r="AV1232" s="113"/>
      <c r="AW1232" s="113"/>
      <c r="AX1232" s="113"/>
      <c r="AY1232" s="113"/>
      <c r="AZ1232" s="113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</row>
    <row r="1233" spans="3:47" x14ac:dyDescent="0.2">
      <c r="C1233" s="62"/>
      <c r="D1233" s="62"/>
      <c r="AA1233" s="113"/>
      <c r="AB1233" s="113"/>
      <c r="AC1233" s="113"/>
      <c r="AD1233" s="113"/>
      <c r="AE1233" s="113"/>
      <c r="AG1233" s="270"/>
      <c r="AN1233" s="113"/>
      <c r="AO1233" s="113"/>
      <c r="AP1233" s="113"/>
      <c r="AQ1233" s="113"/>
      <c r="AR1233" s="113"/>
      <c r="AS1233" s="113"/>
      <c r="AT1233" s="113"/>
      <c r="AU1233" s="113"/>
    </row>
    <row r="1234" spans="3:47" x14ac:dyDescent="0.2">
      <c r="C1234" s="62"/>
      <c r="D1234" s="62"/>
      <c r="AA1234" s="113"/>
      <c r="AB1234" s="113"/>
      <c r="AC1234" s="113"/>
      <c r="AD1234" s="113"/>
      <c r="AE1234" s="113"/>
      <c r="AG1234" s="270"/>
      <c r="AN1234" s="113"/>
      <c r="AO1234" s="113"/>
      <c r="AP1234" s="113"/>
      <c r="AQ1234" s="113"/>
      <c r="AR1234" s="113"/>
      <c r="AS1234" s="113"/>
      <c r="AT1234" s="113"/>
      <c r="AU1234" s="113"/>
    </row>
    <row r="1235" spans="3:47" x14ac:dyDescent="0.2">
      <c r="C1235" s="62"/>
      <c r="D1235" s="62"/>
      <c r="AA1235" s="113"/>
      <c r="AB1235" s="113"/>
      <c r="AC1235" s="113"/>
      <c r="AD1235" s="113"/>
      <c r="AE1235" s="113"/>
      <c r="AG1235" s="270"/>
      <c r="AN1235" s="113"/>
      <c r="AO1235" s="113"/>
      <c r="AP1235" s="113"/>
      <c r="AQ1235" s="113"/>
      <c r="AR1235" s="113"/>
      <c r="AS1235" s="113"/>
      <c r="AT1235" s="113"/>
      <c r="AU1235" s="113"/>
    </row>
    <row r="1236" spans="3:47" x14ac:dyDescent="0.2">
      <c r="C1236" s="62"/>
      <c r="D1236" s="62"/>
      <c r="AA1236" s="113"/>
      <c r="AB1236" s="113"/>
      <c r="AC1236" s="113"/>
      <c r="AD1236" s="113"/>
      <c r="AE1236" s="113"/>
      <c r="AG1236" s="270"/>
      <c r="AN1236" s="113"/>
      <c r="AO1236" s="113"/>
      <c r="AP1236" s="113"/>
      <c r="AQ1236" s="113"/>
      <c r="AR1236" s="113"/>
      <c r="AS1236" s="113"/>
      <c r="AT1236" s="113"/>
      <c r="AU1236" s="113"/>
    </row>
    <row r="1237" spans="3:47" x14ac:dyDescent="0.2">
      <c r="C1237" s="62"/>
      <c r="D1237" s="62"/>
      <c r="AA1237" s="113"/>
      <c r="AB1237" s="113"/>
      <c r="AC1237" s="113"/>
      <c r="AD1237" s="113"/>
      <c r="AE1237" s="113"/>
      <c r="AG1237" s="270"/>
      <c r="AN1237" s="113"/>
      <c r="AO1237" s="113"/>
      <c r="AP1237" s="113"/>
      <c r="AQ1237" s="113"/>
      <c r="AR1237" s="113"/>
      <c r="AS1237" s="113"/>
      <c r="AT1237" s="113"/>
      <c r="AU1237" s="113"/>
    </row>
    <row r="1238" spans="3:47" x14ac:dyDescent="0.2">
      <c r="C1238" s="62"/>
      <c r="D1238" s="62"/>
      <c r="AA1238" s="113"/>
      <c r="AB1238" s="113"/>
      <c r="AC1238" s="113"/>
      <c r="AD1238" s="113"/>
      <c r="AE1238" s="113"/>
      <c r="AG1238" s="270"/>
      <c r="AN1238" s="113"/>
      <c r="AO1238" s="113"/>
      <c r="AP1238" s="113"/>
      <c r="AQ1238" s="113"/>
      <c r="AR1238" s="113"/>
      <c r="AS1238" s="113"/>
      <c r="AT1238" s="113"/>
      <c r="AU1238" s="113"/>
    </row>
    <row r="1239" spans="3:47" x14ac:dyDescent="0.2">
      <c r="C1239" s="62"/>
      <c r="D1239" s="62"/>
      <c r="AA1239" s="113"/>
      <c r="AB1239" s="113"/>
      <c r="AC1239" s="113"/>
      <c r="AD1239" s="113"/>
      <c r="AE1239" s="113"/>
      <c r="AG1239" s="270"/>
      <c r="AN1239" s="113"/>
      <c r="AO1239" s="113"/>
      <c r="AP1239" s="113"/>
      <c r="AQ1239" s="113"/>
      <c r="AR1239" s="113"/>
      <c r="AS1239" s="113"/>
      <c r="AT1239" s="113"/>
      <c r="AU1239" s="113"/>
    </row>
    <row r="1240" spans="3:47" x14ac:dyDescent="0.2">
      <c r="C1240" s="62"/>
      <c r="D1240" s="62"/>
      <c r="AA1240" s="113"/>
      <c r="AB1240" s="113"/>
      <c r="AC1240" s="113"/>
      <c r="AD1240" s="113"/>
      <c r="AE1240" s="113"/>
      <c r="AG1240" s="270"/>
      <c r="AN1240" s="113"/>
      <c r="AO1240" s="113"/>
      <c r="AP1240" s="113"/>
      <c r="AQ1240" s="113"/>
      <c r="AR1240" s="113"/>
      <c r="AS1240" s="113"/>
      <c r="AT1240" s="113"/>
      <c r="AU1240" s="113"/>
    </row>
    <row r="1241" spans="3:47" x14ac:dyDescent="0.2">
      <c r="C1241" s="62"/>
      <c r="D1241" s="62"/>
      <c r="AA1241" s="113"/>
      <c r="AB1241" s="113"/>
      <c r="AC1241" s="113"/>
      <c r="AD1241" s="113"/>
      <c r="AE1241" s="113"/>
      <c r="AG1241" s="270"/>
      <c r="AN1241" s="113"/>
      <c r="AO1241" s="113"/>
      <c r="AP1241" s="113"/>
      <c r="AQ1241" s="113"/>
      <c r="AR1241" s="113"/>
      <c r="AS1241" s="113"/>
      <c r="AT1241" s="113"/>
      <c r="AU1241" s="113"/>
    </row>
    <row r="1242" spans="3:47" x14ac:dyDescent="0.2">
      <c r="C1242" s="62"/>
      <c r="D1242" s="62"/>
      <c r="AA1242" s="113"/>
      <c r="AB1242" s="113"/>
      <c r="AC1242" s="113"/>
      <c r="AD1242" s="113"/>
      <c r="AE1242" s="113"/>
      <c r="AG1242" s="270"/>
      <c r="AN1242" s="113"/>
      <c r="AO1242" s="113"/>
      <c r="AP1242" s="113"/>
      <c r="AQ1242" s="113"/>
      <c r="AR1242" s="113"/>
      <c r="AS1242" s="113"/>
      <c r="AT1242" s="113"/>
      <c r="AU1242" s="113"/>
    </row>
    <row r="1243" spans="3:47" x14ac:dyDescent="0.2">
      <c r="C1243" s="62"/>
      <c r="D1243" s="62"/>
      <c r="AA1243" s="113"/>
      <c r="AB1243" s="113"/>
      <c r="AC1243" s="113"/>
      <c r="AD1243" s="113"/>
      <c r="AE1243" s="113"/>
      <c r="AG1243" s="270"/>
      <c r="AN1243" s="113"/>
      <c r="AO1243" s="113"/>
      <c r="AP1243" s="113"/>
      <c r="AQ1243" s="113"/>
      <c r="AR1243" s="113"/>
      <c r="AS1243" s="113"/>
      <c r="AT1243" s="113"/>
      <c r="AU1243" s="113"/>
    </row>
    <row r="1244" spans="3:47" x14ac:dyDescent="0.2">
      <c r="C1244" s="62"/>
      <c r="D1244" s="62"/>
      <c r="AA1244" s="113"/>
      <c r="AB1244" s="113"/>
      <c r="AC1244" s="113"/>
      <c r="AD1244" s="113"/>
      <c r="AE1244" s="113"/>
      <c r="AG1244" s="270"/>
      <c r="AN1244" s="113"/>
      <c r="AO1244" s="113"/>
      <c r="AP1244" s="113"/>
      <c r="AQ1244" s="113"/>
      <c r="AR1244" s="113"/>
      <c r="AS1244" s="113"/>
      <c r="AT1244" s="113"/>
      <c r="AU1244" s="113"/>
    </row>
    <row r="1245" spans="3:47" x14ac:dyDescent="0.2">
      <c r="C1245" s="62"/>
      <c r="D1245" s="62"/>
      <c r="AA1245" s="113"/>
      <c r="AB1245" s="113"/>
      <c r="AC1245" s="113"/>
      <c r="AD1245" s="113"/>
      <c r="AE1245" s="113"/>
      <c r="AG1245" s="270"/>
      <c r="AN1245" s="113"/>
      <c r="AO1245" s="113"/>
      <c r="AP1245" s="113"/>
      <c r="AQ1245" s="113"/>
      <c r="AR1245" s="113"/>
      <c r="AS1245" s="113"/>
      <c r="AT1245" s="113"/>
      <c r="AU1245" s="113"/>
    </row>
    <row r="1246" spans="3:47" x14ac:dyDescent="0.2">
      <c r="C1246" s="62"/>
      <c r="D1246" s="62"/>
      <c r="AA1246" s="113"/>
      <c r="AB1246" s="113"/>
      <c r="AC1246" s="113"/>
      <c r="AD1246" s="113"/>
      <c r="AE1246" s="113"/>
      <c r="AG1246" s="270"/>
      <c r="AN1246" s="113"/>
      <c r="AO1246" s="113"/>
      <c r="AP1246" s="113"/>
      <c r="AQ1246" s="113"/>
      <c r="AR1246" s="113"/>
      <c r="AS1246" s="113"/>
      <c r="AT1246" s="113"/>
      <c r="AU1246" s="113"/>
    </row>
    <row r="1247" spans="3:47" x14ac:dyDescent="0.2">
      <c r="C1247" s="62"/>
      <c r="D1247" s="62"/>
      <c r="AA1247" s="113"/>
      <c r="AB1247" s="113"/>
      <c r="AC1247" s="113"/>
      <c r="AD1247" s="113"/>
      <c r="AE1247" s="113"/>
      <c r="AG1247" s="270"/>
      <c r="AN1247" s="113"/>
      <c r="AO1247" s="113"/>
      <c r="AP1247" s="113"/>
      <c r="AQ1247" s="113"/>
      <c r="AR1247" s="113"/>
      <c r="AS1247" s="113"/>
      <c r="AT1247" s="113"/>
      <c r="AU1247" s="113"/>
    </row>
    <row r="1248" spans="3:47" x14ac:dyDescent="0.2">
      <c r="C1248" s="62"/>
      <c r="D1248" s="62"/>
      <c r="AA1248" s="113"/>
      <c r="AB1248" s="113"/>
      <c r="AC1248" s="113"/>
      <c r="AD1248" s="113"/>
      <c r="AE1248" s="113"/>
      <c r="AG1248" s="270"/>
      <c r="AN1248" s="113"/>
      <c r="AO1248" s="113"/>
      <c r="AP1248" s="113"/>
      <c r="AQ1248" s="113"/>
      <c r="AR1248" s="113"/>
      <c r="AS1248" s="113"/>
      <c r="AT1248" s="113"/>
      <c r="AU1248" s="113"/>
    </row>
    <row r="1249" spans="3:64" x14ac:dyDescent="0.2">
      <c r="C1249" s="62"/>
      <c r="D1249" s="62"/>
      <c r="AA1249" s="113"/>
      <c r="AB1249" s="113"/>
      <c r="AC1249" s="113"/>
      <c r="AD1249" s="113"/>
      <c r="AE1249" s="113"/>
      <c r="AG1249" s="270"/>
      <c r="AN1249" s="113"/>
      <c r="AO1249" s="113"/>
      <c r="AP1249" s="113"/>
      <c r="AQ1249" s="113"/>
      <c r="AR1249" s="113"/>
      <c r="AS1249" s="113"/>
      <c r="AT1249" s="113"/>
      <c r="AU1249" s="113"/>
      <c r="AV1249" s="113"/>
      <c r="AW1249" s="113"/>
      <c r="AX1249" s="113"/>
      <c r="AY1249" s="113"/>
      <c r="AZ1249" s="113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</row>
    <row r="1250" spans="3:64" x14ac:dyDescent="0.2">
      <c r="C1250" s="62"/>
      <c r="D1250" s="62"/>
      <c r="AA1250" s="113"/>
      <c r="AB1250" s="113"/>
      <c r="AC1250" s="113"/>
      <c r="AD1250" s="113"/>
      <c r="AE1250" s="113"/>
      <c r="AG1250" s="270"/>
      <c r="AN1250" s="113"/>
      <c r="AO1250" s="113"/>
      <c r="AP1250" s="113"/>
      <c r="AQ1250" s="113"/>
      <c r="AR1250" s="113"/>
      <c r="AS1250" s="113"/>
      <c r="AT1250" s="113"/>
      <c r="AU1250" s="113"/>
    </row>
    <row r="1251" spans="3:64" x14ac:dyDescent="0.2">
      <c r="C1251" s="62"/>
      <c r="D1251" s="62"/>
      <c r="AA1251" s="113"/>
      <c r="AB1251" s="113"/>
      <c r="AC1251" s="113"/>
      <c r="AD1251" s="113"/>
      <c r="AE1251" s="113"/>
      <c r="AG1251" s="270"/>
      <c r="AN1251" s="113"/>
      <c r="AO1251" s="113"/>
      <c r="AP1251" s="113"/>
      <c r="AQ1251" s="113"/>
      <c r="AR1251" s="113"/>
      <c r="AS1251" s="113"/>
      <c r="AT1251" s="113"/>
      <c r="AU1251" s="113"/>
    </row>
    <row r="1252" spans="3:64" x14ac:dyDescent="0.2">
      <c r="C1252" s="62"/>
      <c r="D1252" s="62"/>
      <c r="AA1252" s="113"/>
      <c r="AB1252" s="113"/>
      <c r="AC1252" s="113"/>
      <c r="AD1252" s="113"/>
      <c r="AE1252" s="113"/>
      <c r="AG1252" s="270"/>
      <c r="AN1252" s="113"/>
      <c r="AO1252" s="113"/>
      <c r="AP1252" s="113"/>
      <c r="AQ1252" s="113"/>
      <c r="AR1252" s="113"/>
      <c r="AS1252" s="113"/>
      <c r="AT1252" s="113"/>
      <c r="AU1252" s="113"/>
    </row>
    <row r="1253" spans="3:64" x14ac:dyDescent="0.2">
      <c r="C1253" s="62"/>
      <c r="D1253" s="62"/>
      <c r="AA1253" s="113"/>
      <c r="AB1253" s="113"/>
      <c r="AC1253" s="113"/>
      <c r="AD1253" s="113"/>
      <c r="AE1253" s="113"/>
      <c r="AG1253" s="270"/>
      <c r="AN1253" s="113"/>
      <c r="AO1253" s="113"/>
      <c r="AP1253" s="113"/>
      <c r="AQ1253" s="113"/>
      <c r="AR1253" s="113"/>
      <c r="AS1253" s="113"/>
      <c r="AT1253" s="113"/>
      <c r="AU1253" s="113"/>
    </row>
    <row r="1254" spans="3:64" x14ac:dyDescent="0.2">
      <c r="C1254" s="62"/>
      <c r="D1254" s="62"/>
      <c r="AA1254" s="113"/>
      <c r="AB1254" s="113"/>
      <c r="AC1254" s="113"/>
      <c r="AD1254" s="113"/>
      <c r="AE1254" s="113"/>
      <c r="AG1254" s="270"/>
      <c r="AN1254" s="113"/>
      <c r="AO1254" s="113"/>
      <c r="AP1254" s="113"/>
      <c r="AQ1254" s="113"/>
      <c r="AR1254" s="113"/>
      <c r="AS1254" s="113"/>
      <c r="AT1254" s="113"/>
      <c r="AU1254" s="113"/>
    </row>
    <row r="1255" spans="3:64" x14ac:dyDescent="0.2">
      <c r="C1255" s="62"/>
      <c r="D1255" s="62"/>
      <c r="AA1255" s="113"/>
      <c r="AB1255" s="113"/>
      <c r="AC1255" s="113"/>
      <c r="AD1255" s="113"/>
      <c r="AE1255" s="113"/>
      <c r="AG1255" s="270"/>
      <c r="AN1255" s="113"/>
      <c r="AO1255" s="113"/>
      <c r="AP1255" s="113"/>
      <c r="AQ1255" s="113"/>
      <c r="AR1255" s="113"/>
      <c r="AS1255" s="113"/>
      <c r="AT1255" s="113"/>
      <c r="AU1255" s="113"/>
    </row>
    <row r="1256" spans="3:64" x14ac:dyDescent="0.2">
      <c r="C1256" s="62"/>
      <c r="D1256" s="62"/>
      <c r="AA1256" s="113"/>
      <c r="AB1256" s="113"/>
      <c r="AC1256" s="113"/>
      <c r="AD1256" s="113"/>
      <c r="AE1256" s="113"/>
      <c r="AG1256" s="270"/>
      <c r="AN1256" s="113"/>
      <c r="AO1256" s="113"/>
      <c r="AP1256" s="113"/>
      <c r="AQ1256" s="113"/>
      <c r="AR1256" s="113"/>
      <c r="AS1256" s="113"/>
      <c r="AT1256" s="113"/>
      <c r="AU1256" s="113"/>
    </row>
    <row r="1257" spans="3:64" x14ac:dyDescent="0.2">
      <c r="C1257" s="62"/>
      <c r="D1257" s="62"/>
      <c r="AA1257" s="113"/>
      <c r="AB1257" s="113"/>
      <c r="AC1257" s="113"/>
      <c r="AD1257" s="113"/>
      <c r="AE1257" s="113"/>
      <c r="AG1257" s="270"/>
      <c r="AN1257" s="113"/>
      <c r="AO1257" s="113"/>
      <c r="AP1257" s="113"/>
      <c r="AQ1257" s="113"/>
      <c r="AR1257" s="113"/>
      <c r="AS1257" s="113"/>
      <c r="AT1257" s="113"/>
      <c r="AU1257" s="113"/>
    </row>
    <row r="1258" spans="3:64" x14ac:dyDescent="0.2">
      <c r="C1258" s="62"/>
      <c r="D1258" s="62"/>
      <c r="AA1258" s="113"/>
      <c r="AB1258" s="113"/>
      <c r="AC1258" s="113"/>
      <c r="AD1258" s="113"/>
      <c r="AE1258" s="113"/>
      <c r="AG1258" s="270"/>
      <c r="AN1258" s="113"/>
      <c r="AO1258" s="113"/>
      <c r="AP1258" s="113"/>
      <c r="AQ1258" s="113"/>
      <c r="AR1258" s="113"/>
      <c r="AS1258" s="113"/>
      <c r="AT1258" s="113"/>
      <c r="AU1258" s="113"/>
      <c r="AV1258" s="113"/>
      <c r="AW1258" s="113"/>
      <c r="AX1258" s="113"/>
      <c r="AY1258" s="113"/>
      <c r="AZ1258" s="113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</row>
    <row r="1259" spans="3:64" x14ac:dyDescent="0.2">
      <c r="C1259" s="62"/>
      <c r="D1259" s="62"/>
      <c r="AA1259" s="113"/>
      <c r="AB1259" s="113"/>
      <c r="AC1259" s="113"/>
      <c r="AD1259" s="113"/>
      <c r="AE1259" s="113"/>
      <c r="AG1259" s="270"/>
      <c r="AN1259" s="113"/>
      <c r="AO1259" s="113"/>
      <c r="AP1259" s="113"/>
      <c r="AQ1259" s="113"/>
      <c r="AR1259" s="113"/>
      <c r="AS1259" s="113"/>
      <c r="AT1259" s="113"/>
      <c r="AU1259" s="113"/>
    </row>
    <row r="1260" spans="3:64" x14ac:dyDescent="0.2">
      <c r="C1260" s="62"/>
      <c r="D1260" s="62"/>
      <c r="AA1260" s="113"/>
      <c r="AB1260" s="113"/>
      <c r="AC1260" s="113"/>
      <c r="AD1260" s="113"/>
      <c r="AE1260" s="113"/>
      <c r="AG1260" s="270"/>
      <c r="AN1260" s="113"/>
      <c r="AO1260" s="113"/>
      <c r="AP1260" s="113"/>
      <c r="AQ1260" s="113"/>
      <c r="AR1260" s="113"/>
      <c r="AS1260" s="113"/>
      <c r="AT1260" s="113"/>
      <c r="AU1260" s="113"/>
    </row>
    <row r="1261" spans="3:64" x14ac:dyDescent="0.2">
      <c r="C1261" s="62"/>
      <c r="D1261" s="62"/>
      <c r="AA1261" s="113"/>
      <c r="AB1261" s="113"/>
      <c r="AC1261" s="113"/>
      <c r="AD1261" s="113"/>
      <c r="AE1261" s="113"/>
      <c r="AG1261" s="270"/>
      <c r="AN1261" s="113"/>
      <c r="AO1261" s="113"/>
      <c r="AP1261" s="113"/>
      <c r="AQ1261" s="113"/>
      <c r="AR1261" s="113"/>
      <c r="AS1261" s="113"/>
      <c r="AT1261" s="113"/>
      <c r="AU1261" s="113"/>
    </row>
    <row r="1262" spans="3:64" x14ac:dyDescent="0.2">
      <c r="C1262" s="62"/>
      <c r="D1262" s="62"/>
      <c r="AA1262" s="113"/>
      <c r="AB1262" s="113"/>
      <c r="AC1262" s="113"/>
      <c r="AD1262" s="113"/>
      <c r="AE1262" s="113"/>
      <c r="AG1262" s="270"/>
      <c r="AN1262" s="113"/>
      <c r="AO1262" s="113"/>
      <c r="AP1262" s="113"/>
      <c r="AQ1262" s="113"/>
      <c r="AR1262" s="113"/>
      <c r="AS1262" s="113"/>
      <c r="AT1262" s="113"/>
      <c r="AU1262" s="113"/>
    </row>
    <row r="1263" spans="3:64" x14ac:dyDescent="0.2">
      <c r="C1263" s="62"/>
      <c r="D1263" s="62"/>
      <c r="AA1263" s="113"/>
      <c r="AB1263" s="113"/>
      <c r="AC1263" s="113"/>
      <c r="AD1263" s="113"/>
      <c r="AE1263" s="113"/>
      <c r="AG1263" s="270"/>
      <c r="AN1263" s="113"/>
      <c r="AO1263" s="113"/>
      <c r="AP1263" s="113"/>
      <c r="AQ1263" s="113"/>
      <c r="AR1263" s="113"/>
      <c r="AS1263" s="113"/>
      <c r="AT1263" s="113"/>
      <c r="AU1263" s="113"/>
    </row>
    <row r="1264" spans="3:64" x14ac:dyDescent="0.2">
      <c r="C1264" s="62"/>
      <c r="D1264" s="62"/>
      <c r="AA1264" s="113"/>
      <c r="AB1264" s="113"/>
      <c r="AC1264" s="113"/>
      <c r="AD1264" s="113"/>
      <c r="AE1264" s="113"/>
      <c r="AG1264" s="270"/>
      <c r="AN1264" s="113"/>
      <c r="AO1264" s="113"/>
      <c r="AP1264" s="113"/>
      <c r="AQ1264" s="113"/>
      <c r="AR1264" s="113"/>
      <c r="AS1264" s="113"/>
      <c r="AT1264" s="113"/>
      <c r="AU1264" s="113"/>
    </row>
    <row r="1265" spans="3:47" x14ac:dyDescent="0.2">
      <c r="C1265" s="62"/>
      <c r="D1265" s="62"/>
      <c r="AA1265" s="113"/>
      <c r="AB1265" s="113"/>
      <c r="AC1265" s="113"/>
      <c r="AD1265" s="113"/>
      <c r="AE1265" s="113"/>
      <c r="AG1265" s="270"/>
      <c r="AN1265" s="113"/>
      <c r="AO1265" s="113"/>
      <c r="AP1265" s="113"/>
      <c r="AQ1265" s="113"/>
      <c r="AR1265" s="113"/>
      <c r="AS1265" s="113"/>
      <c r="AT1265" s="113"/>
      <c r="AU1265" s="113"/>
    </row>
    <row r="1266" spans="3:47" x14ac:dyDescent="0.2">
      <c r="C1266" s="62"/>
      <c r="D1266" s="62"/>
      <c r="AA1266" s="113"/>
      <c r="AB1266" s="113"/>
      <c r="AC1266" s="113"/>
      <c r="AD1266" s="113"/>
      <c r="AE1266" s="113"/>
      <c r="AG1266" s="270"/>
      <c r="AN1266" s="113"/>
      <c r="AO1266" s="113"/>
      <c r="AP1266" s="113"/>
      <c r="AQ1266" s="113"/>
      <c r="AR1266" s="113"/>
      <c r="AS1266" s="113"/>
      <c r="AT1266" s="113"/>
      <c r="AU1266" s="113"/>
    </row>
    <row r="1267" spans="3:47" x14ac:dyDescent="0.2">
      <c r="C1267" s="62"/>
      <c r="D1267" s="62"/>
      <c r="AA1267" s="113"/>
      <c r="AB1267" s="113"/>
      <c r="AC1267" s="113"/>
      <c r="AD1267" s="113"/>
      <c r="AE1267" s="113"/>
      <c r="AG1267" s="270"/>
      <c r="AN1267" s="113"/>
      <c r="AO1267" s="113"/>
      <c r="AP1267" s="113"/>
      <c r="AQ1267" s="113"/>
      <c r="AR1267" s="113"/>
      <c r="AS1267" s="113"/>
      <c r="AT1267" s="113"/>
      <c r="AU1267" s="113"/>
    </row>
    <row r="1268" spans="3:47" x14ac:dyDescent="0.2">
      <c r="C1268" s="62"/>
      <c r="D1268" s="62"/>
      <c r="AA1268" s="113"/>
      <c r="AB1268" s="113"/>
      <c r="AC1268" s="113"/>
      <c r="AD1268" s="113"/>
      <c r="AE1268" s="113"/>
      <c r="AG1268" s="270"/>
      <c r="AN1268" s="113"/>
      <c r="AO1268" s="113"/>
      <c r="AP1268" s="113"/>
      <c r="AQ1268" s="113"/>
      <c r="AR1268" s="113"/>
      <c r="AS1268" s="113"/>
      <c r="AT1268" s="113"/>
      <c r="AU1268" s="113"/>
    </row>
    <row r="1269" spans="3:47" x14ac:dyDescent="0.2">
      <c r="C1269" s="62"/>
      <c r="D1269" s="62"/>
      <c r="AA1269" s="113"/>
      <c r="AB1269" s="113"/>
      <c r="AC1269" s="113"/>
      <c r="AD1269" s="113"/>
      <c r="AE1269" s="113"/>
      <c r="AG1269" s="270"/>
      <c r="AN1269" s="113"/>
      <c r="AO1269" s="113"/>
      <c r="AP1269" s="113"/>
      <c r="AQ1269" s="113"/>
      <c r="AR1269" s="113"/>
      <c r="AS1269" s="113"/>
      <c r="AT1269" s="113"/>
      <c r="AU1269" s="113"/>
    </row>
    <row r="1270" spans="3:47" x14ac:dyDescent="0.2">
      <c r="C1270" s="62"/>
      <c r="D1270" s="62"/>
      <c r="AA1270" s="113"/>
      <c r="AB1270" s="113"/>
      <c r="AC1270" s="113"/>
      <c r="AD1270" s="113"/>
      <c r="AE1270" s="113"/>
      <c r="AG1270" s="270"/>
      <c r="AN1270" s="113"/>
      <c r="AO1270" s="113"/>
      <c r="AP1270" s="113"/>
      <c r="AQ1270" s="113"/>
      <c r="AR1270" s="113"/>
      <c r="AS1270" s="113"/>
      <c r="AT1270" s="113"/>
      <c r="AU1270" s="113"/>
    </row>
    <row r="1271" spans="3:47" x14ac:dyDescent="0.2">
      <c r="C1271" s="62"/>
      <c r="D1271" s="62"/>
      <c r="AA1271" s="113"/>
      <c r="AB1271" s="113"/>
      <c r="AC1271" s="113"/>
      <c r="AD1271" s="113"/>
      <c r="AE1271" s="113"/>
      <c r="AG1271" s="270"/>
      <c r="AN1271" s="113"/>
      <c r="AO1271" s="113"/>
      <c r="AP1271" s="113"/>
      <c r="AQ1271" s="113"/>
      <c r="AR1271" s="113"/>
      <c r="AS1271" s="113"/>
      <c r="AT1271" s="113"/>
      <c r="AU1271" s="113"/>
    </row>
    <row r="1272" spans="3:47" x14ac:dyDescent="0.2">
      <c r="C1272" s="62"/>
      <c r="D1272" s="62"/>
      <c r="AA1272" s="113"/>
      <c r="AB1272" s="113"/>
      <c r="AC1272" s="113"/>
      <c r="AD1272" s="113"/>
      <c r="AE1272" s="113"/>
      <c r="AG1272" s="270"/>
      <c r="AN1272" s="113"/>
      <c r="AO1272" s="113"/>
      <c r="AP1272" s="113"/>
      <c r="AQ1272" s="113"/>
      <c r="AR1272" s="113"/>
      <c r="AS1272" s="113"/>
      <c r="AT1272" s="113"/>
      <c r="AU1272" s="113"/>
    </row>
    <row r="1273" spans="3:47" x14ac:dyDescent="0.2">
      <c r="C1273" s="62"/>
      <c r="D1273" s="62"/>
      <c r="AA1273" s="113"/>
      <c r="AB1273" s="113"/>
      <c r="AC1273" s="113"/>
      <c r="AD1273" s="113"/>
      <c r="AE1273" s="113"/>
      <c r="AG1273" s="270"/>
      <c r="AN1273" s="113"/>
      <c r="AO1273" s="113"/>
      <c r="AP1273" s="113"/>
      <c r="AQ1273" s="113"/>
      <c r="AR1273" s="113"/>
      <c r="AS1273" s="113"/>
      <c r="AT1273" s="113"/>
      <c r="AU1273" s="113"/>
    </row>
    <row r="1274" spans="3:47" x14ac:dyDescent="0.2">
      <c r="C1274" s="62"/>
      <c r="D1274" s="62"/>
      <c r="AA1274" s="113"/>
      <c r="AB1274" s="113"/>
      <c r="AC1274" s="113"/>
      <c r="AD1274" s="113"/>
      <c r="AE1274" s="113"/>
      <c r="AG1274" s="270"/>
      <c r="AN1274" s="113"/>
      <c r="AO1274" s="113"/>
      <c r="AP1274" s="113"/>
      <c r="AQ1274" s="113"/>
      <c r="AR1274" s="113"/>
      <c r="AS1274" s="113"/>
      <c r="AT1274" s="113"/>
      <c r="AU1274" s="113"/>
    </row>
    <row r="1275" spans="3:47" x14ac:dyDescent="0.2">
      <c r="C1275" s="62"/>
      <c r="D1275" s="62"/>
      <c r="AA1275" s="113"/>
      <c r="AB1275" s="113"/>
      <c r="AC1275" s="113"/>
      <c r="AD1275" s="113"/>
      <c r="AE1275" s="113"/>
      <c r="AG1275" s="270"/>
      <c r="AN1275" s="113"/>
      <c r="AO1275" s="113"/>
      <c r="AP1275" s="113"/>
      <c r="AQ1275" s="113"/>
      <c r="AR1275" s="113"/>
      <c r="AS1275" s="113"/>
      <c r="AT1275" s="113"/>
      <c r="AU1275" s="113"/>
    </row>
    <row r="1276" spans="3:47" x14ac:dyDescent="0.2">
      <c r="C1276" s="62"/>
      <c r="D1276" s="62"/>
      <c r="AA1276" s="113"/>
      <c r="AB1276" s="113"/>
      <c r="AC1276" s="113"/>
      <c r="AD1276" s="113"/>
      <c r="AE1276" s="113"/>
      <c r="AG1276" s="270"/>
      <c r="AN1276" s="113"/>
      <c r="AO1276" s="113"/>
      <c r="AP1276" s="113"/>
      <c r="AQ1276" s="113"/>
      <c r="AR1276" s="113"/>
      <c r="AS1276" s="113"/>
      <c r="AT1276" s="113"/>
      <c r="AU1276" s="113"/>
    </row>
    <row r="1277" spans="3:47" x14ac:dyDescent="0.2">
      <c r="C1277" s="62"/>
      <c r="D1277" s="62"/>
      <c r="AA1277" s="113"/>
      <c r="AB1277" s="113"/>
      <c r="AC1277" s="113"/>
      <c r="AD1277" s="113"/>
      <c r="AE1277" s="113"/>
      <c r="AG1277" s="270"/>
      <c r="AN1277" s="113"/>
      <c r="AO1277" s="113"/>
      <c r="AP1277" s="113"/>
      <c r="AQ1277" s="113"/>
      <c r="AR1277" s="113"/>
      <c r="AS1277" s="113"/>
      <c r="AT1277" s="113"/>
      <c r="AU1277" s="113"/>
    </row>
    <row r="1278" spans="3:47" x14ac:dyDescent="0.2">
      <c r="C1278" s="62"/>
      <c r="D1278" s="62"/>
      <c r="AA1278" s="113"/>
      <c r="AB1278" s="113"/>
      <c r="AC1278" s="113"/>
      <c r="AD1278" s="113"/>
      <c r="AE1278" s="113"/>
      <c r="AG1278" s="270"/>
      <c r="AN1278" s="113"/>
      <c r="AO1278" s="113"/>
      <c r="AP1278" s="113"/>
      <c r="AQ1278" s="113"/>
      <c r="AR1278" s="113"/>
      <c r="AS1278" s="113"/>
      <c r="AT1278" s="113"/>
      <c r="AU1278" s="113"/>
    </row>
    <row r="1279" spans="3:47" x14ac:dyDescent="0.2">
      <c r="C1279" s="62"/>
      <c r="D1279" s="62"/>
      <c r="AA1279" s="113"/>
      <c r="AB1279" s="113"/>
      <c r="AC1279" s="113"/>
      <c r="AD1279" s="113"/>
      <c r="AE1279" s="113"/>
      <c r="AG1279" s="270"/>
      <c r="AN1279" s="113"/>
      <c r="AO1279" s="113"/>
      <c r="AP1279" s="113"/>
      <c r="AQ1279" s="113"/>
      <c r="AR1279" s="113"/>
      <c r="AS1279" s="113"/>
      <c r="AT1279" s="113"/>
      <c r="AU1279" s="113"/>
    </row>
    <row r="1280" spans="3:47" x14ac:dyDescent="0.2">
      <c r="C1280" s="62"/>
      <c r="D1280" s="62"/>
      <c r="AA1280" s="113"/>
      <c r="AB1280" s="113"/>
      <c r="AC1280" s="113"/>
      <c r="AD1280" s="113"/>
      <c r="AE1280" s="113"/>
      <c r="AG1280" s="270"/>
      <c r="AN1280" s="113"/>
      <c r="AO1280" s="113"/>
      <c r="AP1280" s="113"/>
      <c r="AQ1280" s="113"/>
      <c r="AR1280" s="113"/>
      <c r="AS1280" s="113"/>
      <c r="AT1280" s="113"/>
      <c r="AU1280" s="113"/>
    </row>
    <row r="1281" spans="3:64" x14ac:dyDescent="0.2">
      <c r="C1281" s="62"/>
      <c r="D1281" s="62"/>
      <c r="AA1281" s="113"/>
      <c r="AB1281" s="113"/>
      <c r="AC1281" s="113"/>
      <c r="AD1281" s="113"/>
      <c r="AE1281" s="113"/>
      <c r="AG1281" s="270"/>
      <c r="AN1281" s="113"/>
      <c r="AO1281" s="113"/>
      <c r="AP1281" s="113"/>
      <c r="AQ1281" s="113"/>
      <c r="AR1281" s="113"/>
      <c r="AS1281" s="113"/>
      <c r="AT1281" s="113"/>
      <c r="AU1281" s="113"/>
    </row>
    <row r="1282" spans="3:64" x14ac:dyDescent="0.2">
      <c r="C1282" s="62"/>
      <c r="D1282" s="62"/>
      <c r="AA1282" s="113"/>
      <c r="AB1282" s="113"/>
      <c r="AC1282" s="113"/>
      <c r="AD1282" s="113"/>
      <c r="AE1282" s="113"/>
      <c r="AG1282" s="270"/>
      <c r="AN1282" s="113"/>
      <c r="AO1282" s="113"/>
      <c r="AP1282" s="113"/>
      <c r="AQ1282" s="113"/>
      <c r="AR1282" s="113"/>
      <c r="AS1282" s="113"/>
      <c r="AT1282" s="113"/>
      <c r="AU1282" s="113"/>
    </row>
    <row r="1283" spans="3:64" x14ac:dyDescent="0.2">
      <c r="C1283" s="62"/>
      <c r="D1283" s="62"/>
      <c r="AA1283" s="113"/>
      <c r="AB1283" s="113"/>
      <c r="AC1283" s="113"/>
      <c r="AD1283" s="113"/>
      <c r="AE1283" s="113"/>
      <c r="AG1283" s="270"/>
      <c r="AN1283" s="113"/>
      <c r="AO1283" s="113"/>
      <c r="AP1283" s="113"/>
      <c r="AQ1283" s="113"/>
      <c r="AR1283" s="113"/>
      <c r="AS1283" s="113"/>
      <c r="AT1283" s="113"/>
      <c r="AU1283" s="113"/>
    </row>
    <row r="1284" spans="3:64" x14ac:dyDescent="0.2">
      <c r="C1284" s="62"/>
      <c r="D1284" s="62"/>
      <c r="AA1284" s="113"/>
      <c r="AB1284" s="113"/>
      <c r="AC1284" s="113"/>
      <c r="AD1284" s="113"/>
      <c r="AE1284" s="113"/>
      <c r="AG1284" s="270"/>
      <c r="AN1284" s="113"/>
      <c r="AO1284" s="113"/>
      <c r="AP1284" s="113"/>
      <c r="AQ1284" s="113"/>
      <c r="AR1284" s="113"/>
      <c r="AS1284" s="113"/>
      <c r="AT1284" s="113"/>
      <c r="AU1284" s="113"/>
    </row>
    <row r="1285" spans="3:64" x14ac:dyDescent="0.2">
      <c r="C1285" s="62"/>
      <c r="D1285" s="62"/>
      <c r="AA1285" s="113"/>
      <c r="AB1285" s="113"/>
      <c r="AC1285" s="113"/>
      <c r="AD1285" s="113"/>
      <c r="AE1285" s="113"/>
      <c r="AG1285" s="270"/>
      <c r="AN1285" s="113"/>
      <c r="AO1285" s="113"/>
      <c r="AP1285" s="113"/>
      <c r="AQ1285" s="113"/>
      <c r="AR1285" s="113"/>
      <c r="AS1285" s="113"/>
      <c r="AT1285" s="113"/>
      <c r="AU1285" s="113"/>
    </row>
    <row r="1286" spans="3:64" x14ac:dyDescent="0.2">
      <c r="C1286" s="62"/>
      <c r="D1286" s="62"/>
      <c r="AA1286" s="113"/>
      <c r="AB1286" s="113"/>
      <c r="AC1286" s="113"/>
      <c r="AD1286" s="113"/>
      <c r="AE1286" s="113"/>
      <c r="AG1286" s="270"/>
      <c r="AN1286" s="113"/>
      <c r="AO1286" s="113"/>
      <c r="AP1286" s="113"/>
      <c r="AQ1286" s="113"/>
      <c r="AR1286" s="113"/>
      <c r="AS1286" s="113"/>
      <c r="AT1286" s="113"/>
      <c r="AU1286" s="113"/>
    </row>
    <row r="1287" spans="3:64" x14ac:dyDescent="0.2">
      <c r="C1287" s="62"/>
      <c r="D1287" s="62"/>
      <c r="AA1287" s="113"/>
      <c r="AB1287" s="113"/>
      <c r="AC1287" s="113"/>
      <c r="AD1287" s="113"/>
      <c r="AE1287" s="113"/>
      <c r="AG1287" s="270"/>
      <c r="AN1287" s="113"/>
      <c r="AO1287" s="113"/>
      <c r="AP1287" s="113"/>
      <c r="AQ1287" s="113"/>
      <c r="AR1287" s="113"/>
      <c r="AS1287" s="113"/>
      <c r="AT1287" s="113"/>
      <c r="AU1287" s="113"/>
    </row>
    <row r="1288" spans="3:64" x14ac:dyDescent="0.2">
      <c r="C1288" s="62"/>
      <c r="D1288" s="62"/>
      <c r="AA1288" s="113"/>
      <c r="AB1288" s="113"/>
      <c r="AC1288" s="113"/>
      <c r="AD1288" s="113"/>
      <c r="AE1288" s="113"/>
      <c r="AG1288" s="270"/>
      <c r="AN1288" s="113"/>
      <c r="AO1288" s="113"/>
      <c r="AP1288" s="113"/>
      <c r="AQ1288" s="113"/>
      <c r="AR1288" s="113"/>
      <c r="AS1288" s="113"/>
      <c r="AT1288" s="113"/>
      <c r="AU1288" s="113"/>
    </row>
    <row r="1289" spans="3:64" x14ac:dyDescent="0.2">
      <c r="C1289" s="62"/>
      <c r="D1289" s="62"/>
      <c r="AA1289" s="113"/>
      <c r="AB1289" s="113"/>
      <c r="AC1289" s="113"/>
      <c r="AD1289" s="113"/>
      <c r="AE1289" s="113"/>
      <c r="AG1289" s="270"/>
      <c r="AN1289" s="113"/>
      <c r="AO1289" s="113"/>
      <c r="AP1289" s="113"/>
      <c r="AQ1289" s="113"/>
      <c r="AR1289" s="113"/>
      <c r="AS1289" s="113"/>
      <c r="AT1289" s="113"/>
      <c r="AU1289" s="113"/>
    </row>
    <row r="1290" spans="3:64" x14ac:dyDescent="0.2">
      <c r="C1290" s="62"/>
      <c r="D1290" s="62"/>
      <c r="AA1290" s="113"/>
      <c r="AB1290" s="113"/>
      <c r="AC1290" s="113"/>
      <c r="AD1290" s="113"/>
      <c r="AE1290" s="113"/>
      <c r="AG1290" s="270"/>
      <c r="AN1290" s="113"/>
      <c r="AO1290" s="113"/>
      <c r="AP1290" s="113"/>
      <c r="AQ1290" s="113"/>
      <c r="AR1290" s="113"/>
      <c r="AS1290" s="113"/>
      <c r="AT1290" s="113"/>
      <c r="AU1290" s="113"/>
    </row>
    <row r="1291" spans="3:64" x14ac:dyDescent="0.2">
      <c r="C1291" s="62"/>
      <c r="D1291" s="62"/>
      <c r="AA1291" s="113"/>
      <c r="AB1291" s="113"/>
      <c r="AC1291" s="113"/>
      <c r="AD1291" s="113"/>
      <c r="AE1291" s="113"/>
      <c r="AG1291" s="270"/>
      <c r="AN1291" s="113"/>
      <c r="AO1291" s="113"/>
      <c r="AP1291" s="113"/>
      <c r="AQ1291" s="113"/>
      <c r="AR1291" s="113"/>
      <c r="AS1291" s="113"/>
      <c r="AT1291" s="113"/>
      <c r="AU1291" s="113"/>
      <c r="AV1291" s="113"/>
      <c r="AW1291" s="113"/>
      <c r="AX1291" s="113"/>
      <c r="AY1291" s="113"/>
      <c r="AZ1291" s="113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</row>
    <row r="1292" spans="3:64" x14ac:dyDescent="0.2">
      <c r="C1292" s="62"/>
      <c r="D1292" s="62"/>
      <c r="AA1292" s="113"/>
      <c r="AB1292" s="113"/>
      <c r="AC1292" s="113"/>
      <c r="AD1292" s="113"/>
      <c r="AE1292" s="113"/>
      <c r="AG1292" s="270"/>
      <c r="AN1292" s="113"/>
      <c r="AO1292" s="113"/>
      <c r="AP1292" s="113"/>
      <c r="AQ1292" s="113"/>
      <c r="AR1292" s="113"/>
      <c r="AS1292" s="113"/>
      <c r="AT1292" s="113"/>
      <c r="AU1292" s="113"/>
    </row>
    <row r="1293" spans="3:64" x14ac:dyDescent="0.2">
      <c r="C1293" s="62"/>
      <c r="D1293" s="62"/>
      <c r="AA1293" s="113"/>
      <c r="AB1293" s="113"/>
      <c r="AC1293" s="113"/>
      <c r="AD1293" s="113"/>
      <c r="AE1293" s="113"/>
      <c r="AG1293" s="270"/>
      <c r="AN1293" s="113"/>
      <c r="AO1293" s="113"/>
      <c r="AP1293" s="113"/>
      <c r="AQ1293" s="113"/>
      <c r="AR1293" s="113"/>
      <c r="AS1293" s="113"/>
      <c r="AT1293" s="113"/>
      <c r="AU1293" s="113"/>
      <c r="AV1293" s="113"/>
      <c r="AW1293" s="113"/>
      <c r="AX1293" s="113"/>
      <c r="AY1293" s="113"/>
      <c r="AZ1293" s="113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</row>
    <row r="1294" spans="3:64" x14ac:dyDescent="0.2">
      <c r="C1294" s="62"/>
      <c r="D1294" s="62"/>
      <c r="AA1294" s="113"/>
      <c r="AB1294" s="113"/>
      <c r="AC1294" s="113"/>
      <c r="AD1294" s="113"/>
      <c r="AE1294" s="113"/>
      <c r="AG1294" s="270"/>
      <c r="AN1294" s="113"/>
      <c r="AO1294" s="113"/>
      <c r="AP1294" s="113"/>
      <c r="AQ1294" s="113"/>
      <c r="AR1294" s="113"/>
      <c r="AS1294" s="113"/>
      <c r="AT1294" s="113"/>
      <c r="AU1294" s="113"/>
    </row>
    <row r="1295" spans="3:64" x14ac:dyDescent="0.2">
      <c r="C1295" s="62"/>
      <c r="D1295" s="62"/>
      <c r="AA1295" s="113"/>
      <c r="AB1295" s="113"/>
      <c r="AC1295" s="113"/>
      <c r="AD1295" s="113"/>
      <c r="AE1295" s="113"/>
      <c r="AG1295" s="270"/>
      <c r="AN1295" s="113"/>
      <c r="AO1295" s="113"/>
      <c r="AP1295" s="113"/>
      <c r="AQ1295" s="113"/>
      <c r="AR1295" s="113"/>
      <c r="AS1295" s="113"/>
      <c r="AT1295" s="113"/>
      <c r="AU1295" s="113"/>
      <c r="AV1295" s="113"/>
    </row>
    <row r="1296" spans="3:64" x14ac:dyDescent="0.2">
      <c r="C1296" s="62"/>
      <c r="D1296" s="62"/>
      <c r="AA1296" s="113"/>
      <c r="AB1296" s="113"/>
      <c r="AC1296" s="113"/>
      <c r="AD1296" s="113"/>
      <c r="AE1296" s="113"/>
      <c r="AG1296" s="270"/>
      <c r="AN1296" s="113"/>
      <c r="AO1296" s="113"/>
      <c r="AP1296" s="113"/>
      <c r="AQ1296" s="113"/>
      <c r="AR1296" s="113"/>
      <c r="AS1296" s="113"/>
      <c r="AT1296" s="113"/>
      <c r="AU1296" s="113"/>
    </row>
    <row r="1297" spans="3:64" x14ac:dyDescent="0.2">
      <c r="C1297" s="62"/>
      <c r="D1297" s="62"/>
      <c r="AA1297" s="113"/>
      <c r="AB1297" s="113"/>
      <c r="AC1297" s="113"/>
      <c r="AD1297" s="113"/>
      <c r="AE1297" s="113"/>
      <c r="AG1297" s="270"/>
      <c r="AN1297" s="113"/>
      <c r="AO1297" s="113"/>
      <c r="AP1297" s="113"/>
      <c r="AQ1297" s="113"/>
      <c r="AR1297" s="113"/>
      <c r="AS1297" s="113"/>
      <c r="AT1297" s="113"/>
      <c r="AU1297" s="113"/>
      <c r="AV1297" s="113"/>
      <c r="AW1297" s="113"/>
      <c r="AX1297" s="113"/>
      <c r="AY1297" s="113"/>
      <c r="AZ1297" s="113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</row>
    <row r="1298" spans="3:64" x14ac:dyDescent="0.2">
      <c r="C1298" s="62"/>
      <c r="D1298" s="62"/>
      <c r="AA1298" s="113"/>
      <c r="AB1298" s="113"/>
      <c r="AC1298" s="113"/>
      <c r="AD1298" s="113"/>
      <c r="AE1298" s="113"/>
      <c r="AG1298" s="270"/>
      <c r="AN1298" s="113"/>
      <c r="AO1298" s="113"/>
      <c r="AP1298" s="113"/>
      <c r="AQ1298" s="113"/>
      <c r="AR1298" s="113"/>
      <c r="AS1298" s="113"/>
      <c r="AT1298" s="113"/>
      <c r="AU1298" s="113"/>
    </row>
    <row r="1299" spans="3:64" x14ac:dyDescent="0.2">
      <c r="C1299" s="62"/>
      <c r="D1299" s="62"/>
      <c r="AA1299" s="113"/>
      <c r="AB1299" s="113"/>
      <c r="AC1299" s="113"/>
      <c r="AD1299" s="113"/>
      <c r="AE1299" s="113"/>
      <c r="AG1299" s="270"/>
      <c r="AN1299" s="113"/>
      <c r="AO1299" s="113"/>
      <c r="AP1299" s="113"/>
      <c r="AQ1299" s="113"/>
      <c r="AR1299" s="113"/>
      <c r="AS1299" s="113"/>
      <c r="AT1299" s="113"/>
      <c r="AU1299" s="113"/>
    </row>
    <row r="1300" spans="3:64" x14ac:dyDescent="0.2">
      <c r="C1300" s="62"/>
      <c r="D1300" s="62"/>
      <c r="AA1300" s="113"/>
      <c r="AB1300" s="113"/>
      <c r="AC1300" s="113"/>
      <c r="AD1300" s="113"/>
      <c r="AE1300" s="113"/>
      <c r="AG1300" s="270"/>
      <c r="AN1300" s="113"/>
      <c r="AO1300" s="113"/>
      <c r="AP1300" s="113"/>
      <c r="AQ1300" s="113"/>
      <c r="AR1300" s="113"/>
      <c r="AS1300" s="113"/>
      <c r="AT1300" s="113"/>
      <c r="AU1300" s="113"/>
    </row>
    <row r="1301" spans="3:64" x14ac:dyDescent="0.2">
      <c r="C1301" s="62"/>
      <c r="D1301" s="62"/>
      <c r="AA1301" s="113"/>
      <c r="AB1301" s="113"/>
      <c r="AC1301" s="113"/>
      <c r="AD1301" s="113"/>
      <c r="AE1301" s="113"/>
      <c r="AG1301" s="270"/>
      <c r="AN1301" s="113"/>
      <c r="AO1301" s="113"/>
      <c r="AP1301" s="113"/>
      <c r="AQ1301" s="113"/>
      <c r="AR1301" s="113"/>
      <c r="AS1301" s="113"/>
      <c r="AT1301" s="113"/>
      <c r="AU1301" s="113"/>
      <c r="AV1301" s="113"/>
    </row>
    <row r="1302" spans="3:64" x14ac:dyDescent="0.2">
      <c r="C1302" s="62"/>
      <c r="D1302" s="62"/>
      <c r="AA1302" s="113"/>
      <c r="AB1302" s="113"/>
      <c r="AC1302" s="113"/>
      <c r="AD1302" s="113"/>
      <c r="AE1302" s="113"/>
      <c r="AG1302" s="270"/>
      <c r="AN1302" s="113"/>
      <c r="AO1302" s="113"/>
      <c r="AP1302" s="113"/>
      <c r="AQ1302" s="113"/>
      <c r="AR1302" s="113"/>
      <c r="AS1302" s="113"/>
      <c r="AT1302" s="113"/>
      <c r="AU1302" s="113"/>
    </row>
    <row r="1303" spans="3:64" x14ac:dyDescent="0.2">
      <c r="C1303" s="62"/>
      <c r="D1303" s="62"/>
      <c r="AA1303" s="113"/>
      <c r="AB1303" s="113"/>
      <c r="AC1303" s="113"/>
      <c r="AD1303" s="113"/>
      <c r="AE1303" s="113"/>
      <c r="AG1303" s="270"/>
      <c r="AN1303" s="113"/>
      <c r="AO1303" s="113"/>
      <c r="AP1303" s="113"/>
      <c r="AQ1303" s="113"/>
      <c r="AR1303" s="113"/>
      <c r="AS1303" s="113"/>
      <c r="AT1303" s="113"/>
      <c r="AU1303" s="113"/>
    </row>
    <row r="1304" spans="3:64" x14ac:dyDescent="0.2">
      <c r="C1304" s="62"/>
      <c r="D1304" s="62"/>
      <c r="AA1304" s="113"/>
      <c r="AB1304" s="113"/>
      <c r="AC1304" s="113"/>
      <c r="AD1304" s="113"/>
      <c r="AE1304" s="113"/>
      <c r="AG1304" s="270"/>
      <c r="AN1304" s="113"/>
      <c r="AO1304" s="113"/>
      <c r="AP1304" s="113"/>
      <c r="AQ1304" s="113"/>
      <c r="AR1304" s="113"/>
      <c r="AS1304" s="113"/>
      <c r="AT1304" s="113"/>
      <c r="AU1304" s="113"/>
    </row>
    <row r="1305" spans="3:64" x14ac:dyDescent="0.2">
      <c r="C1305" s="62"/>
      <c r="D1305" s="62"/>
      <c r="AA1305" s="113"/>
      <c r="AB1305" s="113"/>
      <c r="AC1305" s="113"/>
      <c r="AD1305" s="113"/>
      <c r="AE1305" s="113"/>
      <c r="AG1305" s="270"/>
      <c r="AN1305" s="113"/>
      <c r="AO1305" s="113"/>
      <c r="AP1305" s="113"/>
      <c r="AQ1305" s="113"/>
      <c r="AR1305" s="113"/>
      <c r="AS1305" s="113"/>
      <c r="AT1305" s="113"/>
      <c r="AU1305" s="113"/>
    </row>
    <row r="1306" spans="3:64" x14ac:dyDescent="0.2">
      <c r="C1306" s="62"/>
      <c r="D1306" s="62"/>
      <c r="AA1306" s="113"/>
      <c r="AB1306" s="113"/>
      <c r="AC1306" s="113"/>
      <c r="AD1306" s="113"/>
      <c r="AE1306" s="113"/>
      <c r="AG1306" s="270"/>
      <c r="AN1306" s="113"/>
      <c r="AO1306" s="113"/>
      <c r="AP1306" s="113"/>
      <c r="AQ1306" s="113"/>
      <c r="AR1306" s="113"/>
      <c r="AS1306" s="113"/>
      <c r="AT1306" s="113"/>
      <c r="AU1306" s="113"/>
    </row>
    <row r="1307" spans="3:64" x14ac:dyDescent="0.2">
      <c r="C1307" s="62"/>
      <c r="D1307" s="62"/>
      <c r="AA1307" s="113"/>
      <c r="AB1307" s="113"/>
      <c r="AC1307" s="113"/>
      <c r="AD1307" s="113"/>
      <c r="AE1307" s="113"/>
      <c r="AG1307" s="270"/>
      <c r="AN1307" s="113"/>
      <c r="AO1307" s="113"/>
      <c r="AP1307" s="113"/>
      <c r="AQ1307" s="113"/>
      <c r="AR1307" s="113"/>
      <c r="AS1307" s="113"/>
      <c r="AT1307" s="113"/>
      <c r="AU1307" s="113"/>
    </row>
    <row r="1308" spans="3:64" x14ac:dyDescent="0.2">
      <c r="C1308" s="62"/>
      <c r="D1308" s="62"/>
      <c r="AA1308" s="113"/>
      <c r="AB1308" s="113"/>
      <c r="AC1308" s="113"/>
      <c r="AD1308" s="113"/>
      <c r="AE1308" s="113"/>
      <c r="AG1308" s="270"/>
      <c r="AN1308" s="113"/>
      <c r="AO1308" s="113"/>
      <c r="AP1308" s="113"/>
      <c r="AQ1308" s="113"/>
      <c r="AR1308" s="113"/>
      <c r="AS1308" s="113"/>
      <c r="AT1308" s="113"/>
      <c r="AU1308" s="113"/>
    </row>
    <row r="1309" spans="3:64" x14ac:dyDescent="0.2">
      <c r="C1309" s="62"/>
      <c r="D1309" s="62"/>
      <c r="AA1309" s="113"/>
      <c r="AB1309" s="113"/>
      <c r="AC1309" s="113"/>
      <c r="AD1309" s="113"/>
      <c r="AE1309" s="113"/>
      <c r="AG1309" s="270"/>
      <c r="AN1309" s="113"/>
      <c r="AO1309" s="113"/>
      <c r="AP1309" s="113"/>
      <c r="AQ1309" s="113"/>
      <c r="AR1309" s="113"/>
      <c r="AS1309" s="113"/>
      <c r="AT1309" s="113"/>
      <c r="AU1309" s="113"/>
    </row>
    <row r="1310" spans="3:64" x14ac:dyDescent="0.2">
      <c r="C1310" s="62"/>
      <c r="D1310" s="62"/>
      <c r="AA1310" s="113"/>
      <c r="AB1310" s="113"/>
      <c r="AC1310" s="113"/>
      <c r="AD1310" s="113"/>
      <c r="AE1310" s="113"/>
      <c r="AG1310" s="270"/>
      <c r="AN1310" s="113"/>
      <c r="AO1310" s="113"/>
      <c r="AP1310" s="113"/>
      <c r="AQ1310" s="113"/>
      <c r="AR1310" s="113"/>
      <c r="AS1310" s="113"/>
      <c r="AT1310" s="113"/>
      <c r="AU1310" s="113"/>
    </row>
    <row r="1311" spans="3:64" x14ac:dyDescent="0.2">
      <c r="C1311" s="62"/>
      <c r="D1311" s="62"/>
      <c r="AA1311" s="113"/>
      <c r="AB1311" s="113"/>
      <c r="AC1311" s="113"/>
      <c r="AD1311" s="113"/>
      <c r="AE1311" s="113"/>
      <c r="AG1311" s="270"/>
      <c r="AN1311" s="113"/>
      <c r="AO1311" s="113"/>
      <c r="AP1311" s="113"/>
      <c r="AQ1311" s="113"/>
      <c r="AR1311" s="113"/>
      <c r="AS1311" s="113"/>
      <c r="AT1311" s="113"/>
      <c r="AU1311" s="113"/>
    </row>
    <row r="1312" spans="3:64" x14ac:dyDescent="0.2">
      <c r="C1312" s="62"/>
      <c r="D1312" s="62"/>
      <c r="AA1312" s="113"/>
      <c r="AB1312" s="113"/>
      <c r="AC1312" s="113"/>
      <c r="AD1312" s="113"/>
      <c r="AE1312" s="113"/>
      <c r="AG1312" s="270"/>
      <c r="AN1312" s="113"/>
      <c r="AO1312" s="113"/>
      <c r="AP1312" s="113"/>
      <c r="AQ1312" s="113"/>
      <c r="AR1312" s="113"/>
      <c r="AS1312" s="113"/>
      <c r="AT1312" s="113"/>
      <c r="AU1312" s="113"/>
    </row>
    <row r="1313" spans="3:64" x14ac:dyDescent="0.2">
      <c r="C1313" s="62"/>
      <c r="D1313" s="62"/>
      <c r="AA1313" s="113"/>
      <c r="AB1313" s="113"/>
      <c r="AC1313" s="113"/>
      <c r="AD1313" s="113"/>
      <c r="AE1313" s="113"/>
      <c r="AG1313" s="270"/>
      <c r="AN1313" s="113"/>
      <c r="AO1313" s="113"/>
      <c r="AP1313" s="113"/>
      <c r="AQ1313" s="113"/>
      <c r="AR1313" s="113"/>
      <c r="AS1313" s="113"/>
      <c r="AT1313" s="113"/>
      <c r="AU1313" s="113"/>
    </row>
    <row r="1314" spans="3:64" x14ac:dyDescent="0.2">
      <c r="C1314" s="62"/>
      <c r="D1314" s="62"/>
      <c r="AA1314" s="113"/>
      <c r="AB1314" s="113"/>
      <c r="AC1314" s="113"/>
      <c r="AD1314" s="113"/>
      <c r="AE1314" s="113"/>
      <c r="AG1314" s="270"/>
      <c r="AN1314" s="113"/>
      <c r="AO1314" s="113"/>
      <c r="AP1314" s="113"/>
      <c r="AQ1314" s="113"/>
      <c r="AR1314" s="113"/>
      <c r="AS1314" s="113"/>
      <c r="AT1314" s="113"/>
      <c r="AU1314" s="113"/>
    </row>
    <row r="1315" spans="3:64" x14ac:dyDescent="0.2">
      <c r="C1315" s="62"/>
      <c r="D1315" s="62"/>
      <c r="AA1315" s="113"/>
      <c r="AB1315" s="113"/>
      <c r="AC1315" s="113"/>
      <c r="AD1315" s="113"/>
      <c r="AE1315" s="113"/>
      <c r="AG1315" s="270"/>
      <c r="AN1315" s="113"/>
      <c r="AO1315" s="113"/>
      <c r="AP1315" s="113"/>
      <c r="AQ1315" s="113"/>
      <c r="AR1315" s="113"/>
      <c r="AS1315" s="113"/>
      <c r="AT1315" s="113"/>
      <c r="AU1315" s="113"/>
    </row>
    <row r="1316" spans="3:64" x14ac:dyDescent="0.2">
      <c r="C1316" s="62"/>
      <c r="D1316" s="62"/>
      <c r="AA1316" s="113"/>
      <c r="AB1316" s="113"/>
      <c r="AC1316" s="113"/>
      <c r="AD1316" s="113"/>
      <c r="AE1316" s="113"/>
      <c r="AG1316" s="270"/>
      <c r="AN1316" s="113"/>
      <c r="AO1316" s="113"/>
      <c r="AP1316" s="113"/>
      <c r="AQ1316" s="113"/>
      <c r="AR1316" s="113"/>
      <c r="AS1316" s="113"/>
      <c r="AT1316" s="113"/>
      <c r="AU1316" s="113"/>
    </row>
    <row r="1317" spans="3:64" x14ac:dyDescent="0.2">
      <c r="C1317" s="62"/>
      <c r="D1317" s="62"/>
      <c r="AA1317" s="113"/>
      <c r="AB1317" s="113"/>
      <c r="AC1317" s="113"/>
      <c r="AD1317" s="113"/>
      <c r="AE1317" s="113"/>
      <c r="AG1317" s="270"/>
      <c r="AN1317" s="113"/>
      <c r="AO1317" s="113"/>
      <c r="AP1317" s="113"/>
      <c r="AQ1317" s="113"/>
      <c r="AR1317" s="113"/>
      <c r="AS1317" s="113"/>
      <c r="AT1317" s="113"/>
      <c r="AU1317" s="113"/>
    </row>
    <row r="1318" spans="3:64" x14ac:dyDescent="0.2">
      <c r="C1318" s="62"/>
      <c r="D1318" s="62"/>
      <c r="AA1318" s="113"/>
      <c r="AB1318" s="113"/>
      <c r="AC1318" s="113"/>
      <c r="AD1318" s="113"/>
      <c r="AE1318" s="113"/>
      <c r="AG1318" s="270"/>
      <c r="AN1318" s="113"/>
      <c r="AO1318" s="113"/>
      <c r="AP1318" s="113"/>
      <c r="AQ1318" s="113"/>
      <c r="AR1318" s="113"/>
      <c r="AS1318" s="113"/>
      <c r="AT1318" s="113"/>
      <c r="AU1318" s="113"/>
    </row>
    <row r="1319" spans="3:64" x14ac:dyDescent="0.2">
      <c r="C1319" s="62"/>
      <c r="D1319" s="62"/>
      <c r="AA1319" s="113"/>
      <c r="AB1319" s="113"/>
      <c r="AC1319" s="113"/>
      <c r="AD1319" s="113"/>
      <c r="AE1319" s="113"/>
      <c r="AG1319" s="270"/>
      <c r="AN1319" s="113"/>
      <c r="AO1319" s="113"/>
      <c r="AP1319" s="113"/>
      <c r="AQ1319" s="113"/>
      <c r="AR1319" s="113"/>
      <c r="AS1319" s="113"/>
      <c r="AT1319" s="113"/>
      <c r="AU1319" s="113"/>
    </row>
    <row r="1320" spans="3:64" x14ac:dyDescent="0.2">
      <c r="C1320" s="62"/>
      <c r="D1320" s="62"/>
      <c r="AA1320" s="113"/>
      <c r="AB1320" s="113"/>
      <c r="AC1320" s="113"/>
      <c r="AD1320" s="113"/>
      <c r="AE1320" s="113"/>
      <c r="AG1320" s="270"/>
      <c r="AN1320" s="113"/>
      <c r="AO1320" s="113"/>
      <c r="AP1320" s="113"/>
      <c r="AQ1320" s="113"/>
      <c r="AR1320" s="113"/>
      <c r="AS1320" s="113"/>
      <c r="AT1320" s="113"/>
      <c r="AU1320" s="113"/>
    </row>
    <row r="1321" spans="3:64" x14ac:dyDescent="0.2">
      <c r="C1321" s="62"/>
      <c r="D1321" s="62"/>
      <c r="AA1321" s="113"/>
      <c r="AB1321" s="113"/>
      <c r="AC1321" s="113"/>
      <c r="AD1321" s="113"/>
      <c r="AE1321" s="113"/>
      <c r="AG1321" s="270"/>
      <c r="AN1321" s="113"/>
      <c r="AO1321" s="113"/>
      <c r="AP1321" s="113"/>
      <c r="AQ1321" s="113"/>
      <c r="AR1321" s="113"/>
      <c r="AS1321" s="113"/>
      <c r="AT1321" s="113"/>
      <c r="AU1321" s="113"/>
    </row>
    <row r="1322" spans="3:64" x14ac:dyDescent="0.2">
      <c r="C1322" s="62"/>
      <c r="D1322" s="62"/>
      <c r="AA1322" s="113"/>
      <c r="AB1322" s="113"/>
      <c r="AC1322" s="113"/>
      <c r="AD1322" s="113"/>
      <c r="AE1322" s="113"/>
      <c r="AG1322" s="270"/>
      <c r="AN1322" s="113"/>
      <c r="AO1322" s="113"/>
      <c r="AP1322" s="113"/>
      <c r="AQ1322" s="113"/>
      <c r="AR1322" s="113"/>
      <c r="AS1322" s="113"/>
      <c r="AT1322" s="113"/>
      <c r="AU1322" s="113"/>
    </row>
    <row r="1323" spans="3:64" x14ac:dyDescent="0.2">
      <c r="C1323" s="62"/>
      <c r="D1323" s="62"/>
      <c r="AA1323" s="113"/>
      <c r="AB1323" s="113"/>
      <c r="AC1323" s="113"/>
      <c r="AD1323" s="113"/>
      <c r="AE1323" s="113"/>
      <c r="AG1323" s="270"/>
      <c r="AN1323" s="113"/>
      <c r="AO1323" s="113"/>
      <c r="AP1323" s="113"/>
      <c r="AQ1323" s="113"/>
      <c r="AR1323" s="113"/>
      <c r="AS1323" s="113"/>
      <c r="AT1323" s="113"/>
      <c r="AU1323" s="113"/>
    </row>
    <row r="1324" spans="3:64" x14ac:dyDescent="0.2">
      <c r="C1324" s="62"/>
      <c r="D1324" s="62"/>
      <c r="AA1324" s="113"/>
      <c r="AB1324" s="113"/>
      <c r="AC1324" s="113"/>
      <c r="AD1324" s="113"/>
      <c r="AE1324" s="113"/>
      <c r="AG1324" s="270"/>
      <c r="AN1324" s="113"/>
      <c r="AO1324" s="113"/>
      <c r="AP1324" s="113"/>
      <c r="AQ1324" s="113"/>
      <c r="AR1324" s="113"/>
      <c r="AS1324" s="113"/>
      <c r="AT1324" s="113"/>
      <c r="AU1324" s="113"/>
    </row>
    <row r="1325" spans="3:64" x14ac:dyDescent="0.2">
      <c r="C1325" s="62"/>
      <c r="D1325" s="62"/>
      <c r="AA1325" s="113"/>
      <c r="AB1325" s="113"/>
      <c r="AC1325" s="113"/>
      <c r="AD1325" s="113"/>
      <c r="AE1325" s="113"/>
      <c r="AG1325" s="270"/>
      <c r="AN1325" s="113"/>
      <c r="AO1325" s="113"/>
      <c r="AP1325" s="113"/>
      <c r="AQ1325" s="113"/>
      <c r="AR1325" s="113"/>
      <c r="AS1325" s="113"/>
      <c r="AT1325" s="113"/>
      <c r="AU1325" s="113"/>
      <c r="AV1325" s="113"/>
      <c r="AW1325" s="113"/>
      <c r="AX1325" s="113"/>
      <c r="AY1325" s="113"/>
      <c r="AZ1325" s="113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</row>
    <row r="1326" spans="3:64" x14ac:dyDescent="0.2">
      <c r="C1326" s="62"/>
      <c r="D1326" s="62"/>
      <c r="AA1326" s="113"/>
      <c r="AB1326" s="113"/>
      <c r="AC1326" s="113"/>
      <c r="AD1326" s="113"/>
      <c r="AE1326" s="113"/>
      <c r="AG1326" s="270"/>
      <c r="AN1326" s="113"/>
      <c r="AO1326" s="113"/>
      <c r="AP1326" s="113"/>
      <c r="AQ1326" s="113"/>
      <c r="AR1326" s="113"/>
      <c r="AS1326" s="113"/>
      <c r="AT1326" s="113"/>
      <c r="AU1326" s="113"/>
    </row>
    <row r="1327" spans="3:64" x14ac:dyDescent="0.2">
      <c r="C1327" s="62"/>
      <c r="D1327" s="62"/>
      <c r="AA1327" s="113"/>
      <c r="AB1327" s="113"/>
      <c r="AC1327" s="113"/>
      <c r="AD1327" s="113"/>
      <c r="AE1327" s="113"/>
      <c r="AG1327" s="270"/>
      <c r="AN1327" s="113"/>
      <c r="AO1327" s="113"/>
      <c r="AP1327" s="113"/>
      <c r="AQ1327" s="113"/>
      <c r="AR1327" s="113"/>
      <c r="AS1327" s="113"/>
      <c r="AT1327" s="113"/>
      <c r="AU1327" s="113"/>
      <c r="AV1327" s="113"/>
      <c r="AW1327" s="113"/>
      <c r="AX1327" s="113"/>
      <c r="AY1327" s="113"/>
      <c r="AZ1327" s="113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</row>
    <row r="1328" spans="3:64" x14ac:dyDescent="0.2">
      <c r="C1328" s="62"/>
      <c r="D1328" s="62"/>
      <c r="AA1328" s="113"/>
      <c r="AB1328" s="113"/>
      <c r="AC1328" s="113"/>
      <c r="AD1328" s="113"/>
      <c r="AE1328" s="113"/>
      <c r="AG1328" s="270"/>
      <c r="AN1328" s="113"/>
      <c r="AO1328" s="113"/>
      <c r="AP1328" s="113"/>
      <c r="AQ1328" s="113"/>
      <c r="AR1328" s="113"/>
      <c r="AS1328" s="113"/>
      <c r="AT1328" s="113"/>
      <c r="AU1328" s="113"/>
    </row>
    <row r="1329" spans="3:64" x14ac:dyDescent="0.2">
      <c r="C1329" s="62"/>
      <c r="D1329" s="62"/>
      <c r="AA1329" s="113"/>
      <c r="AB1329" s="113"/>
      <c r="AC1329" s="113"/>
      <c r="AD1329" s="113"/>
      <c r="AE1329" s="113"/>
      <c r="AG1329" s="270"/>
      <c r="AN1329" s="113"/>
      <c r="AO1329" s="113"/>
      <c r="AP1329" s="113"/>
      <c r="AQ1329" s="113"/>
      <c r="AR1329" s="113"/>
      <c r="AS1329" s="113"/>
      <c r="AT1329" s="113"/>
      <c r="AU1329" s="113"/>
      <c r="AV1329" s="113"/>
      <c r="AW1329" s="113"/>
      <c r="AX1329" s="113"/>
      <c r="AY1329" s="113"/>
      <c r="AZ1329" s="113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</row>
    <row r="1330" spans="3:64" x14ac:dyDescent="0.2">
      <c r="C1330" s="62"/>
      <c r="D1330" s="62"/>
      <c r="AA1330" s="113"/>
      <c r="AB1330" s="113"/>
      <c r="AC1330" s="113"/>
      <c r="AD1330" s="113"/>
      <c r="AE1330" s="113"/>
      <c r="AG1330" s="270"/>
      <c r="AN1330" s="113"/>
      <c r="AO1330" s="113"/>
      <c r="AP1330" s="113"/>
      <c r="AQ1330" s="113"/>
      <c r="AR1330" s="113"/>
      <c r="AS1330" s="113"/>
      <c r="AT1330" s="113"/>
      <c r="AU1330" s="113"/>
    </row>
    <row r="1331" spans="3:64" x14ac:dyDescent="0.2">
      <c r="C1331" s="62"/>
      <c r="D1331" s="62"/>
      <c r="AA1331" s="113"/>
      <c r="AB1331" s="113"/>
      <c r="AC1331" s="113"/>
      <c r="AD1331" s="113"/>
      <c r="AE1331" s="113"/>
      <c r="AG1331" s="270"/>
      <c r="AN1331" s="113"/>
      <c r="AO1331" s="113"/>
      <c r="AP1331" s="113"/>
      <c r="AQ1331" s="113"/>
      <c r="AR1331" s="113"/>
      <c r="AS1331" s="113"/>
      <c r="AT1331" s="113"/>
      <c r="AU1331" s="113"/>
    </row>
    <row r="1332" spans="3:64" x14ac:dyDescent="0.2">
      <c r="C1332" s="62"/>
      <c r="D1332" s="62"/>
      <c r="AA1332" s="113"/>
      <c r="AB1332" s="113"/>
      <c r="AC1332" s="113"/>
      <c r="AD1332" s="113"/>
      <c r="AE1332" s="113"/>
      <c r="AG1332" s="270"/>
      <c r="AN1332" s="113"/>
      <c r="AO1332" s="113"/>
      <c r="AP1332" s="113"/>
      <c r="AQ1332" s="113"/>
      <c r="AR1332" s="113"/>
      <c r="AS1332" s="113"/>
      <c r="AT1332" s="113"/>
      <c r="AU1332" s="113"/>
    </row>
    <row r="1333" spans="3:64" x14ac:dyDescent="0.2">
      <c r="C1333" s="62"/>
      <c r="D1333" s="62"/>
      <c r="AA1333" s="113"/>
      <c r="AB1333" s="113"/>
      <c r="AC1333" s="113"/>
      <c r="AD1333" s="113"/>
      <c r="AE1333" s="113"/>
      <c r="AG1333" s="270"/>
      <c r="AN1333" s="113"/>
      <c r="AO1333" s="113"/>
      <c r="AP1333" s="113"/>
      <c r="AQ1333" s="113"/>
      <c r="AR1333" s="113"/>
      <c r="AS1333" s="113"/>
      <c r="AT1333" s="113"/>
      <c r="AU1333" s="113"/>
    </row>
    <row r="1334" spans="3:64" x14ac:dyDescent="0.2">
      <c r="C1334" s="62"/>
      <c r="D1334" s="62"/>
      <c r="AA1334" s="113"/>
      <c r="AB1334" s="113"/>
      <c r="AC1334" s="113"/>
      <c r="AD1334" s="113"/>
      <c r="AE1334" s="113"/>
      <c r="AG1334" s="270"/>
      <c r="AN1334" s="113"/>
      <c r="AO1334" s="113"/>
      <c r="AP1334" s="113"/>
      <c r="AQ1334" s="113"/>
      <c r="AR1334" s="113"/>
      <c r="AS1334" s="113"/>
      <c r="AT1334" s="113"/>
      <c r="AU1334" s="113"/>
    </row>
    <row r="1335" spans="3:64" x14ac:dyDescent="0.2">
      <c r="C1335" s="62"/>
      <c r="D1335" s="62"/>
      <c r="AA1335" s="113"/>
      <c r="AB1335" s="113"/>
      <c r="AC1335" s="113"/>
      <c r="AD1335" s="113"/>
      <c r="AE1335" s="113"/>
      <c r="AG1335" s="270"/>
      <c r="AN1335" s="113"/>
      <c r="AO1335" s="113"/>
      <c r="AP1335" s="113"/>
      <c r="AQ1335" s="113"/>
      <c r="AR1335" s="113"/>
      <c r="AS1335" s="113"/>
      <c r="AT1335" s="113"/>
      <c r="AU1335" s="113"/>
    </row>
    <row r="1336" spans="3:64" x14ac:dyDescent="0.2">
      <c r="C1336" s="62"/>
      <c r="D1336" s="62"/>
      <c r="AA1336" s="113"/>
      <c r="AB1336" s="113"/>
      <c r="AC1336" s="113"/>
      <c r="AD1336" s="113"/>
      <c r="AE1336" s="113"/>
      <c r="AG1336" s="270"/>
      <c r="AN1336" s="113"/>
      <c r="AO1336" s="113"/>
      <c r="AP1336" s="113"/>
      <c r="AQ1336" s="113"/>
      <c r="AR1336" s="113"/>
      <c r="AS1336" s="113"/>
      <c r="AT1336" s="113"/>
      <c r="AU1336" s="113"/>
    </row>
    <row r="1337" spans="3:64" x14ac:dyDescent="0.2">
      <c r="C1337" s="62"/>
      <c r="D1337" s="62"/>
      <c r="AA1337" s="113"/>
      <c r="AB1337" s="113"/>
      <c r="AC1337" s="113"/>
      <c r="AD1337" s="113"/>
      <c r="AE1337" s="113"/>
      <c r="AG1337" s="270"/>
      <c r="AN1337" s="113"/>
      <c r="AO1337" s="113"/>
      <c r="AP1337" s="113"/>
      <c r="AQ1337" s="113"/>
      <c r="AR1337" s="113"/>
      <c r="AS1337" s="113"/>
      <c r="AT1337" s="113"/>
      <c r="AU1337" s="113"/>
    </row>
    <row r="1338" spans="3:64" x14ac:dyDescent="0.2">
      <c r="C1338" s="62"/>
      <c r="D1338" s="62"/>
      <c r="AA1338" s="113"/>
      <c r="AB1338" s="113"/>
      <c r="AC1338" s="113"/>
      <c r="AD1338" s="113"/>
      <c r="AE1338" s="113"/>
      <c r="AG1338" s="270"/>
      <c r="AN1338" s="113"/>
      <c r="AO1338" s="113"/>
      <c r="AP1338" s="113"/>
      <c r="AQ1338" s="113"/>
      <c r="AR1338" s="113"/>
      <c r="AS1338" s="113"/>
      <c r="AT1338" s="113"/>
      <c r="AU1338" s="113"/>
      <c r="AV1338" s="113"/>
    </row>
    <row r="1339" spans="3:64" x14ac:dyDescent="0.2">
      <c r="C1339" s="62"/>
      <c r="D1339" s="62"/>
      <c r="AA1339" s="113"/>
      <c r="AB1339" s="113"/>
      <c r="AC1339" s="113"/>
      <c r="AD1339" s="113"/>
      <c r="AE1339" s="113"/>
      <c r="AG1339" s="270"/>
      <c r="AN1339" s="113"/>
      <c r="AO1339" s="113"/>
      <c r="AP1339" s="113"/>
      <c r="AQ1339" s="113"/>
      <c r="AR1339" s="113"/>
      <c r="AS1339" s="113"/>
      <c r="AT1339" s="113"/>
      <c r="AU1339" s="113"/>
    </row>
    <row r="1340" spans="3:64" x14ac:dyDescent="0.2">
      <c r="C1340" s="62"/>
      <c r="D1340" s="62"/>
      <c r="AA1340" s="113"/>
      <c r="AB1340" s="113"/>
      <c r="AC1340" s="113"/>
      <c r="AD1340" s="113"/>
      <c r="AE1340" s="113"/>
      <c r="AG1340" s="270"/>
      <c r="AN1340" s="113"/>
      <c r="AO1340" s="113"/>
      <c r="AP1340" s="113"/>
      <c r="AQ1340" s="113"/>
      <c r="AR1340" s="113"/>
      <c r="AS1340" s="113"/>
      <c r="AT1340" s="113"/>
      <c r="AU1340" s="113"/>
      <c r="AV1340" s="113"/>
    </row>
    <row r="1341" spans="3:64" x14ac:dyDescent="0.2">
      <c r="C1341" s="62"/>
      <c r="D1341" s="62"/>
      <c r="AA1341" s="113"/>
      <c r="AB1341" s="113"/>
      <c r="AC1341" s="113"/>
      <c r="AD1341" s="113"/>
      <c r="AE1341" s="113"/>
      <c r="AG1341" s="270"/>
      <c r="AN1341" s="113"/>
      <c r="AO1341" s="113"/>
      <c r="AP1341" s="113"/>
      <c r="AQ1341" s="113"/>
      <c r="AR1341" s="113"/>
      <c r="AS1341" s="113"/>
      <c r="AT1341" s="113"/>
      <c r="AU1341" s="113"/>
      <c r="AV1341" s="113"/>
      <c r="AW1341" s="113"/>
      <c r="AX1341" s="113"/>
      <c r="AY1341" s="113"/>
      <c r="AZ1341" s="113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</row>
    <row r="1342" spans="3:64" x14ac:dyDescent="0.2">
      <c r="C1342" s="62"/>
      <c r="D1342" s="62"/>
      <c r="AA1342" s="113"/>
      <c r="AB1342" s="113"/>
      <c r="AC1342" s="113"/>
      <c r="AD1342" s="113"/>
      <c r="AE1342" s="113"/>
      <c r="AG1342" s="270"/>
      <c r="AN1342" s="113"/>
      <c r="AO1342" s="113"/>
      <c r="AP1342" s="113"/>
      <c r="AQ1342" s="113"/>
      <c r="AR1342" s="113"/>
      <c r="AS1342" s="113"/>
      <c r="AT1342" s="113"/>
      <c r="AU1342" s="113"/>
    </row>
    <row r="1343" spans="3:64" x14ac:dyDescent="0.2">
      <c r="C1343" s="62"/>
      <c r="D1343" s="62"/>
      <c r="AA1343" s="113"/>
      <c r="AB1343" s="113"/>
      <c r="AC1343" s="113"/>
      <c r="AD1343" s="113"/>
      <c r="AE1343" s="113"/>
      <c r="AG1343" s="270"/>
      <c r="AN1343" s="113"/>
      <c r="AO1343" s="113"/>
      <c r="AP1343" s="113"/>
      <c r="AQ1343" s="113"/>
      <c r="AR1343" s="113"/>
      <c r="AS1343" s="113"/>
      <c r="AT1343" s="113"/>
      <c r="AU1343" s="113"/>
    </row>
    <row r="1344" spans="3:64" x14ac:dyDescent="0.2">
      <c r="C1344" s="62"/>
      <c r="D1344" s="62"/>
      <c r="AA1344" s="113"/>
      <c r="AB1344" s="113"/>
      <c r="AC1344" s="113"/>
      <c r="AD1344" s="113"/>
      <c r="AE1344" s="113"/>
      <c r="AG1344" s="270"/>
      <c r="AN1344" s="113"/>
      <c r="AO1344" s="113"/>
      <c r="AP1344" s="113"/>
      <c r="AQ1344" s="113"/>
      <c r="AR1344" s="113"/>
      <c r="AS1344" s="113"/>
      <c r="AT1344" s="113"/>
      <c r="AU1344" s="113"/>
    </row>
    <row r="1345" spans="3:64" x14ac:dyDescent="0.2">
      <c r="C1345" s="62"/>
      <c r="D1345" s="62"/>
      <c r="AA1345" s="113"/>
      <c r="AB1345" s="113"/>
      <c r="AC1345" s="113"/>
      <c r="AD1345" s="113"/>
      <c r="AE1345" s="113"/>
      <c r="AG1345" s="270"/>
      <c r="AN1345" s="113"/>
      <c r="AO1345" s="113"/>
      <c r="AP1345" s="113"/>
      <c r="AQ1345" s="113"/>
      <c r="AR1345" s="113"/>
      <c r="AS1345" s="113"/>
      <c r="AT1345" s="113"/>
      <c r="AU1345" s="113"/>
    </row>
    <row r="1346" spans="3:64" x14ac:dyDescent="0.2">
      <c r="C1346" s="62"/>
      <c r="D1346" s="62"/>
      <c r="AA1346" s="113"/>
      <c r="AB1346" s="113"/>
      <c r="AC1346" s="113"/>
      <c r="AD1346" s="113"/>
      <c r="AE1346" s="113"/>
      <c r="AG1346" s="270"/>
      <c r="AN1346" s="113"/>
      <c r="AO1346" s="113"/>
      <c r="AP1346" s="113"/>
      <c r="AQ1346" s="113"/>
      <c r="AR1346" s="113"/>
      <c r="AS1346" s="113"/>
      <c r="AT1346" s="113"/>
      <c r="AU1346" s="113"/>
    </row>
    <row r="1347" spans="3:64" x14ac:dyDescent="0.2">
      <c r="C1347" s="62"/>
      <c r="D1347" s="62"/>
      <c r="AA1347" s="113"/>
      <c r="AB1347" s="113"/>
      <c r="AC1347" s="113"/>
      <c r="AD1347" s="113"/>
      <c r="AE1347" s="113"/>
      <c r="AG1347" s="270"/>
      <c r="AN1347" s="113"/>
      <c r="AO1347" s="113"/>
      <c r="AP1347" s="113"/>
      <c r="AQ1347" s="113"/>
      <c r="AR1347" s="113"/>
      <c r="AS1347" s="113"/>
      <c r="AT1347" s="113"/>
      <c r="AU1347" s="113"/>
    </row>
    <row r="1348" spans="3:64" x14ac:dyDescent="0.2">
      <c r="C1348" s="62"/>
      <c r="D1348" s="62"/>
      <c r="AA1348" s="113"/>
      <c r="AB1348" s="113"/>
      <c r="AC1348" s="113"/>
      <c r="AD1348" s="113"/>
      <c r="AE1348" s="113"/>
      <c r="AG1348" s="270"/>
      <c r="AN1348" s="113"/>
      <c r="AO1348" s="113"/>
      <c r="AP1348" s="113"/>
      <c r="AQ1348" s="113"/>
      <c r="AR1348" s="113"/>
      <c r="AS1348" s="113"/>
      <c r="AT1348" s="113"/>
      <c r="AU1348" s="113"/>
      <c r="AV1348" s="113"/>
      <c r="AW1348" s="113"/>
      <c r="AX1348" s="113"/>
      <c r="AY1348" s="113"/>
      <c r="AZ1348" s="113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</row>
    <row r="1349" spans="3:64" x14ac:dyDescent="0.2">
      <c r="C1349" s="62"/>
      <c r="D1349" s="62"/>
      <c r="AA1349" s="113"/>
      <c r="AB1349" s="113"/>
      <c r="AC1349" s="113"/>
      <c r="AD1349" s="113"/>
      <c r="AE1349" s="113"/>
      <c r="AG1349" s="270"/>
      <c r="AN1349" s="113"/>
      <c r="AO1349" s="113"/>
      <c r="AP1349" s="113"/>
      <c r="AQ1349" s="113"/>
      <c r="AR1349" s="113"/>
      <c r="AS1349" s="113"/>
      <c r="AT1349" s="113"/>
      <c r="AU1349" s="113"/>
      <c r="AV1349" s="113"/>
      <c r="AX1349" s="113"/>
    </row>
    <row r="1350" spans="3:64" x14ac:dyDescent="0.2">
      <c r="C1350" s="62"/>
      <c r="D1350" s="62"/>
      <c r="AA1350" s="113"/>
      <c r="AB1350" s="113"/>
      <c r="AC1350" s="113"/>
      <c r="AD1350" s="113"/>
      <c r="AE1350" s="113"/>
      <c r="AG1350" s="270"/>
      <c r="AN1350" s="113"/>
      <c r="AO1350" s="113"/>
      <c r="AP1350" s="113"/>
      <c r="AQ1350" s="113"/>
      <c r="AR1350" s="113"/>
      <c r="AS1350" s="113"/>
      <c r="AT1350" s="113"/>
      <c r="AU1350" s="113"/>
      <c r="AV1350" s="113"/>
      <c r="AW1350" s="113"/>
      <c r="AX1350" s="113"/>
      <c r="AY1350" s="113"/>
      <c r="AZ1350" s="113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</row>
    <row r="1351" spans="3:64" x14ac:dyDescent="0.2">
      <c r="C1351" s="62"/>
      <c r="D1351" s="62"/>
      <c r="AA1351" s="113"/>
      <c r="AB1351" s="113"/>
      <c r="AC1351" s="113"/>
      <c r="AD1351" s="113"/>
      <c r="AE1351" s="113"/>
      <c r="AG1351" s="270"/>
      <c r="AN1351" s="113"/>
      <c r="AO1351" s="113"/>
      <c r="AP1351" s="113"/>
      <c r="AQ1351" s="113"/>
      <c r="AR1351" s="113"/>
      <c r="AS1351" s="113"/>
      <c r="AT1351" s="113"/>
      <c r="AU1351" s="113"/>
      <c r="AV1351" s="113"/>
      <c r="AW1351" s="113"/>
      <c r="AX1351" s="113"/>
      <c r="AY1351" s="113"/>
      <c r="AZ1351" s="113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</row>
    <row r="1352" spans="3:64" x14ac:dyDescent="0.2">
      <c r="C1352" s="62"/>
      <c r="D1352" s="62"/>
      <c r="AA1352" s="113"/>
      <c r="AB1352" s="113"/>
      <c r="AC1352" s="113"/>
      <c r="AD1352" s="113"/>
      <c r="AE1352" s="113"/>
      <c r="AG1352" s="270"/>
      <c r="AN1352" s="113"/>
      <c r="AO1352" s="113"/>
      <c r="AP1352" s="113"/>
      <c r="AQ1352" s="113"/>
      <c r="AR1352" s="113"/>
      <c r="AS1352" s="113"/>
      <c r="AT1352" s="113"/>
      <c r="AU1352" s="113"/>
    </row>
    <row r="1353" spans="3:64" x14ac:dyDescent="0.2">
      <c r="C1353" s="62"/>
      <c r="D1353" s="62"/>
      <c r="AA1353" s="113"/>
      <c r="AB1353" s="113"/>
      <c r="AC1353" s="113"/>
      <c r="AD1353" s="113"/>
      <c r="AE1353" s="113"/>
      <c r="AG1353" s="270"/>
      <c r="AN1353" s="113"/>
      <c r="AO1353" s="113"/>
      <c r="AP1353" s="113"/>
      <c r="AQ1353" s="113"/>
      <c r="AR1353" s="113"/>
      <c r="AS1353" s="113"/>
      <c r="AT1353" s="113"/>
      <c r="AU1353" s="113"/>
    </row>
    <row r="1354" spans="3:64" x14ac:dyDescent="0.2">
      <c r="C1354" s="62"/>
      <c r="D1354" s="62"/>
      <c r="AA1354" s="113"/>
      <c r="AB1354" s="113"/>
      <c r="AC1354" s="113"/>
      <c r="AD1354" s="113"/>
      <c r="AE1354" s="113"/>
      <c r="AG1354" s="270"/>
      <c r="AN1354" s="113"/>
      <c r="AO1354" s="113"/>
      <c r="AP1354" s="113"/>
      <c r="AQ1354" s="113"/>
      <c r="AR1354" s="113"/>
      <c r="AS1354" s="113"/>
      <c r="AT1354" s="113"/>
      <c r="AU1354" s="113"/>
    </row>
    <row r="1355" spans="3:64" x14ac:dyDescent="0.2">
      <c r="C1355" s="62"/>
      <c r="D1355" s="62"/>
      <c r="AA1355" s="113"/>
      <c r="AB1355" s="113"/>
      <c r="AC1355" s="113"/>
      <c r="AD1355" s="113"/>
      <c r="AE1355" s="113"/>
      <c r="AG1355" s="270"/>
      <c r="AN1355" s="113"/>
      <c r="AO1355" s="113"/>
      <c r="AP1355" s="113"/>
      <c r="AQ1355" s="113"/>
      <c r="AR1355" s="113"/>
      <c r="AS1355" s="113"/>
      <c r="AT1355" s="113"/>
      <c r="AU1355" s="113"/>
    </row>
    <row r="1356" spans="3:64" x14ac:dyDescent="0.2">
      <c r="C1356" s="62"/>
      <c r="D1356" s="62"/>
      <c r="AA1356" s="113"/>
      <c r="AB1356" s="113"/>
      <c r="AC1356" s="113"/>
      <c r="AD1356" s="113"/>
      <c r="AE1356" s="113"/>
      <c r="AG1356" s="270"/>
      <c r="AN1356" s="113"/>
      <c r="AO1356" s="113"/>
      <c r="AP1356" s="113"/>
      <c r="AQ1356" s="113"/>
      <c r="AR1356" s="113"/>
      <c r="AS1356" s="113"/>
      <c r="AT1356" s="113"/>
      <c r="AU1356" s="113"/>
    </row>
    <row r="1357" spans="3:64" x14ac:dyDescent="0.2">
      <c r="C1357" s="62"/>
      <c r="D1357" s="62"/>
      <c r="AA1357" s="113"/>
      <c r="AB1357" s="113"/>
      <c r="AC1357" s="113"/>
      <c r="AD1357" s="113"/>
      <c r="AE1357" s="113"/>
      <c r="AG1357" s="270"/>
      <c r="AN1357" s="113"/>
      <c r="AO1357" s="113"/>
      <c r="AP1357" s="113"/>
      <c r="AQ1357" s="113"/>
      <c r="AR1357" s="113"/>
      <c r="AS1357" s="113"/>
      <c r="AT1357" s="113"/>
      <c r="AU1357" s="113"/>
    </row>
    <row r="1358" spans="3:64" x14ac:dyDescent="0.2">
      <c r="C1358" s="62"/>
      <c r="D1358" s="62"/>
      <c r="AA1358" s="113"/>
      <c r="AB1358" s="113"/>
      <c r="AC1358" s="113"/>
      <c r="AD1358" s="113"/>
      <c r="AE1358" s="113"/>
      <c r="AG1358" s="270"/>
      <c r="AN1358" s="113"/>
      <c r="AO1358" s="113"/>
      <c r="AP1358" s="113"/>
      <c r="AQ1358" s="113"/>
      <c r="AR1358" s="113"/>
      <c r="AS1358" s="113"/>
      <c r="AT1358" s="113"/>
      <c r="AU1358" s="113"/>
    </row>
    <row r="1359" spans="3:64" x14ac:dyDescent="0.2">
      <c r="C1359" s="62"/>
      <c r="D1359" s="62"/>
      <c r="AA1359" s="113"/>
      <c r="AB1359" s="113"/>
      <c r="AC1359" s="113"/>
      <c r="AD1359" s="113"/>
      <c r="AE1359" s="113"/>
      <c r="AG1359" s="270"/>
      <c r="AN1359" s="113"/>
      <c r="AO1359" s="113"/>
      <c r="AP1359" s="113"/>
      <c r="AQ1359" s="113"/>
      <c r="AR1359" s="113"/>
      <c r="AS1359" s="113"/>
      <c r="AT1359" s="113"/>
      <c r="AU1359" s="113"/>
    </row>
    <row r="1360" spans="3:64" x14ac:dyDescent="0.2">
      <c r="C1360" s="62"/>
      <c r="D1360" s="62"/>
      <c r="AA1360" s="113"/>
      <c r="AB1360" s="113"/>
      <c r="AC1360" s="113"/>
      <c r="AD1360" s="113"/>
      <c r="AE1360" s="113"/>
      <c r="AG1360" s="270"/>
      <c r="AN1360" s="113"/>
      <c r="AO1360" s="113"/>
      <c r="AP1360" s="113"/>
      <c r="AQ1360" s="113"/>
      <c r="AR1360" s="113"/>
      <c r="AS1360" s="113"/>
      <c r="AT1360" s="113"/>
      <c r="AU1360" s="113"/>
    </row>
    <row r="1361" spans="3:64" x14ac:dyDescent="0.2">
      <c r="C1361" s="62"/>
      <c r="D1361" s="62"/>
      <c r="AA1361" s="113"/>
      <c r="AB1361" s="113"/>
      <c r="AC1361" s="113"/>
      <c r="AD1361" s="113"/>
      <c r="AE1361" s="113"/>
      <c r="AG1361" s="270"/>
      <c r="AN1361" s="113"/>
      <c r="AO1361" s="113"/>
      <c r="AP1361" s="113"/>
      <c r="AQ1361" s="113"/>
      <c r="AR1361" s="113"/>
      <c r="AS1361" s="113"/>
      <c r="AT1361" s="113"/>
      <c r="AU1361" s="113"/>
    </row>
    <row r="1362" spans="3:64" x14ac:dyDescent="0.2">
      <c r="C1362" s="62"/>
      <c r="D1362" s="62"/>
      <c r="AA1362" s="113"/>
      <c r="AB1362" s="113"/>
      <c r="AC1362" s="113"/>
      <c r="AD1362" s="113"/>
      <c r="AE1362" s="113"/>
      <c r="AG1362" s="270"/>
      <c r="AN1362" s="113"/>
      <c r="AO1362" s="113"/>
      <c r="AP1362" s="113"/>
      <c r="AQ1362" s="113"/>
      <c r="AR1362" s="113"/>
      <c r="AS1362" s="113"/>
      <c r="AT1362" s="113"/>
      <c r="AU1362" s="113"/>
    </row>
    <row r="1363" spans="3:64" x14ac:dyDescent="0.2">
      <c r="C1363" s="62"/>
      <c r="D1363" s="62"/>
      <c r="AA1363" s="113"/>
      <c r="AB1363" s="113"/>
      <c r="AC1363" s="113"/>
      <c r="AD1363" s="113"/>
      <c r="AE1363" s="113"/>
      <c r="AG1363" s="270"/>
      <c r="AN1363" s="113"/>
      <c r="AO1363" s="113"/>
      <c r="AP1363" s="113"/>
      <c r="AQ1363" s="113"/>
      <c r="AR1363" s="113"/>
      <c r="AS1363" s="113"/>
      <c r="AT1363" s="113"/>
      <c r="AU1363" s="113"/>
    </row>
    <row r="1364" spans="3:64" x14ac:dyDescent="0.2">
      <c r="C1364" s="62"/>
      <c r="D1364" s="62"/>
      <c r="AA1364" s="113"/>
      <c r="AB1364" s="113"/>
      <c r="AC1364" s="113"/>
      <c r="AD1364" s="113"/>
      <c r="AE1364" s="113"/>
      <c r="AG1364" s="270"/>
      <c r="AN1364" s="113"/>
      <c r="AO1364" s="113"/>
      <c r="AP1364" s="113"/>
      <c r="AQ1364" s="113"/>
      <c r="AR1364" s="113"/>
      <c r="AS1364" s="113"/>
      <c r="AT1364" s="113"/>
      <c r="AU1364" s="113"/>
    </row>
    <row r="1365" spans="3:64" x14ac:dyDescent="0.2">
      <c r="C1365" s="62"/>
      <c r="D1365" s="62"/>
      <c r="AA1365" s="113"/>
      <c r="AB1365" s="113"/>
      <c r="AC1365" s="113"/>
      <c r="AD1365" s="113"/>
      <c r="AE1365" s="113"/>
      <c r="AG1365" s="270"/>
      <c r="AN1365" s="113"/>
      <c r="AO1365" s="113"/>
      <c r="AP1365" s="113"/>
      <c r="AQ1365" s="113"/>
      <c r="AR1365" s="113"/>
      <c r="AS1365" s="113"/>
      <c r="AT1365" s="113"/>
      <c r="AU1365" s="113"/>
    </row>
    <row r="1366" spans="3:64" x14ac:dyDescent="0.2">
      <c r="C1366" s="62"/>
      <c r="D1366" s="62"/>
      <c r="AA1366" s="113"/>
      <c r="AB1366" s="113"/>
      <c r="AC1366" s="113"/>
      <c r="AD1366" s="113"/>
      <c r="AE1366" s="113"/>
      <c r="AG1366" s="270"/>
      <c r="AN1366" s="113"/>
      <c r="AO1366" s="113"/>
      <c r="AP1366" s="113"/>
      <c r="AQ1366" s="113"/>
      <c r="AR1366" s="113"/>
      <c r="AS1366" s="113"/>
      <c r="AT1366" s="113"/>
      <c r="AU1366" s="113"/>
    </row>
    <row r="1367" spans="3:64" x14ac:dyDescent="0.2">
      <c r="C1367" s="62"/>
      <c r="D1367" s="62"/>
      <c r="AA1367" s="113"/>
      <c r="AB1367" s="113"/>
      <c r="AC1367" s="113"/>
      <c r="AD1367" s="113"/>
      <c r="AE1367" s="113"/>
      <c r="AG1367" s="270"/>
      <c r="AN1367" s="113"/>
      <c r="AO1367" s="113"/>
      <c r="AP1367" s="113"/>
      <c r="AQ1367" s="113"/>
      <c r="AR1367" s="113"/>
      <c r="AS1367" s="113"/>
      <c r="AT1367" s="113"/>
      <c r="AU1367" s="113"/>
    </row>
    <row r="1368" spans="3:64" x14ac:dyDescent="0.2">
      <c r="C1368" s="62"/>
      <c r="D1368" s="62"/>
      <c r="AA1368" s="113"/>
      <c r="AB1368" s="113"/>
      <c r="AC1368" s="113"/>
      <c r="AD1368" s="113"/>
      <c r="AE1368" s="113"/>
      <c r="AG1368" s="270"/>
      <c r="AN1368" s="113"/>
      <c r="AO1368" s="113"/>
      <c r="AP1368" s="113"/>
      <c r="AQ1368" s="113"/>
      <c r="AR1368" s="113"/>
      <c r="AS1368" s="113"/>
      <c r="AT1368" s="113"/>
      <c r="AU1368" s="113"/>
    </row>
    <row r="1369" spans="3:64" x14ac:dyDescent="0.2">
      <c r="C1369" s="62"/>
      <c r="D1369" s="62"/>
      <c r="AA1369" s="113"/>
      <c r="AB1369" s="113"/>
      <c r="AC1369" s="113"/>
      <c r="AD1369" s="113"/>
      <c r="AE1369" s="113"/>
      <c r="AG1369" s="270"/>
      <c r="AN1369" s="113"/>
      <c r="AO1369" s="113"/>
      <c r="AP1369" s="113"/>
      <c r="AQ1369" s="113"/>
      <c r="AR1369" s="113"/>
      <c r="AS1369" s="113"/>
      <c r="AT1369" s="113"/>
      <c r="AU1369" s="113"/>
      <c r="AV1369" s="113"/>
      <c r="AX1369" s="113"/>
      <c r="AY1369" s="113"/>
      <c r="AZ1369" s="113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</row>
    <row r="1370" spans="3:64" x14ac:dyDescent="0.2">
      <c r="C1370" s="62"/>
      <c r="D1370" s="62"/>
      <c r="AA1370" s="113"/>
      <c r="AB1370" s="113"/>
      <c r="AC1370" s="113"/>
      <c r="AD1370" s="113"/>
      <c r="AE1370" s="113"/>
      <c r="AG1370" s="270"/>
      <c r="AN1370" s="113"/>
      <c r="AO1370" s="113"/>
      <c r="AP1370" s="113"/>
      <c r="AQ1370" s="113"/>
      <c r="AR1370" s="113"/>
      <c r="AS1370" s="113"/>
      <c r="AT1370" s="113"/>
      <c r="AU1370" s="113"/>
    </row>
    <row r="1371" spans="3:64" x14ac:dyDescent="0.2">
      <c r="C1371" s="62"/>
      <c r="D1371" s="62"/>
      <c r="AA1371" s="113"/>
      <c r="AB1371" s="113"/>
      <c r="AC1371" s="113"/>
      <c r="AD1371" s="113"/>
      <c r="AE1371" s="113"/>
      <c r="AG1371" s="270"/>
      <c r="AN1371" s="113"/>
      <c r="AO1371" s="113"/>
      <c r="AP1371" s="113"/>
      <c r="AQ1371" s="113"/>
      <c r="AR1371" s="113"/>
      <c r="AS1371" s="113"/>
      <c r="AT1371" s="113"/>
      <c r="AU1371" s="113"/>
    </row>
    <row r="1372" spans="3:64" x14ac:dyDescent="0.2">
      <c r="C1372" s="62"/>
      <c r="D1372" s="62"/>
      <c r="AA1372" s="113"/>
      <c r="AB1372" s="113"/>
      <c r="AC1372" s="113"/>
      <c r="AD1372" s="113"/>
      <c r="AE1372" s="113"/>
      <c r="AG1372" s="270"/>
      <c r="AN1372" s="113"/>
      <c r="AO1372" s="113"/>
      <c r="AP1372" s="113"/>
      <c r="AQ1372" s="113"/>
      <c r="AR1372" s="113"/>
      <c r="AS1372" s="113"/>
      <c r="AT1372" s="113"/>
      <c r="AU1372" s="113"/>
    </row>
    <row r="1373" spans="3:64" x14ac:dyDescent="0.2">
      <c r="C1373" s="62"/>
      <c r="D1373" s="62"/>
      <c r="AA1373" s="113"/>
      <c r="AB1373" s="113"/>
      <c r="AC1373" s="113"/>
      <c r="AD1373" s="113"/>
      <c r="AE1373" s="113"/>
      <c r="AG1373" s="270"/>
      <c r="AN1373" s="113"/>
      <c r="AO1373" s="113"/>
      <c r="AP1373" s="113"/>
      <c r="AQ1373" s="113"/>
      <c r="AR1373" s="113"/>
      <c r="AS1373" s="113"/>
      <c r="AT1373" s="113"/>
      <c r="AU1373" s="113"/>
      <c r="AV1373" s="113"/>
      <c r="AX1373" s="113"/>
    </row>
    <row r="1374" spans="3:64" x14ac:dyDescent="0.2">
      <c r="C1374" s="62"/>
      <c r="D1374" s="62"/>
      <c r="AA1374" s="113"/>
      <c r="AB1374" s="113"/>
      <c r="AC1374" s="113"/>
      <c r="AD1374" s="113"/>
      <c r="AE1374" s="113"/>
      <c r="AG1374" s="270"/>
      <c r="AN1374" s="113"/>
      <c r="AO1374" s="113"/>
      <c r="AP1374" s="113"/>
      <c r="AQ1374" s="113"/>
      <c r="AR1374" s="113"/>
      <c r="AS1374" s="113"/>
      <c r="AT1374" s="113"/>
      <c r="AU1374" s="113"/>
    </row>
    <row r="1375" spans="3:64" x14ac:dyDescent="0.2">
      <c r="C1375" s="62"/>
      <c r="D1375" s="62"/>
      <c r="AA1375" s="113"/>
      <c r="AB1375" s="113"/>
      <c r="AC1375" s="113"/>
      <c r="AD1375" s="113"/>
      <c r="AE1375" s="113"/>
      <c r="AG1375" s="270"/>
      <c r="AN1375" s="113"/>
      <c r="AO1375" s="113"/>
      <c r="AP1375" s="113"/>
      <c r="AQ1375" s="113"/>
      <c r="AR1375" s="113"/>
      <c r="AS1375" s="113"/>
      <c r="AT1375" s="113"/>
      <c r="AU1375" s="113"/>
      <c r="AV1375" s="113"/>
      <c r="AX1375" s="113"/>
      <c r="AY1375" s="113"/>
      <c r="AZ1375" s="113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</row>
    <row r="1376" spans="3:64" x14ac:dyDescent="0.2">
      <c r="C1376" s="62"/>
      <c r="D1376" s="62"/>
      <c r="AA1376" s="113"/>
      <c r="AB1376" s="113"/>
      <c r="AC1376" s="113"/>
      <c r="AD1376" s="113"/>
      <c r="AE1376" s="113"/>
      <c r="AG1376" s="270"/>
      <c r="AN1376" s="113"/>
      <c r="AO1376" s="113"/>
      <c r="AP1376" s="113"/>
      <c r="AQ1376" s="113"/>
      <c r="AR1376" s="113"/>
      <c r="AS1376" s="113"/>
      <c r="AT1376" s="113"/>
      <c r="AU1376" s="113"/>
    </row>
    <row r="1377" spans="3:64" x14ac:dyDescent="0.2">
      <c r="C1377" s="62"/>
      <c r="D1377" s="62"/>
      <c r="AA1377" s="113"/>
      <c r="AB1377" s="113"/>
      <c r="AC1377" s="113"/>
      <c r="AD1377" s="113"/>
      <c r="AE1377" s="113"/>
      <c r="AG1377" s="270"/>
      <c r="AN1377" s="113"/>
      <c r="AO1377" s="113"/>
      <c r="AP1377" s="113"/>
      <c r="AQ1377" s="113"/>
      <c r="AR1377" s="113"/>
      <c r="AS1377" s="113"/>
      <c r="AT1377" s="113"/>
      <c r="AU1377" s="113"/>
    </row>
    <row r="1378" spans="3:64" x14ac:dyDescent="0.2">
      <c r="C1378" s="62"/>
      <c r="D1378" s="62"/>
      <c r="AA1378" s="113"/>
      <c r="AB1378" s="113"/>
      <c r="AC1378" s="113"/>
      <c r="AD1378" s="113"/>
      <c r="AE1378" s="113"/>
      <c r="AG1378" s="270"/>
      <c r="AN1378" s="113"/>
      <c r="AO1378" s="113"/>
      <c r="AP1378" s="113"/>
      <c r="AQ1378" s="113"/>
      <c r="AR1378" s="113"/>
      <c r="AS1378" s="113"/>
      <c r="AT1378" s="113"/>
      <c r="AU1378" s="113"/>
      <c r="AV1378" s="113"/>
    </row>
    <row r="1379" spans="3:64" x14ac:dyDescent="0.2">
      <c r="C1379" s="62"/>
      <c r="D1379" s="62"/>
      <c r="AA1379" s="113"/>
      <c r="AB1379" s="113"/>
      <c r="AC1379" s="113"/>
      <c r="AD1379" s="113"/>
      <c r="AE1379" s="113"/>
      <c r="AG1379" s="270"/>
      <c r="AN1379" s="113"/>
      <c r="AO1379" s="113"/>
      <c r="AP1379" s="113"/>
      <c r="AQ1379" s="113"/>
      <c r="AR1379" s="113"/>
      <c r="AS1379" s="113"/>
      <c r="AT1379" s="113"/>
      <c r="AU1379" s="113"/>
      <c r="AV1379" s="113"/>
    </row>
    <row r="1380" spans="3:64" x14ac:dyDescent="0.2">
      <c r="C1380" s="62"/>
      <c r="D1380" s="62"/>
      <c r="AA1380" s="113"/>
      <c r="AB1380" s="113"/>
      <c r="AC1380" s="113"/>
      <c r="AD1380" s="113"/>
      <c r="AE1380" s="113"/>
      <c r="AG1380" s="270"/>
      <c r="AN1380" s="113"/>
      <c r="AO1380" s="113"/>
      <c r="AP1380" s="113"/>
      <c r="AQ1380" s="113"/>
      <c r="AR1380" s="113"/>
      <c r="AS1380" s="113"/>
      <c r="AT1380" s="113"/>
      <c r="AU1380" s="113"/>
      <c r="AV1380" s="113"/>
      <c r="AW1380" s="113"/>
      <c r="AX1380" s="113"/>
      <c r="AY1380" s="113"/>
      <c r="AZ1380" s="113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</row>
    <row r="1381" spans="3:64" x14ac:dyDescent="0.2">
      <c r="C1381" s="62"/>
      <c r="D1381" s="62"/>
      <c r="AA1381" s="113"/>
      <c r="AB1381" s="113"/>
      <c r="AC1381" s="113"/>
      <c r="AD1381" s="113"/>
      <c r="AE1381" s="113"/>
      <c r="AG1381" s="270"/>
      <c r="AN1381" s="113"/>
      <c r="AO1381" s="113"/>
      <c r="AP1381" s="113"/>
      <c r="AQ1381" s="113"/>
      <c r="AR1381" s="113"/>
      <c r="AS1381" s="113"/>
      <c r="AT1381" s="113"/>
      <c r="AU1381" s="113"/>
    </row>
    <row r="1382" spans="3:64" x14ac:dyDescent="0.2">
      <c r="C1382" s="62"/>
      <c r="D1382" s="62"/>
      <c r="AA1382" s="113"/>
      <c r="AB1382" s="113"/>
      <c r="AC1382" s="113"/>
      <c r="AD1382" s="113"/>
      <c r="AE1382" s="113"/>
      <c r="AG1382" s="270"/>
      <c r="AN1382" s="113"/>
      <c r="AO1382" s="113"/>
      <c r="AP1382" s="113"/>
      <c r="AQ1382" s="113"/>
      <c r="AR1382" s="113"/>
      <c r="AS1382" s="113"/>
      <c r="AT1382" s="113"/>
      <c r="AU1382" s="113"/>
    </row>
    <row r="1383" spans="3:64" x14ac:dyDescent="0.2">
      <c r="C1383" s="62"/>
      <c r="D1383" s="62"/>
      <c r="AA1383" s="113"/>
      <c r="AB1383" s="113"/>
      <c r="AC1383" s="113"/>
      <c r="AD1383" s="113"/>
      <c r="AE1383" s="113"/>
      <c r="AG1383" s="270"/>
      <c r="AN1383" s="113"/>
      <c r="AO1383" s="113"/>
      <c r="AP1383" s="113"/>
      <c r="AQ1383" s="113"/>
      <c r="AR1383" s="113"/>
      <c r="AS1383" s="113"/>
      <c r="AT1383" s="113"/>
      <c r="AU1383" s="113"/>
      <c r="AV1383" s="113"/>
      <c r="AX1383" s="113"/>
      <c r="AY1383" s="113"/>
      <c r="AZ1383" s="113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</row>
    <row r="1384" spans="3:64" x14ac:dyDescent="0.2">
      <c r="C1384" s="62"/>
      <c r="D1384" s="62"/>
      <c r="AA1384" s="113"/>
      <c r="AB1384" s="113"/>
      <c r="AC1384" s="113"/>
      <c r="AD1384" s="113"/>
      <c r="AE1384" s="113"/>
      <c r="AG1384" s="270"/>
      <c r="AN1384" s="113"/>
      <c r="AO1384" s="113"/>
      <c r="AP1384" s="113"/>
      <c r="AQ1384" s="113"/>
      <c r="AR1384" s="113"/>
      <c r="AS1384" s="113"/>
      <c r="AT1384" s="113"/>
      <c r="AU1384" s="113"/>
      <c r="AV1384" s="113"/>
      <c r="AW1384" s="113"/>
      <c r="AX1384" s="113"/>
      <c r="AY1384" s="113"/>
      <c r="AZ1384" s="113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</row>
    <row r="1385" spans="3:64" x14ac:dyDescent="0.2">
      <c r="C1385" s="62"/>
      <c r="D1385" s="62"/>
      <c r="AA1385" s="113"/>
      <c r="AB1385" s="113"/>
      <c r="AC1385" s="113"/>
      <c r="AD1385" s="113"/>
      <c r="AE1385" s="113"/>
      <c r="AG1385" s="270"/>
      <c r="AN1385" s="113"/>
      <c r="AO1385" s="113"/>
      <c r="AP1385" s="113"/>
      <c r="AQ1385" s="113"/>
      <c r="AR1385" s="113"/>
      <c r="AS1385" s="113"/>
      <c r="AT1385" s="113"/>
      <c r="AU1385" s="113"/>
    </row>
    <row r="1386" spans="3:64" x14ac:dyDescent="0.2">
      <c r="C1386" s="62"/>
      <c r="D1386" s="62"/>
      <c r="AA1386" s="113"/>
      <c r="AB1386" s="113"/>
      <c r="AC1386" s="113"/>
      <c r="AD1386" s="113"/>
      <c r="AE1386" s="113"/>
      <c r="AG1386" s="270"/>
      <c r="AN1386" s="113"/>
      <c r="AO1386" s="113"/>
      <c r="AP1386" s="113"/>
      <c r="AQ1386" s="113"/>
      <c r="AR1386" s="113"/>
      <c r="AS1386" s="113"/>
      <c r="AT1386" s="113"/>
      <c r="AU1386" s="113"/>
    </row>
    <row r="1387" spans="3:64" x14ac:dyDescent="0.2">
      <c r="C1387" s="62"/>
      <c r="D1387" s="62"/>
      <c r="AA1387" s="113"/>
      <c r="AB1387" s="113"/>
      <c r="AC1387" s="113"/>
      <c r="AD1387" s="113"/>
      <c r="AE1387" s="113"/>
      <c r="AG1387" s="270"/>
      <c r="AN1387" s="113"/>
      <c r="AO1387" s="113"/>
      <c r="AP1387" s="113"/>
      <c r="AQ1387" s="113"/>
      <c r="AR1387" s="113"/>
      <c r="AS1387" s="113"/>
      <c r="AT1387" s="113"/>
      <c r="AU1387" s="113"/>
    </row>
    <row r="1388" spans="3:64" x14ac:dyDescent="0.2">
      <c r="C1388" s="62"/>
      <c r="D1388" s="62"/>
      <c r="AA1388" s="113"/>
      <c r="AB1388" s="113"/>
      <c r="AC1388" s="113"/>
      <c r="AD1388" s="113"/>
      <c r="AE1388" s="113"/>
      <c r="AG1388" s="270"/>
      <c r="AN1388" s="113"/>
      <c r="AO1388" s="113"/>
      <c r="AP1388" s="113"/>
      <c r="AQ1388" s="113"/>
      <c r="AR1388" s="113"/>
      <c r="AS1388" s="113"/>
      <c r="AT1388" s="113"/>
      <c r="AU1388" s="113"/>
    </row>
    <row r="1389" spans="3:64" x14ac:dyDescent="0.2">
      <c r="C1389" s="62"/>
      <c r="D1389" s="62"/>
      <c r="AA1389" s="113"/>
      <c r="AB1389" s="113"/>
      <c r="AC1389" s="113"/>
      <c r="AD1389" s="113"/>
      <c r="AE1389" s="113"/>
      <c r="AG1389" s="270"/>
      <c r="AN1389" s="113"/>
      <c r="AO1389" s="113"/>
      <c r="AP1389" s="113"/>
      <c r="AQ1389" s="113"/>
      <c r="AR1389" s="113"/>
      <c r="AS1389" s="113"/>
      <c r="AT1389" s="113"/>
      <c r="AU1389" s="113"/>
      <c r="AV1389" s="113"/>
      <c r="AX1389" s="113"/>
      <c r="AY1389" s="113"/>
      <c r="AZ1389" s="113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</row>
    <row r="1390" spans="3:64" x14ac:dyDescent="0.2">
      <c r="C1390" s="62"/>
      <c r="D1390" s="62"/>
      <c r="AA1390" s="113"/>
      <c r="AB1390" s="113"/>
      <c r="AC1390" s="113"/>
      <c r="AD1390" s="113"/>
      <c r="AE1390" s="113"/>
      <c r="AG1390" s="270"/>
      <c r="AN1390" s="113"/>
      <c r="AO1390" s="113"/>
      <c r="AP1390" s="113"/>
      <c r="AQ1390" s="113"/>
      <c r="AR1390" s="113"/>
      <c r="AS1390" s="113"/>
      <c r="AT1390" s="113"/>
      <c r="AU1390" s="113"/>
      <c r="AV1390" s="113"/>
      <c r="AX1390" s="113"/>
      <c r="AY1390" s="113"/>
      <c r="AZ1390" s="113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</row>
    <row r="1391" spans="3:64" x14ac:dyDescent="0.2">
      <c r="C1391" s="62"/>
      <c r="D1391" s="62"/>
      <c r="AA1391" s="113"/>
      <c r="AB1391" s="113"/>
      <c r="AC1391" s="113"/>
      <c r="AD1391" s="113"/>
      <c r="AE1391" s="113"/>
      <c r="AG1391" s="270"/>
      <c r="AN1391" s="113"/>
      <c r="AO1391" s="113"/>
      <c r="AP1391" s="113"/>
      <c r="AQ1391" s="113"/>
      <c r="AR1391" s="113"/>
      <c r="AS1391" s="113"/>
      <c r="AT1391" s="113"/>
      <c r="AU1391" s="113"/>
    </row>
    <row r="1392" spans="3:64" x14ac:dyDescent="0.2">
      <c r="C1392" s="62"/>
      <c r="D1392" s="62"/>
      <c r="AA1392" s="113"/>
      <c r="AB1392" s="113"/>
      <c r="AC1392" s="113"/>
      <c r="AD1392" s="113"/>
      <c r="AE1392" s="113"/>
      <c r="AG1392" s="270"/>
      <c r="AN1392" s="113"/>
      <c r="AO1392" s="113"/>
      <c r="AP1392" s="113"/>
      <c r="AQ1392" s="113"/>
      <c r="AR1392" s="113"/>
      <c r="AS1392" s="113"/>
      <c r="AT1392" s="113"/>
      <c r="AU1392" s="113"/>
    </row>
    <row r="1393" spans="3:64" x14ac:dyDescent="0.2">
      <c r="C1393" s="62"/>
      <c r="D1393" s="62"/>
      <c r="AA1393" s="113"/>
      <c r="AB1393" s="113"/>
      <c r="AC1393" s="113"/>
      <c r="AD1393" s="113"/>
      <c r="AE1393" s="113"/>
      <c r="AG1393" s="270"/>
      <c r="AN1393" s="113"/>
      <c r="AO1393" s="113"/>
      <c r="AP1393" s="113"/>
      <c r="AQ1393" s="113"/>
      <c r="AR1393" s="113"/>
      <c r="AS1393" s="113"/>
      <c r="AT1393" s="113"/>
      <c r="AU1393" s="113"/>
    </row>
    <row r="1394" spans="3:64" x14ac:dyDescent="0.2">
      <c r="C1394" s="62"/>
      <c r="D1394" s="62"/>
      <c r="AA1394" s="113"/>
      <c r="AB1394" s="113"/>
      <c r="AC1394" s="113"/>
      <c r="AD1394" s="113"/>
      <c r="AE1394" s="113"/>
      <c r="AG1394" s="270"/>
      <c r="AN1394" s="113"/>
      <c r="AO1394" s="113"/>
      <c r="AP1394" s="113"/>
      <c r="AQ1394" s="113"/>
      <c r="AR1394" s="113"/>
      <c r="AS1394" s="113"/>
      <c r="AT1394" s="113"/>
      <c r="AU1394" s="113"/>
    </row>
    <row r="1395" spans="3:64" x14ac:dyDescent="0.2">
      <c r="C1395" s="62"/>
      <c r="D1395" s="62"/>
      <c r="AA1395" s="113"/>
      <c r="AB1395" s="113"/>
      <c r="AC1395" s="113"/>
      <c r="AD1395" s="113"/>
      <c r="AE1395" s="113"/>
      <c r="AG1395" s="270"/>
      <c r="AN1395" s="113"/>
      <c r="AO1395" s="113"/>
      <c r="AP1395" s="113"/>
      <c r="AQ1395" s="113"/>
      <c r="AR1395" s="113"/>
      <c r="AS1395" s="113"/>
      <c r="AT1395" s="113"/>
      <c r="AU1395" s="113"/>
    </row>
    <row r="1396" spans="3:64" x14ac:dyDescent="0.2">
      <c r="C1396" s="62"/>
      <c r="D1396" s="62"/>
      <c r="AA1396" s="113"/>
      <c r="AB1396" s="113"/>
      <c r="AC1396" s="113"/>
      <c r="AD1396" s="113"/>
      <c r="AE1396" s="113"/>
      <c r="AG1396" s="270"/>
      <c r="AN1396" s="113"/>
      <c r="AO1396" s="113"/>
      <c r="AP1396" s="113"/>
      <c r="AQ1396" s="113"/>
      <c r="AR1396" s="113"/>
      <c r="AS1396" s="113"/>
      <c r="AT1396" s="113"/>
      <c r="AU1396" s="113"/>
    </row>
    <row r="1397" spans="3:64" x14ac:dyDescent="0.2">
      <c r="C1397" s="62"/>
      <c r="D1397" s="62"/>
      <c r="AA1397" s="113"/>
      <c r="AB1397" s="113"/>
      <c r="AC1397" s="113"/>
      <c r="AD1397" s="113"/>
      <c r="AE1397" s="113"/>
      <c r="AG1397" s="270"/>
      <c r="AN1397" s="113"/>
      <c r="AO1397" s="113"/>
      <c r="AP1397" s="113"/>
      <c r="AQ1397" s="113"/>
      <c r="AR1397" s="113"/>
      <c r="AS1397" s="113"/>
      <c r="AT1397" s="113"/>
      <c r="AU1397" s="113"/>
    </row>
    <row r="1398" spans="3:64" x14ac:dyDescent="0.2">
      <c r="C1398" s="62"/>
      <c r="D1398" s="62"/>
      <c r="AA1398" s="113"/>
      <c r="AB1398" s="113"/>
      <c r="AC1398" s="113"/>
      <c r="AD1398" s="113"/>
      <c r="AE1398" s="113"/>
      <c r="AG1398" s="270"/>
      <c r="AN1398" s="113"/>
      <c r="AO1398" s="113"/>
      <c r="AP1398" s="113"/>
      <c r="AQ1398" s="113"/>
      <c r="AR1398" s="113"/>
      <c r="AS1398" s="113"/>
      <c r="AT1398" s="113"/>
      <c r="AU1398" s="113"/>
      <c r="AV1398" s="113"/>
      <c r="AX1398" s="113"/>
      <c r="AY1398" s="113"/>
      <c r="AZ1398" s="113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</row>
    <row r="1399" spans="3:64" x14ac:dyDescent="0.2">
      <c r="C1399" s="62"/>
      <c r="D1399" s="62"/>
      <c r="AA1399" s="113"/>
      <c r="AB1399" s="113"/>
      <c r="AC1399" s="113"/>
      <c r="AD1399" s="113"/>
      <c r="AE1399" s="113"/>
      <c r="AG1399" s="270"/>
      <c r="AN1399" s="113"/>
      <c r="AO1399" s="113"/>
      <c r="AP1399" s="113"/>
      <c r="AQ1399" s="113"/>
      <c r="AR1399" s="113"/>
      <c r="AS1399" s="113"/>
      <c r="AT1399" s="113"/>
      <c r="AU1399" s="113"/>
    </row>
    <row r="1400" spans="3:64" x14ac:dyDescent="0.2">
      <c r="C1400" s="62"/>
      <c r="D1400" s="62"/>
      <c r="AA1400" s="113"/>
      <c r="AB1400" s="113"/>
      <c r="AC1400" s="113"/>
      <c r="AD1400" s="113"/>
      <c r="AE1400" s="113"/>
      <c r="AG1400" s="270"/>
      <c r="AN1400" s="113"/>
      <c r="AO1400" s="113"/>
      <c r="AP1400" s="113"/>
      <c r="AQ1400" s="113"/>
      <c r="AR1400" s="113"/>
      <c r="AS1400" s="113"/>
      <c r="AT1400" s="113"/>
      <c r="AU1400" s="113"/>
    </row>
    <row r="1401" spans="3:64" x14ac:dyDescent="0.2">
      <c r="C1401" s="62"/>
      <c r="D1401" s="62"/>
      <c r="AA1401" s="113"/>
      <c r="AB1401" s="113"/>
      <c r="AC1401" s="113"/>
      <c r="AD1401" s="113"/>
      <c r="AE1401" s="113"/>
      <c r="AG1401" s="270"/>
      <c r="AN1401" s="113"/>
      <c r="AO1401" s="113"/>
      <c r="AP1401" s="113"/>
      <c r="AQ1401" s="113"/>
      <c r="AR1401" s="113"/>
      <c r="AS1401" s="113"/>
      <c r="AT1401" s="113"/>
      <c r="AU1401" s="113"/>
    </row>
    <row r="1402" spans="3:64" x14ac:dyDescent="0.2">
      <c r="C1402" s="62"/>
      <c r="D1402" s="62"/>
      <c r="AA1402" s="113"/>
      <c r="AB1402" s="113"/>
      <c r="AC1402" s="113"/>
      <c r="AD1402" s="113"/>
      <c r="AE1402" s="113"/>
      <c r="AG1402" s="270"/>
      <c r="AN1402" s="113"/>
      <c r="AO1402" s="113"/>
      <c r="AP1402" s="113"/>
      <c r="AQ1402" s="113"/>
      <c r="AR1402" s="113"/>
      <c r="AS1402" s="113"/>
      <c r="AT1402" s="113"/>
      <c r="AU1402" s="113"/>
    </row>
    <row r="1403" spans="3:64" x14ac:dyDescent="0.2">
      <c r="C1403" s="62"/>
      <c r="D1403" s="62"/>
      <c r="AA1403" s="113"/>
      <c r="AB1403" s="113"/>
      <c r="AC1403" s="113"/>
      <c r="AD1403" s="113"/>
      <c r="AE1403" s="113"/>
      <c r="AG1403" s="270"/>
      <c r="AN1403" s="113"/>
      <c r="AO1403" s="113"/>
      <c r="AP1403" s="113"/>
      <c r="AQ1403" s="113"/>
      <c r="AR1403" s="113"/>
      <c r="AS1403" s="113"/>
      <c r="AT1403" s="113"/>
      <c r="AU1403" s="113"/>
    </row>
    <row r="1404" spans="3:64" x14ac:dyDescent="0.2">
      <c r="C1404" s="62"/>
      <c r="D1404" s="62"/>
      <c r="AA1404" s="113"/>
      <c r="AB1404" s="113"/>
      <c r="AC1404" s="113"/>
      <c r="AD1404" s="113"/>
      <c r="AE1404" s="113"/>
      <c r="AG1404" s="270"/>
      <c r="AN1404" s="113"/>
      <c r="AO1404" s="113"/>
      <c r="AP1404" s="113"/>
      <c r="AQ1404" s="113"/>
      <c r="AR1404" s="113"/>
      <c r="AS1404" s="113"/>
      <c r="AT1404" s="113"/>
      <c r="AU1404" s="113"/>
      <c r="AV1404" s="113"/>
      <c r="AW1404" s="113"/>
      <c r="AX1404" s="113"/>
      <c r="AY1404" s="113"/>
      <c r="AZ1404" s="113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</row>
    <row r="1405" spans="3:64" x14ac:dyDescent="0.2">
      <c r="C1405" s="62"/>
      <c r="D1405" s="62"/>
      <c r="AA1405" s="113"/>
      <c r="AB1405" s="113"/>
      <c r="AC1405" s="113"/>
      <c r="AD1405" s="113"/>
      <c r="AE1405" s="113"/>
      <c r="AG1405" s="270"/>
      <c r="AN1405" s="113"/>
      <c r="AO1405" s="113"/>
      <c r="AP1405" s="113"/>
      <c r="AQ1405" s="113"/>
      <c r="AR1405" s="113"/>
      <c r="AS1405" s="113"/>
      <c r="AT1405" s="113"/>
      <c r="AU1405" s="113"/>
    </row>
    <row r="1406" spans="3:64" x14ac:dyDescent="0.2">
      <c r="C1406" s="62"/>
      <c r="D1406" s="62"/>
      <c r="AA1406" s="113"/>
      <c r="AB1406" s="113"/>
      <c r="AC1406" s="113"/>
      <c r="AD1406" s="113"/>
      <c r="AE1406" s="113"/>
      <c r="AG1406" s="270"/>
      <c r="AN1406" s="113"/>
      <c r="AO1406" s="113"/>
      <c r="AP1406" s="113"/>
      <c r="AQ1406" s="113"/>
      <c r="AR1406" s="113"/>
      <c r="AS1406" s="113"/>
      <c r="AT1406" s="113"/>
      <c r="AU1406" s="113"/>
    </row>
    <row r="1407" spans="3:64" x14ac:dyDescent="0.2">
      <c r="C1407" s="62"/>
      <c r="D1407" s="62"/>
      <c r="AA1407" s="113"/>
      <c r="AB1407" s="113"/>
      <c r="AC1407" s="113"/>
      <c r="AD1407" s="113"/>
      <c r="AE1407" s="113"/>
      <c r="AG1407" s="270"/>
      <c r="AN1407" s="113"/>
      <c r="AO1407" s="113"/>
      <c r="AP1407" s="113"/>
      <c r="AQ1407" s="113"/>
      <c r="AR1407" s="113"/>
      <c r="AS1407" s="113"/>
      <c r="AT1407" s="113"/>
      <c r="AU1407" s="113"/>
    </row>
    <row r="1408" spans="3:64" x14ac:dyDescent="0.2">
      <c r="C1408" s="62"/>
      <c r="D1408" s="62"/>
      <c r="AA1408" s="113"/>
      <c r="AB1408" s="113"/>
      <c r="AC1408" s="113"/>
      <c r="AD1408" s="113"/>
      <c r="AE1408" s="113"/>
      <c r="AG1408" s="270"/>
      <c r="AN1408" s="113"/>
      <c r="AO1408" s="113"/>
      <c r="AP1408" s="113"/>
      <c r="AQ1408" s="113"/>
      <c r="AR1408" s="113"/>
      <c r="AS1408" s="113"/>
      <c r="AT1408" s="113"/>
      <c r="AU1408" s="113"/>
    </row>
    <row r="1409" spans="3:64" x14ac:dyDescent="0.2">
      <c r="C1409" s="62"/>
      <c r="D1409" s="62"/>
      <c r="AA1409" s="113"/>
      <c r="AB1409" s="113"/>
      <c r="AC1409" s="113"/>
      <c r="AD1409" s="113"/>
      <c r="AE1409" s="113"/>
      <c r="AG1409" s="270"/>
      <c r="AN1409" s="113"/>
      <c r="AO1409" s="113"/>
      <c r="AP1409" s="113"/>
      <c r="AQ1409" s="113"/>
      <c r="AR1409" s="113"/>
      <c r="AS1409" s="113"/>
      <c r="AT1409" s="113"/>
      <c r="AU1409" s="113"/>
    </row>
    <row r="1410" spans="3:64" x14ac:dyDescent="0.2">
      <c r="C1410" s="62"/>
      <c r="D1410" s="62"/>
      <c r="AA1410" s="113"/>
      <c r="AB1410" s="113"/>
      <c r="AC1410" s="113"/>
      <c r="AD1410" s="113"/>
      <c r="AE1410" s="113"/>
      <c r="AG1410" s="270"/>
      <c r="AN1410" s="113"/>
      <c r="AO1410" s="113"/>
      <c r="AP1410" s="113"/>
      <c r="AQ1410" s="113"/>
      <c r="AR1410" s="113"/>
      <c r="AS1410" s="113"/>
      <c r="AT1410" s="113"/>
      <c r="AU1410" s="113"/>
    </row>
    <row r="1411" spans="3:64" x14ac:dyDescent="0.2">
      <c r="C1411" s="62"/>
      <c r="D1411" s="62"/>
      <c r="AA1411" s="113"/>
      <c r="AB1411" s="113"/>
      <c r="AC1411" s="113"/>
      <c r="AD1411" s="113"/>
      <c r="AE1411" s="113"/>
      <c r="AG1411" s="270"/>
      <c r="AN1411" s="113"/>
      <c r="AO1411" s="113"/>
      <c r="AP1411" s="113"/>
      <c r="AQ1411" s="113"/>
      <c r="AR1411" s="113"/>
      <c r="AS1411" s="113"/>
      <c r="AT1411" s="113"/>
      <c r="AU1411" s="113"/>
    </row>
    <row r="1412" spans="3:64" x14ac:dyDescent="0.2">
      <c r="C1412" s="62"/>
      <c r="D1412" s="62"/>
      <c r="AA1412" s="113"/>
      <c r="AB1412" s="113"/>
      <c r="AC1412" s="113"/>
      <c r="AD1412" s="113"/>
      <c r="AE1412" s="113"/>
      <c r="AG1412" s="270"/>
      <c r="AN1412" s="113"/>
      <c r="AO1412" s="113"/>
      <c r="AP1412" s="113"/>
      <c r="AQ1412" s="113"/>
      <c r="AR1412" s="113"/>
      <c r="AS1412" s="113"/>
      <c r="AT1412" s="113"/>
      <c r="AU1412" s="113"/>
    </row>
    <row r="1413" spans="3:64" x14ac:dyDescent="0.2">
      <c r="C1413" s="62"/>
      <c r="D1413" s="62"/>
      <c r="AA1413" s="113"/>
      <c r="AB1413" s="113"/>
      <c r="AC1413" s="113"/>
      <c r="AD1413" s="113"/>
      <c r="AE1413" s="113"/>
      <c r="AG1413" s="270"/>
      <c r="AN1413" s="113"/>
      <c r="AO1413" s="113"/>
      <c r="AP1413" s="113"/>
      <c r="AQ1413" s="113"/>
      <c r="AR1413" s="113"/>
      <c r="AS1413" s="113"/>
      <c r="AT1413" s="113"/>
      <c r="AU1413" s="113"/>
    </row>
    <row r="1414" spans="3:64" x14ac:dyDescent="0.2">
      <c r="C1414" s="62"/>
      <c r="D1414" s="62"/>
      <c r="AA1414" s="113"/>
      <c r="AB1414" s="113"/>
      <c r="AC1414" s="113"/>
      <c r="AD1414" s="113"/>
      <c r="AE1414" s="113"/>
      <c r="AG1414" s="270"/>
      <c r="AN1414" s="113"/>
      <c r="AO1414" s="113"/>
      <c r="AP1414" s="113"/>
      <c r="AQ1414" s="113"/>
      <c r="AR1414" s="113"/>
      <c r="AS1414" s="113"/>
      <c r="AT1414" s="113"/>
      <c r="AU1414" s="113"/>
    </row>
    <row r="1415" spans="3:64" x14ac:dyDescent="0.2">
      <c r="C1415" s="62"/>
      <c r="D1415" s="62"/>
      <c r="AA1415" s="113"/>
      <c r="AB1415" s="113"/>
      <c r="AC1415" s="113"/>
      <c r="AD1415" s="113"/>
      <c r="AE1415" s="113"/>
      <c r="AG1415" s="270"/>
      <c r="AN1415" s="113"/>
      <c r="AO1415" s="113"/>
      <c r="AP1415" s="113"/>
      <c r="AQ1415" s="113"/>
      <c r="AR1415" s="113"/>
      <c r="AS1415" s="113"/>
      <c r="AT1415" s="113"/>
      <c r="AU1415" s="113"/>
    </row>
    <row r="1416" spans="3:64" x14ac:dyDescent="0.2">
      <c r="C1416" s="62"/>
      <c r="D1416" s="62"/>
      <c r="AA1416" s="113"/>
      <c r="AB1416" s="113"/>
      <c r="AC1416" s="113"/>
      <c r="AD1416" s="113"/>
      <c r="AE1416" s="113"/>
      <c r="AG1416" s="270"/>
      <c r="AN1416" s="113"/>
      <c r="AO1416" s="113"/>
      <c r="AP1416" s="113"/>
      <c r="AQ1416" s="113"/>
      <c r="AR1416" s="113"/>
      <c r="AS1416" s="113"/>
      <c r="AT1416" s="113"/>
      <c r="AU1416" s="113"/>
    </row>
    <row r="1417" spans="3:64" x14ac:dyDescent="0.2">
      <c r="C1417" s="62"/>
      <c r="D1417" s="62"/>
      <c r="AA1417" s="113"/>
      <c r="AB1417" s="113"/>
      <c r="AC1417" s="113"/>
      <c r="AD1417" s="113"/>
      <c r="AE1417" s="113"/>
      <c r="AG1417" s="270"/>
      <c r="AN1417" s="113"/>
      <c r="AO1417" s="113"/>
      <c r="AP1417" s="113"/>
      <c r="AQ1417" s="113"/>
      <c r="AR1417" s="113"/>
      <c r="AS1417" s="113"/>
      <c r="AT1417" s="113"/>
      <c r="AU1417" s="113"/>
    </row>
    <row r="1418" spans="3:64" x14ac:dyDescent="0.2">
      <c r="C1418" s="62"/>
      <c r="D1418" s="62"/>
      <c r="AA1418" s="113"/>
      <c r="AB1418" s="113"/>
      <c r="AC1418" s="113"/>
      <c r="AD1418" s="113"/>
      <c r="AE1418" s="113"/>
      <c r="AG1418" s="270"/>
      <c r="AN1418" s="113"/>
      <c r="AO1418" s="113"/>
      <c r="AP1418" s="113"/>
      <c r="AQ1418" s="113"/>
      <c r="AR1418" s="113"/>
      <c r="AS1418" s="113"/>
      <c r="AT1418" s="113"/>
      <c r="AU1418" s="113"/>
      <c r="AV1418" s="113"/>
      <c r="AW1418" s="113"/>
      <c r="AX1418" s="113"/>
      <c r="AY1418" s="113"/>
      <c r="AZ1418" s="113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</row>
    <row r="1419" spans="3:64" x14ac:dyDescent="0.2">
      <c r="C1419" s="62"/>
      <c r="D1419" s="62"/>
      <c r="AA1419" s="113"/>
      <c r="AB1419" s="113"/>
      <c r="AC1419" s="113"/>
      <c r="AD1419" s="113"/>
      <c r="AE1419" s="113"/>
      <c r="AG1419" s="270"/>
      <c r="AN1419" s="113"/>
      <c r="AO1419" s="113"/>
      <c r="AP1419" s="113"/>
      <c r="AQ1419" s="113"/>
      <c r="AR1419" s="113"/>
      <c r="AS1419" s="113"/>
      <c r="AT1419" s="113"/>
      <c r="AU1419" s="113"/>
    </row>
    <row r="1420" spans="3:64" x14ac:dyDescent="0.2">
      <c r="C1420" s="62"/>
      <c r="D1420" s="62"/>
      <c r="AA1420" s="113"/>
      <c r="AB1420" s="113"/>
      <c r="AC1420" s="113"/>
      <c r="AD1420" s="113"/>
      <c r="AE1420" s="113"/>
      <c r="AG1420" s="270"/>
      <c r="AN1420" s="113"/>
      <c r="AO1420" s="113"/>
      <c r="AP1420" s="113"/>
      <c r="AQ1420" s="113"/>
      <c r="AR1420" s="113"/>
      <c r="AS1420" s="113"/>
      <c r="AT1420" s="113"/>
      <c r="AU1420" s="113"/>
    </row>
    <row r="1421" spans="3:64" x14ac:dyDescent="0.2">
      <c r="C1421" s="62"/>
      <c r="D1421" s="62"/>
      <c r="AA1421" s="113"/>
      <c r="AB1421" s="113"/>
      <c r="AC1421" s="113"/>
      <c r="AD1421" s="113"/>
      <c r="AE1421" s="113"/>
      <c r="AG1421" s="270"/>
      <c r="AN1421" s="113"/>
      <c r="AO1421" s="113"/>
      <c r="AP1421" s="113"/>
      <c r="AQ1421" s="113"/>
      <c r="AR1421" s="113"/>
      <c r="AS1421" s="113"/>
      <c r="AT1421" s="113"/>
      <c r="AU1421" s="113"/>
    </row>
    <row r="1422" spans="3:64" x14ac:dyDescent="0.2">
      <c r="C1422" s="62"/>
      <c r="D1422" s="62"/>
      <c r="AA1422" s="113"/>
      <c r="AB1422" s="113"/>
      <c r="AC1422" s="113"/>
      <c r="AD1422" s="113"/>
      <c r="AE1422" s="113"/>
      <c r="AG1422" s="270"/>
      <c r="AN1422" s="113"/>
      <c r="AO1422" s="113"/>
      <c r="AP1422" s="113"/>
      <c r="AQ1422" s="113"/>
      <c r="AR1422" s="113"/>
      <c r="AS1422" s="113"/>
      <c r="AT1422" s="113"/>
      <c r="AU1422" s="113"/>
    </row>
    <row r="1423" spans="3:64" x14ac:dyDescent="0.2">
      <c r="C1423" s="62"/>
      <c r="D1423" s="62"/>
      <c r="AA1423" s="113"/>
      <c r="AB1423" s="113"/>
      <c r="AC1423" s="113"/>
      <c r="AD1423" s="113"/>
      <c r="AE1423" s="113"/>
      <c r="AG1423" s="270"/>
      <c r="AN1423" s="113"/>
      <c r="AO1423" s="113"/>
      <c r="AP1423" s="113"/>
      <c r="AQ1423" s="113"/>
      <c r="AR1423" s="113"/>
      <c r="AS1423" s="113"/>
      <c r="AT1423" s="113"/>
      <c r="AU1423" s="113"/>
    </row>
    <row r="1424" spans="3:64" x14ac:dyDescent="0.2">
      <c r="C1424" s="62"/>
      <c r="D1424" s="62"/>
      <c r="AA1424" s="113"/>
      <c r="AB1424" s="113"/>
      <c r="AC1424" s="113"/>
      <c r="AD1424" s="113"/>
      <c r="AE1424" s="113"/>
      <c r="AG1424" s="270"/>
      <c r="AN1424" s="113"/>
      <c r="AO1424" s="113"/>
      <c r="AP1424" s="113"/>
      <c r="AQ1424" s="113"/>
      <c r="AR1424" s="113"/>
      <c r="AS1424" s="113"/>
      <c r="AT1424" s="113"/>
      <c r="AU1424" s="113"/>
    </row>
    <row r="1425" spans="3:64" x14ac:dyDescent="0.2">
      <c r="C1425" s="62"/>
      <c r="D1425" s="62"/>
      <c r="AA1425" s="113"/>
      <c r="AB1425" s="113"/>
      <c r="AC1425" s="113"/>
      <c r="AD1425" s="113"/>
      <c r="AE1425" s="113"/>
      <c r="AG1425" s="270"/>
      <c r="AN1425" s="113"/>
      <c r="AO1425" s="113"/>
      <c r="AP1425" s="113"/>
      <c r="AQ1425" s="113"/>
      <c r="AR1425" s="113"/>
      <c r="AS1425" s="113"/>
      <c r="AT1425" s="113"/>
      <c r="AU1425" s="113"/>
    </row>
    <row r="1426" spans="3:64" x14ac:dyDescent="0.2">
      <c r="C1426" s="62"/>
      <c r="D1426" s="62"/>
      <c r="AA1426" s="113"/>
      <c r="AB1426" s="113"/>
      <c r="AC1426" s="113"/>
      <c r="AD1426" s="113"/>
      <c r="AE1426" s="113"/>
      <c r="AG1426" s="270"/>
      <c r="AN1426" s="113"/>
      <c r="AO1426" s="113"/>
      <c r="AP1426" s="113"/>
      <c r="AQ1426" s="113"/>
      <c r="AR1426" s="113"/>
      <c r="AS1426" s="113"/>
      <c r="AT1426" s="113"/>
      <c r="AU1426" s="113"/>
    </row>
    <row r="1427" spans="3:64" x14ac:dyDescent="0.2">
      <c r="C1427" s="62"/>
      <c r="D1427" s="62"/>
      <c r="AA1427" s="113"/>
      <c r="AB1427" s="113"/>
      <c r="AC1427" s="113"/>
      <c r="AD1427" s="113"/>
      <c r="AE1427" s="113"/>
      <c r="AG1427" s="270"/>
      <c r="AN1427" s="113"/>
      <c r="AO1427" s="113"/>
      <c r="AP1427" s="113"/>
      <c r="AQ1427" s="113"/>
      <c r="AR1427" s="113"/>
      <c r="AS1427" s="113"/>
      <c r="AT1427" s="113"/>
      <c r="AU1427" s="113"/>
    </row>
    <row r="1428" spans="3:64" x14ac:dyDescent="0.2">
      <c r="C1428" s="62"/>
      <c r="D1428" s="62"/>
      <c r="AA1428" s="113"/>
      <c r="AB1428" s="113"/>
      <c r="AC1428" s="113"/>
      <c r="AD1428" s="113"/>
      <c r="AE1428" s="113"/>
      <c r="AG1428" s="270"/>
      <c r="AN1428" s="113"/>
      <c r="AO1428" s="113"/>
      <c r="AP1428" s="113"/>
      <c r="AQ1428" s="113"/>
      <c r="AR1428" s="113"/>
      <c r="AS1428" s="113"/>
      <c r="AT1428" s="113"/>
      <c r="AU1428" s="113"/>
    </row>
    <row r="1429" spans="3:64" x14ac:dyDescent="0.2">
      <c r="C1429" s="62"/>
      <c r="D1429" s="62"/>
      <c r="AA1429" s="113"/>
      <c r="AB1429" s="113"/>
      <c r="AC1429" s="113"/>
      <c r="AD1429" s="113"/>
      <c r="AE1429" s="113"/>
      <c r="AG1429" s="270"/>
      <c r="AN1429" s="113"/>
      <c r="AO1429" s="113"/>
      <c r="AP1429" s="113"/>
      <c r="AQ1429" s="113"/>
      <c r="AR1429" s="113"/>
      <c r="AS1429" s="113"/>
      <c r="AT1429" s="113"/>
      <c r="AU1429" s="113"/>
    </row>
    <row r="1430" spans="3:64" x14ac:dyDescent="0.2">
      <c r="C1430" s="62"/>
      <c r="D1430" s="62"/>
      <c r="AA1430" s="113"/>
      <c r="AB1430" s="113"/>
      <c r="AC1430" s="113"/>
      <c r="AD1430" s="113"/>
      <c r="AE1430" s="113"/>
      <c r="AG1430" s="270"/>
      <c r="AN1430" s="113"/>
      <c r="AO1430" s="113"/>
      <c r="AP1430" s="113"/>
      <c r="AQ1430" s="113"/>
      <c r="AR1430" s="113"/>
      <c r="AS1430" s="113"/>
      <c r="AT1430" s="113"/>
      <c r="AU1430" s="113"/>
    </row>
    <row r="1431" spans="3:64" x14ac:dyDescent="0.2">
      <c r="C1431" s="62"/>
      <c r="D1431" s="62"/>
      <c r="AA1431" s="113"/>
      <c r="AB1431" s="113"/>
      <c r="AC1431" s="113"/>
      <c r="AD1431" s="113"/>
      <c r="AE1431" s="113"/>
      <c r="AG1431" s="270"/>
      <c r="AN1431" s="113"/>
      <c r="AO1431" s="113"/>
      <c r="AP1431" s="113"/>
      <c r="AQ1431" s="113"/>
      <c r="AR1431" s="113"/>
      <c r="AS1431" s="113"/>
      <c r="AT1431" s="113"/>
      <c r="AU1431" s="113"/>
    </row>
    <row r="1432" spans="3:64" x14ac:dyDescent="0.2">
      <c r="C1432" s="62"/>
      <c r="D1432" s="62"/>
      <c r="AA1432" s="113"/>
      <c r="AB1432" s="113"/>
      <c r="AC1432" s="113"/>
      <c r="AD1432" s="113"/>
      <c r="AE1432" s="113"/>
      <c r="AG1432" s="270"/>
      <c r="AN1432" s="113"/>
      <c r="AO1432" s="113"/>
      <c r="AP1432" s="113"/>
      <c r="AQ1432" s="113"/>
      <c r="AR1432" s="113"/>
      <c r="AS1432" s="113"/>
      <c r="AT1432" s="113"/>
      <c r="AU1432" s="113"/>
    </row>
    <row r="1433" spans="3:64" x14ac:dyDescent="0.2">
      <c r="C1433" s="62"/>
      <c r="D1433" s="62"/>
      <c r="AA1433" s="113"/>
      <c r="AB1433" s="113"/>
      <c r="AC1433" s="113"/>
      <c r="AD1433" s="113"/>
      <c r="AE1433" s="113"/>
      <c r="AG1433" s="270"/>
      <c r="AN1433" s="113"/>
      <c r="AO1433" s="113"/>
      <c r="AP1433" s="113"/>
      <c r="AQ1433" s="113"/>
      <c r="AR1433" s="113"/>
      <c r="AS1433" s="113"/>
      <c r="AT1433" s="113"/>
      <c r="AU1433" s="113"/>
    </row>
    <row r="1434" spans="3:64" x14ac:dyDescent="0.2">
      <c r="C1434" s="62"/>
      <c r="D1434" s="62"/>
      <c r="AA1434" s="113"/>
      <c r="AB1434" s="113"/>
      <c r="AC1434" s="113"/>
      <c r="AD1434" s="113"/>
      <c r="AE1434" s="113"/>
      <c r="AG1434" s="270"/>
      <c r="AN1434" s="113"/>
      <c r="AO1434" s="113"/>
      <c r="AP1434" s="113"/>
      <c r="AQ1434" s="113"/>
      <c r="AR1434" s="113"/>
      <c r="AS1434" s="113"/>
      <c r="AT1434" s="113"/>
      <c r="AU1434" s="113"/>
    </row>
    <row r="1435" spans="3:64" x14ac:dyDescent="0.2">
      <c r="C1435" s="62"/>
      <c r="D1435" s="62"/>
      <c r="AA1435" s="113"/>
      <c r="AB1435" s="113"/>
      <c r="AC1435" s="113"/>
      <c r="AD1435" s="113"/>
      <c r="AE1435" s="113"/>
      <c r="AG1435" s="270"/>
      <c r="AN1435" s="113"/>
      <c r="AO1435" s="113"/>
      <c r="AP1435" s="113"/>
      <c r="AQ1435" s="113"/>
      <c r="AR1435" s="113"/>
      <c r="AS1435" s="113"/>
      <c r="AT1435" s="113"/>
      <c r="AU1435" s="113"/>
      <c r="AV1435" s="113"/>
      <c r="AW1435" s="113"/>
      <c r="AX1435" s="113"/>
      <c r="AY1435" s="113"/>
      <c r="AZ1435" s="113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</row>
    <row r="1436" spans="3:64" x14ac:dyDescent="0.2">
      <c r="C1436" s="62"/>
      <c r="D1436" s="62"/>
      <c r="AA1436" s="113"/>
      <c r="AB1436" s="113"/>
      <c r="AC1436" s="113"/>
      <c r="AD1436" s="113"/>
      <c r="AE1436" s="113"/>
      <c r="AG1436" s="270"/>
      <c r="AN1436" s="113"/>
      <c r="AO1436" s="113"/>
      <c r="AP1436" s="113"/>
      <c r="AQ1436" s="113"/>
      <c r="AR1436" s="113"/>
      <c r="AS1436" s="113"/>
      <c r="AT1436" s="113"/>
      <c r="AU1436" s="113"/>
    </row>
    <row r="1437" spans="3:64" x14ac:dyDescent="0.2">
      <c r="C1437" s="62"/>
      <c r="D1437" s="62"/>
      <c r="AA1437" s="113"/>
      <c r="AB1437" s="113"/>
      <c r="AC1437" s="113"/>
      <c r="AD1437" s="113"/>
      <c r="AE1437" s="113"/>
      <c r="AG1437" s="270"/>
      <c r="AN1437" s="113"/>
      <c r="AO1437" s="113"/>
      <c r="AP1437" s="113"/>
      <c r="AQ1437" s="113"/>
      <c r="AR1437" s="113"/>
      <c r="AS1437" s="113"/>
      <c r="AT1437" s="113"/>
      <c r="AU1437" s="113"/>
      <c r="AV1437" s="113"/>
    </row>
    <row r="1438" spans="3:64" x14ac:dyDescent="0.2">
      <c r="C1438" s="62"/>
      <c r="D1438" s="62"/>
      <c r="AA1438" s="113"/>
      <c r="AB1438" s="113"/>
      <c r="AC1438" s="113"/>
      <c r="AD1438" s="113"/>
      <c r="AE1438" s="113"/>
      <c r="AG1438" s="270"/>
      <c r="AN1438" s="113"/>
      <c r="AO1438" s="113"/>
      <c r="AP1438" s="113"/>
      <c r="AQ1438" s="113"/>
      <c r="AR1438" s="113"/>
      <c r="AS1438" s="113"/>
      <c r="AT1438" s="113"/>
      <c r="AU1438" s="113"/>
      <c r="AV1438" s="113"/>
    </row>
    <row r="1439" spans="3:64" x14ac:dyDescent="0.2">
      <c r="C1439" s="62"/>
      <c r="D1439" s="62"/>
      <c r="AA1439" s="113"/>
      <c r="AB1439" s="113"/>
      <c r="AC1439" s="113"/>
      <c r="AD1439" s="113"/>
      <c r="AE1439" s="113"/>
      <c r="AG1439" s="270"/>
      <c r="AN1439" s="113"/>
      <c r="AO1439" s="113"/>
      <c r="AP1439" s="113"/>
      <c r="AQ1439" s="113"/>
      <c r="AR1439" s="113"/>
      <c r="AS1439" s="113"/>
      <c r="AT1439" s="113"/>
      <c r="AU1439" s="113"/>
      <c r="AV1439" s="113"/>
    </row>
    <row r="1440" spans="3:64" x14ac:dyDescent="0.2">
      <c r="C1440" s="62"/>
      <c r="D1440" s="62"/>
      <c r="AA1440" s="113"/>
      <c r="AB1440" s="113"/>
      <c r="AC1440" s="113"/>
      <c r="AD1440" s="113"/>
      <c r="AE1440" s="113"/>
      <c r="AG1440" s="270"/>
      <c r="AN1440" s="113"/>
      <c r="AO1440" s="113"/>
      <c r="AP1440" s="113"/>
      <c r="AQ1440" s="113"/>
      <c r="AR1440" s="113"/>
      <c r="AS1440" s="113"/>
      <c r="AT1440" s="113"/>
      <c r="AU1440" s="113"/>
      <c r="AV1440" s="113"/>
      <c r="AX1440" s="113"/>
    </row>
    <row r="1441" spans="3:64" x14ac:dyDescent="0.2">
      <c r="C1441" s="62"/>
      <c r="D1441" s="62"/>
      <c r="AA1441" s="113"/>
      <c r="AB1441" s="113"/>
      <c r="AC1441" s="113"/>
      <c r="AD1441" s="113"/>
      <c r="AE1441" s="113"/>
      <c r="AG1441" s="270"/>
      <c r="AN1441" s="113"/>
      <c r="AO1441" s="113"/>
      <c r="AP1441" s="113"/>
      <c r="AQ1441" s="113"/>
      <c r="AR1441" s="113"/>
      <c r="AS1441" s="113"/>
      <c r="AT1441" s="113"/>
      <c r="AU1441" s="113"/>
      <c r="AV1441" s="113"/>
      <c r="AX1441" s="113"/>
    </row>
    <row r="1442" spans="3:64" x14ac:dyDescent="0.2">
      <c r="C1442" s="62"/>
      <c r="D1442" s="62"/>
      <c r="AA1442" s="113"/>
      <c r="AB1442" s="113"/>
      <c r="AC1442" s="113"/>
      <c r="AD1442" s="113"/>
      <c r="AE1442" s="113"/>
      <c r="AG1442" s="270"/>
      <c r="AN1442" s="113"/>
      <c r="AO1442" s="113"/>
      <c r="AP1442" s="113"/>
      <c r="AQ1442" s="113"/>
      <c r="AR1442" s="113"/>
      <c r="AS1442" s="113"/>
      <c r="AT1442" s="113"/>
      <c r="AU1442" s="113"/>
      <c r="AV1442" s="113"/>
      <c r="AW1442" s="113"/>
      <c r="AX1442" s="113"/>
      <c r="AY1442" s="113"/>
      <c r="AZ1442" s="113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</row>
    <row r="1443" spans="3:64" x14ac:dyDescent="0.2">
      <c r="C1443" s="62"/>
      <c r="D1443" s="62"/>
      <c r="AA1443" s="113"/>
      <c r="AB1443" s="113"/>
      <c r="AC1443" s="113"/>
      <c r="AD1443" s="113"/>
      <c r="AE1443" s="113"/>
      <c r="AG1443" s="270"/>
      <c r="AN1443" s="113"/>
      <c r="AO1443" s="113"/>
      <c r="AP1443" s="113"/>
      <c r="AQ1443" s="113"/>
      <c r="AR1443" s="113"/>
      <c r="AS1443" s="113"/>
      <c r="AT1443" s="113"/>
      <c r="AU1443" s="113"/>
    </row>
    <row r="1444" spans="3:64" x14ac:dyDescent="0.2">
      <c r="C1444" s="62"/>
      <c r="D1444" s="62"/>
      <c r="AA1444" s="113"/>
      <c r="AB1444" s="113"/>
      <c r="AC1444" s="113"/>
      <c r="AD1444" s="113"/>
      <c r="AE1444" s="113"/>
      <c r="AG1444" s="270"/>
      <c r="AN1444" s="113"/>
      <c r="AO1444" s="113"/>
      <c r="AP1444" s="113"/>
      <c r="AQ1444" s="113"/>
      <c r="AR1444" s="113"/>
      <c r="AS1444" s="113"/>
      <c r="AT1444" s="113"/>
      <c r="AU1444" s="113"/>
    </row>
    <row r="1445" spans="3:64" x14ac:dyDescent="0.2">
      <c r="C1445" s="62"/>
      <c r="D1445" s="62"/>
      <c r="AA1445" s="113"/>
      <c r="AB1445" s="113"/>
      <c r="AC1445" s="113"/>
      <c r="AD1445" s="113"/>
      <c r="AE1445" s="113"/>
      <c r="AG1445" s="270"/>
      <c r="AN1445" s="113"/>
      <c r="AO1445" s="113"/>
      <c r="AP1445" s="113"/>
      <c r="AQ1445" s="113"/>
      <c r="AR1445" s="113"/>
      <c r="AS1445" s="113"/>
      <c r="AT1445" s="113"/>
      <c r="AU1445" s="113"/>
    </row>
    <row r="1446" spans="3:64" x14ac:dyDescent="0.2">
      <c r="C1446" s="62"/>
      <c r="D1446" s="62"/>
      <c r="AA1446" s="113"/>
      <c r="AB1446" s="113"/>
      <c r="AC1446" s="113"/>
      <c r="AD1446" s="113"/>
      <c r="AE1446" s="113"/>
      <c r="AG1446" s="270"/>
      <c r="AN1446" s="113"/>
      <c r="AO1446" s="113"/>
      <c r="AP1446" s="113"/>
      <c r="AQ1446" s="113"/>
      <c r="AR1446" s="113"/>
      <c r="AS1446" s="113"/>
      <c r="AT1446" s="113"/>
      <c r="AU1446" s="113"/>
      <c r="AV1446" s="113"/>
      <c r="AW1446" s="113"/>
      <c r="AX1446" s="113"/>
      <c r="AY1446" s="113"/>
      <c r="AZ1446" s="113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</row>
    <row r="1447" spans="3:64" x14ac:dyDescent="0.2">
      <c r="C1447" s="62"/>
      <c r="D1447" s="62"/>
      <c r="AA1447" s="113"/>
      <c r="AB1447" s="113"/>
      <c r="AC1447" s="113"/>
      <c r="AD1447" s="113"/>
      <c r="AE1447" s="113"/>
      <c r="AG1447" s="270"/>
      <c r="AN1447" s="113"/>
      <c r="AO1447" s="113"/>
      <c r="AP1447" s="113"/>
      <c r="AQ1447" s="113"/>
      <c r="AR1447" s="113"/>
      <c r="AS1447" s="113"/>
      <c r="AT1447" s="113"/>
      <c r="AU1447" s="113"/>
      <c r="AV1447" s="113"/>
      <c r="AX1447" s="113"/>
    </row>
    <row r="1448" spans="3:64" x14ac:dyDescent="0.2">
      <c r="C1448" s="62"/>
      <c r="D1448" s="62"/>
      <c r="AA1448" s="113"/>
      <c r="AB1448" s="113"/>
      <c r="AC1448" s="113"/>
      <c r="AD1448" s="113"/>
      <c r="AE1448" s="113"/>
      <c r="AG1448" s="270"/>
      <c r="AN1448" s="113"/>
      <c r="AO1448" s="113"/>
      <c r="AP1448" s="113"/>
      <c r="AQ1448" s="113"/>
      <c r="AR1448" s="113"/>
      <c r="AS1448" s="113"/>
      <c r="AT1448" s="113"/>
      <c r="AU1448" s="113"/>
      <c r="AV1448" s="113"/>
      <c r="AX1448" s="113"/>
      <c r="AY1448" s="113"/>
      <c r="AZ1448" s="113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</row>
    <row r="1449" spans="3:64" x14ac:dyDescent="0.2">
      <c r="C1449" s="62"/>
      <c r="D1449" s="62"/>
      <c r="AA1449" s="113"/>
      <c r="AB1449" s="113"/>
      <c r="AC1449" s="113"/>
      <c r="AD1449" s="113"/>
      <c r="AE1449" s="113"/>
      <c r="AG1449" s="270"/>
      <c r="AN1449" s="113"/>
      <c r="AO1449" s="113"/>
      <c r="AP1449" s="113"/>
      <c r="AQ1449" s="113"/>
      <c r="AR1449" s="113"/>
      <c r="AS1449" s="113"/>
      <c r="AT1449" s="113"/>
      <c r="AU1449" s="113"/>
      <c r="AV1449" s="113"/>
      <c r="AW1449" s="113"/>
      <c r="AX1449" s="113"/>
      <c r="AY1449" s="113"/>
      <c r="AZ1449" s="113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</row>
    <row r="1450" spans="3:64" x14ac:dyDescent="0.2">
      <c r="C1450" s="62"/>
      <c r="D1450" s="62"/>
      <c r="AA1450" s="113"/>
      <c r="AB1450" s="113"/>
      <c r="AC1450" s="113"/>
      <c r="AD1450" s="113"/>
      <c r="AE1450" s="113"/>
      <c r="AG1450" s="270"/>
      <c r="AN1450" s="113"/>
      <c r="AO1450" s="113"/>
      <c r="AP1450" s="113"/>
      <c r="AQ1450" s="113"/>
      <c r="AR1450" s="113"/>
      <c r="AS1450" s="113"/>
      <c r="AT1450" s="113"/>
      <c r="AU1450" s="113"/>
      <c r="AV1450" s="113"/>
      <c r="AW1450" s="113"/>
      <c r="AX1450" s="113"/>
      <c r="AY1450" s="113"/>
      <c r="AZ1450" s="113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</row>
    <row r="1451" spans="3:64" x14ac:dyDescent="0.2">
      <c r="C1451" s="62"/>
      <c r="D1451" s="62"/>
      <c r="AA1451" s="113"/>
      <c r="AB1451" s="113"/>
      <c r="AC1451" s="113"/>
      <c r="AD1451" s="113"/>
      <c r="AE1451" s="113"/>
      <c r="AG1451" s="270"/>
      <c r="AN1451" s="113"/>
      <c r="AO1451" s="113"/>
      <c r="AP1451" s="113"/>
      <c r="AQ1451" s="113"/>
      <c r="AR1451" s="113"/>
      <c r="AS1451" s="113"/>
      <c r="AT1451" s="113"/>
      <c r="AU1451" s="113"/>
      <c r="AV1451" s="113"/>
    </row>
    <row r="1452" spans="3:64" x14ac:dyDescent="0.2">
      <c r="C1452" s="62"/>
      <c r="D1452" s="62"/>
      <c r="AA1452" s="113"/>
      <c r="AB1452" s="113"/>
      <c r="AC1452" s="113"/>
      <c r="AD1452" s="113"/>
      <c r="AE1452" s="113"/>
      <c r="AG1452" s="270"/>
      <c r="AN1452" s="113"/>
      <c r="AO1452" s="113"/>
      <c r="AP1452" s="113"/>
      <c r="AQ1452" s="113"/>
      <c r="AR1452" s="113"/>
      <c r="AS1452" s="113"/>
      <c r="AT1452" s="113"/>
      <c r="AU1452" s="113"/>
    </row>
    <row r="1453" spans="3:64" x14ac:dyDescent="0.2">
      <c r="C1453" s="62"/>
      <c r="D1453" s="62"/>
      <c r="AA1453" s="113"/>
      <c r="AB1453" s="113"/>
      <c r="AC1453" s="113"/>
      <c r="AD1453" s="113"/>
      <c r="AE1453" s="113"/>
      <c r="AG1453" s="270"/>
      <c r="AN1453" s="113"/>
      <c r="AO1453" s="113"/>
      <c r="AP1453" s="113"/>
      <c r="AQ1453" s="113"/>
      <c r="AR1453" s="113"/>
      <c r="AS1453" s="113"/>
      <c r="AT1453" s="113"/>
      <c r="AU1453" s="113"/>
      <c r="AV1453" s="113"/>
      <c r="AX1453" s="113"/>
    </row>
    <row r="1454" spans="3:64" x14ac:dyDescent="0.2">
      <c r="C1454" s="62"/>
      <c r="D1454" s="62"/>
      <c r="AA1454" s="113"/>
      <c r="AB1454" s="113"/>
      <c r="AC1454" s="113"/>
      <c r="AD1454" s="113"/>
      <c r="AE1454" s="113"/>
      <c r="AG1454" s="270"/>
      <c r="AN1454" s="113"/>
      <c r="AO1454" s="113"/>
      <c r="AP1454" s="113"/>
      <c r="AQ1454" s="113"/>
      <c r="AR1454" s="113"/>
      <c r="AS1454" s="113"/>
      <c r="AT1454" s="113"/>
      <c r="AU1454" s="113"/>
      <c r="AV1454" s="113"/>
      <c r="AX1454" s="113"/>
      <c r="AY1454" s="113"/>
      <c r="AZ1454" s="113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</row>
    <row r="1455" spans="3:64" x14ac:dyDescent="0.2">
      <c r="C1455" s="62"/>
      <c r="D1455" s="62"/>
      <c r="AA1455" s="113"/>
      <c r="AB1455" s="113"/>
      <c r="AC1455" s="113"/>
      <c r="AD1455" s="113"/>
      <c r="AE1455" s="113"/>
      <c r="AG1455" s="270"/>
      <c r="AN1455" s="113"/>
      <c r="AO1455" s="113"/>
      <c r="AP1455" s="113"/>
      <c r="AQ1455" s="113"/>
      <c r="AR1455" s="113"/>
      <c r="AS1455" s="113"/>
      <c r="AT1455" s="113"/>
      <c r="AU1455" s="113"/>
      <c r="AV1455" s="113"/>
      <c r="AW1455" s="113"/>
      <c r="AX1455" s="113"/>
      <c r="AY1455" s="113"/>
      <c r="AZ1455" s="113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</row>
    <row r="1456" spans="3:64" x14ac:dyDescent="0.2">
      <c r="C1456" s="62"/>
      <c r="D1456" s="62"/>
      <c r="AA1456" s="113"/>
      <c r="AB1456" s="113"/>
      <c r="AC1456" s="113"/>
      <c r="AD1456" s="113"/>
      <c r="AE1456" s="113"/>
      <c r="AG1456" s="270"/>
      <c r="AN1456" s="113"/>
      <c r="AO1456" s="113"/>
      <c r="AP1456" s="113"/>
      <c r="AQ1456" s="113"/>
      <c r="AR1456" s="113"/>
      <c r="AS1456" s="113"/>
      <c r="AT1456" s="113"/>
      <c r="AU1456" s="113"/>
      <c r="AV1456" s="113"/>
      <c r="AW1456" s="113"/>
      <c r="AX1456" s="113"/>
      <c r="AY1456" s="113"/>
      <c r="AZ1456" s="113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</row>
    <row r="1457" spans="3:64" x14ac:dyDescent="0.2">
      <c r="C1457" s="62"/>
      <c r="D1457" s="62"/>
      <c r="AA1457" s="113"/>
      <c r="AB1457" s="113"/>
      <c r="AC1457" s="113"/>
      <c r="AD1457" s="113"/>
      <c r="AE1457" s="113"/>
      <c r="AG1457" s="270"/>
      <c r="AN1457" s="113"/>
      <c r="AO1457" s="113"/>
      <c r="AP1457" s="113"/>
      <c r="AQ1457" s="113"/>
      <c r="AR1457" s="113"/>
      <c r="AS1457" s="113"/>
      <c r="AT1457" s="113"/>
      <c r="AU1457" s="113"/>
    </row>
    <row r="1458" spans="3:64" x14ac:dyDescent="0.2">
      <c r="C1458" s="62"/>
      <c r="D1458" s="62"/>
      <c r="AA1458" s="113"/>
      <c r="AB1458" s="113"/>
      <c r="AC1458" s="113"/>
      <c r="AD1458" s="113"/>
      <c r="AE1458" s="113"/>
      <c r="AG1458" s="270"/>
      <c r="AN1458" s="113"/>
      <c r="AO1458" s="113"/>
      <c r="AP1458" s="113"/>
      <c r="AQ1458" s="113"/>
      <c r="AR1458" s="113"/>
      <c r="AS1458" s="113"/>
      <c r="AT1458" s="113"/>
      <c r="AU1458" s="113"/>
    </row>
    <row r="1459" spans="3:64" x14ac:dyDescent="0.2">
      <c r="C1459" s="62"/>
      <c r="D1459" s="62"/>
      <c r="AA1459" s="113"/>
      <c r="AB1459" s="113"/>
      <c r="AC1459" s="113"/>
      <c r="AD1459" s="113"/>
      <c r="AE1459" s="113"/>
      <c r="AG1459" s="270"/>
      <c r="AN1459" s="113"/>
      <c r="AO1459" s="113"/>
      <c r="AP1459" s="113"/>
      <c r="AQ1459" s="113"/>
      <c r="AR1459" s="113"/>
      <c r="AS1459" s="113"/>
      <c r="AT1459" s="113"/>
      <c r="AU1459" s="113"/>
      <c r="AV1459" s="113"/>
      <c r="AX1459" s="113"/>
      <c r="AY1459" s="113"/>
      <c r="AZ1459" s="113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</row>
    <row r="1460" spans="3:64" x14ac:dyDescent="0.2">
      <c r="C1460" s="62"/>
      <c r="D1460" s="62"/>
      <c r="AA1460" s="113"/>
      <c r="AB1460" s="113"/>
      <c r="AC1460" s="113"/>
      <c r="AD1460" s="113"/>
      <c r="AE1460" s="113"/>
      <c r="AG1460" s="270"/>
      <c r="AN1460" s="113"/>
      <c r="AO1460" s="113"/>
      <c r="AP1460" s="113"/>
      <c r="AQ1460" s="113"/>
      <c r="AR1460" s="113"/>
      <c r="AS1460" s="113"/>
      <c r="AT1460" s="113"/>
      <c r="AU1460" s="113"/>
      <c r="AV1460" s="113"/>
      <c r="AW1460" s="113"/>
      <c r="AX1460" s="113"/>
      <c r="AY1460" s="113"/>
      <c r="AZ1460" s="113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</row>
    <row r="1461" spans="3:64" x14ac:dyDescent="0.2">
      <c r="C1461" s="62"/>
      <c r="D1461" s="62"/>
      <c r="AA1461" s="113"/>
      <c r="AB1461" s="113"/>
      <c r="AC1461" s="113"/>
      <c r="AD1461" s="113"/>
      <c r="AE1461" s="113"/>
      <c r="AG1461" s="270"/>
      <c r="AN1461" s="113"/>
      <c r="AO1461" s="113"/>
      <c r="AP1461" s="113"/>
      <c r="AQ1461" s="113"/>
      <c r="AR1461" s="113"/>
      <c r="AS1461" s="113"/>
      <c r="AT1461" s="113"/>
      <c r="AU1461" s="113"/>
      <c r="AV1461" s="113"/>
      <c r="AW1461" s="113"/>
      <c r="AX1461" s="113"/>
      <c r="AY1461" s="113"/>
      <c r="AZ1461" s="113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</row>
    <row r="1462" spans="3:64" x14ac:dyDescent="0.2">
      <c r="C1462" s="62"/>
      <c r="D1462" s="62"/>
      <c r="AA1462" s="113"/>
      <c r="AB1462" s="113"/>
      <c r="AC1462" s="113"/>
      <c r="AD1462" s="113"/>
      <c r="AE1462" s="113"/>
      <c r="AG1462" s="270"/>
      <c r="AN1462" s="113"/>
      <c r="AO1462" s="113"/>
      <c r="AP1462" s="113"/>
      <c r="AQ1462" s="113"/>
      <c r="AR1462" s="113"/>
      <c r="AS1462" s="113"/>
      <c r="AT1462" s="113"/>
      <c r="AU1462" s="113"/>
    </row>
    <row r="1463" spans="3:64" x14ac:dyDescent="0.2">
      <c r="C1463" s="62"/>
      <c r="D1463" s="62"/>
      <c r="AA1463" s="113"/>
      <c r="AB1463" s="113"/>
      <c r="AC1463" s="113"/>
      <c r="AD1463" s="113"/>
      <c r="AE1463" s="113"/>
      <c r="AG1463" s="270"/>
      <c r="AN1463" s="113"/>
      <c r="AO1463" s="113"/>
      <c r="AP1463" s="113"/>
      <c r="AQ1463" s="113"/>
      <c r="AR1463" s="113"/>
      <c r="AS1463" s="113"/>
      <c r="AT1463" s="113"/>
      <c r="AU1463" s="113"/>
      <c r="AV1463" s="113"/>
      <c r="AW1463" s="113"/>
      <c r="AX1463" s="113"/>
      <c r="AY1463" s="113"/>
      <c r="AZ1463" s="113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</row>
    <row r="1464" spans="3:64" x14ac:dyDescent="0.2">
      <c r="C1464" s="62"/>
      <c r="D1464" s="62"/>
      <c r="AA1464" s="113"/>
      <c r="AB1464" s="113"/>
      <c r="AC1464" s="113"/>
      <c r="AD1464" s="113"/>
      <c r="AE1464" s="113"/>
      <c r="AG1464" s="270"/>
      <c r="AN1464" s="113"/>
      <c r="AO1464" s="113"/>
      <c r="AP1464" s="113"/>
      <c r="AQ1464" s="113"/>
      <c r="AR1464" s="113"/>
      <c r="AS1464" s="113"/>
      <c r="AT1464" s="113"/>
      <c r="AU1464" s="113"/>
      <c r="AV1464" s="113"/>
    </row>
    <row r="1465" spans="3:64" x14ac:dyDescent="0.2">
      <c r="C1465" s="62"/>
      <c r="D1465" s="62"/>
      <c r="AA1465" s="113"/>
      <c r="AB1465" s="113"/>
      <c r="AC1465" s="113"/>
      <c r="AD1465" s="113"/>
      <c r="AE1465" s="113"/>
      <c r="AG1465" s="270"/>
      <c r="AN1465" s="113"/>
      <c r="AO1465" s="113"/>
      <c r="AP1465" s="113"/>
      <c r="AQ1465" s="113"/>
      <c r="AR1465" s="113"/>
      <c r="AS1465" s="113"/>
      <c r="AT1465" s="113"/>
      <c r="AU1465" s="113"/>
      <c r="AV1465" s="113"/>
    </row>
    <row r="1466" spans="3:64" x14ac:dyDescent="0.2">
      <c r="C1466" s="62"/>
      <c r="D1466" s="62"/>
      <c r="AA1466" s="113"/>
      <c r="AB1466" s="113"/>
      <c r="AC1466" s="113"/>
      <c r="AD1466" s="113"/>
      <c r="AE1466" s="113"/>
      <c r="AG1466" s="270"/>
      <c r="AN1466" s="113"/>
      <c r="AO1466" s="113"/>
      <c r="AP1466" s="113"/>
      <c r="AQ1466" s="113"/>
      <c r="AR1466" s="113"/>
      <c r="AS1466" s="113"/>
      <c r="AT1466" s="113"/>
      <c r="AU1466" s="113"/>
      <c r="AV1466" s="113"/>
    </row>
    <row r="1467" spans="3:64" x14ac:dyDescent="0.2">
      <c r="C1467" s="62"/>
      <c r="D1467" s="62"/>
      <c r="AA1467" s="113"/>
      <c r="AB1467" s="113"/>
      <c r="AC1467" s="113"/>
      <c r="AD1467" s="113"/>
      <c r="AE1467" s="113"/>
      <c r="AG1467" s="270"/>
      <c r="AN1467" s="113"/>
      <c r="AO1467" s="113"/>
      <c r="AP1467" s="113"/>
      <c r="AQ1467" s="113"/>
      <c r="AR1467" s="113"/>
      <c r="AS1467" s="113"/>
      <c r="AT1467" s="113"/>
      <c r="AU1467" s="113"/>
      <c r="AV1467" s="113"/>
      <c r="AW1467" s="113"/>
      <c r="AX1467" s="113"/>
      <c r="AY1467" s="113"/>
      <c r="AZ1467" s="113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</row>
    <row r="1468" spans="3:64" x14ac:dyDescent="0.2">
      <c r="C1468" s="62"/>
      <c r="D1468" s="62"/>
      <c r="AA1468" s="113"/>
      <c r="AB1468" s="113"/>
      <c r="AC1468" s="113"/>
      <c r="AD1468" s="113"/>
      <c r="AE1468" s="113"/>
      <c r="AG1468" s="270"/>
      <c r="AN1468" s="113"/>
      <c r="AO1468" s="113"/>
      <c r="AP1468" s="113"/>
      <c r="AQ1468" s="113"/>
      <c r="AR1468" s="113"/>
      <c r="AS1468" s="113"/>
      <c r="AT1468" s="113"/>
      <c r="AU1468" s="113"/>
      <c r="AV1468" s="113"/>
      <c r="AW1468" s="113"/>
      <c r="AX1468" s="113"/>
      <c r="AY1468" s="113"/>
      <c r="AZ1468" s="113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</row>
    <row r="1469" spans="3:64" x14ac:dyDescent="0.2">
      <c r="C1469" s="62"/>
      <c r="D1469" s="62"/>
      <c r="AA1469" s="113"/>
      <c r="AB1469" s="113"/>
      <c r="AC1469" s="113"/>
      <c r="AD1469" s="113"/>
      <c r="AE1469" s="113"/>
      <c r="AG1469" s="270"/>
      <c r="AN1469" s="113"/>
      <c r="AO1469" s="113"/>
      <c r="AP1469" s="113"/>
      <c r="AQ1469" s="113"/>
      <c r="AR1469" s="113"/>
      <c r="AS1469" s="113"/>
      <c r="AT1469" s="113"/>
      <c r="AU1469" s="113"/>
    </row>
    <row r="1470" spans="3:64" x14ac:dyDescent="0.2">
      <c r="C1470" s="62"/>
      <c r="D1470" s="62"/>
      <c r="AA1470" s="113"/>
      <c r="AB1470" s="113"/>
      <c r="AC1470" s="113"/>
      <c r="AD1470" s="113"/>
      <c r="AE1470" s="113"/>
      <c r="AG1470" s="270"/>
      <c r="AN1470" s="113"/>
      <c r="AO1470" s="113"/>
      <c r="AP1470" s="113"/>
      <c r="AQ1470" s="113"/>
      <c r="AR1470" s="113"/>
      <c r="AS1470" s="113"/>
      <c r="AT1470" s="113"/>
      <c r="AU1470" s="113"/>
      <c r="AV1470" s="113"/>
      <c r="AW1470" s="113"/>
      <c r="AX1470" s="113"/>
      <c r="AY1470" s="113"/>
      <c r="AZ1470" s="113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</row>
    <row r="1471" spans="3:64" x14ac:dyDescent="0.2">
      <c r="C1471" s="62"/>
      <c r="D1471" s="62"/>
      <c r="AA1471" s="113"/>
      <c r="AB1471" s="113"/>
      <c r="AC1471" s="113"/>
      <c r="AD1471" s="113"/>
      <c r="AE1471" s="113"/>
      <c r="AG1471" s="270"/>
      <c r="AN1471" s="113"/>
      <c r="AO1471" s="113"/>
      <c r="AP1471" s="113"/>
      <c r="AQ1471" s="113"/>
      <c r="AR1471" s="113"/>
      <c r="AS1471" s="113"/>
      <c r="AT1471" s="113"/>
      <c r="AU1471" s="113"/>
      <c r="AV1471" s="113"/>
    </row>
    <row r="1472" spans="3:64" x14ac:dyDescent="0.2">
      <c r="C1472" s="62"/>
      <c r="D1472" s="62"/>
      <c r="AA1472" s="113"/>
      <c r="AB1472" s="113"/>
      <c r="AC1472" s="113"/>
      <c r="AD1472" s="113"/>
      <c r="AE1472" s="113"/>
      <c r="AG1472" s="270"/>
      <c r="AN1472" s="113"/>
      <c r="AO1472" s="113"/>
      <c r="AP1472" s="113"/>
      <c r="AQ1472" s="113"/>
      <c r="AR1472" s="113"/>
      <c r="AS1472" s="113"/>
      <c r="AT1472" s="113"/>
      <c r="AU1472" s="113"/>
      <c r="AV1472" s="113"/>
    </row>
    <row r="1473" spans="3:64" x14ac:dyDescent="0.2">
      <c r="C1473" s="62"/>
      <c r="D1473" s="62"/>
      <c r="AA1473" s="113"/>
      <c r="AB1473" s="113"/>
      <c r="AC1473" s="113"/>
      <c r="AD1473" s="113"/>
      <c r="AE1473" s="113"/>
      <c r="AG1473" s="270"/>
      <c r="AN1473" s="113"/>
      <c r="AO1473" s="113"/>
      <c r="AP1473" s="113"/>
      <c r="AQ1473" s="113"/>
      <c r="AR1473" s="113"/>
      <c r="AS1473" s="113"/>
      <c r="AT1473" s="113"/>
      <c r="AU1473" s="113"/>
    </row>
    <row r="1474" spans="3:64" x14ac:dyDescent="0.2">
      <c r="C1474" s="62"/>
      <c r="D1474" s="62"/>
      <c r="AA1474" s="113"/>
      <c r="AB1474" s="113"/>
      <c r="AC1474" s="113"/>
      <c r="AD1474" s="113"/>
      <c r="AE1474" s="113"/>
      <c r="AG1474" s="270"/>
      <c r="AN1474" s="113"/>
      <c r="AO1474" s="113"/>
      <c r="AP1474" s="113"/>
      <c r="AQ1474" s="113"/>
      <c r="AR1474" s="113"/>
      <c r="AS1474" s="113"/>
      <c r="AT1474" s="113"/>
      <c r="AU1474" s="113"/>
      <c r="AV1474" s="113"/>
      <c r="AX1474" s="113"/>
      <c r="AY1474" s="113"/>
      <c r="AZ1474" s="113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</row>
    <row r="1475" spans="3:64" x14ac:dyDescent="0.2">
      <c r="C1475" s="62"/>
      <c r="D1475" s="62"/>
      <c r="AA1475" s="113"/>
      <c r="AB1475" s="113"/>
      <c r="AC1475" s="113"/>
      <c r="AD1475" s="113"/>
      <c r="AE1475" s="113"/>
      <c r="AG1475" s="270"/>
      <c r="AN1475" s="113"/>
      <c r="AO1475" s="113"/>
      <c r="AP1475" s="113"/>
      <c r="AQ1475" s="113"/>
      <c r="AR1475" s="113"/>
      <c r="AS1475" s="113"/>
      <c r="AT1475" s="113"/>
      <c r="AU1475" s="113"/>
      <c r="AV1475" s="113"/>
      <c r="AX1475" s="113"/>
    </row>
    <row r="1476" spans="3:64" x14ac:dyDescent="0.2">
      <c r="C1476" s="62"/>
      <c r="D1476" s="62"/>
      <c r="AA1476" s="113"/>
      <c r="AB1476" s="113"/>
      <c r="AC1476" s="113"/>
      <c r="AD1476" s="113"/>
      <c r="AE1476" s="113"/>
      <c r="AG1476" s="270"/>
      <c r="AN1476" s="113"/>
      <c r="AO1476" s="113"/>
      <c r="AP1476" s="113"/>
      <c r="AQ1476" s="113"/>
      <c r="AR1476" s="113"/>
      <c r="AS1476" s="113"/>
      <c r="AT1476" s="113"/>
      <c r="AU1476" s="113"/>
      <c r="AV1476" s="113"/>
      <c r="AX1476" s="113"/>
    </row>
    <row r="1477" spans="3:64" x14ac:dyDescent="0.2">
      <c r="C1477" s="62"/>
      <c r="D1477" s="62"/>
      <c r="AA1477" s="113"/>
      <c r="AB1477" s="113"/>
      <c r="AC1477" s="113"/>
      <c r="AD1477" s="113"/>
      <c r="AE1477" s="113"/>
      <c r="AG1477" s="270"/>
      <c r="AN1477" s="113"/>
      <c r="AO1477" s="113"/>
      <c r="AP1477" s="113"/>
      <c r="AQ1477" s="113"/>
      <c r="AR1477" s="113"/>
      <c r="AS1477" s="113"/>
      <c r="AT1477" s="113"/>
      <c r="AU1477" s="113"/>
      <c r="AV1477" s="113"/>
      <c r="AW1477" s="113"/>
      <c r="AX1477" s="113"/>
      <c r="AY1477" s="113"/>
      <c r="AZ1477" s="113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</row>
    <row r="1478" spans="3:64" x14ac:dyDescent="0.2">
      <c r="C1478" s="62"/>
      <c r="D1478" s="62"/>
      <c r="AA1478" s="113"/>
      <c r="AB1478" s="113"/>
      <c r="AC1478" s="113"/>
      <c r="AD1478" s="113"/>
      <c r="AE1478" s="113"/>
      <c r="AG1478" s="270"/>
      <c r="AN1478" s="113"/>
      <c r="AO1478" s="113"/>
      <c r="AP1478" s="113"/>
      <c r="AQ1478" s="113"/>
      <c r="AR1478" s="113"/>
      <c r="AS1478" s="113"/>
      <c r="AT1478" s="113"/>
      <c r="AU1478" s="113"/>
      <c r="AV1478" s="113"/>
      <c r="AW1478" s="113"/>
      <c r="AX1478" s="113"/>
      <c r="AY1478" s="113"/>
      <c r="AZ1478" s="113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</row>
    <row r="1479" spans="3:64" x14ac:dyDescent="0.2">
      <c r="C1479" s="62"/>
      <c r="D1479" s="62"/>
      <c r="AA1479" s="113"/>
      <c r="AB1479" s="113"/>
      <c r="AC1479" s="113"/>
      <c r="AD1479" s="113"/>
      <c r="AE1479" s="113"/>
      <c r="AG1479" s="270"/>
      <c r="AN1479" s="113"/>
      <c r="AO1479" s="113"/>
      <c r="AP1479" s="113"/>
      <c r="AQ1479" s="113"/>
      <c r="AR1479" s="113"/>
      <c r="AS1479" s="113"/>
      <c r="AT1479" s="113"/>
      <c r="AU1479" s="113"/>
      <c r="AV1479" s="113"/>
      <c r="AW1479" s="113"/>
      <c r="AX1479" s="113"/>
      <c r="AY1479" s="113"/>
      <c r="AZ1479" s="113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</row>
    <row r="1480" spans="3:64" x14ac:dyDescent="0.2">
      <c r="C1480" s="62"/>
      <c r="D1480" s="62"/>
      <c r="AA1480" s="113"/>
      <c r="AB1480" s="113"/>
      <c r="AC1480" s="113"/>
      <c r="AD1480" s="113"/>
      <c r="AE1480" s="113"/>
      <c r="AG1480" s="270"/>
      <c r="AN1480" s="113"/>
      <c r="AO1480" s="113"/>
      <c r="AP1480" s="113"/>
      <c r="AQ1480" s="113"/>
      <c r="AR1480" s="113"/>
      <c r="AS1480" s="113"/>
      <c r="AT1480" s="113"/>
      <c r="AU1480" s="113"/>
      <c r="AV1480" s="113"/>
      <c r="AW1480" s="113"/>
      <c r="AX1480" s="113"/>
      <c r="AY1480" s="113"/>
      <c r="AZ1480" s="113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</row>
    <row r="1481" spans="3:64" x14ac:dyDescent="0.2">
      <c r="C1481" s="62"/>
      <c r="D1481" s="62"/>
      <c r="AA1481" s="113"/>
      <c r="AB1481" s="113"/>
      <c r="AC1481" s="113"/>
      <c r="AD1481" s="113"/>
      <c r="AE1481" s="113"/>
      <c r="AG1481" s="270"/>
      <c r="AN1481" s="113"/>
      <c r="AO1481" s="113"/>
      <c r="AP1481" s="113"/>
      <c r="AQ1481" s="113"/>
      <c r="AR1481" s="113"/>
      <c r="AS1481" s="113"/>
      <c r="AT1481" s="113"/>
      <c r="AU1481" s="113"/>
      <c r="AV1481" s="113"/>
    </row>
    <row r="1482" spans="3:64" x14ac:dyDescent="0.2">
      <c r="C1482" s="62"/>
      <c r="D1482" s="62"/>
      <c r="AA1482" s="113"/>
      <c r="AB1482" s="113"/>
      <c r="AC1482" s="113"/>
      <c r="AD1482" s="113"/>
      <c r="AE1482" s="113"/>
      <c r="AG1482" s="270"/>
      <c r="AN1482" s="113"/>
      <c r="AO1482" s="113"/>
      <c r="AP1482" s="113"/>
      <c r="AQ1482" s="113"/>
      <c r="AR1482" s="113"/>
      <c r="AS1482" s="113"/>
      <c r="AT1482" s="113"/>
      <c r="AU1482" s="113"/>
    </row>
    <row r="1483" spans="3:64" x14ac:dyDescent="0.2">
      <c r="C1483" s="62"/>
      <c r="D1483" s="62"/>
      <c r="AA1483" s="113"/>
      <c r="AB1483" s="113"/>
      <c r="AC1483" s="113"/>
      <c r="AD1483" s="113"/>
      <c r="AE1483" s="113"/>
      <c r="AG1483" s="270"/>
      <c r="AN1483" s="113"/>
      <c r="AO1483" s="113"/>
      <c r="AP1483" s="113"/>
      <c r="AQ1483" s="113"/>
      <c r="AR1483" s="113"/>
      <c r="AS1483" s="113"/>
      <c r="AT1483" s="113"/>
      <c r="AU1483" s="113"/>
    </row>
    <row r="1484" spans="3:64" x14ac:dyDescent="0.2">
      <c r="C1484" s="62"/>
      <c r="D1484" s="62"/>
      <c r="AA1484" s="113"/>
      <c r="AB1484" s="113"/>
      <c r="AC1484" s="113"/>
      <c r="AD1484" s="113"/>
      <c r="AE1484" s="113"/>
      <c r="AG1484" s="270"/>
      <c r="AN1484" s="113"/>
      <c r="AO1484" s="113"/>
      <c r="AP1484" s="113"/>
      <c r="AQ1484" s="113"/>
      <c r="AR1484" s="113"/>
      <c r="AS1484" s="113"/>
      <c r="AT1484" s="113"/>
      <c r="AU1484" s="113"/>
      <c r="AV1484" s="113"/>
    </row>
    <row r="1485" spans="3:64" x14ac:dyDescent="0.2">
      <c r="C1485" s="62"/>
      <c r="D1485" s="62"/>
      <c r="AA1485" s="113"/>
      <c r="AB1485" s="113"/>
      <c r="AC1485" s="113"/>
      <c r="AD1485" s="113"/>
      <c r="AE1485" s="113"/>
      <c r="AG1485" s="270"/>
      <c r="AN1485" s="113"/>
      <c r="AO1485" s="113"/>
      <c r="AP1485" s="113"/>
      <c r="AQ1485" s="113"/>
      <c r="AR1485" s="113"/>
      <c r="AS1485" s="113"/>
      <c r="AT1485" s="113"/>
      <c r="AU1485" s="113"/>
      <c r="AV1485" s="113"/>
      <c r="AW1485" s="113"/>
      <c r="AX1485" s="113"/>
      <c r="AY1485" s="113"/>
      <c r="AZ1485" s="113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</row>
    <row r="1486" spans="3:64" x14ac:dyDescent="0.2">
      <c r="C1486" s="62"/>
      <c r="D1486" s="62"/>
      <c r="AA1486" s="113"/>
      <c r="AB1486" s="113"/>
      <c r="AC1486" s="113"/>
      <c r="AD1486" s="113"/>
      <c r="AE1486" s="113"/>
      <c r="AG1486" s="270"/>
      <c r="AN1486" s="113"/>
      <c r="AO1486" s="113"/>
      <c r="AP1486" s="113"/>
      <c r="AQ1486" s="113"/>
      <c r="AR1486" s="113"/>
      <c r="AS1486" s="113"/>
      <c r="AT1486" s="113"/>
      <c r="AU1486" s="113"/>
      <c r="AV1486" s="113"/>
      <c r="AW1486" s="113"/>
      <c r="AX1486" s="113"/>
      <c r="AY1486" s="113"/>
      <c r="AZ1486" s="113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</row>
    <row r="1487" spans="3:64" x14ac:dyDescent="0.2">
      <c r="C1487" s="62"/>
      <c r="D1487" s="62"/>
      <c r="AA1487" s="113"/>
      <c r="AB1487" s="113"/>
      <c r="AC1487" s="113"/>
      <c r="AD1487" s="113"/>
      <c r="AE1487" s="113"/>
      <c r="AG1487" s="270"/>
      <c r="AN1487" s="113"/>
      <c r="AO1487" s="113"/>
      <c r="AP1487" s="113"/>
      <c r="AQ1487" s="113"/>
      <c r="AR1487" s="113"/>
      <c r="AS1487" s="113"/>
      <c r="AT1487" s="113"/>
      <c r="AU1487" s="113"/>
    </row>
    <row r="1488" spans="3:64" x14ac:dyDescent="0.2">
      <c r="C1488" s="62"/>
      <c r="D1488" s="62"/>
      <c r="AA1488" s="113"/>
      <c r="AB1488" s="113"/>
      <c r="AC1488" s="113"/>
      <c r="AD1488" s="113"/>
      <c r="AE1488" s="113"/>
      <c r="AG1488" s="270"/>
      <c r="AN1488" s="113"/>
      <c r="AO1488" s="113"/>
      <c r="AP1488" s="113"/>
      <c r="AQ1488" s="113"/>
      <c r="AR1488" s="113"/>
      <c r="AS1488" s="113"/>
      <c r="AT1488" s="113"/>
      <c r="AU1488" s="113"/>
      <c r="AV1488" s="113"/>
      <c r="AX1488" s="113"/>
    </row>
    <row r="1489" spans="3:64" x14ac:dyDescent="0.2">
      <c r="C1489" s="62"/>
      <c r="D1489" s="62"/>
      <c r="AA1489" s="113"/>
      <c r="AB1489" s="113"/>
      <c r="AC1489" s="113"/>
      <c r="AD1489" s="113"/>
      <c r="AE1489" s="113"/>
      <c r="AG1489" s="270"/>
      <c r="AN1489" s="113"/>
      <c r="AO1489" s="113"/>
      <c r="AP1489" s="113"/>
      <c r="AQ1489" s="113"/>
      <c r="AR1489" s="113"/>
      <c r="AS1489" s="113"/>
      <c r="AT1489" s="113"/>
      <c r="AU1489" s="113"/>
      <c r="AV1489" s="113"/>
    </row>
    <row r="1490" spans="3:64" x14ac:dyDescent="0.2">
      <c r="C1490" s="62"/>
      <c r="D1490" s="62"/>
      <c r="AA1490" s="113"/>
      <c r="AB1490" s="113"/>
      <c r="AC1490" s="113"/>
      <c r="AD1490" s="113"/>
      <c r="AE1490" s="113"/>
      <c r="AG1490" s="270"/>
      <c r="AN1490" s="113"/>
      <c r="AO1490" s="113"/>
      <c r="AP1490" s="113"/>
      <c r="AQ1490" s="113"/>
      <c r="AR1490" s="113"/>
      <c r="AS1490" s="113"/>
      <c r="AT1490" s="113"/>
      <c r="AU1490" s="113"/>
    </row>
    <row r="1491" spans="3:64" x14ac:dyDescent="0.2">
      <c r="C1491" s="62"/>
      <c r="D1491" s="62"/>
      <c r="AA1491" s="113"/>
      <c r="AB1491" s="113"/>
      <c r="AC1491" s="113"/>
      <c r="AD1491" s="113"/>
      <c r="AE1491" s="113"/>
      <c r="AG1491" s="270"/>
      <c r="AN1491" s="113"/>
      <c r="AO1491" s="113"/>
      <c r="AP1491" s="113"/>
      <c r="AQ1491" s="113"/>
      <c r="AR1491" s="113"/>
      <c r="AS1491" s="113"/>
      <c r="AT1491" s="113"/>
      <c r="AU1491" s="113"/>
    </row>
    <row r="1492" spans="3:64" x14ac:dyDescent="0.2">
      <c r="C1492" s="62"/>
      <c r="D1492" s="62"/>
      <c r="AA1492" s="113"/>
      <c r="AB1492" s="113"/>
      <c r="AC1492" s="113"/>
      <c r="AD1492" s="113"/>
      <c r="AE1492" s="113"/>
      <c r="AG1492" s="270"/>
      <c r="AN1492" s="113"/>
      <c r="AO1492" s="113"/>
      <c r="AP1492" s="113"/>
      <c r="AQ1492" s="113"/>
      <c r="AR1492" s="113"/>
      <c r="AS1492" s="113"/>
      <c r="AT1492" s="113"/>
      <c r="AU1492" s="113"/>
    </row>
    <row r="1493" spans="3:64" x14ac:dyDescent="0.2">
      <c r="C1493" s="62"/>
      <c r="D1493" s="62"/>
      <c r="AA1493" s="113"/>
      <c r="AB1493" s="113"/>
      <c r="AC1493" s="113"/>
      <c r="AD1493" s="113"/>
      <c r="AE1493" s="113"/>
      <c r="AG1493" s="270"/>
      <c r="AN1493" s="113"/>
      <c r="AO1493" s="113"/>
      <c r="AP1493" s="113"/>
      <c r="AQ1493" s="113"/>
      <c r="AR1493" s="113"/>
      <c r="AS1493" s="113"/>
      <c r="AT1493" s="113"/>
      <c r="AU1493" s="113"/>
    </row>
    <row r="1494" spans="3:64" x14ac:dyDescent="0.2">
      <c r="C1494" s="62"/>
      <c r="D1494" s="62"/>
      <c r="AA1494" s="113"/>
      <c r="AB1494" s="113"/>
      <c r="AC1494" s="113"/>
      <c r="AD1494" s="113"/>
      <c r="AE1494" s="113"/>
      <c r="AG1494" s="270"/>
      <c r="AN1494" s="113"/>
      <c r="AO1494" s="113"/>
      <c r="AP1494" s="113"/>
      <c r="AQ1494" s="113"/>
      <c r="AR1494" s="113"/>
      <c r="AS1494" s="113"/>
      <c r="AT1494" s="113"/>
      <c r="AU1494" s="113"/>
      <c r="AV1494" s="113"/>
      <c r="AW1494" s="113"/>
      <c r="AX1494" s="113"/>
      <c r="AY1494" s="113"/>
      <c r="AZ1494" s="113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</row>
    <row r="1495" spans="3:64" x14ac:dyDescent="0.2">
      <c r="C1495" s="62"/>
      <c r="D1495" s="62"/>
      <c r="AA1495" s="113"/>
      <c r="AB1495" s="113"/>
      <c r="AC1495" s="113"/>
      <c r="AD1495" s="113"/>
      <c r="AE1495" s="113"/>
      <c r="AG1495" s="270"/>
      <c r="AN1495" s="113"/>
      <c r="AO1495" s="113"/>
      <c r="AP1495" s="113"/>
      <c r="AQ1495" s="113"/>
      <c r="AR1495" s="113"/>
      <c r="AS1495" s="113"/>
      <c r="AT1495" s="113"/>
      <c r="AU1495" s="113"/>
    </row>
    <row r="1496" spans="3:64" x14ac:dyDescent="0.2">
      <c r="C1496" s="62"/>
      <c r="D1496" s="62"/>
      <c r="AA1496" s="113"/>
      <c r="AB1496" s="113"/>
      <c r="AC1496" s="113"/>
      <c r="AD1496" s="113"/>
      <c r="AE1496" s="113"/>
      <c r="AG1496" s="270"/>
      <c r="AN1496" s="113"/>
      <c r="AO1496" s="113"/>
      <c r="AP1496" s="113"/>
      <c r="AQ1496" s="113"/>
      <c r="AR1496" s="113"/>
      <c r="AS1496" s="113"/>
      <c r="AT1496" s="113"/>
      <c r="AU1496" s="113"/>
      <c r="AV1496" s="113"/>
      <c r="AW1496" s="113"/>
      <c r="AX1496" s="113"/>
      <c r="AY1496" s="113"/>
      <c r="AZ1496" s="113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</row>
    <row r="1497" spans="3:64" x14ac:dyDescent="0.2">
      <c r="C1497" s="62"/>
      <c r="D1497" s="62"/>
      <c r="AA1497" s="113"/>
      <c r="AB1497" s="113"/>
      <c r="AC1497" s="113"/>
      <c r="AD1497" s="113"/>
      <c r="AE1497" s="113"/>
      <c r="AG1497" s="270"/>
      <c r="AN1497" s="113"/>
      <c r="AO1497" s="113"/>
      <c r="AP1497" s="113"/>
      <c r="AQ1497" s="113"/>
      <c r="AR1497" s="113"/>
      <c r="AS1497" s="113"/>
      <c r="AT1497" s="113"/>
      <c r="AU1497" s="113"/>
      <c r="AV1497" s="113"/>
      <c r="AX1497" s="113"/>
    </row>
    <row r="1498" spans="3:64" x14ac:dyDescent="0.2">
      <c r="C1498" s="62"/>
      <c r="D1498" s="62"/>
      <c r="AA1498" s="113"/>
      <c r="AB1498" s="113"/>
      <c r="AC1498" s="113"/>
      <c r="AD1498" s="113"/>
      <c r="AE1498" s="113"/>
      <c r="AG1498" s="270"/>
      <c r="AN1498" s="113"/>
      <c r="AO1498" s="113"/>
      <c r="AP1498" s="113"/>
      <c r="AQ1498" s="113"/>
      <c r="AR1498" s="113"/>
      <c r="AS1498" s="113"/>
      <c r="AT1498" s="113"/>
      <c r="AU1498" s="113"/>
      <c r="AV1498" s="113"/>
    </row>
    <row r="1499" spans="3:64" x14ac:dyDescent="0.2">
      <c r="C1499" s="62"/>
      <c r="D1499" s="62"/>
      <c r="AA1499" s="113"/>
      <c r="AB1499" s="113"/>
      <c r="AC1499" s="113"/>
      <c r="AD1499" s="113"/>
      <c r="AE1499" s="113"/>
      <c r="AG1499" s="270"/>
      <c r="AN1499" s="113"/>
      <c r="AO1499" s="113"/>
      <c r="AP1499" s="113"/>
      <c r="AQ1499" s="113"/>
      <c r="AR1499" s="113"/>
      <c r="AS1499" s="113"/>
      <c r="AT1499" s="113"/>
      <c r="AU1499" s="113"/>
      <c r="AV1499" s="113"/>
    </row>
    <row r="1500" spans="3:64" x14ac:dyDescent="0.2">
      <c r="C1500" s="62"/>
      <c r="D1500" s="62"/>
      <c r="AA1500" s="113"/>
      <c r="AB1500" s="113"/>
      <c r="AC1500" s="113"/>
      <c r="AD1500" s="113"/>
      <c r="AE1500" s="113"/>
      <c r="AG1500" s="270"/>
      <c r="AN1500" s="113"/>
      <c r="AO1500" s="113"/>
      <c r="AP1500" s="113"/>
      <c r="AQ1500" s="113"/>
      <c r="AR1500" s="113"/>
      <c r="AS1500" s="113"/>
      <c r="AT1500" s="113"/>
      <c r="AU1500" s="113"/>
      <c r="AV1500" s="113"/>
      <c r="AX1500" s="113"/>
    </row>
    <row r="1501" spans="3:64" x14ac:dyDescent="0.2">
      <c r="C1501" s="62"/>
      <c r="D1501" s="62"/>
      <c r="AA1501" s="113"/>
      <c r="AB1501" s="113"/>
      <c r="AC1501" s="113"/>
      <c r="AD1501" s="113"/>
      <c r="AE1501" s="113"/>
      <c r="AG1501" s="270"/>
      <c r="AN1501" s="113"/>
      <c r="AO1501" s="113"/>
      <c r="AP1501" s="113"/>
      <c r="AQ1501" s="113"/>
      <c r="AR1501" s="113"/>
      <c r="AS1501" s="113"/>
      <c r="AT1501" s="113"/>
      <c r="AU1501" s="113"/>
      <c r="AV1501" s="113"/>
      <c r="AW1501" s="113"/>
      <c r="AX1501" s="113"/>
      <c r="AY1501" s="113"/>
      <c r="AZ1501" s="113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</row>
    <row r="1502" spans="3:64" x14ac:dyDescent="0.2">
      <c r="C1502" s="62"/>
      <c r="D1502" s="62"/>
      <c r="AA1502" s="113"/>
      <c r="AB1502" s="113"/>
      <c r="AC1502" s="113"/>
      <c r="AD1502" s="113"/>
      <c r="AE1502" s="113"/>
      <c r="AG1502" s="270"/>
      <c r="AN1502" s="113"/>
      <c r="AO1502" s="113"/>
      <c r="AP1502" s="113"/>
      <c r="AQ1502" s="113"/>
      <c r="AR1502" s="113"/>
      <c r="AS1502" s="113"/>
      <c r="AT1502" s="113"/>
      <c r="AU1502" s="113"/>
      <c r="AV1502" s="113"/>
    </row>
    <row r="1503" spans="3:64" x14ac:dyDescent="0.2">
      <c r="C1503" s="62"/>
      <c r="D1503" s="62"/>
      <c r="AA1503" s="113"/>
      <c r="AB1503" s="113"/>
      <c r="AC1503" s="113"/>
      <c r="AD1503" s="113"/>
      <c r="AE1503" s="113"/>
      <c r="AG1503" s="270"/>
      <c r="AN1503" s="113"/>
      <c r="AO1503" s="113"/>
      <c r="AP1503" s="113"/>
      <c r="AQ1503" s="113"/>
      <c r="AR1503" s="113"/>
      <c r="AS1503" s="113"/>
      <c r="AT1503" s="113"/>
      <c r="AU1503" s="113"/>
      <c r="AV1503" s="113"/>
      <c r="AX1503" s="113"/>
    </row>
    <row r="1504" spans="3:64" x14ac:dyDescent="0.2">
      <c r="C1504" s="62"/>
      <c r="D1504" s="62"/>
      <c r="AA1504" s="113"/>
      <c r="AB1504" s="113"/>
      <c r="AC1504" s="113"/>
      <c r="AD1504" s="113"/>
      <c r="AE1504" s="113"/>
      <c r="AG1504" s="270"/>
      <c r="AN1504" s="113"/>
      <c r="AO1504" s="113"/>
      <c r="AP1504" s="113"/>
      <c r="AQ1504" s="113"/>
      <c r="AR1504" s="113"/>
      <c r="AS1504" s="113"/>
      <c r="AT1504" s="113"/>
      <c r="AU1504" s="113"/>
      <c r="AV1504" s="113"/>
      <c r="AW1504" s="113"/>
      <c r="AX1504" s="113"/>
      <c r="AY1504" s="113"/>
      <c r="AZ1504" s="113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</row>
    <row r="1505" spans="3:64" x14ac:dyDescent="0.2">
      <c r="C1505" s="62"/>
      <c r="D1505" s="62"/>
      <c r="AA1505" s="113"/>
      <c r="AB1505" s="113"/>
      <c r="AC1505" s="113"/>
      <c r="AD1505" s="113"/>
      <c r="AE1505" s="113"/>
      <c r="AG1505" s="270"/>
      <c r="AN1505" s="113"/>
      <c r="AO1505" s="113"/>
      <c r="AP1505" s="113"/>
      <c r="AQ1505" s="113"/>
      <c r="AR1505" s="113"/>
      <c r="AS1505" s="113"/>
      <c r="AT1505" s="113"/>
      <c r="AU1505" s="113"/>
      <c r="AV1505" s="113"/>
    </row>
    <row r="1506" spans="3:64" x14ac:dyDescent="0.2">
      <c r="C1506" s="62"/>
      <c r="D1506" s="62"/>
      <c r="AA1506" s="113"/>
      <c r="AB1506" s="113"/>
      <c r="AC1506" s="113"/>
      <c r="AD1506" s="113"/>
      <c r="AE1506" s="113"/>
      <c r="AG1506" s="270"/>
      <c r="AN1506" s="113"/>
      <c r="AO1506" s="113"/>
      <c r="AP1506" s="113"/>
      <c r="AQ1506" s="113"/>
      <c r="AR1506" s="113"/>
      <c r="AS1506" s="113"/>
      <c r="AT1506" s="113"/>
      <c r="AU1506" s="113"/>
      <c r="AV1506" s="113"/>
    </row>
    <row r="1507" spans="3:64" x14ac:dyDescent="0.2">
      <c r="C1507" s="62"/>
      <c r="D1507" s="62"/>
      <c r="AA1507" s="113"/>
      <c r="AB1507" s="113"/>
      <c r="AC1507" s="113"/>
      <c r="AD1507" s="113"/>
      <c r="AE1507" s="113"/>
      <c r="AG1507" s="270"/>
      <c r="AN1507" s="113"/>
      <c r="AO1507" s="113"/>
      <c r="AP1507" s="113"/>
      <c r="AQ1507" s="113"/>
      <c r="AR1507" s="113"/>
      <c r="AS1507" s="113"/>
      <c r="AT1507" s="113"/>
      <c r="AU1507" s="113"/>
      <c r="AV1507" s="113"/>
      <c r="AX1507" s="113"/>
      <c r="AY1507" s="113"/>
      <c r="AZ1507" s="113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</row>
    <row r="1508" spans="3:64" x14ac:dyDescent="0.2">
      <c r="C1508" s="62"/>
      <c r="D1508" s="62"/>
      <c r="AA1508" s="113"/>
      <c r="AB1508" s="113"/>
      <c r="AC1508" s="113"/>
      <c r="AD1508" s="113"/>
      <c r="AE1508" s="113"/>
      <c r="AG1508" s="270"/>
      <c r="AN1508" s="113"/>
      <c r="AO1508" s="113"/>
      <c r="AP1508" s="113"/>
      <c r="AQ1508" s="113"/>
      <c r="AR1508" s="113"/>
      <c r="AS1508" s="113"/>
      <c r="AT1508" s="113"/>
      <c r="AU1508" s="113"/>
      <c r="AV1508" s="113"/>
    </row>
    <row r="1509" spans="3:64" x14ac:dyDescent="0.2">
      <c r="C1509" s="62"/>
      <c r="D1509" s="62"/>
      <c r="AA1509" s="113"/>
      <c r="AB1509" s="113"/>
      <c r="AC1509" s="113"/>
      <c r="AD1509" s="113"/>
      <c r="AE1509" s="113"/>
      <c r="AG1509" s="270"/>
      <c r="AN1509" s="113"/>
      <c r="AO1509" s="113"/>
      <c r="AP1509" s="113"/>
      <c r="AQ1509" s="113"/>
      <c r="AR1509" s="113"/>
      <c r="AS1509" s="113"/>
      <c r="AT1509" s="113"/>
      <c r="AU1509" s="113"/>
      <c r="AV1509" s="113"/>
      <c r="AX1509" s="113"/>
      <c r="AY1509" s="113"/>
      <c r="AZ1509" s="113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</row>
    <row r="1510" spans="3:64" x14ac:dyDescent="0.2">
      <c r="C1510" s="62"/>
      <c r="D1510" s="62"/>
      <c r="AA1510" s="113"/>
      <c r="AB1510" s="113"/>
      <c r="AC1510" s="113"/>
      <c r="AD1510" s="113"/>
      <c r="AE1510" s="113"/>
      <c r="AG1510" s="270"/>
      <c r="AN1510" s="113"/>
      <c r="AO1510" s="113"/>
      <c r="AP1510" s="113"/>
      <c r="AQ1510" s="113"/>
      <c r="AR1510" s="113"/>
      <c r="AS1510" s="113"/>
      <c r="AT1510" s="113"/>
      <c r="AU1510" s="113"/>
    </row>
    <row r="1511" spans="3:64" x14ac:dyDescent="0.2">
      <c r="C1511" s="62"/>
      <c r="D1511" s="62"/>
      <c r="AA1511" s="113"/>
      <c r="AB1511" s="113"/>
      <c r="AC1511" s="113"/>
      <c r="AD1511" s="113"/>
      <c r="AE1511" s="113"/>
      <c r="AG1511" s="270"/>
      <c r="AN1511" s="113"/>
      <c r="AO1511" s="113"/>
      <c r="AP1511" s="113"/>
      <c r="AQ1511" s="113"/>
      <c r="AR1511" s="113"/>
      <c r="AS1511" s="113"/>
      <c r="AT1511" s="113"/>
      <c r="AU1511" s="113"/>
      <c r="AV1511" s="113"/>
      <c r="AX1511" s="113"/>
    </row>
    <row r="1512" spans="3:64" x14ac:dyDescent="0.2">
      <c r="C1512" s="62"/>
      <c r="D1512" s="62"/>
      <c r="AA1512" s="113"/>
      <c r="AB1512" s="113"/>
      <c r="AC1512" s="113"/>
      <c r="AD1512" s="113"/>
      <c r="AE1512" s="113"/>
      <c r="AG1512" s="270"/>
      <c r="AN1512" s="113"/>
      <c r="AO1512" s="113"/>
      <c r="AP1512" s="113"/>
      <c r="AQ1512" s="113"/>
      <c r="AR1512" s="113"/>
      <c r="AS1512" s="113"/>
      <c r="AT1512" s="113"/>
      <c r="AU1512" s="113"/>
    </row>
    <row r="1513" spans="3:64" x14ac:dyDescent="0.2">
      <c r="C1513" s="62"/>
      <c r="D1513" s="62"/>
      <c r="AA1513" s="113"/>
      <c r="AB1513" s="113"/>
      <c r="AC1513" s="113"/>
      <c r="AD1513" s="113"/>
      <c r="AE1513" s="113"/>
      <c r="AG1513" s="270"/>
      <c r="AN1513" s="113"/>
      <c r="AO1513" s="113"/>
      <c r="AP1513" s="113"/>
      <c r="AQ1513" s="113"/>
      <c r="AR1513" s="113"/>
      <c r="AS1513" s="113"/>
      <c r="AT1513" s="113"/>
      <c r="AU1513" s="113"/>
      <c r="AV1513" s="113"/>
    </row>
    <row r="1514" spans="3:64" x14ac:dyDescent="0.2">
      <c r="C1514" s="62"/>
      <c r="D1514" s="62"/>
      <c r="AA1514" s="113"/>
      <c r="AB1514" s="113"/>
      <c r="AC1514" s="113"/>
      <c r="AD1514" s="113"/>
      <c r="AE1514" s="113"/>
      <c r="AG1514" s="270"/>
      <c r="AN1514" s="113"/>
      <c r="AO1514" s="113"/>
      <c r="AP1514" s="113"/>
      <c r="AQ1514" s="113"/>
      <c r="AR1514" s="113"/>
      <c r="AS1514" s="113"/>
      <c r="AT1514" s="113"/>
      <c r="AU1514" s="113"/>
      <c r="AV1514" s="113"/>
      <c r="AW1514" s="113"/>
      <c r="AX1514" s="113"/>
      <c r="AY1514" s="113"/>
      <c r="AZ1514" s="113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</row>
    <row r="1515" spans="3:64" x14ac:dyDescent="0.2">
      <c r="C1515" s="62"/>
      <c r="D1515" s="62"/>
      <c r="AA1515" s="113"/>
      <c r="AB1515" s="113"/>
      <c r="AC1515" s="113"/>
      <c r="AD1515" s="113"/>
      <c r="AE1515" s="113"/>
      <c r="AG1515" s="270"/>
      <c r="AN1515" s="113"/>
      <c r="AO1515" s="113"/>
      <c r="AP1515" s="113"/>
      <c r="AQ1515" s="113"/>
      <c r="AR1515" s="113"/>
      <c r="AS1515" s="113"/>
      <c r="AT1515" s="113"/>
      <c r="AU1515" s="113"/>
    </row>
    <row r="1516" spans="3:64" x14ac:dyDescent="0.2">
      <c r="C1516" s="62"/>
      <c r="D1516" s="62"/>
      <c r="AA1516" s="113"/>
      <c r="AB1516" s="113"/>
      <c r="AC1516" s="113"/>
      <c r="AD1516" s="113"/>
      <c r="AE1516" s="113"/>
      <c r="AG1516" s="270"/>
      <c r="AN1516" s="113"/>
      <c r="AO1516" s="113"/>
      <c r="AP1516" s="113"/>
      <c r="AQ1516" s="113"/>
      <c r="AR1516" s="113"/>
      <c r="AS1516" s="113"/>
      <c r="AT1516" s="113"/>
      <c r="AU1516" s="113"/>
      <c r="AV1516" s="113"/>
      <c r="AX1516" s="113"/>
    </row>
    <row r="1517" spans="3:64" x14ac:dyDescent="0.2">
      <c r="C1517" s="62"/>
      <c r="D1517" s="62"/>
      <c r="AA1517" s="113"/>
      <c r="AB1517" s="113"/>
      <c r="AC1517" s="113"/>
      <c r="AD1517" s="113"/>
      <c r="AE1517" s="113"/>
      <c r="AG1517" s="270"/>
      <c r="AN1517" s="113"/>
      <c r="AO1517" s="113"/>
      <c r="AP1517" s="113"/>
      <c r="AQ1517" s="113"/>
      <c r="AR1517" s="113"/>
      <c r="AS1517" s="113"/>
      <c r="AT1517" s="113"/>
      <c r="AU1517" s="113"/>
      <c r="AV1517" s="113"/>
      <c r="AW1517" s="113"/>
      <c r="AX1517" s="113"/>
      <c r="AY1517" s="113"/>
      <c r="AZ1517" s="113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</row>
    <row r="1518" spans="3:64" x14ac:dyDescent="0.2">
      <c r="C1518" s="62"/>
      <c r="D1518" s="62"/>
      <c r="AA1518" s="113"/>
      <c r="AB1518" s="113"/>
      <c r="AC1518" s="113"/>
      <c r="AD1518" s="113"/>
      <c r="AE1518" s="113"/>
      <c r="AG1518" s="270"/>
      <c r="AN1518" s="113"/>
      <c r="AO1518" s="113"/>
      <c r="AP1518" s="113"/>
      <c r="AQ1518" s="113"/>
      <c r="AR1518" s="113"/>
      <c r="AS1518" s="113"/>
      <c r="AT1518" s="113"/>
      <c r="AU1518" s="113"/>
      <c r="AV1518" s="113"/>
      <c r="AW1518" s="113"/>
      <c r="AX1518" s="113"/>
      <c r="AY1518" s="113"/>
      <c r="AZ1518" s="113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</row>
    <row r="1519" spans="3:64" x14ac:dyDescent="0.2">
      <c r="C1519" s="62"/>
      <c r="D1519" s="62"/>
      <c r="AA1519" s="113"/>
      <c r="AB1519" s="113"/>
      <c r="AC1519" s="113"/>
      <c r="AD1519" s="113"/>
      <c r="AE1519" s="113"/>
      <c r="AG1519" s="270"/>
      <c r="AN1519" s="113"/>
      <c r="AO1519" s="113"/>
      <c r="AP1519" s="113"/>
      <c r="AQ1519" s="113"/>
      <c r="AR1519" s="113"/>
      <c r="AS1519" s="113"/>
      <c r="AT1519" s="113"/>
      <c r="AU1519" s="113"/>
      <c r="AV1519" s="113"/>
      <c r="AW1519" s="113"/>
      <c r="AX1519" s="113"/>
      <c r="AY1519" s="113"/>
      <c r="AZ1519" s="113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</row>
    <row r="1520" spans="3:64" x14ac:dyDescent="0.2">
      <c r="C1520" s="62"/>
      <c r="D1520" s="62"/>
      <c r="AA1520" s="113"/>
      <c r="AB1520" s="113"/>
      <c r="AC1520" s="113"/>
      <c r="AD1520" s="113"/>
      <c r="AE1520" s="113"/>
      <c r="AG1520" s="270"/>
      <c r="AN1520" s="113"/>
      <c r="AO1520" s="113"/>
      <c r="AP1520" s="113"/>
      <c r="AQ1520" s="113"/>
      <c r="AR1520" s="113"/>
      <c r="AS1520" s="113"/>
      <c r="AT1520" s="113"/>
      <c r="AU1520" s="113"/>
      <c r="AV1520" s="113"/>
    </row>
    <row r="1521" spans="3:64" x14ac:dyDescent="0.2">
      <c r="C1521" s="62"/>
      <c r="D1521" s="62"/>
      <c r="AA1521" s="113"/>
      <c r="AB1521" s="113"/>
      <c r="AC1521" s="113"/>
      <c r="AD1521" s="113"/>
      <c r="AE1521" s="113"/>
      <c r="AG1521" s="270"/>
      <c r="AN1521" s="113"/>
      <c r="AO1521" s="113"/>
      <c r="AP1521" s="113"/>
      <c r="AQ1521" s="113"/>
      <c r="AR1521" s="113"/>
      <c r="AS1521" s="113"/>
      <c r="AT1521" s="113"/>
      <c r="AU1521" s="113"/>
      <c r="AV1521" s="113"/>
    </row>
    <row r="1522" spans="3:64" x14ac:dyDescent="0.2">
      <c r="C1522" s="62"/>
      <c r="D1522" s="62"/>
      <c r="AA1522" s="113"/>
      <c r="AB1522" s="113"/>
      <c r="AC1522" s="113"/>
      <c r="AD1522" s="113"/>
      <c r="AE1522" s="113"/>
      <c r="AG1522" s="270"/>
      <c r="AN1522" s="113"/>
      <c r="AO1522" s="113"/>
      <c r="AP1522" s="113"/>
      <c r="AQ1522" s="113"/>
      <c r="AR1522" s="113"/>
      <c r="AS1522" s="113"/>
      <c r="AT1522" s="113"/>
      <c r="AU1522" s="113"/>
      <c r="AV1522" s="113"/>
      <c r="AX1522" s="113"/>
      <c r="AY1522" s="113"/>
      <c r="AZ1522" s="113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</row>
    <row r="1523" spans="3:64" x14ac:dyDescent="0.2">
      <c r="C1523" s="62"/>
      <c r="D1523" s="62"/>
      <c r="AA1523" s="113"/>
      <c r="AB1523" s="113"/>
      <c r="AC1523" s="113"/>
      <c r="AD1523" s="113"/>
      <c r="AE1523" s="113"/>
      <c r="AG1523" s="270"/>
      <c r="AN1523" s="113"/>
      <c r="AO1523" s="113"/>
      <c r="AP1523" s="113"/>
      <c r="AQ1523" s="113"/>
      <c r="AR1523" s="113"/>
      <c r="AS1523" s="113"/>
      <c r="AT1523" s="113"/>
      <c r="AU1523" s="113"/>
      <c r="AV1523" s="113"/>
    </row>
    <row r="1524" spans="3:64" x14ac:dyDescent="0.2">
      <c r="C1524" s="62"/>
      <c r="D1524" s="62"/>
      <c r="AA1524" s="113"/>
      <c r="AB1524" s="113"/>
      <c r="AC1524" s="113"/>
      <c r="AD1524" s="113"/>
      <c r="AE1524" s="113"/>
      <c r="AG1524" s="270"/>
      <c r="AN1524" s="113"/>
      <c r="AO1524" s="113"/>
      <c r="AP1524" s="113"/>
      <c r="AQ1524" s="113"/>
      <c r="AR1524" s="113"/>
      <c r="AS1524" s="113"/>
      <c r="AT1524" s="113"/>
      <c r="AU1524" s="113"/>
      <c r="AV1524" s="113"/>
      <c r="AX1524" s="113"/>
      <c r="AY1524" s="113"/>
      <c r="AZ1524" s="113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</row>
    <row r="1525" spans="3:64" x14ac:dyDescent="0.2">
      <c r="C1525" s="62"/>
      <c r="D1525" s="62"/>
      <c r="AA1525" s="113"/>
      <c r="AB1525" s="113"/>
      <c r="AC1525" s="113"/>
      <c r="AD1525" s="113"/>
      <c r="AE1525" s="113"/>
      <c r="AG1525" s="270"/>
      <c r="AN1525" s="113"/>
      <c r="AO1525" s="113"/>
      <c r="AP1525" s="113"/>
      <c r="AQ1525" s="113"/>
      <c r="AR1525" s="113"/>
      <c r="AS1525" s="113"/>
      <c r="AT1525" s="113"/>
      <c r="AU1525" s="113"/>
      <c r="AV1525" s="113"/>
    </row>
    <row r="1526" spans="3:64" x14ac:dyDescent="0.2">
      <c r="C1526" s="62"/>
      <c r="D1526" s="62"/>
      <c r="AA1526" s="113"/>
      <c r="AB1526" s="113"/>
      <c r="AC1526" s="113"/>
      <c r="AD1526" s="113"/>
      <c r="AE1526" s="113"/>
      <c r="AG1526" s="270"/>
      <c r="AN1526" s="113"/>
      <c r="AO1526" s="113"/>
      <c r="AP1526" s="113"/>
      <c r="AQ1526" s="113"/>
      <c r="AR1526" s="113"/>
      <c r="AS1526" s="113"/>
      <c r="AT1526" s="113"/>
      <c r="AU1526" s="113"/>
      <c r="AV1526" s="113"/>
    </row>
    <row r="1527" spans="3:64" x14ac:dyDescent="0.2">
      <c r="C1527" s="62"/>
      <c r="D1527" s="62"/>
      <c r="AA1527" s="113"/>
      <c r="AB1527" s="113"/>
      <c r="AC1527" s="113"/>
      <c r="AD1527" s="113"/>
      <c r="AE1527" s="113"/>
      <c r="AG1527" s="270"/>
      <c r="AN1527" s="113"/>
      <c r="AO1527" s="113"/>
      <c r="AP1527" s="113"/>
      <c r="AQ1527" s="113"/>
      <c r="AR1527" s="113"/>
      <c r="AS1527" s="113"/>
      <c r="AT1527" s="113"/>
      <c r="AU1527" s="113"/>
      <c r="AV1527" s="113"/>
      <c r="AX1527" s="113"/>
    </row>
    <row r="1528" spans="3:64" x14ac:dyDescent="0.2">
      <c r="C1528" s="62"/>
      <c r="D1528" s="62"/>
      <c r="AA1528" s="113"/>
      <c r="AB1528" s="113"/>
      <c r="AC1528" s="113"/>
      <c r="AD1528" s="113"/>
      <c r="AE1528" s="113"/>
      <c r="AG1528" s="270"/>
      <c r="AN1528" s="113"/>
      <c r="AO1528" s="113"/>
      <c r="AP1528" s="113"/>
      <c r="AQ1528" s="113"/>
      <c r="AR1528" s="113"/>
      <c r="AS1528" s="113"/>
      <c r="AT1528" s="113"/>
      <c r="AU1528" s="113"/>
      <c r="AV1528" s="113"/>
    </row>
    <row r="1529" spans="3:64" x14ac:dyDescent="0.2">
      <c r="C1529" s="62"/>
      <c r="D1529" s="62"/>
      <c r="AA1529" s="113"/>
      <c r="AB1529" s="113"/>
      <c r="AC1529" s="113"/>
      <c r="AD1529" s="113"/>
      <c r="AE1529" s="113"/>
      <c r="AG1529" s="270"/>
      <c r="AN1529" s="113"/>
      <c r="AO1529" s="113"/>
      <c r="AP1529" s="113"/>
      <c r="AQ1529" s="113"/>
      <c r="AR1529" s="113"/>
      <c r="AS1529" s="113"/>
      <c r="AT1529" s="113"/>
      <c r="AU1529" s="113"/>
      <c r="AV1529" s="113"/>
      <c r="AX1529" s="113"/>
    </row>
    <row r="1530" spans="3:64" x14ac:dyDescent="0.2">
      <c r="C1530" s="62"/>
      <c r="D1530" s="62"/>
      <c r="AA1530" s="113"/>
      <c r="AB1530" s="113"/>
      <c r="AC1530" s="113"/>
      <c r="AD1530" s="113"/>
      <c r="AE1530" s="113"/>
      <c r="AG1530" s="270"/>
      <c r="AN1530" s="113"/>
      <c r="AO1530" s="113"/>
      <c r="AP1530" s="113"/>
      <c r="AQ1530" s="113"/>
      <c r="AR1530" s="113"/>
      <c r="AS1530" s="113"/>
      <c r="AT1530" s="113"/>
      <c r="AU1530" s="113"/>
      <c r="AV1530" s="113"/>
    </row>
    <row r="1531" spans="3:64" x14ac:dyDescent="0.2">
      <c r="C1531" s="62"/>
      <c r="D1531" s="62"/>
      <c r="AA1531" s="113"/>
      <c r="AB1531" s="113"/>
      <c r="AC1531" s="113"/>
      <c r="AD1531" s="113"/>
      <c r="AE1531" s="113"/>
      <c r="AG1531" s="270"/>
      <c r="AN1531" s="113"/>
      <c r="AO1531" s="113"/>
      <c r="AP1531" s="113"/>
      <c r="AQ1531" s="113"/>
      <c r="AR1531" s="113"/>
      <c r="AS1531" s="113"/>
      <c r="AT1531" s="113"/>
      <c r="AU1531" s="113"/>
      <c r="AV1531" s="113"/>
    </row>
    <row r="1532" spans="3:64" x14ac:dyDescent="0.2">
      <c r="C1532" s="62"/>
      <c r="D1532" s="62"/>
      <c r="AA1532" s="113"/>
      <c r="AB1532" s="113"/>
      <c r="AC1532" s="113"/>
      <c r="AD1532" s="113"/>
      <c r="AE1532" s="113"/>
      <c r="AG1532" s="270"/>
      <c r="AN1532" s="113"/>
      <c r="AO1532" s="113"/>
      <c r="AP1532" s="113"/>
      <c r="AQ1532" s="113"/>
      <c r="AR1532" s="113"/>
      <c r="AS1532" s="113"/>
      <c r="AT1532" s="113"/>
      <c r="AU1532" s="113"/>
      <c r="AV1532" s="113"/>
    </row>
    <row r="1533" spans="3:64" x14ac:dyDescent="0.2">
      <c r="C1533" s="62"/>
      <c r="D1533" s="62"/>
      <c r="AA1533" s="113"/>
      <c r="AB1533" s="113"/>
      <c r="AC1533" s="113"/>
      <c r="AD1533" s="113"/>
      <c r="AE1533" s="113"/>
      <c r="AG1533" s="270"/>
      <c r="AN1533" s="113"/>
      <c r="AO1533" s="113"/>
      <c r="AP1533" s="113"/>
      <c r="AQ1533" s="113"/>
      <c r="AR1533" s="113"/>
      <c r="AS1533" s="113"/>
      <c r="AT1533" s="113"/>
      <c r="AU1533" s="113"/>
    </row>
    <row r="1534" spans="3:64" x14ac:dyDescent="0.2">
      <c r="C1534" s="62"/>
      <c r="D1534" s="62"/>
      <c r="AA1534" s="113"/>
      <c r="AB1534" s="113"/>
      <c r="AC1534" s="113"/>
      <c r="AD1534" s="113"/>
      <c r="AE1534" s="113"/>
      <c r="AG1534" s="270"/>
      <c r="AN1534" s="113"/>
      <c r="AO1534" s="113"/>
      <c r="AP1534" s="113"/>
      <c r="AQ1534" s="113"/>
      <c r="AR1534" s="113"/>
      <c r="AS1534" s="113"/>
      <c r="AT1534" s="113"/>
      <c r="AU1534" s="113"/>
      <c r="AV1534" s="113"/>
    </row>
    <row r="1535" spans="3:64" x14ac:dyDescent="0.2">
      <c r="C1535" s="62"/>
      <c r="D1535" s="62"/>
      <c r="AA1535" s="113"/>
      <c r="AB1535" s="113"/>
      <c r="AC1535" s="113"/>
      <c r="AD1535" s="113"/>
      <c r="AE1535" s="113"/>
      <c r="AG1535" s="270"/>
      <c r="AN1535" s="113"/>
      <c r="AO1535" s="113"/>
      <c r="AP1535" s="113"/>
      <c r="AQ1535" s="113"/>
      <c r="AR1535" s="113"/>
      <c r="AS1535" s="113"/>
      <c r="AT1535" s="113"/>
      <c r="AU1535" s="113"/>
      <c r="AV1535" s="113"/>
      <c r="AW1535" s="113"/>
      <c r="AX1535" s="113"/>
      <c r="AY1535" s="113"/>
      <c r="AZ1535" s="113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</row>
    <row r="1536" spans="3:64" x14ac:dyDescent="0.2">
      <c r="C1536" s="62"/>
      <c r="D1536" s="62"/>
      <c r="AA1536" s="113"/>
      <c r="AB1536" s="113"/>
      <c r="AC1536" s="113"/>
      <c r="AD1536" s="113"/>
      <c r="AE1536" s="113"/>
      <c r="AG1536" s="270"/>
      <c r="AN1536" s="113"/>
      <c r="AO1536" s="113"/>
      <c r="AP1536" s="113"/>
      <c r="AQ1536" s="113"/>
      <c r="AR1536" s="113"/>
      <c r="AS1536" s="113"/>
      <c r="AT1536" s="113"/>
      <c r="AU1536" s="113"/>
    </row>
    <row r="1537" spans="3:64" x14ac:dyDescent="0.2">
      <c r="C1537" s="62"/>
      <c r="D1537" s="62"/>
      <c r="AA1537" s="113"/>
      <c r="AB1537" s="113"/>
      <c r="AC1537" s="113"/>
      <c r="AD1537" s="113"/>
      <c r="AE1537" s="113"/>
      <c r="AG1537" s="270"/>
      <c r="AN1537" s="113"/>
      <c r="AO1537" s="113"/>
      <c r="AP1537" s="113"/>
      <c r="AQ1537" s="113"/>
      <c r="AR1537" s="113"/>
      <c r="AS1537" s="113"/>
      <c r="AT1537" s="113"/>
      <c r="AU1537" s="113"/>
    </row>
    <row r="1538" spans="3:64" x14ac:dyDescent="0.2">
      <c r="C1538" s="62"/>
      <c r="D1538" s="62"/>
      <c r="AA1538" s="113"/>
      <c r="AB1538" s="113"/>
      <c r="AC1538" s="113"/>
      <c r="AD1538" s="113"/>
      <c r="AE1538" s="113"/>
      <c r="AG1538" s="270"/>
      <c r="AN1538" s="113"/>
      <c r="AO1538" s="113"/>
      <c r="AP1538" s="113"/>
      <c r="AQ1538" s="113"/>
      <c r="AR1538" s="113"/>
      <c r="AS1538" s="113"/>
      <c r="AT1538" s="113"/>
      <c r="AU1538" s="113"/>
    </row>
    <row r="1539" spans="3:64" x14ac:dyDescent="0.2">
      <c r="C1539" s="62"/>
      <c r="D1539" s="62"/>
      <c r="AA1539" s="113"/>
      <c r="AB1539" s="113"/>
      <c r="AC1539" s="113"/>
      <c r="AD1539" s="113"/>
      <c r="AE1539" s="113"/>
      <c r="AG1539" s="270"/>
      <c r="AN1539" s="113"/>
      <c r="AO1539" s="113"/>
      <c r="AP1539" s="113"/>
      <c r="AQ1539" s="113"/>
      <c r="AR1539" s="113"/>
      <c r="AS1539" s="113"/>
      <c r="AT1539" s="113"/>
      <c r="AU1539" s="113"/>
      <c r="AV1539" s="113"/>
    </row>
    <row r="1540" spans="3:64" x14ac:dyDescent="0.2">
      <c r="C1540" s="62"/>
      <c r="D1540" s="62"/>
      <c r="AA1540" s="113"/>
      <c r="AB1540" s="113"/>
      <c r="AC1540" s="113"/>
      <c r="AD1540" s="113"/>
      <c r="AE1540" s="113"/>
      <c r="AG1540" s="270"/>
      <c r="AN1540" s="113"/>
      <c r="AO1540" s="113"/>
      <c r="AP1540" s="113"/>
      <c r="AQ1540" s="113"/>
      <c r="AR1540" s="113"/>
      <c r="AS1540" s="113"/>
      <c r="AT1540" s="113"/>
      <c r="AU1540" s="113"/>
      <c r="AV1540" s="113"/>
    </row>
    <row r="1541" spans="3:64" x14ac:dyDescent="0.2">
      <c r="C1541" s="62"/>
      <c r="D1541" s="62"/>
      <c r="AA1541" s="113"/>
      <c r="AB1541" s="113"/>
      <c r="AC1541" s="113"/>
      <c r="AD1541" s="113"/>
      <c r="AE1541" s="113"/>
      <c r="AG1541" s="270"/>
      <c r="AN1541" s="113"/>
      <c r="AO1541" s="113"/>
      <c r="AP1541" s="113"/>
      <c r="AQ1541" s="113"/>
      <c r="AR1541" s="113"/>
      <c r="AS1541" s="113"/>
      <c r="AT1541" s="113"/>
      <c r="AU1541" s="113"/>
      <c r="AV1541" s="113"/>
    </row>
    <row r="1542" spans="3:64" x14ac:dyDescent="0.2">
      <c r="C1542" s="62"/>
      <c r="D1542" s="62"/>
      <c r="AA1542" s="113"/>
      <c r="AB1542" s="113"/>
      <c r="AC1542" s="113"/>
      <c r="AD1542" s="113"/>
      <c r="AE1542" s="113"/>
      <c r="AG1542" s="270"/>
      <c r="AN1542" s="113"/>
      <c r="AO1542" s="113"/>
      <c r="AP1542" s="113"/>
      <c r="AQ1542" s="113"/>
      <c r="AR1542" s="113"/>
      <c r="AS1542" s="113"/>
      <c r="AT1542" s="113"/>
      <c r="AU1542" s="113"/>
    </row>
    <row r="1543" spans="3:64" x14ac:dyDescent="0.2">
      <c r="C1543" s="62"/>
      <c r="D1543" s="62"/>
      <c r="AA1543" s="113"/>
      <c r="AB1543" s="113"/>
      <c r="AC1543" s="113"/>
      <c r="AD1543" s="113"/>
      <c r="AE1543" s="113"/>
      <c r="AG1543" s="270"/>
      <c r="AN1543" s="113"/>
      <c r="AO1543" s="113"/>
      <c r="AP1543" s="113"/>
      <c r="AQ1543" s="113"/>
      <c r="AR1543" s="113"/>
      <c r="AS1543" s="113"/>
      <c r="AT1543" s="113"/>
      <c r="AU1543" s="113"/>
      <c r="AV1543" s="113"/>
      <c r="AW1543" s="113"/>
      <c r="AX1543" s="113"/>
      <c r="AY1543" s="113"/>
      <c r="AZ1543" s="113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</row>
    <row r="1544" spans="3:64" x14ac:dyDescent="0.2">
      <c r="C1544" s="62"/>
      <c r="D1544" s="62"/>
      <c r="AA1544" s="113"/>
      <c r="AB1544" s="113"/>
      <c r="AC1544" s="113"/>
      <c r="AD1544" s="113"/>
      <c r="AE1544" s="113"/>
      <c r="AG1544" s="270"/>
      <c r="AN1544" s="113"/>
      <c r="AO1544" s="113"/>
      <c r="AP1544" s="113"/>
      <c r="AQ1544" s="113"/>
      <c r="AR1544" s="113"/>
      <c r="AS1544" s="113"/>
      <c r="AT1544" s="113"/>
      <c r="AU1544" s="113"/>
      <c r="AV1544" s="113"/>
      <c r="AX1544" s="113"/>
      <c r="AY1544" s="113"/>
      <c r="AZ1544" s="113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</row>
    <row r="1545" spans="3:64" x14ac:dyDescent="0.2">
      <c r="C1545" s="62"/>
      <c r="D1545" s="62"/>
      <c r="AA1545" s="113"/>
      <c r="AB1545" s="113"/>
      <c r="AC1545" s="113"/>
      <c r="AD1545" s="113"/>
      <c r="AE1545" s="113"/>
      <c r="AG1545" s="270"/>
      <c r="AN1545" s="113"/>
      <c r="AO1545" s="113"/>
      <c r="AP1545" s="113"/>
      <c r="AQ1545" s="113"/>
      <c r="AR1545" s="113"/>
      <c r="AS1545" s="113"/>
      <c r="AT1545" s="113"/>
      <c r="AU1545" s="113"/>
    </row>
    <row r="1546" spans="3:64" x14ac:dyDescent="0.2">
      <c r="C1546" s="62"/>
      <c r="D1546" s="62"/>
      <c r="AA1546" s="113"/>
      <c r="AB1546" s="113"/>
      <c r="AC1546" s="113"/>
      <c r="AD1546" s="113"/>
      <c r="AE1546" s="113"/>
      <c r="AG1546" s="270"/>
      <c r="AN1546" s="113"/>
      <c r="AO1546" s="113"/>
      <c r="AP1546" s="113"/>
      <c r="AQ1546" s="113"/>
      <c r="AR1546" s="113"/>
      <c r="AS1546" s="113"/>
      <c r="AT1546" s="113"/>
      <c r="AU1546" s="113"/>
      <c r="AV1546" s="113"/>
    </row>
    <row r="1547" spans="3:64" x14ac:dyDescent="0.2">
      <c r="C1547" s="62"/>
      <c r="D1547" s="62"/>
      <c r="AA1547" s="113"/>
      <c r="AB1547" s="113"/>
      <c r="AC1547" s="113"/>
      <c r="AD1547" s="113"/>
      <c r="AE1547" s="113"/>
      <c r="AG1547" s="270"/>
      <c r="AN1547" s="113"/>
      <c r="AO1547" s="113"/>
      <c r="AP1547" s="113"/>
      <c r="AQ1547" s="113"/>
      <c r="AR1547" s="113"/>
      <c r="AS1547" s="113"/>
      <c r="AT1547" s="113"/>
      <c r="AU1547" s="113"/>
    </row>
    <row r="1548" spans="3:64" x14ac:dyDescent="0.2">
      <c r="C1548" s="62"/>
      <c r="D1548" s="62"/>
      <c r="AA1548" s="113"/>
      <c r="AB1548" s="113"/>
      <c r="AC1548" s="113"/>
      <c r="AD1548" s="113"/>
      <c r="AE1548" s="113"/>
      <c r="AG1548" s="270"/>
      <c r="AN1548" s="113"/>
      <c r="AO1548" s="113"/>
      <c r="AP1548" s="113"/>
      <c r="AQ1548" s="113"/>
      <c r="AR1548" s="113"/>
      <c r="AS1548" s="113"/>
      <c r="AT1548" s="113"/>
      <c r="AU1548" s="113"/>
      <c r="AV1548" s="113"/>
      <c r="AW1548" s="113"/>
      <c r="AX1548" s="113"/>
      <c r="AY1548" s="113"/>
      <c r="AZ1548" s="113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</row>
    <row r="1549" spans="3:64" x14ac:dyDescent="0.2">
      <c r="C1549" s="62"/>
      <c r="D1549" s="62"/>
      <c r="AA1549" s="113"/>
      <c r="AB1549" s="113"/>
      <c r="AC1549" s="113"/>
      <c r="AD1549" s="113"/>
      <c r="AE1549" s="113"/>
      <c r="AG1549" s="270"/>
      <c r="AN1549" s="113"/>
      <c r="AO1549" s="113"/>
      <c r="AP1549" s="113"/>
      <c r="AQ1549" s="113"/>
      <c r="AR1549" s="113"/>
      <c r="AS1549" s="113"/>
      <c r="AT1549" s="113"/>
      <c r="AU1549" s="113"/>
    </row>
    <row r="1550" spans="3:64" x14ac:dyDescent="0.2">
      <c r="C1550" s="62"/>
      <c r="D1550" s="62"/>
      <c r="AA1550" s="113"/>
      <c r="AB1550" s="113"/>
      <c r="AC1550" s="113"/>
      <c r="AD1550" s="113"/>
      <c r="AE1550" s="113"/>
      <c r="AG1550" s="270"/>
      <c r="AN1550" s="113"/>
      <c r="AO1550" s="113"/>
      <c r="AP1550" s="113"/>
      <c r="AQ1550" s="113"/>
      <c r="AR1550" s="113"/>
      <c r="AS1550" s="113"/>
      <c r="AT1550" s="113"/>
      <c r="AU1550" s="113"/>
      <c r="AV1550" s="113"/>
      <c r="AX1550" s="113"/>
    </row>
    <row r="1551" spans="3:64" x14ac:dyDescent="0.2">
      <c r="C1551" s="62"/>
      <c r="D1551" s="62"/>
      <c r="AA1551" s="113"/>
      <c r="AB1551" s="113"/>
      <c r="AC1551" s="113"/>
      <c r="AD1551" s="113"/>
      <c r="AE1551" s="113"/>
      <c r="AG1551" s="270"/>
      <c r="AN1551" s="113"/>
      <c r="AO1551" s="113"/>
      <c r="AP1551" s="113"/>
      <c r="AQ1551" s="113"/>
      <c r="AR1551" s="113"/>
      <c r="AS1551" s="113"/>
      <c r="AT1551" s="113"/>
      <c r="AU1551" s="113"/>
      <c r="AV1551" s="113"/>
      <c r="AX1551" s="113"/>
    </row>
    <row r="1552" spans="3:64" x14ac:dyDescent="0.2">
      <c r="C1552" s="62"/>
      <c r="D1552" s="62"/>
      <c r="AA1552" s="113"/>
      <c r="AB1552" s="113"/>
      <c r="AC1552" s="113"/>
      <c r="AD1552" s="113"/>
      <c r="AE1552" s="113"/>
      <c r="AG1552" s="270"/>
      <c r="AN1552" s="113"/>
      <c r="AO1552" s="113"/>
      <c r="AP1552" s="113"/>
      <c r="AQ1552" s="113"/>
      <c r="AR1552" s="113"/>
      <c r="AS1552" s="113"/>
      <c r="AT1552" s="113"/>
      <c r="AU1552" s="113"/>
      <c r="AV1552" s="113"/>
      <c r="AX1552" s="113"/>
    </row>
    <row r="1553" spans="3:64" x14ac:dyDescent="0.2">
      <c r="C1553" s="62"/>
      <c r="D1553" s="62"/>
      <c r="AA1553" s="113"/>
      <c r="AB1553" s="113"/>
      <c r="AC1553" s="113"/>
      <c r="AD1553" s="113"/>
      <c r="AE1553" s="113"/>
      <c r="AG1553" s="270"/>
      <c r="AN1553" s="113"/>
      <c r="AO1553" s="113"/>
      <c r="AP1553" s="113"/>
      <c r="AQ1553" s="113"/>
      <c r="AR1553" s="113"/>
      <c r="AS1553" s="113"/>
      <c r="AT1553" s="113"/>
      <c r="AU1553" s="113"/>
      <c r="AV1553" s="113"/>
    </row>
    <row r="1554" spans="3:64" x14ac:dyDescent="0.2">
      <c r="C1554" s="62"/>
      <c r="D1554" s="62"/>
      <c r="AA1554" s="113"/>
      <c r="AB1554" s="113"/>
      <c r="AC1554" s="113"/>
      <c r="AD1554" s="113"/>
      <c r="AE1554" s="113"/>
      <c r="AG1554" s="270"/>
      <c r="AN1554" s="113"/>
      <c r="AO1554" s="113"/>
      <c r="AP1554" s="113"/>
      <c r="AQ1554" s="113"/>
      <c r="AR1554" s="113"/>
      <c r="AS1554" s="113"/>
      <c r="AT1554" s="113"/>
      <c r="AU1554" s="113"/>
    </row>
    <row r="1555" spans="3:64" x14ac:dyDescent="0.2">
      <c r="C1555" s="62"/>
      <c r="D1555" s="62"/>
      <c r="AA1555" s="113"/>
      <c r="AB1555" s="113"/>
      <c r="AC1555" s="113"/>
      <c r="AD1555" s="113"/>
      <c r="AE1555" s="113"/>
      <c r="AG1555" s="270"/>
      <c r="AN1555" s="113"/>
      <c r="AO1555" s="113"/>
      <c r="AP1555" s="113"/>
      <c r="AQ1555" s="113"/>
      <c r="AR1555" s="113"/>
      <c r="AS1555" s="113"/>
      <c r="AT1555" s="113"/>
      <c r="AU1555" s="113"/>
      <c r="AV1555" s="113"/>
    </row>
    <row r="1556" spans="3:64" x14ac:dyDescent="0.2">
      <c r="C1556" s="62"/>
      <c r="D1556" s="62"/>
      <c r="AA1556" s="113"/>
      <c r="AB1556" s="113"/>
      <c r="AC1556" s="113"/>
      <c r="AD1556" s="113"/>
      <c r="AE1556" s="113"/>
      <c r="AG1556" s="270"/>
      <c r="AN1556" s="113"/>
      <c r="AO1556" s="113"/>
      <c r="AP1556" s="113"/>
      <c r="AQ1556" s="113"/>
      <c r="AR1556" s="113"/>
      <c r="AS1556" s="113"/>
      <c r="AT1556" s="113"/>
      <c r="AU1556" s="113"/>
      <c r="AV1556" s="113"/>
    </row>
    <row r="1557" spans="3:64" x14ac:dyDescent="0.2">
      <c r="C1557" s="62"/>
      <c r="D1557" s="62"/>
      <c r="AA1557" s="113"/>
      <c r="AB1557" s="113"/>
      <c r="AC1557" s="113"/>
      <c r="AD1557" s="113"/>
      <c r="AE1557" s="113"/>
      <c r="AG1557" s="270"/>
      <c r="AN1557" s="113"/>
      <c r="AO1557" s="113"/>
      <c r="AP1557" s="113"/>
      <c r="AQ1557" s="113"/>
      <c r="AR1557" s="113"/>
      <c r="AS1557" s="113"/>
      <c r="AT1557" s="113"/>
      <c r="AU1557" s="113"/>
      <c r="AV1557" s="113"/>
      <c r="AW1557" s="113"/>
      <c r="AX1557" s="113"/>
      <c r="AY1557" s="113"/>
      <c r="AZ1557" s="113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</row>
    <row r="1558" spans="3:64" x14ac:dyDescent="0.2">
      <c r="C1558" s="62"/>
      <c r="D1558" s="62"/>
      <c r="AA1558" s="113"/>
      <c r="AB1558" s="113"/>
      <c r="AC1558" s="113"/>
      <c r="AD1558" s="113"/>
      <c r="AE1558" s="113"/>
      <c r="AG1558" s="270"/>
      <c r="AN1558" s="113"/>
      <c r="AO1558" s="113"/>
      <c r="AP1558" s="113"/>
      <c r="AQ1558" s="113"/>
      <c r="AR1558" s="113"/>
      <c r="AS1558" s="113"/>
      <c r="AT1558" s="113"/>
      <c r="AU1558" s="113"/>
    </row>
    <row r="1559" spans="3:64" x14ac:dyDescent="0.2">
      <c r="C1559" s="62"/>
      <c r="D1559" s="62"/>
      <c r="AA1559" s="113"/>
      <c r="AB1559" s="113"/>
      <c r="AC1559" s="113"/>
      <c r="AD1559" s="113"/>
      <c r="AE1559" s="113"/>
      <c r="AG1559" s="270"/>
      <c r="AN1559" s="113"/>
      <c r="AO1559" s="113"/>
      <c r="AP1559" s="113"/>
      <c r="AQ1559" s="113"/>
      <c r="AR1559" s="113"/>
      <c r="AS1559" s="113"/>
      <c r="AT1559" s="113"/>
      <c r="AU1559" s="113"/>
    </row>
    <row r="1560" spans="3:64" x14ac:dyDescent="0.2">
      <c r="C1560" s="62"/>
      <c r="D1560" s="62"/>
      <c r="AA1560" s="113"/>
      <c r="AB1560" s="113"/>
      <c r="AC1560" s="113"/>
      <c r="AD1560" s="113"/>
      <c r="AE1560" s="113"/>
      <c r="AG1560" s="270"/>
      <c r="AN1560" s="113"/>
      <c r="AO1560" s="113"/>
      <c r="AP1560" s="113"/>
      <c r="AQ1560" s="113"/>
      <c r="AR1560" s="113"/>
      <c r="AS1560" s="113"/>
      <c r="AT1560" s="113"/>
      <c r="AU1560" s="113"/>
      <c r="AV1560" s="113"/>
      <c r="AW1560" s="113"/>
      <c r="AX1560" s="113"/>
      <c r="AY1560" s="113"/>
      <c r="AZ1560" s="113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</row>
    <row r="1561" spans="3:64" x14ac:dyDescent="0.2">
      <c r="C1561" s="62"/>
      <c r="D1561" s="62"/>
      <c r="AA1561" s="113"/>
      <c r="AB1561" s="113"/>
      <c r="AC1561" s="113"/>
      <c r="AD1561" s="113"/>
      <c r="AE1561" s="113"/>
      <c r="AG1561" s="270"/>
      <c r="AN1561" s="113"/>
      <c r="AO1561" s="113"/>
      <c r="AP1561" s="113"/>
      <c r="AQ1561" s="113"/>
      <c r="AR1561" s="113"/>
      <c r="AS1561" s="113"/>
      <c r="AT1561" s="113"/>
      <c r="AU1561" s="113"/>
      <c r="AV1561" s="113"/>
      <c r="AX1561" s="113"/>
      <c r="AY1561" s="113"/>
      <c r="AZ1561" s="113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</row>
    <row r="1562" spans="3:64" x14ac:dyDescent="0.2">
      <c r="C1562" s="62"/>
      <c r="D1562" s="62"/>
      <c r="AA1562" s="113"/>
      <c r="AB1562" s="113"/>
      <c r="AC1562" s="113"/>
      <c r="AD1562" s="113"/>
      <c r="AE1562" s="113"/>
      <c r="AG1562" s="270"/>
      <c r="AN1562" s="113"/>
      <c r="AO1562" s="113"/>
      <c r="AP1562" s="113"/>
      <c r="AQ1562" s="113"/>
      <c r="AR1562" s="113"/>
      <c r="AS1562" s="113"/>
      <c r="AT1562" s="113"/>
      <c r="AU1562" s="113"/>
      <c r="AV1562" s="113"/>
      <c r="AX1562" s="113"/>
    </row>
    <row r="1563" spans="3:64" x14ac:dyDescent="0.2">
      <c r="C1563" s="62"/>
      <c r="D1563" s="62"/>
      <c r="AA1563" s="113"/>
      <c r="AB1563" s="113"/>
      <c r="AC1563" s="113"/>
      <c r="AD1563" s="113"/>
      <c r="AE1563" s="113"/>
      <c r="AG1563" s="270"/>
      <c r="AN1563" s="113"/>
      <c r="AO1563" s="113"/>
      <c r="AP1563" s="113"/>
      <c r="AQ1563" s="113"/>
      <c r="AR1563" s="113"/>
      <c r="AS1563" s="113"/>
      <c r="AT1563" s="113"/>
      <c r="AU1563" s="113"/>
    </row>
    <row r="1564" spans="3:64" x14ac:dyDescent="0.2">
      <c r="C1564" s="62"/>
      <c r="D1564" s="62"/>
      <c r="AA1564" s="113"/>
      <c r="AB1564" s="113"/>
      <c r="AC1564" s="113"/>
      <c r="AD1564" s="113"/>
      <c r="AE1564" s="113"/>
      <c r="AG1564" s="270"/>
      <c r="AN1564" s="113"/>
      <c r="AO1564" s="113"/>
      <c r="AP1564" s="113"/>
      <c r="AQ1564" s="113"/>
      <c r="AR1564" s="113"/>
      <c r="AS1564" s="113"/>
      <c r="AT1564" s="113"/>
      <c r="AU1564" s="113"/>
      <c r="AV1564" s="113"/>
    </row>
    <row r="1565" spans="3:64" x14ac:dyDescent="0.2">
      <c r="C1565" s="62"/>
      <c r="D1565" s="62"/>
      <c r="AA1565" s="113"/>
      <c r="AB1565" s="113"/>
      <c r="AC1565" s="113"/>
      <c r="AD1565" s="113"/>
      <c r="AE1565" s="113"/>
      <c r="AG1565" s="270"/>
      <c r="AN1565" s="113"/>
      <c r="AO1565" s="113"/>
      <c r="AP1565" s="113"/>
      <c r="AQ1565" s="113"/>
      <c r="AR1565" s="113"/>
      <c r="AS1565" s="113"/>
      <c r="AT1565" s="113"/>
      <c r="AU1565" s="113"/>
      <c r="AV1565" s="113"/>
    </row>
    <row r="1566" spans="3:64" x14ac:dyDescent="0.2">
      <c r="C1566" s="62"/>
      <c r="D1566" s="62"/>
      <c r="AA1566" s="113"/>
      <c r="AB1566" s="113"/>
      <c r="AC1566" s="113"/>
      <c r="AD1566" s="113"/>
      <c r="AE1566" s="113"/>
      <c r="AG1566" s="270"/>
      <c r="AN1566" s="113"/>
      <c r="AO1566" s="113"/>
      <c r="AP1566" s="113"/>
      <c r="AQ1566" s="113"/>
      <c r="AR1566" s="113"/>
      <c r="AS1566" s="113"/>
      <c r="AT1566" s="113"/>
      <c r="AU1566" s="113"/>
      <c r="AV1566" s="113"/>
      <c r="AX1566" s="113"/>
    </row>
    <row r="1567" spans="3:64" x14ac:dyDescent="0.2">
      <c r="C1567" s="62"/>
      <c r="D1567" s="62"/>
      <c r="AA1567" s="113"/>
      <c r="AB1567" s="113"/>
      <c r="AC1567" s="113"/>
      <c r="AD1567" s="113"/>
      <c r="AE1567" s="113"/>
      <c r="AG1567" s="270"/>
      <c r="AN1567" s="113"/>
      <c r="AO1567" s="113"/>
      <c r="AP1567" s="113"/>
      <c r="AQ1567" s="113"/>
      <c r="AR1567" s="113"/>
      <c r="AS1567" s="113"/>
      <c r="AT1567" s="113"/>
      <c r="AU1567" s="113"/>
      <c r="AV1567" s="113"/>
      <c r="AX1567" s="113"/>
      <c r="AY1567" s="113"/>
      <c r="AZ1567" s="113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</row>
    <row r="1568" spans="3:64" x14ac:dyDescent="0.2">
      <c r="C1568" s="62"/>
      <c r="D1568" s="62"/>
      <c r="AA1568" s="113"/>
      <c r="AB1568" s="113"/>
      <c r="AC1568" s="113"/>
      <c r="AD1568" s="113"/>
      <c r="AE1568" s="113"/>
      <c r="AG1568" s="270"/>
      <c r="AN1568" s="113"/>
      <c r="AO1568" s="113"/>
      <c r="AP1568" s="113"/>
      <c r="AQ1568" s="113"/>
      <c r="AR1568" s="113"/>
      <c r="AS1568" s="113"/>
      <c r="AT1568" s="113"/>
      <c r="AU1568" s="113"/>
      <c r="AV1568" s="113"/>
    </row>
    <row r="1569" spans="3:64" x14ac:dyDescent="0.2">
      <c r="C1569" s="62"/>
      <c r="D1569" s="62"/>
      <c r="AA1569" s="113"/>
      <c r="AB1569" s="113"/>
      <c r="AC1569" s="113"/>
      <c r="AD1569" s="113"/>
      <c r="AE1569" s="113"/>
      <c r="AG1569" s="270"/>
      <c r="AN1569" s="113"/>
      <c r="AO1569" s="113"/>
      <c r="AP1569" s="113"/>
      <c r="AQ1569" s="113"/>
      <c r="AR1569" s="113"/>
      <c r="AS1569" s="113"/>
      <c r="AT1569" s="113"/>
      <c r="AU1569" s="113"/>
      <c r="AV1569" s="113"/>
    </row>
    <row r="1570" spans="3:64" x14ac:dyDescent="0.2">
      <c r="C1570" s="62"/>
      <c r="D1570" s="62"/>
      <c r="AA1570" s="113"/>
      <c r="AB1570" s="113"/>
      <c r="AC1570" s="113"/>
      <c r="AD1570" s="113"/>
      <c r="AE1570" s="113"/>
      <c r="AG1570" s="270"/>
      <c r="AN1570" s="113"/>
      <c r="AO1570" s="113"/>
      <c r="AP1570" s="113"/>
      <c r="AQ1570" s="113"/>
      <c r="AR1570" s="113"/>
      <c r="AS1570" s="113"/>
      <c r="AT1570" s="113"/>
      <c r="AU1570" s="113"/>
      <c r="AV1570" s="113"/>
    </row>
    <row r="1571" spans="3:64" x14ac:dyDescent="0.2">
      <c r="C1571" s="62"/>
      <c r="D1571" s="62"/>
      <c r="AA1571" s="113"/>
      <c r="AB1571" s="113"/>
      <c r="AC1571" s="113"/>
      <c r="AD1571" s="113"/>
      <c r="AE1571" s="113"/>
      <c r="AG1571" s="270"/>
      <c r="AN1571" s="113"/>
      <c r="AO1571" s="113"/>
      <c r="AP1571" s="113"/>
      <c r="AQ1571" s="113"/>
      <c r="AR1571" s="113"/>
      <c r="AS1571" s="113"/>
      <c r="AT1571" s="113"/>
      <c r="AU1571" s="113"/>
      <c r="AV1571" s="113"/>
      <c r="AX1571" s="113"/>
    </row>
    <row r="1572" spans="3:64" x14ac:dyDescent="0.2">
      <c r="C1572" s="62"/>
      <c r="D1572" s="62"/>
      <c r="AA1572" s="113"/>
      <c r="AB1572" s="113"/>
      <c r="AC1572" s="113"/>
      <c r="AD1572" s="113"/>
      <c r="AE1572" s="113"/>
      <c r="AG1572" s="270"/>
      <c r="AN1572" s="113"/>
      <c r="AO1572" s="113"/>
      <c r="AP1572" s="113"/>
      <c r="AQ1572" s="113"/>
      <c r="AR1572" s="113"/>
      <c r="AS1572" s="113"/>
      <c r="AT1572" s="113"/>
      <c r="AU1572" s="113"/>
      <c r="AV1572" s="113"/>
      <c r="AX1572" s="113"/>
      <c r="AY1572" s="113"/>
      <c r="AZ1572" s="113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</row>
    <row r="1573" spans="3:64" x14ac:dyDescent="0.2">
      <c r="C1573" s="62"/>
      <c r="D1573" s="62"/>
      <c r="AA1573" s="113"/>
      <c r="AB1573" s="113"/>
      <c r="AC1573" s="113"/>
      <c r="AD1573" s="113"/>
      <c r="AE1573" s="113"/>
      <c r="AG1573" s="270"/>
      <c r="AN1573" s="113"/>
      <c r="AO1573" s="113"/>
      <c r="AP1573" s="113"/>
      <c r="AQ1573" s="113"/>
      <c r="AR1573" s="113"/>
      <c r="AS1573" s="113"/>
      <c r="AT1573" s="113"/>
      <c r="AU1573" s="113"/>
    </row>
    <row r="1574" spans="3:64" x14ac:dyDescent="0.2">
      <c r="C1574" s="62"/>
      <c r="D1574" s="62"/>
      <c r="AA1574" s="113"/>
      <c r="AB1574" s="113"/>
      <c r="AC1574" s="113"/>
      <c r="AD1574" s="113"/>
      <c r="AE1574" s="113"/>
      <c r="AG1574" s="270"/>
      <c r="AN1574" s="113"/>
      <c r="AO1574" s="113"/>
      <c r="AP1574" s="113"/>
      <c r="AQ1574" s="113"/>
      <c r="AR1574" s="113"/>
      <c r="AS1574" s="113"/>
      <c r="AT1574" s="113"/>
      <c r="AU1574" s="113"/>
      <c r="AV1574" s="113"/>
    </row>
    <row r="1575" spans="3:64" x14ac:dyDescent="0.2">
      <c r="C1575" s="62"/>
      <c r="D1575" s="62"/>
      <c r="AA1575" s="113"/>
      <c r="AB1575" s="113"/>
      <c r="AC1575" s="113"/>
      <c r="AD1575" s="113"/>
      <c r="AE1575" s="113"/>
      <c r="AG1575" s="270"/>
      <c r="AN1575" s="113"/>
      <c r="AO1575" s="113"/>
      <c r="AP1575" s="113"/>
      <c r="AQ1575" s="113"/>
      <c r="AR1575" s="113"/>
      <c r="AS1575" s="113"/>
      <c r="AT1575" s="113"/>
      <c r="AU1575" s="113"/>
      <c r="AV1575" s="113"/>
    </row>
    <row r="1576" spans="3:64" x14ac:dyDescent="0.2">
      <c r="C1576" s="62"/>
      <c r="D1576" s="62"/>
      <c r="AA1576" s="113"/>
      <c r="AB1576" s="113"/>
      <c r="AC1576" s="113"/>
      <c r="AD1576" s="113"/>
      <c r="AE1576" s="113"/>
      <c r="AG1576" s="270"/>
      <c r="AN1576" s="113"/>
      <c r="AO1576" s="113"/>
      <c r="AP1576" s="113"/>
      <c r="AQ1576" s="113"/>
      <c r="AR1576" s="113"/>
      <c r="AS1576" s="113"/>
      <c r="AT1576" s="113"/>
      <c r="AU1576" s="113"/>
      <c r="AV1576" s="113"/>
      <c r="AX1576" s="113"/>
    </row>
    <row r="1577" spans="3:64" x14ac:dyDescent="0.2">
      <c r="C1577" s="62"/>
      <c r="D1577" s="62"/>
      <c r="AA1577" s="113"/>
      <c r="AB1577" s="113"/>
      <c r="AC1577" s="113"/>
      <c r="AD1577" s="113"/>
      <c r="AE1577" s="113"/>
      <c r="AG1577" s="270"/>
      <c r="AN1577" s="113"/>
      <c r="AO1577" s="113"/>
      <c r="AP1577" s="113"/>
      <c r="AQ1577" s="113"/>
      <c r="AR1577" s="113"/>
      <c r="AS1577" s="113"/>
      <c r="AT1577" s="113"/>
      <c r="AU1577" s="113"/>
      <c r="AV1577" s="113"/>
    </row>
    <row r="1578" spans="3:64" x14ac:dyDescent="0.2">
      <c r="C1578" s="62"/>
      <c r="D1578" s="62"/>
      <c r="AA1578" s="113"/>
      <c r="AB1578" s="113"/>
      <c r="AC1578" s="113"/>
      <c r="AD1578" s="113"/>
      <c r="AE1578" s="113"/>
      <c r="AG1578" s="270"/>
      <c r="AN1578" s="113"/>
      <c r="AO1578" s="113"/>
      <c r="AP1578" s="113"/>
      <c r="AQ1578" s="113"/>
      <c r="AR1578" s="113"/>
      <c r="AS1578" s="113"/>
      <c r="AT1578" s="113"/>
      <c r="AU1578" s="113"/>
    </row>
    <row r="1579" spans="3:64" x14ac:dyDescent="0.2">
      <c r="C1579" s="62"/>
      <c r="D1579" s="62"/>
      <c r="AA1579" s="113"/>
      <c r="AB1579" s="113"/>
      <c r="AC1579" s="113"/>
      <c r="AD1579" s="113"/>
      <c r="AE1579" s="113"/>
      <c r="AG1579" s="270"/>
      <c r="AN1579" s="113"/>
      <c r="AO1579" s="113"/>
      <c r="AP1579" s="113"/>
      <c r="AQ1579" s="113"/>
      <c r="AR1579" s="113"/>
      <c r="AS1579" s="113"/>
      <c r="AT1579" s="113"/>
      <c r="AU1579" s="113"/>
    </row>
    <row r="1580" spans="3:64" x14ac:dyDescent="0.2">
      <c r="C1580" s="62"/>
      <c r="D1580" s="62"/>
      <c r="AA1580" s="113"/>
      <c r="AB1580" s="113"/>
      <c r="AC1580" s="113"/>
      <c r="AD1580" s="113"/>
      <c r="AE1580" s="113"/>
      <c r="AG1580" s="270"/>
      <c r="AN1580" s="113"/>
      <c r="AO1580" s="113"/>
      <c r="AP1580" s="113"/>
      <c r="AQ1580" s="113"/>
      <c r="AR1580" s="113"/>
      <c r="AS1580" s="113"/>
      <c r="AT1580" s="113"/>
      <c r="AU1580" s="113"/>
      <c r="AV1580" s="113"/>
      <c r="AW1580" s="113"/>
      <c r="AX1580" s="113"/>
      <c r="AY1580" s="113"/>
      <c r="AZ1580" s="113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</row>
    <row r="1581" spans="3:64" x14ac:dyDescent="0.2">
      <c r="C1581" s="62"/>
      <c r="D1581" s="62"/>
      <c r="AA1581" s="113"/>
      <c r="AB1581" s="113"/>
      <c r="AC1581" s="113"/>
      <c r="AD1581" s="113"/>
      <c r="AE1581" s="113"/>
      <c r="AG1581" s="270"/>
      <c r="AN1581" s="113"/>
      <c r="AO1581" s="113"/>
      <c r="AP1581" s="113"/>
      <c r="AQ1581" s="113"/>
      <c r="AR1581" s="113"/>
      <c r="AS1581" s="113"/>
      <c r="AT1581" s="113"/>
      <c r="AU1581" s="113"/>
    </row>
    <row r="1582" spans="3:64" x14ac:dyDescent="0.2">
      <c r="C1582" s="62"/>
      <c r="D1582" s="62"/>
      <c r="AA1582" s="113"/>
      <c r="AB1582" s="113"/>
      <c r="AC1582" s="113"/>
      <c r="AD1582" s="113"/>
      <c r="AE1582" s="113"/>
      <c r="AG1582" s="270"/>
      <c r="AN1582" s="113"/>
      <c r="AO1582" s="113"/>
      <c r="AP1582" s="113"/>
      <c r="AQ1582" s="113"/>
      <c r="AR1582" s="113"/>
      <c r="AS1582" s="113"/>
      <c r="AT1582" s="113"/>
      <c r="AU1582" s="113"/>
      <c r="AV1582" s="113"/>
      <c r="AW1582" s="113"/>
      <c r="AX1582" s="113"/>
      <c r="AY1582" s="113"/>
      <c r="AZ1582" s="113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</row>
    <row r="1583" spans="3:64" x14ac:dyDescent="0.2">
      <c r="C1583" s="62"/>
      <c r="D1583" s="62"/>
      <c r="AA1583" s="113"/>
      <c r="AB1583" s="113"/>
      <c r="AC1583" s="113"/>
      <c r="AD1583" s="113"/>
      <c r="AE1583" s="113"/>
      <c r="AG1583" s="270"/>
      <c r="AN1583" s="113"/>
      <c r="AO1583" s="113"/>
      <c r="AP1583" s="113"/>
      <c r="AQ1583" s="113"/>
      <c r="AR1583" s="113"/>
      <c r="AS1583" s="113"/>
      <c r="AT1583" s="113"/>
      <c r="AU1583" s="113"/>
      <c r="AV1583" s="113"/>
      <c r="AX1583" s="113"/>
      <c r="AY1583" s="113"/>
      <c r="AZ1583" s="113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</row>
    <row r="1584" spans="3:64" x14ac:dyDescent="0.2">
      <c r="C1584" s="62"/>
      <c r="D1584" s="62"/>
      <c r="AA1584" s="113"/>
      <c r="AB1584" s="113"/>
      <c r="AC1584" s="113"/>
      <c r="AD1584" s="113"/>
      <c r="AE1584" s="113"/>
      <c r="AG1584" s="270"/>
      <c r="AN1584" s="113"/>
      <c r="AO1584" s="113"/>
      <c r="AP1584" s="113"/>
      <c r="AQ1584" s="113"/>
      <c r="AR1584" s="113"/>
      <c r="AS1584" s="113"/>
      <c r="AT1584" s="113"/>
      <c r="AU1584" s="113"/>
      <c r="AV1584" s="113"/>
      <c r="AW1584" s="113"/>
      <c r="AX1584" s="113"/>
      <c r="AY1584" s="113"/>
      <c r="AZ1584" s="113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</row>
    <row r="1585" spans="3:64" x14ac:dyDescent="0.2">
      <c r="C1585" s="62"/>
      <c r="D1585" s="62"/>
      <c r="AA1585" s="113"/>
      <c r="AB1585" s="113"/>
      <c r="AC1585" s="113"/>
      <c r="AD1585" s="113"/>
      <c r="AE1585" s="113"/>
      <c r="AG1585" s="270"/>
      <c r="AN1585" s="113"/>
      <c r="AO1585" s="113"/>
      <c r="AP1585" s="113"/>
      <c r="AQ1585" s="113"/>
      <c r="AR1585" s="113"/>
      <c r="AS1585" s="113"/>
      <c r="AT1585" s="113"/>
      <c r="AU1585" s="113"/>
      <c r="AV1585" s="113"/>
      <c r="AX1585" s="113"/>
      <c r="AY1585" s="113"/>
      <c r="AZ1585" s="113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</row>
    <row r="1586" spans="3:64" x14ac:dyDescent="0.2">
      <c r="C1586" s="62"/>
      <c r="D1586" s="62"/>
      <c r="AA1586" s="113"/>
      <c r="AB1586" s="113"/>
      <c r="AC1586" s="113"/>
      <c r="AD1586" s="113"/>
      <c r="AE1586" s="113"/>
      <c r="AG1586" s="270"/>
      <c r="AN1586" s="113"/>
      <c r="AO1586" s="113"/>
      <c r="AP1586" s="113"/>
      <c r="AQ1586" s="113"/>
      <c r="AR1586" s="113"/>
      <c r="AS1586" s="113"/>
      <c r="AT1586" s="113"/>
      <c r="AU1586" s="113"/>
      <c r="AV1586" s="113"/>
      <c r="AW1586" s="113"/>
      <c r="AX1586" s="113"/>
      <c r="AY1586" s="113"/>
      <c r="AZ1586" s="113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</row>
    <row r="1587" spans="3:64" x14ac:dyDescent="0.2">
      <c r="C1587" s="62"/>
      <c r="D1587" s="62"/>
      <c r="AA1587" s="113"/>
      <c r="AB1587" s="113"/>
      <c r="AC1587" s="113"/>
      <c r="AD1587" s="113"/>
      <c r="AE1587" s="113"/>
      <c r="AG1587" s="270"/>
      <c r="AN1587" s="113"/>
      <c r="AO1587" s="113"/>
      <c r="AP1587" s="113"/>
      <c r="AQ1587" s="113"/>
      <c r="AR1587" s="113"/>
      <c r="AS1587" s="113"/>
      <c r="AT1587" s="113"/>
      <c r="AU1587" s="113"/>
      <c r="AV1587" s="113"/>
      <c r="AX1587" s="113"/>
    </row>
    <row r="1588" spans="3:64" x14ac:dyDescent="0.2">
      <c r="C1588" s="62"/>
      <c r="D1588" s="62"/>
      <c r="AA1588" s="113"/>
      <c r="AB1588" s="113"/>
      <c r="AC1588" s="113"/>
      <c r="AD1588" s="113"/>
      <c r="AE1588" s="113"/>
      <c r="AG1588" s="270"/>
      <c r="AN1588" s="113"/>
      <c r="AO1588" s="113"/>
      <c r="AP1588" s="113"/>
      <c r="AQ1588" s="113"/>
      <c r="AR1588" s="113"/>
      <c r="AS1588" s="113"/>
      <c r="AT1588" s="113"/>
      <c r="AU1588" s="113"/>
      <c r="AV1588" s="113"/>
      <c r="AW1588" s="113"/>
      <c r="AX1588" s="113"/>
      <c r="AY1588" s="113"/>
      <c r="AZ1588" s="113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</row>
    <row r="1589" spans="3:64" x14ac:dyDescent="0.2">
      <c r="C1589" s="62"/>
      <c r="D1589" s="62"/>
      <c r="AA1589" s="113"/>
      <c r="AB1589" s="113"/>
      <c r="AC1589" s="113"/>
      <c r="AD1589" s="113"/>
      <c r="AE1589" s="113"/>
      <c r="AG1589" s="270"/>
      <c r="AN1589" s="113"/>
      <c r="AO1589" s="113"/>
      <c r="AP1589" s="113"/>
      <c r="AQ1589" s="113"/>
      <c r="AR1589" s="113"/>
      <c r="AS1589" s="113"/>
      <c r="AT1589" s="113"/>
      <c r="AU1589" s="113"/>
      <c r="AV1589" s="113"/>
      <c r="AX1589" s="113"/>
    </row>
    <row r="1590" spans="3:64" x14ac:dyDescent="0.2">
      <c r="C1590" s="62"/>
      <c r="D1590" s="62"/>
      <c r="AA1590" s="113"/>
      <c r="AB1590" s="113"/>
      <c r="AC1590" s="113"/>
      <c r="AD1590" s="113"/>
      <c r="AE1590" s="113"/>
      <c r="AG1590" s="270"/>
      <c r="AN1590" s="113"/>
      <c r="AO1590" s="113"/>
      <c r="AP1590" s="113"/>
      <c r="AQ1590" s="113"/>
      <c r="AR1590" s="113"/>
      <c r="AS1590" s="113"/>
      <c r="AT1590" s="113"/>
      <c r="AU1590" s="113"/>
      <c r="AV1590" s="113"/>
      <c r="AW1590" s="113"/>
      <c r="AX1590" s="113"/>
      <c r="AY1590" s="113"/>
      <c r="AZ1590" s="113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</row>
    <row r="1591" spans="3:64" x14ac:dyDescent="0.2">
      <c r="C1591" s="62"/>
      <c r="D1591" s="62"/>
      <c r="AA1591" s="113"/>
      <c r="AB1591" s="113"/>
      <c r="AC1591" s="113"/>
      <c r="AD1591" s="113"/>
      <c r="AE1591" s="113"/>
      <c r="AG1591" s="270"/>
      <c r="AN1591" s="113"/>
      <c r="AO1591" s="113"/>
      <c r="AP1591" s="113"/>
      <c r="AQ1591" s="113"/>
      <c r="AR1591" s="113"/>
      <c r="AS1591" s="113"/>
      <c r="AT1591" s="113"/>
      <c r="AU1591" s="113"/>
      <c r="AV1591" s="113"/>
      <c r="AW1591" s="113"/>
      <c r="AX1591" s="113"/>
      <c r="AY1591" s="113"/>
      <c r="AZ1591" s="113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</row>
    <row r="1592" spans="3:64" x14ac:dyDescent="0.2">
      <c r="C1592" s="62"/>
      <c r="D1592" s="62"/>
      <c r="AA1592" s="113"/>
      <c r="AB1592" s="113"/>
      <c r="AC1592" s="113"/>
      <c r="AD1592" s="113"/>
      <c r="AE1592" s="113"/>
      <c r="AG1592" s="270"/>
      <c r="AN1592" s="113"/>
      <c r="AO1592" s="113"/>
      <c r="AP1592" s="113"/>
      <c r="AQ1592" s="113"/>
      <c r="AR1592" s="113"/>
      <c r="AS1592" s="113"/>
      <c r="AT1592" s="113"/>
      <c r="AU1592" s="113"/>
      <c r="AV1592" s="113"/>
      <c r="AW1592" s="113"/>
      <c r="AX1592" s="113"/>
      <c r="AY1592" s="113"/>
      <c r="AZ1592" s="113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</row>
    <row r="1593" spans="3:64" x14ac:dyDescent="0.2">
      <c r="C1593" s="62"/>
      <c r="D1593" s="62"/>
      <c r="AA1593" s="113"/>
      <c r="AB1593" s="113"/>
      <c r="AC1593" s="113"/>
      <c r="AD1593" s="113"/>
      <c r="AE1593" s="113"/>
      <c r="AG1593" s="270"/>
      <c r="AN1593" s="113"/>
      <c r="AO1593" s="113"/>
      <c r="AP1593" s="113"/>
      <c r="AQ1593" s="113"/>
      <c r="AR1593" s="113"/>
      <c r="AS1593" s="113"/>
      <c r="AT1593" s="113"/>
      <c r="AU1593" s="113"/>
      <c r="AV1593" s="113"/>
      <c r="AW1593" s="113"/>
      <c r="AX1593" s="113"/>
      <c r="AY1593" s="113"/>
      <c r="AZ1593" s="113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</row>
    <row r="1594" spans="3:64" x14ac:dyDescent="0.2">
      <c r="C1594" s="62"/>
      <c r="D1594" s="62"/>
      <c r="AA1594" s="113"/>
      <c r="AB1594" s="113"/>
      <c r="AC1594" s="113"/>
      <c r="AD1594" s="113"/>
      <c r="AE1594" s="113"/>
      <c r="AG1594" s="270"/>
      <c r="AN1594" s="113"/>
      <c r="AO1594" s="113"/>
      <c r="AP1594" s="113"/>
      <c r="AQ1594" s="113"/>
      <c r="AR1594" s="113"/>
      <c r="AS1594" s="113"/>
      <c r="AT1594" s="113"/>
      <c r="AU1594" s="113"/>
      <c r="AV1594" s="113"/>
      <c r="AX1594" s="113"/>
    </row>
    <row r="1595" spans="3:64" x14ac:dyDescent="0.2">
      <c r="C1595" s="62"/>
      <c r="D1595" s="62"/>
      <c r="AA1595" s="113"/>
      <c r="AB1595" s="113"/>
      <c r="AC1595" s="113"/>
      <c r="AD1595" s="113"/>
      <c r="AE1595" s="113"/>
      <c r="AG1595" s="270"/>
      <c r="AN1595" s="113"/>
      <c r="AO1595" s="113"/>
      <c r="AP1595" s="113"/>
      <c r="AQ1595" s="113"/>
      <c r="AR1595" s="113"/>
      <c r="AS1595" s="113"/>
      <c r="AT1595" s="113"/>
      <c r="AU1595" s="113"/>
    </row>
    <row r="1596" spans="3:64" x14ac:dyDescent="0.2">
      <c r="C1596" s="62"/>
      <c r="D1596" s="62"/>
      <c r="AA1596" s="113"/>
      <c r="AB1596" s="113"/>
      <c r="AC1596" s="113"/>
      <c r="AD1596" s="113"/>
      <c r="AE1596" s="113"/>
      <c r="AG1596" s="270"/>
      <c r="AN1596" s="113"/>
      <c r="AO1596" s="113"/>
      <c r="AP1596" s="113"/>
      <c r="AQ1596" s="113"/>
      <c r="AR1596" s="113"/>
      <c r="AS1596" s="113"/>
      <c r="AT1596" s="113"/>
      <c r="AU1596" s="113"/>
    </row>
    <row r="1597" spans="3:64" x14ac:dyDescent="0.2">
      <c r="C1597" s="62"/>
      <c r="D1597" s="62"/>
      <c r="AA1597" s="113"/>
      <c r="AB1597" s="113"/>
      <c r="AC1597" s="113"/>
      <c r="AD1597" s="113"/>
      <c r="AE1597" s="113"/>
      <c r="AG1597" s="270"/>
      <c r="AN1597" s="113"/>
      <c r="AO1597" s="113"/>
      <c r="AP1597" s="113"/>
      <c r="AQ1597" s="113"/>
      <c r="AR1597" s="113"/>
      <c r="AS1597" s="113"/>
      <c r="AT1597" s="113"/>
      <c r="AU1597" s="113"/>
    </row>
    <row r="1598" spans="3:64" x14ac:dyDescent="0.2">
      <c r="C1598" s="62"/>
      <c r="D1598" s="62"/>
      <c r="AA1598" s="113"/>
      <c r="AB1598" s="113"/>
      <c r="AC1598" s="113"/>
      <c r="AD1598" s="113"/>
      <c r="AE1598" s="113"/>
      <c r="AG1598" s="270"/>
      <c r="AN1598" s="113"/>
      <c r="AO1598" s="113"/>
      <c r="AP1598" s="113"/>
      <c r="AQ1598" s="113"/>
      <c r="AR1598" s="113"/>
      <c r="AS1598" s="113"/>
      <c r="AT1598" s="113"/>
      <c r="AU1598" s="113"/>
      <c r="AV1598" s="113"/>
    </row>
    <row r="1599" spans="3:64" x14ac:dyDescent="0.2">
      <c r="C1599" s="62"/>
      <c r="D1599" s="62"/>
      <c r="AA1599" s="113"/>
      <c r="AB1599" s="113"/>
      <c r="AC1599" s="113"/>
      <c r="AD1599" s="113"/>
      <c r="AE1599" s="113"/>
      <c r="AG1599" s="270"/>
      <c r="AN1599" s="113"/>
      <c r="AO1599" s="113"/>
      <c r="AP1599" s="113"/>
      <c r="AQ1599" s="113"/>
      <c r="AR1599" s="113"/>
      <c r="AS1599" s="113"/>
      <c r="AT1599" s="113"/>
      <c r="AU1599" s="113"/>
      <c r="AV1599" s="113"/>
      <c r="AX1599" s="113"/>
    </row>
    <row r="1600" spans="3:64" x14ac:dyDescent="0.2">
      <c r="C1600" s="62"/>
      <c r="D1600" s="62"/>
      <c r="AA1600" s="113"/>
      <c r="AB1600" s="113"/>
      <c r="AC1600" s="113"/>
      <c r="AD1600" s="113"/>
      <c r="AE1600" s="113"/>
      <c r="AG1600" s="270"/>
      <c r="AN1600" s="113"/>
      <c r="AO1600" s="113"/>
      <c r="AP1600" s="113"/>
      <c r="AQ1600" s="113"/>
      <c r="AR1600" s="113"/>
      <c r="AS1600" s="113"/>
      <c r="AT1600" s="113"/>
      <c r="AU1600" s="113"/>
      <c r="AV1600" s="113"/>
      <c r="AW1600" s="113"/>
      <c r="AX1600" s="113"/>
      <c r="AY1600" s="113"/>
      <c r="AZ1600" s="113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</row>
    <row r="1601" spans="3:64" x14ac:dyDescent="0.2">
      <c r="C1601" s="62"/>
      <c r="D1601" s="62"/>
      <c r="AA1601" s="113"/>
      <c r="AB1601" s="113"/>
      <c r="AC1601" s="113"/>
      <c r="AD1601" s="113"/>
      <c r="AE1601" s="113"/>
      <c r="AG1601" s="270"/>
      <c r="AN1601" s="113"/>
      <c r="AO1601" s="113"/>
      <c r="AP1601" s="113"/>
      <c r="AQ1601" s="113"/>
      <c r="AR1601" s="113"/>
      <c r="AS1601" s="113"/>
      <c r="AT1601" s="113"/>
      <c r="AU1601" s="113"/>
      <c r="AV1601" s="113"/>
    </row>
    <row r="1602" spans="3:64" x14ac:dyDescent="0.2">
      <c r="C1602" s="62"/>
      <c r="D1602" s="62"/>
      <c r="AA1602" s="113"/>
      <c r="AB1602" s="113"/>
      <c r="AC1602" s="113"/>
      <c r="AD1602" s="113"/>
      <c r="AE1602" s="113"/>
      <c r="AG1602" s="270"/>
      <c r="AN1602" s="113"/>
      <c r="AO1602" s="113"/>
      <c r="AP1602" s="113"/>
      <c r="AQ1602" s="113"/>
      <c r="AR1602" s="113"/>
      <c r="AS1602" s="113"/>
      <c r="AT1602" s="113"/>
      <c r="AU1602" s="113"/>
      <c r="AV1602" s="113"/>
      <c r="AX1602" s="113"/>
    </row>
    <row r="1603" spans="3:64" x14ac:dyDescent="0.2">
      <c r="C1603" s="62"/>
      <c r="D1603" s="62"/>
      <c r="AA1603" s="113"/>
      <c r="AB1603" s="113"/>
      <c r="AC1603" s="113"/>
      <c r="AD1603" s="113"/>
      <c r="AE1603" s="113"/>
      <c r="AG1603" s="270"/>
      <c r="AN1603" s="113"/>
      <c r="AO1603" s="113"/>
      <c r="AP1603" s="113"/>
      <c r="AQ1603" s="113"/>
      <c r="AR1603" s="113"/>
      <c r="AS1603" s="113"/>
      <c r="AT1603" s="113"/>
      <c r="AU1603" s="113"/>
    </row>
    <row r="1604" spans="3:64" x14ac:dyDescent="0.2">
      <c r="C1604" s="62"/>
      <c r="D1604" s="62"/>
      <c r="AA1604" s="113"/>
      <c r="AB1604" s="113"/>
      <c r="AC1604" s="113"/>
      <c r="AD1604" s="113"/>
      <c r="AE1604" s="113"/>
      <c r="AG1604" s="270"/>
      <c r="AN1604" s="113"/>
      <c r="AO1604" s="113"/>
      <c r="AP1604" s="113"/>
      <c r="AQ1604" s="113"/>
      <c r="AR1604" s="113"/>
      <c r="AS1604" s="113"/>
      <c r="AT1604" s="113"/>
      <c r="AU1604" s="113"/>
      <c r="AV1604" s="113"/>
      <c r="AX1604" s="113"/>
    </row>
    <row r="1605" spans="3:64" x14ac:dyDescent="0.2">
      <c r="C1605" s="62"/>
      <c r="D1605" s="62"/>
      <c r="AA1605" s="113"/>
      <c r="AB1605" s="113"/>
      <c r="AC1605" s="113"/>
      <c r="AD1605" s="113"/>
      <c r="AE1605" s="113"/>
      <c r="AG1605" s="270"/>
      <c r="AN1605" s="113"/>
      <c r="AO1605" s="113"/>
      <c r="AP1605" s="113"/>
      <c r="AQ1605" s="113"/>
      <c r="AR1605" s="113"/>
      <c r="AS1605" s="113"/>
      <c r="AT1605" s="113"/>
      <c r="AU1605" s="113"/>
    </row>
    <row r="1606" spans="3:64" x14ac:dyDescent="0.2">
      <c r="C1606" s="62"/>
      <c r="D1606" s="62"/>
      <c r="AA1606" s="113"/>
      <c r="AB1606" s="113"/>
      <c r="AC1606" s="113"/>
      <c r="AD1606" s="113"/>
      <c r="AE1606" s="113"/>
      <c r="AG1606" s="270"/>
      <c r="AN1606" s="113"/>
      <c r="AO1606" s="113"/>
      <c r="AP1606" s="113"/>
      <c r="AQ1606" s="113"/>
      <c r="AR1606" s="113"/>
      <c r="AS1606" s="113"/>
      <c r="AT1606" s="113"/>
      <c r="AU1606" s="113"/>
      <c r="AV1606" s="113"/>
    </row>
    <row r="1607" spans="3:64" x14ac:dyDescent="0.2">
      <c r="C1607" s="62"/>
      <c r="D1607" s="62"/>
      <c r="AA1607" s="113"/>
      <c r="AB1607" s="113"/>
      <c r="AC1607" s="113"/>
      <c r="AD1607" s="113"/>
      <c r="AE1607" s="113"/>
      <c r="AG1607" s="270"/>
      <c r="AN1607" s="113"/>
      <c r="AO1607" s="113"/>
      <c r="AP1607" s="113"/>
      <c r="AQ1607" s="113"/>
      <c r="AR1607" s="113"/>
      <c r="AS1607" s="113"/>
      <c r="AT1607" s="113"/>
      <c r="AU1607" s="113"/>
      <c r="AV1607" s="113"/>
      <c r="AW1607" s="113"/>
      <c r="AX1607" s="113"/>
      <c r="AY1607" s="113"/>
      <c r="AZ1607" s="113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</row>
    <row r="1608" spans="3:64" x14ac:dyDescent="0.2">
      <c r="C1608" s="62"/>
      <c r="D1608" s="62"/>
      <c r="AA1608" s="113"/>
      <c r="AB1608" s="113"/>
      <c r="AC1608" s="113"/>
      <c r="AD1608" s="113"/>
      <c r="AE1608" s="113"/>
      <c r="AG1608" s="270"/>
      <c r="AN1608" s="113"/>
      <c r="AO1608" s="113"/>
      <c r="AP1608" s="113"/>
      <c r="AQ1608" s="113"/>
      <c r="AR1608" s="113"/>
      <c r="AS1608" s="113"/>
      <c r="AT1608" s="113"/>
      <c r="AU1608" s="113"/>
    </row>
    <row r="1609" spans="3:64" x14ac:dyDescent="0.2">
      <c r="C1609" s="62"/>
      <c r="D1609" s="62"/>
      <c r="AA1609" s="113"/>
      <c r="AB1609" s="113"/>
      <c r="AC1609" s="113"/>
      <c r="AD1609" s="113"/>
      <c r="AE1609" s="113"/>
      <c r="AG1609" s="270"/>
      <c r="AN1609" s="113"/>
      <c r="AO1609" s="113"/>
      <c r="AP1609" s="113"/>
      <c r="AQ1609" s="113"/>
      <c r="AR1609" s="113"/>
      <c r="AS1609" s="113"/>
      <c r="AT1609" s="113"/>
      <c r="AU1609" s="113"/>
      <c r="AV1609" s="113"/>
    </row>
    <row r="1610" spans="3:64" x14ac:dyDescent="0.2">
      <c r="C1610" s="62"/>
      <c r="D1610" s="62"/>
      <c r="AA1610" s="113"/>
      <c r="AB1610" s="113"/>
      <c r="AC1610" s="113"/>
      <c r="AD1610" s="113"/>
      <c r="AE1610" s="113"/>
      <c r="AG1610" s="270"/>
      <c r="AN1610" s="113"/>
      <c r="AO1610" s="113"/>
      <c r="AP1610" s="113"/>
      <c r="AQ1610" s="113"/>
      <c r="AR1610" s="113"/>
      <c r="AS1610" s="113"/>
      <c r="AT1610" s="113"/>
      <c r="AU1610" s="113"/>
    </row>
    <row r="1611" spans="3:64" x14ac:dyDescent="0.2">
      <c r="C1611" s="62"/>
      <c r="D1611" s="62"/>
      <c r="AA1611" s="113"/>
      <c r="AB1611" s="113"/>
      <c r="AC1611" s="113"/>
      <c r="AD1611" s="113"/>
      <c r="AE1611" s="113"/>
      <c r="AG1611" s="270"/>
      <c r="AN1611" s="113"/>
      <c r="AO1611" s="113"/>
      <c r="AP1611" s="113"/>
      <c r="AQ1611" s="113"/>
      <c r="AR1611" s="113"/>
      <c r="AS1611" s="113"/>
      <c r="AT1611" s="113"/>
      <c r="AU1611" s="113"/>
      <c r="AV1611" s="113"/>
      <c r="AX1611" s="113"/>
    </row>
    <row r="1612" spans="3:64" x14ac:dyDescent="0.2">
      <c r="C1612" s="62"/>
      <c r="D1612" s="62"/>
      <c r="AA1612" s="113"/>
      <c r="AB1612" s="113"/>
      <c r="AC1612" s="113"/>
      <c r="AD1612" s="113"/>
      <c r="AE1612" s="113"/>
      <c r="AG1612" s="270"/>
      <c r="AN1612" s="113"/>
      <c r="AO1612" s="113"/>
      <c r="AP1612" s="113"/>
      <c r="AQ1612" s="113"/>
      <c r="AR1612" s="113"/>
      <c r="AS1612" s="113"/>
      <c r="AT1612" s="113"/>
      <c r="AU1612" s="113"/>
      <c r="AV1612" s="113"/>
    </row>
    <row r="1613" spans="3:64" x14ac:dyDescent="0.2">
      <c r="C1613" s="62"/>
      <c r="D1613" s="62"/>
      <c r="AA1613" s="113"/>
      <c r="AB1613" s="113"/>
      <c r="AC1613" s="113"/>
      <c r="AD1613" s="113"/>
      <c r="AE1613" s="113"/>
      <c r="AG1613" s="270"/>
      <c r="AN1613" s="113"/>
      <c r="AO1613" s="113"/>
      <c r="AP1613" s="113"/>
      <c r="AQ1613" s="113"/>
      <c r="AR1613" s="113"/>
      <c r="AS1613" s="113"/>
      <c r="AT1613" s="113"/>
      <c r="AU1613" s="113"/>
    </row>
    <row r="1614" spans="3:64" x14ac:dyDescent="0.2">
      <c r="C1614" s="62"/>
      <c r="D1614" s="62"/>
      <c r="AA1614" s="113"/>
      <c r="AB1614" s="113"/>
      <c r="AC1614" s="113"/>
      <c r="AD1614" s="113"/>
      <c r="AE1614" s="113"/>
      <c r="AG1614" s="270"/>
      <c r="AN1614" s="113"/>
      <c r="AO1614" s="113"/>
      <c r="AP1614" s="113"/>
      <c r="AQ1614" s="113"/>
      <c r="AR1614" s="113"/>
      <c r="AS1614" s="113"/>
      <c r="AT1614" s="113"/>
      <c r="AU1614" s="113"/>
    </row>
    <row r="1615" spans="3:64" x14ac:dyDescent="0.2">
      <c r="C1615" s="62"/>
      <c r="D1615" s="62"/>
      <c r="AA1615" s="113"/>
      <c r="AB1615" s="113"/>
      <c r="AC1615" s="113"/>
      <c r="AD1615" s="113"/>
      <c r="AE1615" s="113"/>
      <c r="AG1615" s="270"/>
      <c r="AN1615" s="113"/>
      <c r="AO1615" s="113"/>
      <c r="AP1615" s="113"/>
      <c r="AQ1615" s="113"/>
      <c r="AR1615" s="113"/>
      <c r="AS1615" s="113"/>
      <c r="AT1615" s="113"/>
      <c r="AU1615" s="113"/>
      <c r="AV1615" s="113"/>
      <c r="AX1615" s="113"/>
      <c r="AY1615" s="113"/>
      <c r="AZ1615" s="113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</row>
    <row r="1616" spans="3:64" x14ac:dyDescent="0.2">
      <c r="C1616" s="62"/>
      <c r="D1616" s="62"/>
      <c r="AA1616" s="113"/>
      <c r="AB1616" s="113"/>
      <c r="AC1616" s="113"/>
      <c r="AD1616" s="113"/>
      <c r="AE1616" s="113"/>
      <c r="AG1616" s="270"/>
      <c r="AN1616" s="113"/>
      <c r="AO1616" s="113"/>
      <c r="AP1616" s="113"/>
      <c r="AQ1616" s="113"/>
      <c r="AR1616" s="113"/>
      <c r="AS1616" s="113"/>
      <c r="AT1616" s="113"/>
      <c r="AU1616" s="113"/>
      <c r="AV1616" s="113"/>
    </row>
    <row r="1617" spans="3:64" x14ac:dyDescent="0.2">
      <c r="C1617" s="62"/>
      <c r="D1617" s="62"/>
      <c r="AA1617" s="113"/>
      <c r="AB1617" s="113"/>
      <c r="AC1617" s="113"/>
      <c r="AD1617" s="113"/>
      <c r="AE1617" s="113"/>
      <c r="AG1617" s="270"/>
      <c r="AN1617" s="113"/>
      <c r="AO1617" s="113"/>
      <c r="AP1617" s="113"/>
      <c r="AQ1617" s="113"/>
      <c r="AR1617" s="113"/>
      <c r="AS1617" s="113"/>
      <c r="AT1617" s="113"/>
      <c r="AU1617" s="113"/>
      <c r="AV1617" s="113"/>
    </row>
    <row r="1618" spans="3:64" x14ac:dyDescent="0.2">
      <c r="C1618" s="62"/>
      <c r="D1618" s="62"/>
      <c r="AA1618" s="113"/>
      <c r="AB1618" s="113"/>
      <c r="AC1618" s="113"/>
      <c r="AD1618" s="113"/>
      <c r="AE1618" s="113"/>
      <c r="AG1618" s="270"/>
      <c r="AN1618" s="113"/>
      <c r="AO1618" s="113"/>
      <c r="AP1618" s="113"/>
      <c r="AQ1618" s="113"/>
      <c r="AR1618" s="113"/>
      <c r="AS1618" s="113"/>
      <c r="AT1618" s="113"/>
      <c r="AU1618" s="113"/>
      <c r="AV1618" s="113"/>
    </row>
    <row r="1619" spans="3:64" x14ac:dyDescent="0.2">
      <c r="C1619" s="62"/>
      <c r="D1619" s="62"/>
      <c r="AA1619" s="113"/>
      <c r="AB1619" s="113"/>
      <c r="AC1619" s="113"/>
      <c r="AD1619" s="113"/>
      <c r="AE1619" s="113"/>
      <c r="AG1619" s="270"/>
      <c r="AN1619" s="113"/>
      <c r="AO1619" s="113"/>
      <c r="AP1619" s="113"/>
      <c r="AQ1619" s="113"/>
      <c r="AR1619" s="113"/>
      <c r="AS1619" s="113"/>
      <c r="AT1619" s="113"/>
      <c r="AU1619" s="113"/>
      <c r="AV1619" s="113"/>
      <c r="AX1619" s="113"/>
    </row>
    <row r="1620" spans="3:64" x14ac:dyDescent="0.2">
      <c r="C1620" s="62"/>
      <c r="D1620" s="62"/>
      <c r="AA1620" s="113"/>
      <c r="AB1620" s="113"/>
      <c r="AC1620" s="113"/>
      <c r="AD1620" s="113"/>
      <c r="AE1620" s="113"/>
      <c r="AG1620" s="270"/>
      <c r="AN1620" s="113"/>
      <c r="AO1620" s="113"/>
      <c r="AP1620" s="113"/>
      <c r="AQ1620" s="113"/>
      <c r="AR1620" s="113"/>
      <c r="AS1620" s="113"/>
      <c r="AT1620" s="113"/>
      <c r="AU1620" s="113"/>
      <c r="AV1620" s="113"/>
    </row>
    <row r="1621" spans="3:64" x14ac:dyDescent="0.2">
      <c r="C1621" s="62"/>
      <c r="D1621" s="62"/>
      <c r="AA1621" s="113"/>
      <c r="AB1621" s="113"/>
      <c r="AC1621" s="113"/>
      <c r="AD1621" s="113"/>
      <c r="AE1621" s="113"/>
      <c r="AG1621" s="270"/>
      <c r="AN1621" s="113"/>
      <c r="AO1621" s="113"/>
      <c r="AP1621" s="113"/>
      <c r="AQ1621" s="113"/>
      <c r="AR1621" s="113"/>
      <c r="AS1621" s="113"/>
      <c r="AT1621" s="113"/>
      <c r="AU1621" s="113"/>
      <c r="AV1621" s="113"/>
    </row>
    <row r="1622" spans="3:64" x14ac:dyDescent="0.2">
      <c r="C1622" s="62"/>
      <c r="D1622" s="62"/>
      <c r="AA1622" s="113"/>
      <c r="AB1622" s="113"/>
      <c r="AC1622" s="113"/>
      <c r="AD1622" s="113"/>
      <c r="AE1622" s="113"/>
      <c r="AG1622" s="270"/>
      <c r="AN1622" s="113"/>
      <c r="AO1622" s="113"/>
      <c r="AP1622" s="113"/>
      <c r="AQ1622" s="113"/>
      <c r="AR1622" s="113"/>
      <c r="AS1622" s="113"/>
      <c r="AT1622" s="113"/>
      <c r="AU1622" s="113"/>
      <c r="AV1622" s="113"/>
      <c r="AW1622" s="113"/>
      <c r="AX1622" s="113"/>
      <c r="AY1622" s="113"/>
      <c r="AZ1622" s="113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</row>
    <row r="1623" spans="3:64" x14ac:dyDescent="0.2">
      <c r="C1623" s="62"/>
      <c r="D1623" s="62"/>
      <c r="AA1623" s="113"/>
      <c r="AB1623" s="113"/>
      <c r="AC1623" s="113"/>
      <c r="AD1623" s="113"/>
      <c r="AE1623" s="113"/>
      <c r="AG1623" s="270"/>
      <c r="AN1623" s="113"/>
      <c r="AO1623" s="113"/>
      <c r="AP1623" s="113"/>
      <c r="AQ1623" s="113"/>
      <c r="AR1623" s="113"/>
      <c r="AS1623" s="113"/>
      <c r="AT1623" s="113"/>
      <c r="AU1623" s="113"/>
      <c r="AV1623" s="113"/>
      <c r="AX1623" s="113"/>
      <c r="AY1623" s="113"/>
      <c r="AZ1623" s="113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</row>
    <row r="1624" spans="3:64" x14ac:dyDescent="0.2">
      <c r="C1624" s="62"/>
      <c r="D1624" s="62"/>
      <c r="AA1624" s="113"/>
      <c r="AB1624" s="113"/>
      <c r="AC1624" s="113"/>
      <c r="AD1624" s="113"/>
      <c r="AE1624" s="113"/>
      <c r="AG1624" s="270"/>
      <c r="AN1624" s="113"/>
      <c r="AO1624" s="113"/>
      <c r="AP1624" s="113"/>
      <c r="AQ1624" s="113"/>
      <c r="AR1624" s="113"/>
      <c r="AS1624" s="113"/>
      <c r="AT1624" s="113"/>
      <c r="AU1624" s="113"/>
      <c r="AV1624" s="113"/>
      <c r="AX1624" s="113"/>
    </row>
    <row r="1625" spans="3:64" x14ac:dyDescent="0.2">
      <c r="C1625" s="62"/>
      <c r="D1625" s="62"/>
      <c r="AA1625" s="113"/>
      <c r="AB1625" s="113"/>
      <c r="AC1625" s="113"/>
      <c r="AD1625" s="113"/>
      <c r="AE1625" s="113"/>
      <c r="AG1625" s="270"/>
      <c r="AN1625" s="113"/>
      <c r="AO1625" s="113"/>
      <c r="AP1625" s="113"/>
      <c r="AQ1625" s="113"/>
      <c r="AR1625" s="113"/>
      <c r="AS1625" s="113"/>
      <c r="AT1625" s="113"/>
      <c r="AU1625" s="113"/>
      <c r="AV1625" s="113"/>
      <c r="AW1625" s="113"/>
      <c r="AX1625" s="113"/>
      <c r="AY1625" s="113"/>
      <c r="AZ1625" s="113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</row>
    <row r="1626" spans="3:64" x14ac:dyDescent="0.2">
      <c r="C1626" s="62"/>
      <c r="D1626" s="62"/>
      <c r="AA1626" s="113"/>
      <c r="AB1626" s="113"/>
      <c r="AC1626" s="113"/>
      <c r="AD1626" s="113"/>
      <c r="AE1626" s="113"/>
      <c r="AG1626" s="270"/>
      <c r="AN1626" s="113"/>
      <c r="AO1626" s="113"/>
      <c r="AP1626" s="113"/>
      <c r="AQ1626" s="113"/>
      <c r="AR1626" s="113"/>
      <c r="AS1626" s="113"/>
      <c r="AT1626" s="113"/>
      <c r="AU1626" s="113"/>
    </row>
    <row r="1627" spans="3:64" x14ac:dyDescent="0.2">
      <c r="C1627" s="62"/>
      <c r="D1627" s="62"/>
      <c r="AA1627" s="113"/>
      <c r="AB1627" s="113"/>
      <c r="AC1627" s="113"/>
      <c r="AD1627" s="113"/>
      <c r="AE1627" s="113"/>
      <c r="AG1627" s="270"/>
      <c r="AN1627" s="113"/>
      <c r="AO1627" s="113"/>
      <c r="AP1627" s="113"/>
      <c r="AQ1627" s="113"/>
      <c r="AR1627" s="113"/>
      <c r="AS1627" s="113"/>
      <c r="AT1627" s="113"/>
      <c r="AU1627" s="113"/>
    </row>
    <row r="1628" spans="3:64" x14ac:dyDescent="0.2">
      <c r="C1628" s="62"/>
      <c r="D1628" s="62"/>
      <c r="AA1628" s="113"/>
      <c r="AB1628" s="113"/>
      <c r="AC1628" s="113"/>
      <c r="AD1628" s="113"/>
      <c r="AE1628" s="113"/>
      <c r="AG1628" s="270"/>
      <c r="AN1628" s="113"/>
      <c r="AO1628" s="113"/>
      <c r="AP1628" s="113"/>
      <c r="AQ1628" s="113"/>
      <c r="AR1628" s="113"/>
      <c r="AS1628" s="113"/>
      <c r="AT1628" s="113"/>
      <c r="AU1628" s="113"/>
      <c r="AV1628" s="113"/>
      <c r="AX1628" s="113"/>
      <c r="AY1628" s="113"/>
      <c r="AZ1628" s="113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</row>
    <row r="1629" spans="3:64" x14ac:dyDescent="0.2">
      <c r="C1629" s="62"/>
      <c r="D1629" s="62"/>
      <c r="AA1629" s="113"/>
      <c r="AB1629" s="113"/>
      <c r="AC1629" s="113"/>
      <c r="AD1629" s="113"/>
      <c r="AE1629" s="113"/>
      <c r="AG1629" s="270"/>
      <c r="AN1629" s="113"/>
      <c r="AO1629" s="113"/>
      <c r="AP1629" s="113"/>
      <c r="AQ1629" s="113"/>
      <c r="AR1629" s="113"/>
      <c r="AS1629" s="113"/>
      <c r="AT1629" s="113"/>
      <c r="AU1629" s="113"/>
      <c r="AV1629" s="113"/>
    </row>
    <row r="1630" spans="3:64" x14ac:dyDescent="0.2">
      <c r="C1630" s="62"/>
      <c r="D1630" s="62"/>
      <c r="AA1630" s="113"/>
      <c r="AB1630" s="113"/>
      <c r="AC1630" s="113"/>
      <c r="AD1630" s="113"/>
      <c r="AE1630" s="113"/>
      <c r="AG1630" s="270"/>
      <c r="AN1630" s="113"/>
      <c r="AO1630" s="113"/>
      <c r="AP1630" s="113"/>
      <c r="AQ1630" s="113"/>
      <c r="AR1630" s="113"/>
      <c r="AS1630" s="113"/>
      <c r="AT1630" s="113"/>
      <c r="AU1630" s="113"/>
      <c r="AV1630" s="113"/>
      <c r="AW1630" s="113"/>
      <c r="AX1630" s="113"/>
      <c r="AY1630" s="113"/>
      <c r="AZ1630" s="113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</row>
    <row r="1631" spans="3:64" x14ac:dyDescent="0.2">
      <c r="C1631" s="62"/>
      <c r="D1631" s="62"/>
      <c r="AA1631" s="113"/>
      <c r="AB1631" s="113"/>
      <c r="AC1631" s="113"/>
      <c r="AD1631" s="113"/>
      <c r="AE1631" s="113"/>
      <c r="AG1631" s="270"/>
      <c r="AN1631" s="113"/>
      <c r="AO1631" s="113"/>
      <c r="AP1631" s="113"/>
      <c r="AQ1631" s="113"/>
      <c r="AR1631" s="113"/>
      <c r="AS1631" s="113"/>
      <c r="AT1631" s="113"/>
      <c r="AU1631" s="113"/>
    </row>
    <row r="1632" spans="3:64" x14ac:dyDescent="0.2">
      <c r="C1632" s="62"/>
      <c r="D1632" s="62"/>
      <c r="AA1632" s="113"/>
      <c r="AB1632" s="113"/>
      <c r="AC1632" s="113"/>
      <c r="AD1632" s="113"/>
      <c r="AE1632" s="113"/>
      <c r="AG1632" s="270"/>
      <c r="AN1632" s="113"/>
      <c r="AO1632" s="113"/>
      <c r="AP1632" s="113"/>
      <c r="AQ1632" s="113"/>
      <c r="AR1632" s="113"/>
      <c r="AS1632" s="113"/>
      <c r="AT1632" s="113"/>
      <c r="AU1632" s="113"/>
      <c r="AV1632" s="113"/>
      <c r="AW1632" s="113"/>
      <c r="AX1632" s="113"/>
      <c r="AY1632" s="113"/>
      <c r="AZ1632" s="113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</row>
    <row r="1633" spans="3:64" x14ac:dyDescent="0.2">
      <c r="C1633" s="62"/>
      <c r="D1633" s="62"/>
      <c r="AA1633" s="113"/>
      <c r="AB1633" s="113"/>
      <c r="AC1633" s="113"/>
      <c r="AD1633" s="113"/>
      <c r="AE1633" s="113"/>
      <c r="AG1633" s="270"/>
      <c r="AN1633" s="113"/>
      <c r="AO1633" s="113"/>
      <c r="AP1633" s="113"/>
      <c r="AQ1633" s="113"/>
      <c r="AR1633" s="113"/>
      <c r="AS1633" s="113"/>
      <c r="AT1633" s="113"/>
      <c r="AU1633" s="113"/>
    </row>
    <row r="1634" spans="3:64" x14ac:dyDescent="0.2">
      <c r="C1634" s="62"/>
      <c r="D1634" s="62"/>
      <c r="AA1634" s="113"/>
      <c r="AB1634" s="113"/>
      <c r="AC1634" s="113"/>
      <c r="AD1634" s="113"/>
      <c r="AE1634" s="113"/>
      <c r="AG1634" s="270"/>
      <c r="AN1634" s="113"/>
      <c r="AO1634" s="113"/>
      <c r="AP1634" s="113"/>
      <c r="AQ1634" s="113"/>
      <c r="AR1634" s="113"/>
      <c r="AS1634" s="113"/>
      <c r="AT1634" s="113"/>
      <c r="AU1634" s="113"/>
    </row>
    <row r="1635" spans="3:64" x14ac:dyDescent="0.2">
      <c r="C1635" s="62"/>
      <c r="D1635" s="62"/>
      <c r="AA1635" s="113"/>
      <c r="AB1635" s="113"/>
      <c r="AC1635" s="113"/>
      <c r="AD1635" s="113"/>
      <c r="AE1635" s="113"/>
      <c r="AG1635" s="270"/>
      <c r="AN1635" s="113"/>
      <c r="AO1635" s="113"/>
      <c r="AP1635" s="113"/>
      <c r="AQ1635" s="113"/>
      <c r="AR1635" s="113"/>
      <c r="AS1635" s="113"/>
      <c r="AT1635" s="113"/>
      <c r="AU1635" s="113"/>
    </row>
    <row r="1636" spans="3:64" x14ac:dyDescent="0.2">
      <c r="C1636" s="62"/>
      <c r="D1636" s="62"/>
      <c r="AA1636" s="113"/>
      <c r="AB1636" s="113"/>
      <c r="AC1636" s="113"/>
      <c r="AD1636" s="113"/>
      <c r="AE1636" s="113"/>
      <c r="AG1636" s="270"/>
      <c r="AN1636" s="113"/>
      <c r="AO1636" s="113"/>
      <c r="AP1636" s="113"/>
      <c r="AQ1636" s="113"/>
      <c r="AR1636" s="113"/>
      <c r="AS1636" s="113"/>
      <c r="AT1636" s="113"/>
      <c r="AU1636" s="113"/>
    </row>
    <row r="1637" spans="3:64" x14ac:dyDescent="0.2">
      <c r="C1637" s="62"/>
      <c r="D1637" s="62"/>
      <c r="AA1637" s="113"/>
      <c r="AB1637" s="113"/>
      <c r="AC1637" s="113"/>
      <c r="AD1637" s="113"/>
      <c r="AE1637" s="113"/>
      <c r="AG1637" s="270"/>
      <c r="AN1637" s="113"/>
      <c r="AO1637" s="113"/>
      <c r="AP1637" s="113"/>
      <c r="AQ1637" s="113"/>
      <c r="AR1637" s="113"/>
      <c r="AS1637" s="113"/>
      <c r="AT1637" s="113"/>
      <c r="AU1637" s="113"/>
    </row>
    <row r="1638" spans="3:64" x14ac:dyDescent="0.2">
      <c r="C1638" s="62"/>
      <c r="D1638" s="62"/>
      <c r="AA1638" s="113"/>
      <c r="AB1638" s="113"/>
      <c r="AC1638" s="113"/>
      <c r="AD1638" s="113"/>
      <c r="AE1638" s="113"/>
      <c r="AG1638" s="270"/>
      <c r="AN1638" s="113"/>
      <c r="AO1638" s="113"/>
      <c r="AP1638" s="113"/>
      <c r="AQ1638" s="113"/>
      <c r="AR1638" s="113"/>
      <c r="AS1638" s="113"/>
      <c r="AT1638" s="113"/>
      <c r="AU1638" s="113"/>
      <c r="AV1638" s="113"/>
      <c r="AX1638" s="113"/>
    </row>
    <row r="1639" spans="3:64" x14ac:dyDescent="0.2">
      <c r="C1639" s="62"/>
      <c r="D1639" s="62"/>
      <c r="AA1639" s="113"/>
      <c r="AB1639" s="113"/>
      <c r="AC1639" s="113"/>
      <c r="AD1639" s="113"/>
      <c r="AE1639" s="113"/>
      <c r="AG1639" s="270"/>
      <c r="AN1639" s="113"/>
      <c r="AO1639" s="113"/>
      <c r="AP1639" s="113"/>
      <c r="AQ1639" s="113"/>
      <c r="AR1639" s="113"/>
      <c r="AS1639" s="113"/>
      <c r="AT1639" s="113"/>
      <c r="AU1639" s="113"/>
      <c r="AV1639" s="113"/>
      <c r="AX1639" s="113"/>
    </row>
    <row r="1640" spans="3:64" x14ac:dyDescent="0.2">
      <c r="C1640" s="62"/>
      <c r="D1640" s="62"/>
      <c r="AA1640" s="113"/>
      <c r="AB1640" s="113"/>
      <c r="AC1640" s="113"/>
      <c r="AD1640" s="113"/>
      <c r="AE1640" s="113"/>
      <c r="AG1640" s="270"/>
      <c r="AN1640" s="113"/>
      <c r="AO1640" s="113"/>
      <c r="AP1640" s="113"/>
      <c r="AQ1640" s="113"/>
      <c r="AR1640" s="113"/>
      <c r="AS1640" s="113"/>
      <c r="AT1640" s="113"/>
      <c r="AU1640" s="113"/>
      <c r="AV1640" s="113"/>
      <c r="AW1640" s="113"/>
      <c r="AX1640" s="113"/>
      <c r="AY1640" s="113"/>
      <c r="AZ1640" s="113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</row>
    <row r="1641" spans="3:64" x14ac:dyDescent="0.2">
      <c r="C1641" s="62"/>
      <c r="D1641" s="62"/>
      <c r="AA1641" s="113"/>
      <c r="AB1641" s="113"/>
      <c r="AC1641" s="113"/>
      <c r="AD1641" s="113"/>
      <c r="AE1641" s="113"/>
      <c r="AG1641" s="270"/>
      <c r="AN1641" s="113"/>
      <c r="AO1641" s="113"/>
      <c r="AP1641" s="113"/>
      <c r="AQ1641" s="113"/>
      <c r="AR1641" s="113"/>
      <c r="AS1641" s="113"/>
      <c r="AT1641" s="113"/>
      <c r="AU1641" s="113"/>
    </row>
    <row r="1642" spans="3:64" x14ac:dyDescent="0.2">
      <c r="C1642" s="62"/>
      <c r="D1642" s="62"/>
      <c r="AA1642" s="113"/>
      <c r="AB1642" s="113"/>
      <c r="AC1642" s="113"/>
      <c r="AD1642" s="113"/>
      <c r="AE1642" s="113"/>
      <c r="AG1642" s="270"/>
      <c r="AN1642" s="113"/>
      <c r="AO1642" s="113"/>
      <c r="AP1642" s="113"/>
      <c r="AQ1642" s="113"/>
      <c r="AR1642" s="113"/>
      <c r="AS1642" s="113"/>
      <c r="AT1642" s="113"/>
      <c r="AU1642" s="113"/>
      <c r="AV1642" s="113"/>
      <c r="AX1642" s="113"/>
      <c r="AY1642" s="113"/>
      <c r="AZ1642" s="113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</row>
    <row r="1643" spans="3:64" x14ac:dyDescent="0.2">
      <c r="C1643" s="62"/>
      <c r="D1643" s="62"/>
      <c r="AA1643" s="113"/>
      <c r="AB1643" s="113"/>
      <c r="AC1643" s="113"/>
      <c r="AD1643" s="113"/>
      <c r="AE1643" s="113"/>
      <c r="AG1643" s="270"/>
      <c r="AN1643" s="113"/>
      <c r="AO1643" s="113"/>
      <c r="AP1643" s="113"/>
      <c r="AQ1643" s="113"/>
      <c r="AR1643" s="113"/>
      <c r="AS1643" s="113"/>
      <c r="AT1643" s="113"/>
      <c r="AU1643" s="113"/>
      <c r="AV1643" s="17"/>
    </row>
    <row r="1644" spans="3:64" x14ac:dyDescent="0.2">
      <c r="C1644" s="62"/>
      <c r="D1644" s="62"/>
      <c r="AA1644" s="113"/>
      <c r="AB1644" s="113"/>
      <c r="AC1644" s="113"/>
      <c r="AD1644" s="113"/>
      <c r="AE1644" s="113"/>
      <c r="AG1644" s="270"/>
      <c r="AN1644" s="113"/>
      <c r="AO1644" s="113"/>
      <c r="AP1644" s="113"/>
      <c r="AQ1644" s="113"/>
      <c r="AR1644" s="113"/>
      <c r="AS1644" s="113"/>
      <c r="AT1644" s="113"/>
      <c r="AU1644" s="113"/>
      <c r="AV1644" s="113"/>
    </row>
    <row r="1645" spans="3:64" x14ac:dyDescent="0.2">
      <c r="C1645" s="62"/>
      <c r="D1645" s="62"/>
      <c r="AA1645" s="113"/>
      <c r="AB1645" s="113"/>
      <c r="AC1645" s="113"/>
      <c r="AD1645" s="113"/>
      <c r="AE1645" s="113"/>
      <c r="AG1645" s="270"/>
      <c r="AN1645" s="113"/>
      <c r="AO1645" s="113"/>
      <c r="AP1645" s="113"/>
      <c r="AQ1645" s="113"/>
      <c r="AR1645" s="113"/>
      <c r="AS1645" s="113"/>
      <c r="AT1645" s="113"/>
      <c r="AU1645" s="113"/>
      <c r="AV1645" s="113"/>
      <c r="AX1645" s="113"/>
      <c r="AY1645" s="113"/>
      <c r="AZ1645" s="113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</row>
    <row r="1646" spans="3:64" x14ac:dyDescent="0.2">
      <c r="C1646" s="62"/>
      <c r="D1646" s="62"/>
      <c r="AA1646" s="113"/>
      <c r="AB1646" s="113"/>
      <c r="AC1646" s="113"/>
      <c r="AD1646" s="113"/>
      <c r="AE1646" s="113"/>
      <c r="AG1646" s="270"/>
      <c r="AN1646" s="113"/>
      <c r="AO1646" s="113"/>
      <c r="AP1646" s="113"/>
      <c r="AQ1646" s="113"/>
      <c r="AR1646" s="113"/>
      <c r="AS1646" s="113"/>
      <c r="AT1646" s="113"/>
      <c r="AU1646" s="113"/>
      <c r="AV1646" s="113"/>
    </row>
    <row r="1647" spans="3:64" x14ac:dyDescent="0.2">
      <c r="C1647" s="62"/>
      <c r="D1647" s="62"/>
      <c r="AA1647" s="113"/>
      <c r="AB1647" s="113"/>
      <c r="AC1647" s="113"/>
      <c r="AD1647" s="113"/>
      <c r="AE1647" s="113"/>
      <c r="AG1647" s="270"/>
      <c r="AN1647" s="113"/>
      <c r="AO1647" s="113"/>
      <c r="AP1647" s="113"/>
      <c r="AQ1647" s="113"/>
      <c r="AR1647" s="113"/>
      <c r="AS1647" s="113"/>
      <c r="AT1647" s="113"/>
      <c r="AU1647" s="113"/>
      <c r="AV1647" s="113"/>
    </row>
    <row r="1648" spans="3:64" x14ac:dyDescent="0.2">
      <c r="C1648" s="62"/>
      <c r="D1648" s="62"/>
      <c r="AA1648" s="113"/>
      <c r="AB1648" s="113"/>
      <c r="AC1648" s="113"/>
      <c r="AD1648" s="113"/>
      <c r="AE1648" s="113"/>
      <c r="AG1648" s="270"/>
      <c r="AN1648" s="113"/>
      <c r="AO1648" s="113"/>
      <c r="AP1648" s="113"/>
      <c r="AQ1648" s="113"/>
      <c r="AR1648" s="113"/>
      <c r="AS1648" s="113"/>
      <c r="AT1648" s="113"/>
      <c r="AU1648" s="113"/>
    </row>
    <row r="1649" spans="3:64" x14ac:dyDescent="0.2">
      <c r="C1649" s="62"/>
      <c r="D1649" s="62"/>
      <c r="AA1649" s="113"/>
      <c r="AB1649" s="113"/>
      <c r="AC1649" s="113"/>
      <c r="AD1649" s="113"/>
      <c r="AE1649" s="113"/>
      <c r="AG1649" s="270"/>
      <c r="AN1649" s="113"/>
      <c r="AO1649" s="113"/>
      <c r="AP1649" s="113"/>
      <c r="AQ1649" s="113"/>
      <c r="AR1649" s="113"/>
      <c r="AS1649" s="113"/>
      <c r="AT1649" s="113"/>
      <c r="AU1649" s="113"/>
    </row>
    <row r="1650" spans="3:64" x14ac:dyDescent="0.2">
      <c r="C1650" s="62"/>
      <c r="D1650" s="62"/>
      <c r="AA1650" s="113"/>
      <c r="AB1650" s="113"/>
      <c r="AC1650" s="113"/>
      <c r="AD1650" s="113"/>
      <c r="AE1650" s="113"/>
      <c r="AG1650" s="270"/>
      <c r="AN1650" s="113"/>
      <c r="AO1650" s="113"/>
      <c r="AP1650" s="113"/>
      <c r="AQ1650" s="113"/>
      <c r="AR1650" s="113"/>
      <c r="AS1650" s="113"/>
      <c r="AT1650" s="113"/>
      <c r="AU1650" s="113"/>
    </row>
    <row r="1651" spans="3:64" x14ac:dyDescent="0.2">
      <c r="C1651" s="62"/>
      <c r="D1651" s="62"/>
      <c r="AA1651" s="113"/>
      <c r="AB1651" s="113"/>
      <c r="AC1651" s="113"/>
      <c r="AD1651" s="113"/>
      <c r="AE1651" s="113"/>
      <c r="AG1651" s="270"/>
      <c r="AN1651" s="113"/>
      <c r="AO1651" s="113"/>
      <c r="AP1651" s="113"/>
      <c r="AQ1651" s="113"/>
      <c r="AR1651" s="113"/>
      <c r="AS1651" s="113"/>
      <c r="AT1651" s="113"/>
      <c r="AU1651" s="113"/>
    </row>
    <row r="1652" spans="3:64" x14ac:dyDescent="0.2">
      <c r="C1652" s="62"/>
      <c r="D1652" s="62"/>
      <c r="AA1652" s="113"/>
      <c r="AB1652" s="113"/>
      <c r="AC1652" s="113"/>
      <c r="AD1652" s="113"/>
      <c r="AE1652" s="113"/>
      <c r="AG1652" s="270"/>
      <c r="AN1652" s="113"/>
      <c r="AO1652" s="113"/>
      <c r="AP1652" s="113"/>
      <c r="AQ1652" s="113"/>
      <c r="AR1652" s="113"/>
      <c r="AS1652" s="113"/>
      <c r="AT1652" s="113"/>
      <c r="AU1652" s="113"/>
    </row>
    <row r="1653" spans="3:64" x14ac:dyDescent="0.2">
      <c r="C1653" s="62"/>
      <c r="D1653" s="62"/>
      <c r="AA1653" s="113"/>
      <c r="AB1653" s="113"/>
      <c r="AC1653" s="113"/>
      <c r="AD1653" s="113"/>
      <c r="AE1653" s="113"/>
      <c r="AG1653" s="270"/>
      <c r="AN1653" s="113"/>
      <c r="AO1653" s="113"/>
      <c r="AP1653" s="113"/>
      <c r="AQ1653" s="113"/>
      <c r="AR1653" s="113"/>
      <c r="AS1653" s="113"/>
      <c r="AT1653" s="113"/>
      <c r="AU1653" s="113"/>
    </row>
    <row r="1654" spans="3:64" x14ac:dyDescent="0.2">
      <c r="C1654" s="62"/>
      <c r="D1654" s="62"/>
      <c r="AA1654" s="113"/>
      <c r="AB1654" s="113"/>
      <c r="AC1654" s="113"/>
      <c r="AD1654" s="113"/>
      <c r="AE1654" s="113"/>
      <c r="AG1654" s="270"/>
      <c r="AN1654" s="113"/>
      <c r="AO1654" s="113"/>
      <c r="AP1654" s="113"/>
      <c r="AQ1654" s="113"/>
      <c r="AR1654" s="113"/>
      <c r="AS1654" s="113"/>
      <c r="AT1654" s="113"/>
      <c r="AU1654" s="113"/>
    </row>
    <row r="1655" spans="3:64" x14ac:dyDescent="0.2">
      <c r="C1655" s="62"/>
      <c r="D1655" s="62"/>
      <c r="AA1655" s="113"/>
      <c r="AB1655" s="113"/>
      <c r="AC1655" s="113"/>
      <c r="AD1655" s="113"/>
      <c r="AE1655" s="113"/>
      <c r="AG1655" s="270"/>
      <c r="AN1655" s="113"/>
      <c r="AO1655" s="113"/>
      <c r="AP1655" s="113"/>
      <c r="AQ1655" s="113"/>
      <c r="AR1655" s="113"/>
      <c r="AS1655" s="113"/>
      <c r="AT1655" s="113"/>
      <c r="AU1655" s="113"/>
      <c r="AV1655" s="113"/>
    </row>
    <row r="1656" spans="3:64" x14ac:dyDescent="0.2">
      <c r="C1656" s="62"/>
      <c r="D1656" s="62"/>
      <c r="AA1656" s="113"/>
      <c r="AB1656" s="113"/>
      <c r="AC1656" s="113"/>
      <c r="AD1656" s="113"/>
      <c r="AE1656" s="113"/>
      <c r="AG1656" s="270"/>
      <c r="AN1656" s="113"/>
      <c r="AO1656" s="113"/>
      <c r="AP1656" s="113"/>
      <c r="AQ1656" s="113"/>
      <c r="AR1656" s="113"/>
      <c r="AS1656" s="113"/>
      <c r="AT1656" s="113"/>
      <c r="AU1656" s="113"/>
      <c r="AV1656" s="113"/>
      <c r="AW1656" s="113"/>
      <c r="AX1656" s="113"/>
      <c r="AY1656" s="113"/>
      <c r="AZ1656" s="113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</row>
    <row r="1657" spans="3:64" x14ac:dyDescent="0.2">
      <c r="C1657" s="62"/>
      <c r="D1657" s="62"/>
      <c r="AA1657" s="113"/>
      <c r="AB1657" s="113"/>
      <c r="AC1657" s="113"/>
      <c r="AD1657" s="113"/>
      <c r="AE1657" s="113"/>
      <c r="AG1657" s="270"/>
      <c r="AN1657" s="113"/>
      <c r="AO1657" s="113"/>
      <c r="AP1657" s="113"/>
      <c r="AQ1657" s="113"/>
      <c r="AR1657" s="113"/>
      <c r="AS1657" s="113"/>
      <c r="AT1657" s="113"/>
      <c r="AU1657" s="113"/>
    </row>
    <row r="1658" spans="3:64" x14ac:dyDescent="0.2">
      <c r="C1658" s="62"/>
      <c r="D1658" s="62"/>
      <c r="AA1658" s="113"/>
      <c r="AB1658" s="113"/>
      <c r="AC1658" s="113"/>
      <c r="AD1658" s="113"/>
      <c r="AE1658" s="113"/>
      <c r="AG1658" s="270"/>
      <c r="AN1658" s="113"/>
      <c r="AO1658" s="113"/>
      <c r="AP1658" s="113"/>
      <c r="AQ1658" s="113"/>
      <c r="AR1658" s="113"/>
      <c r="AS1658" s="113"/>
      <c r="AT1658" s="113"/>
      <c r="AU1658" s="113"/>
    </row>
    <row r="1659" spans="3:64" x14ac:dyDescent="0.2">
      <c r="C1659" s="62"/>
      <c r="D1659" s="62"/>
      <c r="AA1659" s="113"/>
      <c r="AB1659" s="113"/>
      <c r="AC1659" s="113"/>
      <c r="AD1659" s="113"/>
      <c r="AE1659" s="113"/>
      <c r="AG1659" s="270"/>
      <c r="AN1659" s="113"/>
      <c r="AO1659" s="113"/>
      <c r="AP1659" s="113"/>
      <c r="AQ1659" s="113"/>
      <c r="AR1659" s="113"/>
      <c r="AS1659" s="113"/>
      <c r="AT1659" s="113"/>
      <c r="AU1659" s="113"/>
    </row>
    <row r="1660" spans="3:64" x14ac:dyDescent="0.2">
      <c r="C1660" s="62"/>
      <c r="D1660" s="62"/>
      <c r="AA1660" s="113"/>
      <c r="AB1660" s="113"/>
      <c r="AC1660" s="113"/>
      <c r="AD1660" s="113"/>
      <c r="AE1660" s="113"/>
      <c r="AG1660" s="270"/>
      <c r="AN1660" s="113"/>
      <c r="AO1660" s="113"/>
      <c r="AP1660" s="113"/>
      <c r="AQ1660" s="113"/>
      <c r="AR1660" s="113"/>
      <c r="AS1660" s="113"/>
      <c r="AT1660" s="113"/>
      <c r="AU1660" s="113"/>
    </row>
    <row r="1661" spans="3:64" x14ac:dyDescent="0.2">
      <c r="C1661" s="62"/>
      <c r="D1661" s="62"/>
      <c r="AA1661" s="113"/>
      <c r="AB1661" s="113"/>
      <c r="AC1661" s="113"/>
      <c r="AD1661" s="113"/>
      <c r="AE1661" s="113"/>
      <c r="AG1661" s="270"/>
      <c r="AN1661" s="113"/>
      <c r="AO1661" s="113"/>
      <c r="AP1661" s="113"/>
      <c r="AQ1661" s="113"/>
      <c r="AR1661" s="113"/>
      <c r="AS1661" s="113"/>
      <c r="AT1661" s="113"/>
      <c r="AU1661" s="113"/>
      <c r="AV1661" s="113"/>
      <c r="AW1661" s="113"/>
      <c r="AX1661" s="113"/>
      <c r="AY1661" s="113"/>
      <c r="AZ1661" s="113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</row>
    <row r="1662" spans="3:64" x14ac:dyDescent="0.2">
      <c r="C1662" s="62"/>
      <c r="D1662" s="62"/>
      <c r="AA1662" s="113"/>
      <c r="AB1662" s="113"/>
      <c r="AC1662" s="113"/>
      <c r="AD1662" s="113"/>
      <c r="AE1662" s="113"/>
      <c r="AG1662" s="270"/>
      <c r="AN1662" s="113"/>
      <c r="AO1662" s="113"/>
      <c r="AP1662" s="113"/>
      <c r="AQ1662" s="113"/>
      <c r="AR1662" s="113"/>
      <c r="AS1662" s="113"/>
      <c r="AT1662" s="113"/>
      <c r="AU1662" s="113"/>
    </row>
    <row r="1663" spans="3:64" x14ac:dyDescent="0.2">
      <c r="C1663" s="62"/>
      <c r="D1663" s="62"/>
      <c r="AA1663" s="113"/>
      <c r="AB1663" s="113"/>
      <c r="AC1663" s="113"/>
      <c r="AD1663" s="113"/>
      <c r="AE1663" s="113"/>
      <c r="AG1663" s="270"/>
      <c r="AN1663" s="113"/>
      <c r="AO1663" s="113"/>
      <c r="AP1663" s="113"/>
      <c r="AQ1663" s="113"/>
      <c r="AR1663" s="113"/>
      <c r="AS1663" s="113"/>
      <c r="AT1663" s="113"/>
      <c r="AU1663" s="113"/>
    </row>
    <row r="1664" spans="3:64" x14ac:dyDescent="0.2">
      <c r="C1664" s="62"/>
      <c r="D1664" s="62"/>
      <c r="AA1664" s="113"/>
      <c r="AB1664" s="113"/>
      <c r="AC1664" s="113"/>
      <c r="AD1664" s="113"/>
      <c r="AE1664" s="113"/>
      <c r="AG1664" s="270"/>
      <c r="AN1664" s="113"/>
      <c r="AO1664" s="113"/>
      <c r="AP1664" s="113"/>
      <c r="AQ1664" s="113"/>
      <c r="AR1664" s="113"/>
      <c r="AS1664" s="113"/>
      <c r="AT1664" s="113"/>
      <c r="AU1664" s="113"/>
      <c r="AV1664" s="113"/>
      <c r="AX1664" s="113"/>
    </row>
    <row r="1665" spans="3:64" x14ac:dyDescent="0.2">
      <c r="C1665" s="62"/>
      <c r="D1665" s="62"/>
      <c r="AA1665" s="113"/>
      <c r="AB1665" s="113"/>
      <c r="AC1665" s="113"/>
      <c r="AD1665" s="113"/>
      <c r="AE1665" s="113"/>
      <c r="AG1665" s="270"/>
      <c r="AN1665" s="113"/>
      <c r="AO1665" s="113"/>
      <c r="AP1665" s="113"/>
      <c r="AQ1665" s="113"/>
      <c r="AR1665" s="113"/>
      <c r="AS1665" s="113"/>
      <c r="AT1665" s="113"/>
      <c r="AU1665" s="113"/>
      <c r="AV1665" s="113"/>
      <c r="AX1665" s="113"/>
      <c r="AY1665" s="113"/>
      <c r="AZ1665" s="113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</row>
    <row r="1666" spans="3:64" x14ac:dyDescent="0.2">
      <c r="C1666" s="62"/>
      <c r="D1666" s="62"/>
      <c r="AA1666" s="113"/>
      <c r="AB1666" s="113"/>
      <c r="AC1666" s="113"/>
      <c r="AD1666" s="113"/>
      <c r="AE1666" s="113"/>
      <c r="AG1666" s="270"/>
      <c r="AN1666" s="113"/>
      <c r="AO1666" s="113"/>
      <c r="AP1666" s="113"/>
      <c r="AQ1666" s="113"/>
      <c r="AR1666" s="113"/>
      <c r="AS1666" s="113"/>
      <c r="AT1666" s="113"/>
      <c r="AU1666" s="113"/>
      <c r="AV1666" s="113"/>
      <c r="AW1666" s="113"/>
      <c r="AX1666" s="113"/>
      <c r="AY1666" s="113"/>
      <c r="AZ1666" s="113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</row>
    <row r="1667" spans="3:64" x14ac:dyDescent="0.2">
      <c r="C1667" s="62"/>
      <c r="D1667" s="62"/>
      <c r="AA1667" s="113"/>
      <c r="AB1667" s="113"/>
      <c r="AC1667" s="113"/>
      <c r="AD1667" s="113"/>
      <c r="AE1667" s="113"/>
      <c r="AG1667" s="270"/>
      <c r="AN1667" s="113"/>
      <c r="AO1667" s="113"/>
      <c r="AP1667" s="113"/>
      <c r="AQ1667" s="113"/>
      <c r="AR1667" s="113"/>
      <c r="AS1667" s="113"/>
      <c r="AT1667" s="113"/>
      <c r="AU1667" s="113"/>
      <c r="AV1667" s="113"/>
    </row>
    <row r="1668" spans="3:64" x14ac:dyDescent="0.2">
      <c r="C1668" s="62"/>
      <c r="D1668" s="62"/>
      <c r="AA1668" s="113"/>
      <c r="AB1668" s="113"/>
      <c r="AC1668" s="113"/>
      <c r="AD1668" s="113"/>
      <c r="AE1668" s="113"/>
      <c r="AG1668" s="270"/>
      <c r="AN1668" s="113"/>
      <c r="AO1668" s="113"/>
      <c r="AP1668" s="113"/>
      <c r="AQ1668" s="113"/>
      <c r="AR1668" s="113"/>
      <c r="AS1668" s="113"/>
      <c r="AT1668" s="113"/>
      <c r="AU1668" s="113"/>
    </row>
    <row r="1669" spans="3:64" x14ac:dyDescent="0.2">
      <c r="C1669" s="62"/>
      <c r="D1669" s="62"/>
      <c r="AA1669" s="113"/>
      <c r="AB1669" s="113"/>
      <c r="AC1669" s="113"/>
      <c r="AD1669" s="113"/>
      <c r="AE1669" s="113"/>
      <c r="AG1669" s="270"/>
      <c r="AN1669" s="113"/>
      <c r="AO1669" s="113"/>
      <c r="AP1669" s="113"/>
      <c r="AQ1669" s="113"/>
      <c r="AR1669" s="113"/>
      <c r="AS1669" s="113"/>
      <c r="AT1669" s="113"/>
      <c r="AU1669" s="113"/>
      <c r="AV1669" s="113"/>
    </row>
    <row r="1670" spans="3:64" x14ac:dyDescent="0.2">
      <c r="C1670" s="62"/>
      <c r="D1670" s="62"/>
      <c r="AA1670" s="113"/>
      <c r="AB1670" s="113"/>
      <c r="AC1670" s="113"/>
      <c r="AD1670" s="113"/>
      <c r="AE1670" s="113"/>
      <c r="AG1670" s="270"/>
      <c r="AN1670" s="113"/>
      <c r="AO1670" s="113"/>
      <c r="AP1670" s="113"/>
      <c r="AQ1670" s="113"/>
      <c r="AR1670" s="113"/>
      <c r="AS1670" s="113"/>
      <c r="AT1670" s="113"/>
      <c r="AU1670" s="113"/>
      <c r="AV1670" s="113"/>
    </row>
    <row r="1671" spans="3:64" x14ac:dyDescent="0.2">
      <c r="C1671" s="62"/>
      <c r="D1671" s="62"/>
      <c r="AA1671" s="113"/>
      <c r="AB1671" s="113"/>
      <c r="AC1671" s="113"/>
      <c r="AD1671" s="113"/>
      <c r="AE1671" s="113"/>
      <c r="AG1671" s="270"/>
      <c r="AN1671" s="113"/>
      <c r="AO1671" s="113"/>
      <c r="AP1671" s="113"/>
      <c r="AQ1671" s="113"/>
      <c r="AR1671" s="113"/>
      <c r="AS1671" s="113"/>
      <c r="AT1671" s="113"/>
      <c r="AU1671" s="113"/>
    </row>
    <row r="1672" spans="3:64" x14ac:dyDescent="0.2">
      <c r="C1672" s="62"/>
      <c r="D1672" s="62"/>
      <c r="AA1672" s="113"/>
      <c r="AB1672" s="113"/>
      <c r="AC1672" s="113"/>
      <c r="AD1672" s="113"/>
      <c r="AE1672" s="113"/>
      <c r="AG1672" s="270"/>
      <c r="AN1672" s="113"/>
      <c r="AO1672" s="113"/>
      <c r="AP1672" s="113"/>
      <c r="AQ1672" s="113"/>
      <c r="AR1672" s="113"/>
      <c r="AS1672" s="113"/>
      <c r="AT1672" s="113"/>
      <c r="AU1672" s="113"/>
      <c r="AV1672" s="113"/>
      <c r="AX1672" s="113"/>
    </row>
    <row r="1673" spans="3:64" x14ac:dyDescent="0.2">
      <c r="C1673" s="62"/>
      <c r="D1673" s="62"/>
      <c r="AA1673" s="113"/>
      <c r="AB1673" s="113"/>
      <c r="AC1673" s="113"/>
      <c r="AD1673" s="113"/>
      <c r="AE1673" s="113"/>
      <c r="AG1673" s="270"/>
      <c r="AN1673" s="113"/>
      <c r="AO1673" s="113"/>
      <c r="AP1673" s="113"/>
      <c r="AQ1673" s="113"/>
      <c r="AR1673" s="113"/>
      <c r="AS1673" s="113"/>
      <c r="AT1673" s="113"/>
      <c r="AU1673" s="113"/>
    </row>
    <row r="1674" spans="3:64" x14ac:dyDescent="0.2">
      <c r="C1674" s="62"/>
      <c r="D1674" s="62"/>
      <c r="AA1674" s="113"/>
      <c r="AB1674" s="113"/>
      <c r="AC1674" s="113"/>
      <c r="AD1674" s="113"/>
      <c r="AE1674" s="113"/>
      <c r="AG1674" s="270"/>
      <c r="AN1674" s="113"/>
      <c r="AO1674" s="113"/>
      <c r="AP1674" s="113"/>
      <c r="AQ1674" s="113"/>
      <c r="AR1674" s="113"/>
      <c r="AS1674" s="113"/>
      <c r="AT1674" s="113"/>
      <c r="AU1674" s="113"/>
    </row>
    <row r="1675" spans="3:64" x14ac:dyDescent="0.2">
      <c r="C1675" s="62"/>
      <c r="D1675" s="62"/>
      <c r="AA1675" s="113"/>
      <c r="AB1675" s="113"/>
      <c r="AC1675" s="113"/>
      <c r="AD1675" s="113"/>
      <c r="AE1675" s="113"/>
      <c r="AG1675" s="270"/>
      <c r="AN1675" s="113"/>
      <c r="AO1675" s="113"/>
      <c r="AP1675" s="113"/>
      <c r="AQ1675" s="113"/>
      <c r="AR1675" s="113"/>
      <c r="AS1675" s="113"/>
      <c r="AT1675" s="113"/>
      <c r="AU1675" s="113"/>
    </row>
    <row r="1676" spans="3:64" x14ac:dyDescent="0.2">
      <c r="C1676" s="62"/>
      <c r="D1676" s="62"/>
      <c r="AA1676" s="113"/>
      <c r="AB1676" s="113"/>
      <c r="AC1676" s="113"/>
      <c r="AD1676" s="113"/>
      <c r="AE1676" s="113"/>
      <c r="AG1676" s="270"/>
      <c r="AN1676" s="113"/>
      <c r="AO1676" s="113"/>
      <c r="AP1676" s="113"/>
      <c r="AQ1676" s="113"/>
      <c r="AR1676" s="113"/>
      <c r="AS1676" s="113"/>
      <c r="AT1676" s="113"/>
      <c r="AU1676" s="113"/>
      <c r="AV1676" s="113"/>
      <c r="AX1676" s="113"/>
    </row>
    <row r="1677" spans="3:64" x14ac:dyDescent="0.2">
      <c r="C1677" s="62"/>
      <c r="D1677" s="62"/>
      <c r="AA1677" s="113"/>
      <c r="AB1677" s="113"/>
      <c r="AC1677" s="113"/>
      <c r="AD1677" s="113"/>
      <c r="AE1677" s="113"/>
      <c r="AG1677" s="270"/>
      <c r="AN1677" s="113"/>
      <c r="AO1677" s="113"/>
      <c r="AP1677" s="113"/>
      <c r="AQ1677" s="113"/>
      <c r="AR1677" s="113"/>
      <c r="AS1677" s="113"/>
      <c r="AT1677" s="113"/>
      <c r="AU1677" s="113"/>
      <c r="AV1677" s="113"/>
    </row>
    <row r="1678" spans="3:64" x14ac:dyDescent="0.2">
      <c r="C1678" s="62"/>
      <c r="D1678" s="62"/>
      <c r="AA1678" s="113"/>
      <c r="AB1678" s="113"/>
      <c r="AC1678" s="113"/>
      <c r="AD1678" s="113"/>
      <c r="AE1678" s="113"/>
      <c r="AG1678" s="270"/>
      <c r="AN1678" s="113"/>
      <c r="AO1678" s="113"/>
      <c r="AP1678" s="113"/>
      <c r="AQ1678" s="113"/>
      <c r="AR1678" s="113"/>
      <c r="AS1678" s="113"/>
      <c r="AT1678" s="113"/>
      <c r="AU1678" s="113"/>
      <c r="AV1678" s="113"/>
      <c r="AW1678" s="113"/>
      <c r="AX1678" s="113"/>
      <c r="AY1678" s="113"/>
      <c r="AZ1678" s="113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</row>
    <row r="1679" spans="3:64" x14ac:dyDescent="0.2">
      <c r="C1679" s="62"/>
      <c r="D1679" s="62"/>
      <c r="AA1679" s="113"/>
      <c r="AB1679" s="113"/>
      <c r="AC1679" s="113"/>
      <c r="AD1679" s="113"/>
      <c r="AE1679" s="113"/>
      <c r="AG1679" s="270"/>
      <c r="AN1679" s="113"/>
      <c r="AO1679" s="113"/>
      <c r="AP1679" s="113"/>
      <c r="AQ1679" s="113"/>
      <c r="AR1679" s="113"/>
      <c r="AS1679" s="113"/>
      <c r="AT1679" s="113"/>
      <c r="AU1679" s="113"/>
      <c r="AV1679" s="113"/>
      <c r="AW1679" s="113"/>
      <c r="AX1679" s="113"/>
      <c r="AY1679" s="113"/>
      <c r="AZ1679" s="113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</row>
    <row r="1680" spans="3:64" x14ac:dyDescent="0.2">
      <c r="C1680" s="62"/>
      <c r="D1680" s="62"/>
      <c r="AA1680" s="113"/>
      <c r="AB1680" s="113"/>
      <c r="AC1680" s="113"/>
      <c r="AD1680" s="113"/>
      <c r="AE1680" s="113"/>
      <c r="AG1680" s="270"/>
      <c r="AN1680" s="113"/>
      <c r="AO1680" s="113"/>
      <c r="AP1680" s="113"/>
      <c r="AQ1680" s="113"/>
      <c r="AR1680" s="113"/>
      <c r="AS1680" s="113"/>
      <c r="AT1680" s="113"/>
      <c r="AU1680" s="113"/>
      <c r="AV1680" s="113"/>
      <c r="AW1680" s="113"/>
      <c r="AX1680" s="113"/>
      <c r="AY1680" s="113"/>
      <c r="AZ1680" s="113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</row>
    <row r="1681" spans="3:64" x14ac:dyDescent="0.2">
      <c r="C1681" s="62"/>
      <c r="D1681" s="62"/>
      <c r="AA1681" s="113"/>
      <c r="AB1681" s="113"/>
      <c r="AC1681" s="113"/>
      <c r="AD1681" s="113"/>
      <c r="AE1681" s="113"/>
      <c r="AG1681" s="270"/>
      <c r="AN1681" s="113"/>
      <c r="AO1681" s="113"/>
      <c r="AP1681" s="113"/>
      <c r="AQ1681" s="113"/>
      <c r="AR1681" s="113"/>
      <c r="AS1681" s="113"/>
      <c r="AT1681" s="113"/>
      <c r="AU1681" s="113"/>
      <c r="AV1681" s="113"/>
      <c r="AW1681" s="113"/>
      <c r="AX1681" s="113"/>
      <c r="AY1681" s="113"/>
      <c r="AZ1681" s="113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</row>
    <row r="1682" spans="3:64" x14ac:dyDescent="0.2">
      <c r="C1682" s="62"/>
      <c r="D1682" s="62"/>
      <c r="AA1682" s="113"/>
      <c r="AB1682" s="113"/>
      <c r="AC1682" s="113"/>
      <c r="AD1682" s="113"/>
      <c r="AE1682" s="113"/>
      <c r="AG1682" s="270"/>
      <c r="AN1682" s="113"/>
      <c r="AO1682" s="113"/>
      <c r="AP1682" s="113"/>
      <c r="AQ1682" s="113"/>
      <c r="AR1682" s="113"/>
      <c r="AS1682" s="113"/>
      <c r="AT1682" s="113"/>
      <c r="AU1682" s="113"/>
      <c r="AV1682" s="113"/>
      <c r="AX1682" s="113"/>
    </row>
    <row r="1683" spans="3:64" x14ac:dyDescent="0.2">
      <c r="C1683" s="62"/>
      <c r="D1683" s="62"/>
      <c r="AA1683" s="113"/>
      <c r="AB1683" s="113"/>
      <c r="AC1683" s="113"/>
      <c r="AD1683" s="113"/>
      <c r="AE1683" s="113"/>
      <c r="AG1683" s="270"/>
      <c r="AN1683" s="113"/>
      <c r="AO1683" s="113"/>
      <c r="AP1683" s="113"/>
      <c r="AQ1683" s="113"/>
      <c r="AR1683" s="113"/>
      <c r="AS1683" s="113"/>
      <c r="AT1683" s="113"/>
      <c r="AU1683" s="113"/>
      <c r="AV1683" s="113"/>
      <c r="AW1683" s="113"/>
      <c r="AX1683" s="113"/>
      <c r="AY1683" s="113"/>
      <c r="AZ1683" s="113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</row>
    <row r="1684" spans="3:64" x14ac:dyDescent="0.2">
      <c r="C1684" s="62"/>
      <c r="D1684" s="62"/>
      <c r="AA1684" s="113"/>
      <c r="AB1684" s="113"/>
      <c r="AC1684" s="113"/>
      <c r="AD1684" s="113"/>
      <c r="AE1684" s="113"/>
      <c r="AG1684" s="270"/>
      <c r="AN1684" s="113"/>
      <c r="AO1684" s="113"/>
      <c r="AP1684" s="113"/>
      <c r="AQ1684" s="113"/>
      <c r="AR1684" s="113"/>
      <c r="AS1684" s="113"/>
      <c r="AT1684" s="113"/>
      <c r="AU1684" s="113"/>
      <c r="AV1684" s="113"/>
      <c r="AW1684" s="113"/>
      <c r="AX1684" s="113"/>
      <c r="AY1684" s="113"/>
      <c r="AZ1684" s="113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</row>
    <row r="1685" spans="3:64" x14ac:dyDescent="0.2">
      <c r="C1685" s="62"/>
      <c r="D1685" s="62"/>
      <c r="AA1685" s="113"/>
      <c r="AB1685" s="113"/>
      <c r="AC1685" s="113"/>
      <c r="AD1685" s="113"/>
      <c r="AE1685" s="113"/>
      <c r="AG1685" s="270"/>
      <c r="AN1685" s="113"/>
      <c r="AO1685" s="113"/>
      <c r="AP1685" s="113"/>
      <c r="AQ1685" s="113"/>
      <c r="AR1685" s="113"/>
      <c r="AS1685" s="113"/>
      <c r="AT1685" s="113"/>
      <c r="AU1685" s="113"/>
      <c r="AV1685" s="113"/>
      <c r="AX1685" s="113"/>
    </row>
    <row r="1686" spans="3:64" x14ac:dyDescent="0.2">
      <c r="C1686" s="62"/>
      <c r="D1686" s="62"/>
      <c r="AA1686" s="113"/>
      <c r="AB1686" s="113"/>
      <c r="AC1686" s="113"/>
      <c r="AD1686" s="113"/>
      <c r="AE1686" s="113"/>
      <c r="AG1686" s="270"/>
      <c r="AN1686" s="113"/>
      <c r="AO1686" s="113"/>
      <c r="AP1686" s="113"/>
      <c r="AQ1686" s="113"/>
      <c r="AR1686" s="113"/>
      <c r="AS1686" s="113"/>
      <c r="AT1686" s="113"/>
      <c r="AU1686" s="113"/>
      <c r="AV1686" s="113"/>
      <c r="AX1686" s="113"/>
    </row>
    <row r="1687" spans="3:64" x14ac:dyDescent="0.2">
      <c r="C1687" s="62"/>
      <c r="D1687" s="62"/>
      <c r="AA1687" s="113"/>
      <c r="AB1687" s="113"/>
      <c r="AC1687" s="113"/>
      <c r="AD1687" s="113"/>
      <c r="AE1687" s="113"/>
      <c r="AG1687" s="270"/>
      <c r="AN1687" s="113"/>
      <c r="AO1687" s="113"/>
      <c r="AP1687" s="113"/>
      <c r="AQ1687" s="113"/>
      <c r="AR1687" s="113"/>
      <c r="AS1687" s="113"/>
      <c r="AT1687" s="113"/>
      <c r="AU1687" s="113"/>
      <c r="AV1687" s="113"/>
      <c r="AX1687" s="113"/>
      <c r="AY1687" s="113"/>
      <c r="AZ1687" s="113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</row>
    <row r="1688" spans="3:64" x14ac:dyDescent="0.2">
      <c r="C1688" s="62"/>
      <c r="D1688" s="62"/>
      <c r="AA1688" s="113"/>
      <c r="AB1688" s="113"/>
      <c r="AC1688" s="113"/>
      <c r="AD1688" s="113"/>
      <c r="AE1688" s="113"/>
      <c r="AG1688" s="270"/>
      <c r="AN1688" s="113"/>
      <c r="AO1688" s="113"/>
      <c r="AP1688" s="113"/>
      <c r="AQ1688" s="113"/>
      <c r="AR1688" s="113"/>
      <c r="AS1688" s="113"/>
      <c r="AT1688" s="113"/>
      <c r="AU1688" s="113"/>
      <c r="AV1688" s="113"/>
      <c r="AW1688" s="113"/>
      <c r="AX1688" s="113"/>
      <c r="AY1688" s="113"/>
      <c r="AZ1688" s="113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</row>
    <row r="1689" spans="3:64" x14ac:dyDescent="0.2">
      <c r="C1689" s="62"/>
      <c r="D1689" s="62"/>
      <c r="AA1689" s="113"/>
      <c r="AB1689" s="113"/>
      <c r="AC1689" s="113"/>
      <c r="AD1689" s="113"/>
      <c r="AE1689" s="113"/>
      <c r="AG1689" s="270"/>
      <c r="AN1689" s="113"/>
      <c r="AO1689" s="113"/>
      <c r="AP1689" s="113"/>
      <c r="AQ1689" s="113"/>
      <c r="AR1689" s="113"/>
      <c r="AS1689" s="113"/>
      <c r="AT1689" s="113"/>
      <c r="AU1689" s="113"/>
      <c r="AV1689" s="113"/>
      <c r="AW1689" s="113"/>
      <c r="AX1689" s="113"/>
      <c r="AY1689" s="113"/>
      <c r="AZ1689" s="113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</row>
    <row r="1690" spans="3:64" x14ac:dyDescent="0.2">
      <c r="C1690" s="62"/>
      <c r="D1690" s="62"/>
      <c r="AA1690" s="113"/>
      <c r="AB1690" s="113"/>
      <c r="AC1690" s="113"/>
      <c r="AD1690" s="113"/>
      <c r="AE1690" s="113"/>
      <c r="AG1690" s="270"/>
      <c r="AN1690" s="113"/>
      <c r="AO1690" s="113"/>
      <c r="AP1690" s="113"/>
      <c r="AQ1690" s="113"/>
      <c r="AR1690" s="113"/>
      <c r="AS1690" s="113"/>
      <c r="AT1690" s="113"/>
      <c r="AU1690" s="113"/>
      <c r="AV1690" s="113"/>
    </row>
    <row r="1691" spans="3:64" x14ac:dyDescent="0.2">
      <c r="C1691" s="62"/>
      <c r="D1691" s="62"/>
      <c r="AA1691" s="113"/>
      <c r="AB1691" s="113"/>
      <c r="AC1691" s="113"/>
      <c r="AD1691" s="113"/>
      <c r="AE1691" s="113"/>
      <c r="AG1691" s="270"/>
      <c r="AN1691" s="113"/>
      <c r="AO1691" s="113"/>
      <c r="AP1691" s="113"/>
      <c r="AQ1691" s="113"/>
      <c r="AR1691" s="113"/>
      <c r="AS1691" s="113"/>
      <c r="AT1691" s="113"/>
      <c r="AU1691" s="113"/>
      <c r="AV1691" s="113"/>
    </row>
    <row r="1692" spans="3:64" x14ac:dyDescent="0.2">
      <c r="C1692" s="62"/>
      <c r="D1692" s="62"/>
      <c r="AA1692" s="113"/>
      <c r="AB1692" s="113"/>
      <c r="AC1692" s="113"/>
      <c r="AD1692" s="113"/>
      <c r="AE1692" s="113"/>
      <c r="AG1692" s="270"/>
      <c r="AN1692" s="113"/>
      <c r="AO1692" s="113"/>
      <c r="AP1692" s="113"/>
      <c r="AQ1692" s="113"/>
      <c r="AR1692" s="113"/>
      <c r="AS1692" s="113"/>
      <c r="AT1692" s="113"/>
      <c r="AU1692" s="113"/>
      <c r="AV1692" s="113"/>
    </row>
    <row r="1693" spans="3:64" x14ac:dyDescent="0.2">
      <c r="C1693" s="62"/>
      <c r="D1693" s="62"/>
      <c r="AA1693" s="113"/>
      <c r="AB1693" s="113"/>
      <c r="AC1693" s="113"/>
      <c r="AD1693" s="113"/>
      <c r="AE1693" s="113"/>
      <c r="AG1693" s="270"/>
      <c r="AN1693" s="113"/>
      <c r="AO1693" s="113"/>
      <c r="AP1693" s="113"/>
      <c r="AQ1693" s="113"/>
      <c r="AR1693" s="113"/>
      <c r="AS1693" s="113"/>
      <c r="AT1693" s="113"/>
      <c r="AU1693" s="113"/>
      <c r="AV1693" s="113"/>
      <c r="AX1693" s="113"/>
    </row>
    <row r="1694" spans="3:64" x14ac:dyDescent="0.2">
      <c r="C1694" s="62"/>
      <c r="D1694" s="62"/>
      <c r="AA1694" s="113"/>
      <c r="AB1694" s="113"/>
      <c r="AC1694" s="113"/>
      <c r="AD1694" s="113"/>
      <c r="AE1694" s="113"/>
      <c r="AG1694" s="270"/>
      <c r="AN1694" s="113"/>
      <c r="AO1694" s="113"/>
      <c r="AP1694" s="113"/>
      <c r="AQ1694" s="113"/>
      <c r="AR1694" s="113"/>
      <c r="AS1694" s="113"/>
      <c r="AT1694" s="113"/>
      <c r="AU1694" s="113"/>
      <c r="AV1694" s="113"/>
      <c r="AW1694" s="113"/>
      <c r="AX1694" s="113"/>
      <c r="AY1694" s="113"/>
      <c r="AZ1694" s="113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</row>
    <row r="1695" spans="3:64" x14ac:dyDescent="0.2">
      <c r="C1695" s="62"/>
      <c r="D1695" s="62"/>
      <c r="AA1695" s="113"/>
      <c r="AB1695" s="113"/>
      <c r="AC1695" s="113"/>
      <c r="AD1695" s="113"/>
      <c r="AE1695" s="113"/>
      <c r="AG1695" s="270"/>
      <c r="AN1695" s="113"/>
      <c r="AO1695" s="113"/>
      <c r="AP1695" s="113"/>
      <c r="AQ1695" s="113"/>
      <c r="AR1695" s="113"/>
      <c r="AS1695" s="113"/>
      <c r="AT1695" s="113"/>
      <c r="AU1695" s="113"/>
      <c r="AV1695" s="113"/>
      <c r="AW1695" s="113"/>
      <c r="AX1695" s="113"/>
      <c r="AY1695" s="113"/>
      <c r="AZ1695" s="113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</row>
    <row r="1696" spans="3:64" x14ac:dyDescent="0.2">
      <c r="C1696" s="62"/>
      <c r="D1696" s="62"/>
      <c r="AA1696" s="113"/>
      <c r="AB1696" s="113"/>
      <c r="AC1696" s="113"/>
      <c r="AD1696" s="113"/>
      <c r="AE1696" s="113"/>
      <c r="AG1696" s="270"/>
      <c r="AN1696" s="113"/>
      <c r="AO1696" s="113"/>
      <c r="AP1696" s="113"/>
      <c r="AQ1696" s="113"/>
      <c r="AR1696" s="113"/>
      <c r="AS1696" s="113"/>
      <c r="AT1696" s="113"/>
      <c r="AU1696" s="113"/>
    </row>
    <row r="1697" spans="3:64" x14ac:dyDescent="0.2">
      <c r="C1697" s="62"/>
      <c r="D1697" s="62"/>
      <c r="AA1697" s="113"/>
      <c r="AB1697" s="113"/>
      <c r="AC1697" s="113"/>
      <c r="AD1697" s="113"/>
      <c r="AE1697" s="113"/>
      <c r="AG1697" s="270"/>
      <c r="AN1697" s="113"/>
      <c r="AO1697" s="113"/>
      <c r="AP1697" s="113"/>
      <c r="AQ1697" s="113"/>
      <c r="AR1697" s="113"/>
      <c r="AS1697" s="113"/>
      <c r="AT1697" s="113"/>
      <c r="AU1697" s="113"/>
      <c r="AV1697" s="113"/>
      <c r="AX1697" s="113"/>
    </row>
    <row r="1698" spans="3:64" x14ac:dyDescent="0.2">
      <c r="C1698" s="62"/>
      <c r="D1698" s="62"/>
      <c r="AA1698" s="113"/>
      <c r="AB1698" s="113"/>
      <c r="AC1698" s="113"/>
      <c r="AD1698" s="113"/>
      <c r="AE1698" s="113"/>
      <c r="AG1698" s="270"/>
      <c r="AN1698" s="113"/>
      <c r="AO1698" s="113"/>
      <c r="AP1698" s="113"/>
      <c r="AQ1698" s="113"/>
      <c r="AR1698" s="113"/>
      <c r="AS1698" s="113"/>
      <c r="AT1698" s="113"/>
      <c r="AU1698" s="113"/>
      <c r="AV1698" s="113"/>
    </row>
    <row r="1699" spans="3:64" x14ac:dyDescent="0.2">
      <c r="C1699" s="62"/>
      <c r="D1699" s="62"/>
      <c r="AA1699" s="113"/>
      <c r="AB1699" s="113"/>
      <c r="AC1699" s="113"/>
      <c r="AD1699" s="113"/>
      <c r="AE1699" s="113"/>
      <c r="AG1699" s="270"/>
      <c r="AN1699" s="113"/>
      <c r="AO1699" s="113"/>
      <c r="AP1699" s="113"/>
      <c r="AQ1699" s="113"/>
      <c r="AR1699" s="113"/>
      <c r="AS1699" s="113"/>
      <c r="AT1699" s="113"/>
      <c r="AU1699" s="113"/>
      <c r="AV1699" s="113"/>
    </row>
    <row r="1700" spans="3:64" x14ac:dyDescent="0.2">
      <c r="C1700" s="62"/>
      <c r="D1700" s="62"/>
      <c r="AA1700" s="113"/>
      <c r="AB1700" s="113"/>
      <c r="AC1700" s="113"/>
      <c r="AD1700" s="113"/>
      <c r="AE1700" s="113"/>
      <c r="AG1700" s="270"/>
      <c r="AN1700" s="113"/>
      <c r="AO1700" s="113"/>
      <c r="AP1700" s="113"/>
      <c r="AQ1700" s="113"/>
      <c r="AR1700" s="113"/>
      <c r="AS1700" s="113"/>
      <c r="AT1700" s="113"/>
      <c r="AU1700" s="113"/>
    </row>
    <row r="1701" spans="3:64" x14ac:dyDescent="0.2">
      <c r="C1701" s="62"/>
      <c r="D1701" s="62"/>
      <c r="AA1701" s="113"/>
      <c r="AB1701" s="113"/>
      <c r="AC1701" s="113"/>
      <c r="AD1701" s="113"/>
      <c r="AE1701" s="113"/>
      <c r="AG1701" s="270"/>
      <c r="AN1701" s="113"/>
      <c r="AO1701" s="113"/>
      <c r="AP1701" s="113"/>
      <c r="AQ1701" s="113"/>
      <c r="AR1701" s="113"/>
      <c r="AS1701" s="113"/>
      <c r="AT1701" s="113"/>
      <c r="AU1701" s="113"/>
    </row>
    <row r="1702" spans="3:64" x14ac:dyDescent="0.2">
      <c r="C1702" s="62"/>
      <c r="D1702" s="62"/>
      <c r="AA1702" s="113"/>
      <c r="AB1702" s="113"/>
      <c r="AC1702" s="113"/>
      <c r="AD1702" s="113"/>
      <c r="AE1702" s="113"/>
      <c r="AG1702" s="270"/>
      <c r="AN1702" s="113"/>
      <c r="AO1702" s="113"/>
      <c r="AP1702" s="113"/>
      <c r="AQ1702" s="113"/>
      <c r="AR1702" s="113"/>
      <c r="AS1702" s="113"/>
      <c r="AT1702" s="113"/>
      <c r="AU1702" s="113"/>
    </row>
    <row r="1703" spans="3:64" x14ac:dyDescent="0.2">
      <c r="C1703" s="62"/>
      <c r="D1703" s="62"/>
      <c r="AA1703" s="113"/>
      <c r="AB1703" s="113"/>
      <c r="AC1703" s="113"/>
      <c r="AD1703" s="113"/>
      <c r="AE1703" s="113"/>
      <c r="AG1703" s="270"/>
      <c r="AN1703" s="113"/>
      <c r="AO1703" s="113"/>
      <c r="AP1703" s="113"/>
      <c r="AQ1703" s="113"/>
      <c r="AR1703" s="113"/>
      <c r="AS1703" s="113"/>
      <c r="AT1703" s="113"/>
      <c r="AU1703" s="113"/>
    </row>
    <row r="1704" spans="3:64" x14ac:dyDescent="0.2">
      <c r="C1704" s="62"/>
      <c r="D1704" s="62"/>
      <c r="AA1704" s="113"/>
      <c r="AB1704" s="113"/>
      <c r="AC1704" s="113"/>
      <c r="AD1704" s="113"/>
      <c r="AE1704" s="113"/>
      <c r="AG1704" s="270"/>
      <c r="AN1704" s="113"/>
      <c r="AO1704" s="113"/>
      <c r="AP1704" s="113"/>
      <c r="AQ1704" s="113"/>
      <c r="AR1704" s="113"/>
      <c r="AS1704" s="113"/>
      <c r="AT1704" s="113"/>
      <c r="AU1704" s="113"/>
    </row>
    <row r="1705" spans="3:64" x14ac:dyDescent="0.2">
      <c r="C1705" s="62"/>
      <c r="D1705" s="62"/>
      <c r="AA1705" s="113"/>
      <c r="AB1705" s="113"/>
      <c r="AC1705" s="113"/>
      <c r="AD1705" s="113"/>
      <c r="AE1705" s="113"/>
      <c r="AG1705" s="270"/>
      <c r="AN1705" s="113"/>
      <c r="AO1705" s="113"/>
      <c r="AP1705" s="113"/>
      <c r="AQ1705" s="113"/>
      <c r="AR1705" s="113"/>
      <c r="AS1705" s="113"/>
      <c r="AT1705" s="113"/>
      <c r="AU1705" s="113"/>
    </row>
    <row r="1706" spans="3:64" x14ac:dyDescent="0.2">
      <c r="C1706" s="62"/>
      <c r="D1706" s="62"/>
      <c r="AA1706" s="113"/>
      <c r="AB1706" s="113"/>
      <c r="AC1706" s="113"/>
      <c r="AD1706" s="113"/>
      <c r="AE1706" s="113"/>
      <c r="AG1706" s="270"/>
      <c r="AN1706" s="113"/>
      <c r="AO1706" s="113"/>
      <c r="AP1706" s="113"/>
      <c r="AQ1706" s="113"/>
      <c r="AR1706" s="113"/>
      <c r="AS1706" s="113"/>
      <c r="AT1706" s="113"/>
      <c r="AU1706" s="113"/>
    </row>
    <row r="1707" spans="3:64" x14ac:dyDescent="0.2">
      <c r="C1707" s="62"/>
      <c r="D1707" s="62"/>
      <c r="AA1707" s="113"/>
      <c r="AB1707" s="113"/>
      <c r="AC1707" s="113"/>
      <c r="AD1707" s="113"/>
      <c r="AE1707" s="113"/>
      <c r="AG1707" s="270"/>
      <c r="AN1707" s="113"/>
      <c r="AO1707" s="113"/>
      <c r="AP1707" s="113"/>
      <c r="AQ1707" s="113"/>
      <c r="AR1707" s="113"/>
      <c r="AS1707" s="113"/>
      <c r="AT1707" s="113"/>
      <c r="AU1707" s="113"/>
    </row>
    <row r="1708" spans="3:64" x14ac:dyDescent="0.2">
      <c r="C1708" s="62"/>
      <c r="D1708" s="62"/>
      <c r="AA1708" s="113"/>
      <c r="AB1708" s="113"/>
      <c r="AC1708" s="113"/>
      <c r="AD1708" s="113"/>
      <c r="AE1708" s="113"/>
      <c r="AG1708" s="270"/>
      <c r="AN1708" s="113"/>
      <c r="AO1708" s="113"/>
      <c r="AP1708" s="113"/>
      <c r="AQ1708" s="113"/>
      <c r="AR1708" s="113"/>
      <c r="AS1708" s="113"/>
      <c r="AT1708" s="113"/>
      <c r="AU1708" s="113"/>
      <c r="AV1708" s="113"/>
    </row>
    <row r="1709" spans="3:64" x14ac:dyDescent="0.2">
      <c r="C1709" s="62"/>
      <c r="D1709" s="62"/>
      <c r="AA1709" s="113"/>
      <c r="AB1709" s="113"/>
      <c r="AC1709" s="113"/>
      <c r="AD1709" s="113"/>
      <c r="AE1709" s="113"/>
      <c r="AG1709" s="270"/>
      <c r="AN1709" s="113"/>
      <c r="AO1709" s="113"/>
      <c r="AP1709" s="113"/>
      <c r="AQ1709" s="113"/>
      <c r="AR1709" s="113"/>
      <c r="AS1709" s="113"/>
      <c r="AT1709" s="113"/>
      <c r="AU1709" s="113"/>
      <c r="AV1709" s="113"/>
      <c r="AW1709" s="113"/>
      <c r="AX1709" s="113"/>
      <c r="AY1709" s="113"/>
      <c r="AZ1709" s="113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</row>
    <row r="1710" spans="3:64" x14ac:dyDescent="0.2">
      <c r="C1710" s="62"/>
      <c r="D1710" s="62"/>
      <c r="AA1710" s="113"/>
      <c r="AB1710" s="113"/>
      <c r="AC1710" s="113"/>
      <c r="AD1710" s="113"/>
      <c r="AE1710" s="113"/>
      <c r="AG1710" s="270"/>
      <c r="AN1710" s="113"/>
      <c r="AO1710" s="113"/>
      <c r="AP1710" s="113"/>
      <c r="AQ1710" s="113"/>
      <c r="AR1710" s="113"/>
      <c r="AS1710" s="113"/>
      <c r="AT1710" s="113"/>
      <c r="AU1710" s="113"/>
      <c r="AV1710" s="113"/>
    </row>
    <row r="1711" spans="3:64" x14ac:dyDescent="0.2">
      <c r="C1711" s="62"/>
      <c r="D1711" s="62"/>
      <c r="AA1711" s="113"/>
      <c r="AB1711" s="113"/>
      <c r="AC1711" s="113"/>
      <c r="AD1711" s="113"/>
      <c r="AE1711" s="113"/>
      <c r="AG1711" s="270"/>
      <c r="AN1711" s="113"/>
      <c r="AO1711" s="113"/>
      <c r="AP1711" s="113"/>
      <c r="AQ1711" s="113"/>
      <c r="AR1711" s="113"/>
      <c r="AS1711" s="113"/>
      <c r="AT1711" s="113"/>
      <c r="AU1711" s="113"/>
      <c r="AV1711" s="113"/>
    </row>
    <row r="1712" spans="3:64" x14ac:dyDescent="0.2">
      <c r="C1712" s="62"/>
      <c r="D1712" s="62"/>
      <c r="AA1712" s="113"/>
      <c r="AB1712" s="113"/>
      <c r="AC1712" s="113"/>
      <c r="AD1712" s="113"/>
      <c r="AE1712" s="113"/>
      <c r="AG1712" s="270"/>
      <c r="AN1712" s="113"/>
      <c r="AO1712" s="113"/>
      <c r="AP1712" s="113"/>
      <c r="AQ1712" s="113"/>
      <c r="AR1712" s="113"/>
      <c r="AS1712" s="113"/>
      <c r="AT1712" s="113"/>
      <c r="AU1712" s="113"/>
      <c r="AV1712" s="113"/>
      <c r="AX1712" s="113"/>
    </row>
    <row r="1713" spans="3:64" x14ac:dyDescent="0.2">
      <c r="C1713" s="62"/>
      <c r="D1713" s="62"/>
      <c r="AA1713" s="113"/>
      <c r="AB1713" s="113"/>
      <c r="AC1713" s="113"/>
      <c r="AD1713" s="113"/>
      <c r="AE1713" s="113"/>
      <c r="AG1713" s="270"/>
      <c r="AN1713" s="113"/>
      <c r="AO1713" s="113"/>
      <c r="AP1713" s="113"/>
      <c r="AQ1713" s="113"/>
      <c r="AR1713" s="113"/>
      <c r="AS1713" s="113"/>
      <c r="AT1713" s="113"/>
      <c r="AU1713" s="113"/>
      <c r="AV1713" s="113"/>
    </row>
    <row r="1714" spans="3:64" x14ac:dyDescent="0.2">
      <c r="C1714" s="62"/>
      <c r="D1714" s="62"/>
      <c r="AA1714" s="113"/>
      <c r="AB1714" s="113"/>
      <c r="AC1714" s="113"/>
      <c r="AD1714" s="113"/>
      <c r="AE1714" s="113"/>
      <c r="AG1714" s="270"/>
      <c r="AN1714" s="113"/>
      <c r="AO1714" s="113"/>
      <c r="AP1714" s="113"/>
      <c r="AQ1714" s="113"/>
      <c r="AR1714" s="113"/>
      <c r="AS1714" s="113"/>
      <c r="AT1714" s="113"/>
      <c r="AU1714" s="113"/>
    </row>
    <row r="1715" spans="3:64" x14ac:dyDescent="0.2">
      <c r="C1715" s="62"/>
      <c r="D1715" s="62"/>
      <c r="AA1715" s="113"/>
      <c r="AB1715" s="113"/>
      <c r="AC1715" s="113"/>
      <c r="AD1715" s="113"/>
      <c r="AE1715" s="113"/>
      <c r="AG1715" s="270"/>
      <c r="AN1715" s="113"/>
      <c r="AO1715" s="113"/>
      <c r="AP1715" s="113"/>
      <c r="AQ1715" s="113"/>
      <c r="AR1715" s="113"/>
      <c r="AS1715" s="113"/>
      <c r="AT1715" s="113"/>
      <c r="AU1715" s="113"/>
      <c r="AV1715" s="113"/>
      <c r="AX1715" s="113"/>
    </row>
    <row r="1716" spans="3:64" x14ac:dyDescent="0.2">
      <c r="C1716" s="62"/>
      <c r="D1716" s="62"/>
      <c r="AA1716" s="113"/>
      <c r="AB1716" s="113"/>
      <c r="AC1716" s="113"/>
      <c r="AD1716" s="113"/>
      <c r="AE1716" s="113"/>
      <c r="AG1716" s="270"/>
      <c r="AN1716" s="113"/>
      <c r="AO1716" s="113"/>
      <c r="AP1716" s="113"/>
      <c r="AQ1716" s="113"/>
      <c r="AR1716" s="113"/>
      <c r="AS1716" s="113"/>
      <c r="AT1716" s="113"/>
      <c r="AU1716" s="113"/>
      <c r="AV1716" s="113"/>
      <c r="AX1716" s="113"/>
      <c r="AY1716" s="113"/>
      <c r="AZ1716" s="113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</row>
    <row r="1717" spans="3:64" x14ac:dyDescent="0.2">
      <c r="C1717" s="62"/>
      <c r="D1717" s="62"/>
      <c r="AA1717" s="113"/>
      <c r="AB1717" s="113"/>
      <c r="AC1717" s="113"/>
      <c r="AD1717" s="113"/>
      <c r="AE1717" s="113"/>
      <c r="AG1717" s="270"/>
      <c r="AN1717" s="113"/>
      <c r="AO1717" s="113"/>
      <c r="AP1717" s="113"/>
      <c r="AQ1717" s="113"/>
      <c r="AR1717" s="113"/>
      <c r="AS1717" s="113"/>
      <c r="AT1717" s="113"/>
      <c r="AU1717" s="113"/>
      <c r="AV1717" s="113"/>
      <c r="AW1717" s="113"/>
      <c r="AX1717" s="113"/>
      <c r="AY1717" s="113"/>
      <c r="AZ1717" s="113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</row>
    <row r="1718" spans="3:64" x14ac:dyDescent="0.2">
      <c r="C1718" s="62"/>
      <c r="D1718" s="62"/>
      <c r="AA1718" s="113"/>
      <c r="AB1718" s="113"/>
      <c r="AC1718" s="113"/>
      <c r="AD1718" s="113"/>
      <c r="AE1718" s="113"/>
      <c r="AG1718" s="270"/>
      <c r="AN1718" s="113"/>
      <c r="AO1718" s="113"/>
      <c r="AP1718" s="113"/>
      <c r="AQ1718" s="113"/>
      <c r="AR1718" s="113"/>
      <c r="AS1718" s="113"/>
      <c r="AT1718" s="113"/>
      <c r="AU1718" s="113"/>
      <c r="AV1718" s="113"/>
    </row>
    <row r="1719" spans="3:64" x14ac:dyDescent="0.2">
      <c r="C1719" s="62"/>
      <c r="D1719" s="62"/>
      <c r="AA1719" s="113"/>
      <c r="AB1719" s="113"/>
      <c r="AC1719" s="113"/>
      <c r="AD1719" s="113"/>
      <c r="AE1719" s="113"/>
      <c r="AG1719" s="270"/>
      <c r="AN1719" s="113"/>
      <c r="AO1719" s="113"/>
      <c r="AP1719" s="113"/>
      <c r="AQ1719" s="113"/>
      <c r="AR1719" s="113"/>
      <c r="AS1719" s="113"/>
      <c r="AT1719" s="113"/>
      <c r="AU1719" s="113"/>
    </row>
    <row r="1720" spans="3:64" x14ac:dyDescent="0.2">
      <c r="C1720" s="62"/>
      <c r="D1720" s="62"/>
      <c r="AA1720" s="113"/>
      <c r="AB1720" s="113"/>
      <c r="AC1720" s="113"/>
      <c r="AD1720" s="113"/>
      <c r="AE1720" s="113"/>
      <c r="AG1720" s="270"/>
      <c r="AN1720" s="113"/>
      <c r="AO1720" s="113"/>
      <c r="AP1720" s="113"/>
      <c r="AQ1720" s="113"/>
      <c r="AR1720" s="113"/>
      <c r="AS1720" s="113"/>
      <c r="AT1720" s="113"/>
      <c r="AU1720" s="113"/>
      <c r="AV1720" s="113"/>
    </row>
    <row r="1721" spans="3:64" x14ac:dyDescent="0.2">
      <c r="C1721" s="62"/>
      <c r="D1721" s="62"/>
      <c r="AA1721" s="113"/>
      <c r="AB1721" s="113"/>
      <c r="AC1721" s="113"/>
      <c r="AD1721" s="113"/>
      <c r="AE1721" s="113"/>
      <c r="AG1721" s="270"/>
      <c r="AN1721" s="113"/>
      <c r="AO1721" s="113"/>
      <c r="AP1721" s="113"/>
      <c r="AQ1721" s="113"/>
      <c r="AR1721" s="113"/>
      <c r="AS1721" s="113"/>
      <c r="AT1721" s="113"/>
      <c r="AU1721" s="113"/>
      <c r="AV1721" s="113"/>
    </row>
    <row r="1722" spans="3:64" x14ac:dyDescent="0.2">
      <c r="C1722" s="62"/>
      <c r="D1722" s="62"/>
      <c r="AA1722" s="113"/>
      <c r="AB1722" s="113"/>
      <c r="AC1722" s="113"/>
      <c r="AD1722" s="113"/>
      <c r="AE1722" s="113"/>
      <c r="AG1722" s="270"/>
      <c r="AN1722" s="113"/>
      <c r="AO1722" s="113"/>
      <c r="AP1722" s="113"/>
      <c r="AQ1722" s="113"/>
      <c r="AR1722" s="113"/>
      <c r="AS1722" s="113"/>
      <c r="AT1722" s="113"/>
      <c r="AU1722" s="113"/>
      <c r="AV1722" s="113"/>
    </row>
    <row r="1723" spans="3:64" x14ac:dyDescent="0.2">
      <c r="C1723" s="62"/>
      <c r="D1723" s="62"/>
      <c r="AA1723" s="113"/>
      <c r="AB1723" s="113"/>
      <c r="AC1723" s="113"/>
      <c r="AD1723" s="113"/>
      <c r="AE1723" s="113"/>
      <c r="AG1723" s="270"/>
      <c r="AN1723" s="113"/>
      <c r="AO1723" s="113"/>
      <c r="AP1723" s="113"/>
      <c r="AQ1723" s="113"/>
      <c r="AR1723" s="113"/>
      <c r="AS1723" s="113"/>
      <c r="AT1723" s="113"/>
      <c r="AU1723" s="113"/>
      <c r="AV1723" s="113"/>
    </row>
    <row r="1724" spans="3:64" x14ac:dyDescent="0.2">
      <c r="C1724" s="62"/>
      <c r="D1724" s="62"/>
      <c r="AA1724" s="113"/>
      <c r="AB1724" s="113"/>
      <c r="AC1724" s="113"/>
      <c r="AD1724" s="113"/>
      <c r="AE1724" s="113"/>
      <c r="AG1724" s="270"/>
      <c r="AN1724" s="113"/>
      <c r="AO1724" s="113"/>
      <c r="AP1724" s="113"/>
      <c r="AQ1724" s="113"/>
      <c r="AR1724" s="113"/>
      <c r="AS1724" s="113"/>
      <c r="AT1724" s="113"/>
      <c r="AU1724" s="113"/>
      <c r="AV1724" s="113"/>
    </row>
    <row r="1725" spans="3:64" x14ac:dyDescent="0.2">
      <c r="C1725" s="62"/>
      <c r="D1725" s="62"/>
      <c r="AA1725" s="113"/>
      <c r="AB1725" s="113"/>
      <c r="AC1725" s="113"/>
      <c r="AD1725" s="113"/>
      <c r="AE1725" s="113"/>
      <c r="AG1725" s="270"/>
      <c r="AN1725" s="113"/>
      <c r="AO1725" s="113"/>
      <c r="AP1725" s="113"/>
      <c r="AQ1725" s="113"/>
      <c r="AR1725" s="113"/>
      <c r="AS1725" s="113"/>
      <c r="AT1725" s="113"/>
      <c r="AU1725" s="113"/>
      <c r="AV1725" s="113"/>
      <c r="AX1725" s="113"/>
      <c r="AY1725" s="113"/>
      <c r="AZ1725" s="113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</row>
    <row r="1726" spans="3:64" x14ac:dyDescent="0.2">
      <c r="C1726" s="62"/>
      <c r="D1726" s="62"/>
      <c r="AA1726" s="113"/>
      <c r="AB1726" s="113"/>
      <c r="AC1726" s="113"/>
      <c r="AD1726" s="113"/>
      <c r="AE1726" s="113"/>
      <c r="AG1726" s="270"/>
      <c r="AN1726" s="113"/>
      <c r="AO1726" s="113"/>
      <c r="AP1726" s="113"/>
      <c r="AQ1726" s="113"/>
      <c r="AR1726" s="113"/>
      <c r="AS1726" s="113"/>
      <c r="AT1726" s="113"/>
      <c r="AU1726" s="113"/>
    </row>
    <row r="1727" spans="3:64" x14ac:dyDescent="0.2">
      <c r="C1727" s="62"/>
      <c r="D1727" s="62"/>
      <c r="AA1727" s="113"/>
      <c r="AB1727" s="113"/>
      <c r="AC1727" s="113"/>
      <c r="AD1727" s="113"/>
      <c r="AE1727" s="113"/>
      <c r="AG1727" s="270"/>
      <c r="AN1727" s="113"/>
      <c r="AO1727" s="113"/>
      <c r="AP1727" s="113"/>
      <c r="AQ1727" s="113"/>
      <c r="AR1727" s="113"/>
      <c r="AS1727" s="113"/>
      <c r="AT1727" s="113"/>
      <c r="AU1727" s="113"/>
      <c r="AV1727" s="113"/>
    </row>
    <row r="1728" spans="3:64" x14ac:dyDescent="0.2">
      <c r="C1728" s="62"/>
      <c r="D1728" s="62"/>
      <c r="AA1728" s="113"/>
      <c r="AB1728" s="113"/>
      <c r="AC1728" s="113"/>
      <c r="AD1728" s="113"/>
      <c r="AE1728" s="113"/>
      <c r="AG1728" s="270"/>
      <c r="AN1728" s="113"/>
      <c r="AO1728" s="113"/>
      <c r="AP1728" s="113"/>
      <c r="AQ1728" s="113"/>
      <c r="AR1728" s="113"/>
      <c r="AS1728" s="113"/>
      <c r="AT1728" s="113"/>
      <c r="AU1728" s="113"/>
      <c r="AV1728" s="113"/>
    </row>
    <row r="1729" spans="3:64" x14ac:dyDescent="0.2">
      <c r="C1729" s="62"/>
      <c r="D1729" s="62"/>
      <c r="AA1729" s="113"/>
      <c r="AB1729" s="113"/>
      <c r="AC1729" s="113"/>
      <c r="AD1729" s="113"/>
      <c r="AE1729" s="113"/>
      <c r="AG1729" s="270"/>
      <c r="AN1729" s="113"/>
      <c r="AO1729" s="113"/>
      <c r="AP1729" s="113"/>
      <c r="AQ1729" s="113"/>
      <c r="AR1729" s="113"/>
      <c r="AS1729" s="113"/>
      <c r="AT1729" s="113"/>
      <c r="AU1729" s="113"/>
    </row>
    <row r="1730" spans="3:64" x14ac:dyDescent="0.2">
      <c r="C1730" s="62"/>
      <c r="D1730" s="62"/>
      <c r="AA1730" s="113"/>
      <c r="AB1730" s="113"/>
      <c r="AC1730" s="113"/>
      <c r="AD1730" s="113"/>
      <c r="AE1730" s="113"/>
      <c r="AG1730" s="270"/>
      <c r="AN1730" s="113"/>
      <c r="AO1730" s="113"/>
      <c r="AP1730" s="113"/>
      <c r="AQ1730" s="113"/>
      <c r="AR1730" s="113"/>
      <c r="AS1730" s="113"/>
      <c r="AT1730" s="113"/>
      <c r="AU1730" s="113"/>
      <c r="AV1730" s="113"/>
      <c r="AX1730" s="113"/>
      <c r="AY1730" s="113"/>
      <c r="AZ1730" s="113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</row>
    <row r="1731" spans="3:64" x14ac:dyDescent="0.2">
      <c r="C1731" s="62"/>
      <c r="D1731" s="62"/>
      <c r="AA1731" s="113"/>
      <c r="AB1731" s="113"/>
      <c r="AC1731" s="113"/>
      <c r="AD1731" s="113"/>
      <c r="AE1731" s="113"/>
      <c r="AG1731" s="270"/>
      <c r="AN1731" s="113"/>
      <c r="AO1731" s="113"/>
      <c r="AP1731" s="113"/>
      <c r="AQ1731" s="113"/>
      <c r="AR1731" s="113"/>
      <c r="AS1731" s="113"/>
      <c r="AT1731" s="113"/>
      <c r="AU1731" s="113"/>
      <c r="AV1731" s="113"/>
    </row>
    <row r="1732" spans="3:64" x14ac:dyDescent="0.2">
      <c r="C1732" s="62"/>
      <c r="D1732" s="62"/>
      <c r="AA1732" s="113"/>
      <c r="AB1732" s="113"/>
      <c r="AC1732" s="113"/>
      <c r="AD1732" s="113"/>
      <c r="AE1732" s="113"/>
      <c r="AG1732" s="270"/>
      <c r="AN1732" s="113"/>
      <c r="AO1732" s="113"/>
      <c r="AP1732" s="113"/>
      <c r="AQ1732" s="113"/>
      <c r="AR1732" s="113"/>
      <c r="AS1732" s="113"/>
      <c r="AT1732" s="113"/>
      <c r="AU1732" s="113"/>
    </row>
    <row r="1733" spans="3:64" x14ac:dyDescent="0.2">
      <c r="C1733" s="62"/>
      <c r="D1733" s="62"/>
      <c r="AA1733" s="113"/>
      <c r="AB1733" s="113"/>
      <c r="AC1733" s="113"/>
      <c r="AD1733" s="113"/>
      <c r="AE1733" s="113"/>
      <c r="AG1733" s="270"/>
      <c r="AN1733" s="113"/>
      <c r="AO1733" s="113"/>
      <c r="AP1733" s="113"/>
      <c r="AQ1733" s="113"/>
      <c r="AR1733" s="113"/>
      <c r="AS1733" s="113"/>
      <c r="AT1733" s="113"/>
      <c r="AU1733" s="113"/>
    </row>
    <row r="1734" spans="3:64" x14ac:dyDescent="0.2">
      <c r="C1734" s="62"/>
      <c r="D1734" s="62"/>
      <c r="AA1734" s="113"/>
      <c r="AB1734" s="113"/>
      <c r="AC1734" s="113"/>
      <c r="AD1734" s="113"/>
      <c r="AE1734" s="113"/>
      <c r="AG1734" s="270"/>
      <c r="AN1734" s="113"/>
      <c r="AO1734" s="113"/>
      <c r="AP1734" s="113"/>
      <c r="AQ1734" s="113"/>
      <c r="AR1734" s="113"/>
      <c r="AS1734" s="113"/>
      <c r="AT1734" s="113"/>
      <c r="AU1734" s="113"/>
    </row>
    <row r="1735" spans="3:64" x14ac:dyDescent="0.2">
      <c r="C1735" s="62"/>
      <c r="D1735" s="62"/>
      <c r="AA1735" s="113"/>
      <c r="AB1735" s="113"/>
      <c r="AC1735" s="113"/>
      <c r="AD1735" s="113"/>
      <c r="AE1735" s="113"/>
      <c r="AG1735" s="270"/>
      <c r="AN1735" s="113"/>
      <c r="AO1735" s="113"/>
      <c r="AP1735" s="113"/>
      <c r="AQ1735" s="113"/>
      <c r="AR1735" s="113"/>
      <c r="AS1735" s="113"/>
      <c r="AT1735" s="113"/>
      <c r="AU1735" s="113"/>
      <c r="AV1735" s="113"/>
      <c r="AX1735" s="113"/>
      <c r="AY1735" s="113"/>
      <c r="AZ1735" s="113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</row>
    <row r="1736" spans="3:64" x14ac:dyDescent="0.2">
      <c r="C1736" s="62"/>
      <c r="D1736" s="62"/>
      <c r="AA1736" s="113"/>
      <c r="AB1736" s="113"/>
      <c r="AC1736" s="113"/>
      <c r="AD1736" s="113"/>
      <c r="AE1736" s="113"/>
      <c r="AG1736" s="270"/>
      <c r="AN1736" s="113"/>
      <c r="AO1736" s="113"/>
      <c r="AP1736" s="113"/>
      <c r="AQ1736" s="113"/>
      <c r="AR1736" s="113"/>
      <c r="AS1736" s="113"/>
      <c r="AT1736" s="113"/>
      <c r="AU1736" s="113"/>
    </row>
    <row r="1737" spans="3:64" x14ac:dyDescent="0.2">
      <c r="C1737" s="62"/>
      <c r="D1737" s="62"/>
      <c r="AA1737" s="113"/>
      <c r="AB1737" s="113"/>
      <c r="AC1737" s="113"/>
      <c r="AD1737" s="113"/>
      <c r="AE1737" s="113"/>
      <c r="AG1737" s="270"/>
      <c r="AN1737" s="113"/>
      <c r="AO1737" s="113"/>
      <c r="AP1737" s="113"/>
      <c r="AQ1737" s="113"/>
      <c r="AR1737" s="113"/>
      <c r="AS1737" s="113"/>
      <c r="AT1737" s="113"/>
      <c r="AU1737" s="113"/>
      <c r="AV1737" s="113"/>
      <c r="AX1737" s="113"/>
    </row>
    <row r="1738" spans="3:64" x14ac:dyDescent="0.2">
      <c r="C1738" s="62"/>
      <c r="D1738" s="62"/>
      <c r="AA1738" s="113"/>
      <c r="AB1738" s="113"/>
      <c r="AC1738" s="113"/>
      <c r="AD1738" s="113"/>
      <c r="AE1738" s="113"/>
      <c r="AG1738" s="270"/>
      <c r="AN1738" s="113"/>
      <c r="AO1738" s="113"/>
      <c r="AP1738" s="113"/>
      <c r="AQ1738" s="113"/>
      <c r="AR1738" s="113"/>
      <c r="AS1738" s="113"/>
      <c r="AT1738" s="113"/>
      <c r="AU1738" s="113"/>
    </row>
    <row r="1739" spans="3:64" x14ac:dyDescent="0.2">
      <c r="C1739" s="62"/>
      <c r="D1739" s="62"/>
      <c r="AA1739" s="113"/>
      <c r="AB1739" s="113"/>
      <c r="AC1739" s="113"/>
      <c r="AD1739" s="113"/>
      <c r="AE1739" s="113"/>
      <c r="AG1739" s="270"/>
      <c r="AN1739" s="113"/>
      <c r="AO1739" s="113"/>
      <c r="AP1739" s="113"/>
      <c r="AQ1739" s="113"/>
      <c r="AR1739" s="113"/>
      <c r="AS1739" s="113"/>
      <c r="AT1739" s="113"/>
      <c r="AU1739" s="113"/>
    </row>
    <row r="1740" spans="3:64" x14ac:dyDescent="0.2">
      <c r="C1740" s="62"/>
      <c r="D1740" s="62"/>
      <c r="AA1740" s="113"/>
      <c r="AB1740" s="113"/>
      <c r="AC1740" s="113"/>
      <c r="AD1740" s="113"/>
      <c r="AE1740" s="113"/>
      <c r="AG1740" s="270"/>
      <c r="AN1740" s="113"/>
      <c r="AO1740" s="113"/>
      <c r="AP1740" s="113"/>
      <c r="AQ1740" s="113"/>
      <c r="AR1740" s="113"/>
      <c r="AS1740" s="113"/>
      <c r="AT1740" s="113"/>
      <c r="AU1740" s="113"/>
      <c r="AV1740" s="113"/>
      <c r="AW1740" s="113"/>
      <c r="AX1740" s="113"/>
      <c r="AY1740" s="113"/>
      <c r="AZ1740" s="113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</row>
    <row r="1741" spans="3:64" x14ac:dyDescent="0.2">
      <c r="C1741" s="62"/>
      <c r="D1741" s="62"/>
      <c r="AA1741" s="113"/>
      <c r="AB1741" s="113"/>
      <c r="AC1741" s="113"/>
      <c r="AD1741" s="113"/>
      <c r="AE1741" s="113"/>
      <c r="AG1741" s="270"/>
      <c r="AN1741" s="113"/>
      <c r="AO1741" s="113"/>
      <c r="AP1741" s="113"/>
      <c r="AQ1741" s="113"/>
      <c r="AR1741" s="113"/>
      <c r="AS1741" s="113"/>
      <c r="AT1741" s="113"/>
      <c r="AU1741" s="113"/>
      <c r="AV1741" s="113"/>
      <c r="AW1741" s="113"/>
      <c r="AX1741" s="113"/>
      <c r="AY1741" s="113"/>
      <c r="AZ1741" s="113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</row>
    <row r="1742" spans="3:64" x14ac:dyDescent="0.2">
      <c r="C1742" s="62"/>
      <c r="D1742" s="62"/>
      <c r="AA1742" s="113"/>
      <c r="AB1742" s="113"/>
      <c r="AC1742" s="113"/>
      <c r="AD1742" s="113"/>
      <c r="AE1742" s="113"/>
      <c r="AG1742" s="270"/>
      <c r="AN1742" s="113"/>
      <c r="AO1742" s="113"/>
      <c r="AP1742" s="113"/>
      <c r="AQ1742" s="113"/>
      <c r="AR1742" s="113"/>
      <c r="AS1742" s="113"/>
      <c r="AT1742" s="113"/>
      <c r="AU1742" s="113"/>
    </row>
    <row r="1743" spans="3:64" x14ac:dyDescent="0.2">
      <c r="C1743" s="62"/>
      <c r="D1743" s="62"/>
      <c r="AA1743" s="113"/>
      <c r="AB1743" s="113"/>
      <c r="AC1743" s="113"/>
      <c r="AD1743" s="113"/>
      <c r="AE1743" s="113"/>
      <c r="AG1743" s="270"/>
      <c r="AN1743" s="113"/>
      <c r="AO1743" s="113"/>
      <c r="AP1743" s="113"/>
      <c r="AQ1743" s="113"/>
      <c r="AR1743" s="113"/>
      <c r="AS1743" s="113"/>
      <c r="AT1743" s="113"/>
      <c r="AU1743" s="113"/>
    </row>
    <row r="1744" spans="3:64" x14ac:dyDescent="0.2">
      <c r="C1744" s="62"/>
      <c r="D1744" s="62"/>
      <c r="AA1744" s="113"/>
      <c r="AB1744" s="113"/>
      <c r="AC1744" s="113"/>
      <c r="AD1744" s="113"/>
      <c r="AE1744" s="113"/>
      <c r="AG1744" s="270"/>
      <c r="AN1744" s="113"/>
      <c r="AO1744" s="113"/>
      <c r="AP1744" s="113"/>
      <c r="AQ1744" s="113"/>
      <c r="AR1744" s="113"/>
      <c r="AS1744" s="113"/>
      <c r="AT1744" s="113"/>
      <c r="AU1744" s="113"/>
      <c r="AV1744" s="113"/>
    </row>
    <row r="1745" spans="3:64" x14ac:dyDescent="0.2">
      <c r="C1745" s="62"/>
      <c r="D1745" s="62"/>
      <c r="AA1745" s="113"/>
      <c r="AB1745" s="113"/>
      <c r="AC1745" s="113"/>
      <c r="AD1745" s="113"/>
      <c r="AE1745" s="113"/>
      <c r="AG1745" s="270"/>
      <c r="AN1745" s="113"/>
      <c r="AO1745" s="113"/>
      <c r="AP1745" s="113"/>
      <c r="AQ1745" s="113"/>
      <c r="AR1745" s="113"/>
      <c r="AS1745" s="113"/>
      <c r="AT1745" s="113"/>
      <c r="AU1745" s="113"/>
    </row>
    <row r="1746" spans="3:64" x14ac:dyDescent="0.2">
      <c r="C1746" s="62"/>
      <c r="D1746" s="62"/>
      <c r="AA1746" s="113"/>
      <c r="AB1746" s="113"/>
      <c r="AC1746" s="113"/>
      <c r="AD1746" s="113"/>
      <c r="AE1746" s="113"/>
      <c r="AG1746" s="270"/>
      <c r="AN1746" s="113"/>
      <c r="AO1746" s="113"/>
      <c r="AP1746" s="113"/>
      <c r="AQ1746" s="113"/>
      <c r="AR1746" s="113"/>
      <c r="AS1746" s="113"/>
      <c r="AT1746" s="113"/>
      <c r="AU1746" s="113"/>
    </row>
    <row r="1747" spans="3:64" x14ac:dyDescent="0.2">
      <c r="C1747" s="62"/>
      <c r="D1747" s="62"/>
      <c r="AA1747" s="113"/>
      <c r="AB1747" s="113"/>
      <c r="AC1747" s="113"/>
      <c r="AD1747" s="113"/>
      <c r="AE1747" s="113"/>
      <c r="AG1747" s="270"/>
      <c r="AN1747" s="113"/>
      <c r="AO1747" s="113"/>
      <c r="AP1747" s="113"/>
      <c r="AQ1747" s="113"/>
      <c r="AR1747" s="113"/>
      <c r="AS1747" s="113"/>
      <c r="AT1747" s="113"/>
      <c r="AU1747" s="113"/>
    </row>
    <row r="1748" spans="3:64" x14ac:dyDescent="0.2">
      <c r="C1748" s="62"/>
      <c r="D1748" s="62"/>
      <c r="AA1748" s="113"/>
      <c r="AB1748" s="113"/>
      <c r="AC1748" s="113"/>
      <c r="AD1748" s="113"/>
      <c r="AE1748" s="113"/>
      <c r="AG1748" s="270"/>
      <c r="AN1748" s="113"/>
      <c r="AO1748" s="113"/>
      <c r="AP1748" s="113"/>
      <c r="AQ1748" s="113"/>
      <c r="AR1748" s="113"/>
      <c r="AS1748" s="113"/>
      <c r="AT1748" s="113"/>
      <c r="AU1748" s="113"/>
    </row>
    <row r="1749" spans="3:64" x14ac:dyDescent="0.2">
      <c r="C1749" s="62"/>
      <c r="D1749" s="62"/>
      <c r="AA1749" s="113"/>
      <c r="AB1749" s="113"/>
      <c r="AC1749" s="113"/>
      <c r="AD1749" s="113"/>
      <c r="AE1749" s="113"/>
      <c r="AG1749" s="270"/>
      <c r="AN1749" s="113"/>
      <c r="AO1749" s="113"/>
      <c r="AP1749" s="113"/>
      <c r="AQ1749" s="113"/>
      <c r="AR1749" s="113"/>
      <c r="AS1749" s="113"/>
      <c r="AT1749" s="113"/>
      <c r="AU1749" s="113"/>
    </row>
    <row r="1750" spans="3:64" x14ac:dyDescent="0.2">
      <c r="C1750" s="62"/>
      <c r="D1750" s="62"/>
      <c r="AA1750" s="113"/>
      <c r="AB1750" s="113"/>
      <c r="AC1750" s="113"/>
      <c r="AD1750" s="113"/>
      <c r="AE1750" s="113"/>
      <c r="AG1750" s="270"/>
      <c r="AN1750" s="113"/>
      <c r="AO1750" s="113"/>
      <c r="AP1750" s="113"/>
      <c r="AQ1750" s="113"/>
      <c r="AR1750" s="113"/>
      <c r="AS1750" s="113"/>
      <c r="AT1750" s="113"/>
      <c r="AU1750" s="113"/>
      <c r="AV1750" s="113"/>
    </row>
    <row r="1751" spans="3:64" x14ac:dyDescent="0.2">
      <c r="C1751" s="62"/>
      <c r="D1751" s="62"/>
      <c r="AA1751" s="113"/>
      <c r="AB1751" s="113"/>
      <c r="AC1751" s="113"/>
      <c r="AD1751" s="113"/>
      <c r="AE1751" s="113"/>
      <c r="AG1751" s="270"/>
      <c r="AN1751" s="113"/>
      <c r="AO1751" s="113"/>
      <c r="AP1751" s="113"/>
      <c r="AQ1751" s="113"/>
      <c r="AR1751" s="113"/>
      <c r="AS1751" s="113"/>
      <c r="AT1751" s="113"/>
      <c r="AU1751" s="113"/>
    </row>
    <row r="1752" spans="3:64" x14ac:dyDescent="0.2">
      <c r="C1752" s="62"/>
      <c r="D1752" s="62"/>
      <c r="AA1752" s="113"/>
      <c r="AB1752" s="113"/>
      <c r="AC1752" s="113"/>
      <c r="AD1752" s="113"/>
      <c r="AE1752" s="113"/>
      <c r="AG1752" s="270"/>
      <c r="AN1752" s="113"/>
      <c r="AO1752" s="113"/>
      <c r="AP1752" s="113"/>
      <c r="AQ1752" s="113"/>
      <c r="AR1752" s="113"/>
      <c r="AS1752" s="113"/>
      <c r="AT1752" s="113"/>
      <c r="AU1752" s="113"/>
    </row>
    <row r="1753" spans="3:64" x14ac:dyDescent="0.2">
      <c r="C1753" s="62"/>
      <c r="D1753" s="62"/>
      <c r="AA1753" s="113"/>
      <c r="AB1753" s="113"/>
      <c r="AC1753" s="113"/>
      <c r="AD1753" s="113"/>
      <c r="AE1753" s="113"/>
      <c r="AG1753" s="270"/>
      <c r="AN1753" s="113"/>
      <c r="AO1753" s="113"/>
      <c r="AP1753" s="113"/>
      <c r="AQ1753" s="113"/>
      <c r="AR1753" s="113"/>
      <c r="AS1753" s="113"/>
      <c r="AT1753" s="113"/>
      <c r="AU1753" s="113"/>
      <c r="AV1753" s="113"/>
      <c r="AW1753" s="113"/>
      <c r="AX1753" s="113"/>
      <c r="AY1753" s="113"/>
      <c r="AZ1753" s="113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</row>
    <row r="1754" spans="3:64" x14ac:dyDescent="0.2">
      <c r="C1754" s="62"/>
      <c r="D1754" s="62"/>
      <c r="AA1754" s="113"/>
      <c r="AB1754" s="113"/>
      <c r="AC1754" s="113"/>
      <c r="AD1754" s="113"/>
      <c r="AE1754" s="113"/>
      <c r="AG1754" s="270"/>
      <c r="AN1754" s="113"/>
      <c r="AO1754" s="113"/>
      <c r="AP1754" s="113"/>
      <c r="AQ1754" s="113"/>
      <c r="AR1754" s="113"/>
      <c r="AS1754" s="113"/>
      <c r="AT1754" s="113"/>
      <c r="AU1754" s="113"/>
    </row>
    <row r="1755" spans="3:64" x14ac:dyDescent="0.2">
      <c r="C1755" s="62"/>
      <c r="D1755" s="62"/>
      <c r="AA1755" s="113"/>
      <c r="AB1755" s="113"/>
      <c r="AC1755" s="113"/>
      <c r="AD1755" s="113"/>
      <c r="AE1755" s="113"/>
      <c r="AG1755" s="270"/>
      <c r="AN1755" s="113"/>
      <c r="AO1755" s="113"/>
      <c r="AP1755" s="113"/>
      <c r="AQ1755" s="113"/>
      <c r="AR1755" s="113"/>
      <c r="AS1755" s="113"/>
      <c r="AT1755" s="113"/>
      <c r="AU1755" s="113"/>
    </row>
    <row r="1756" spans="3:64" x14ac:dyDescent="0.2">
      <c r="C1756" s="62"/>
      <c r="D1756" s="62"/>
      <c r="AA1756" s="113"/>
      <c r="AB1756" s="113"/>
      <c r="AC1756" s="113"/>
      <c r="AD1756" s="113"/>
      <c r="AE1756" s="113"/>
      <c r="AG1756" s="270"/>
      <c r="AN1756" s="113"/>
      <c r="AO1756" s="113"/>
      <c r="AP1756" s="113"/>
      <c r="AQ1756" s="113"/>
      <c r="AR1756" s="113"/>
      <c r="AS1756" s="113"/>
      <c r="AT1756" s="113"/>
      <c r="AU1756" s="113"/>
    </row>
    <row r="1757" spans="3:64" x14ac:dyDescent="0.2">
      <c r="C1757" s="62"/>
      <c r="D1757" s="62"/>
      <c r="AA1757" s="113"/>
      <c r="AB1757" s="113"/>
      <c r="AC1757" s="113"/>
      <c r="AD1757" s="113"/>
      <c r="AE1757" s="113"/>
      <c r="AG1757" s="270"/>
      <c r="AN1757" s="113"/>
      <c r="AO1757" s="113"/>
      <c r="AP1757" s="113"/>
      <c r="AQ1757" s="113"/>
      <c r="AR1757" s="113"/>
      <c r="AS1757" s="113"/>
      <c r="AT1757" s="113"/>
      <c r="AU1757" s="113"/>
    </row>
    <row r="1758" spans="3:64" x14ac:dyDescent="0.2">
      <c r="C1758" s="62"/>
      <c r="D1758" s="62"/>
      <c r="AA1758" s="113"/>
      <c r="AB1758" s="113"/>
      <c r="AC1758" s="113"/>
      <c r="AD1758" s="113"/>
      <c r="AE1758" s="113"/>
      <c r="AG1758" s="270"/>
      <c r="AN1758" s="113"/>
      <c r="AO1758" s="113"/>
      <c r="AP1758" s="113"/>
      <c r="AQ1758" s="113"/>
      <c r="AR1758" s="113"/>
      <c r="AS1758" s="113"/>
      <c r="AT1758" s="113"/>
      <c r="AU1758" s="113"/>
    </row>
    <row r="1759" spans="3:64" x14ac:dyDescent="0.2">
      <c r="C1759" s="62"/>
      <c r="D1759" s="62"/>
      <c r="AA1759" s="113"/>
      <c r="AB1759" s="113"/>
      <c r="AC1759" s="113"/>
      <c r="AD1759" s="113"/>
      <c r="AE1759" s="113"/>
      <c r="AG1759" s="270"/>
      <c r="AN1759" s="113"/>
      <c r="AO1759" s="113"/>
      <c r="AP1759" s="113"/>
      <c r="AQ1759" s="113"/>
      <c r="AR1759" s="113"/>
      <c r="AS1759" s="113"/>
      <c r="AT1759" s="113"/>
      <c r="AU1759" s="113"/>
      <c r="AV1759" s="113"/>
      <c r="AW1759" s="113"/>
      <c r="AX1759" s="113"/>
      <c r="AY1759" s="113"/>
      <c r="AZ1759" s="113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</row>
    <row r="1760" spans="3:64" x14ac:dyDescent="0.2">
      <c r="C1760" s="62"/>
      <c r="D1760" s="62"/>
      <c r="AA1760" s="113"/>
      <c r="AB1760" s="113"/>
      <c r="AC1760" s="113"/>
      <c r="AD1760" s="113"/>
      <c r="AE1760" s="113"/>
      <c r="AG1760" s="270"/>
      <c r="AN1760" s="113"/>
      <c r="AO1760" s="113"/>
      <c r="AP1760" s="113"/>
      <c r="AQ1760" s="113"/>
      <c r="AR1760" s="113"/>
      <c r="AS1760" s="113"/>
      <c r="AT1760" s="113"/>
      <c r="AU1760" s="113"/>
      <c r="AV1760" s="113"/>
      <c r="AW1760" s="113"/>
      <c r="AX1760" s="113"/>
      <c r="AY1760" s="113"/>
      <c r="AZ1760" s="113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</row>
    <row r="1761" spans="3:64" x14ac:dyDescent="0.2">
      <c r="C1761" s="62"/>
      <c r="D1761" s="62"/>
      <c r="AA1761" s="113"/>
      <c r="AB1761" s="113"/>
      <c r="AC1761" s="113"/>
      <c r="AD1761" s="113"/>
      <c r="AE1761" s="113"/>
      <c r="AG1761" s="270"/>
      <c r="AN1761" s="113"/>
      <c r="AO1761" s="113"/>
      <c r="AP1761" s="113"/>
      <c r="AQ1761" s="113"/>
      <c r="AR1761" s="113"/>
      <c r="AS1761" s="113"/>
      <c r="AT1761" s="113"/>
      <c r="AU1761" s="113"/>
      <c r="AV1761" s="113"/>
    </row>
    <row r="1762" spans="3:64" x14ac:dyDescent="0.2">
      <c r="C1762" s="62"/>
      <c r="D1762" s="62"/>
      <c r="AA1762" s="113"/>
      <c r="AB1762" s="113"/>
      <c r="AC1762" s="113"/>
      <c r="AD1762" s="113"/>
      <c r="AE1762" s="113"/>
      <c r="AG1762" s="270"/>
      <c r="AN1762" s="113"/>
      <c r="AO1762" s="113"/>
      <c r="AP1762" s="113"/>
      <c r="AQ1762" s="113"/>
      <c r="AR1762" s="113"/>
      <c r="AS1762" s="113"/>
      <c r="AT1762" s="113"/>
      <c r="AU1762" s="113"/>
      <c r="AV1762" s="113"/>
    </row>
    <row r="1763" spans="3:64" x14ac:dyDescent="0.2">
      <c r="C1763" s="62"/>
      <c r="D1763" s="62"/>
      <c r="AA1763" s="113"/>
      <c r="AB1763" s="113"/>
      <c r="AC1763" s="113"/>
      <c r="AD1763" s="113"/>
      <c r="AE1763" s="113"/>
      <c r="AG1763" s="270"/>
      <c r="AN1763" s="113"/>
      <c r="AO1763" s="113"/>
      <c r="AP1763" s="113"/>
      <c r="AQ1763" s="113"/>
      <c r="AR1763" s="113"/>
      <c r="AS1763" s="113"/>
      <c r="AT1763" s="113"/>
      <c r="AU1763" s="113"/>
    </row>
    <row r="1764" spans="3:64" x14ac:dyDescent="0.2">
      <c r="C1764" s="62"/>
      <c r="D1764" s="62"/>
      <c r="AA1764" s="113"/>
      <c r="AB1764" s="113"/>
      <c r="AC1764" s="113"/>
      <c r="AD1764" s="113"/>
      <c r="AE1764" s="113"/>
      <c r="AG1764" s="270"/>
      <c r="AN1764" s="113"/>
      <c r="AO1764" s="113"/>
      <c r="AP1764" s="113"/>
      <c r="AQ1764" s="113"/>
      <c r="AR1764" s="113"/>
      <c r="AS1764" s="113"/>
      <c r="AT1764" s="113"/>
      <c r="AU1764" s="113"/>
    </row>
    <row r="1765" spans="3:64" x14ac:dyDescent="0.2">
      <c r="C1765" s="62"/>
      <c r="D1765" s="62"/>
      <c r="AA1765" s="113"/>
      <c r="AB1765" s="113"/>
      <c r="AC1765" s="113"/>
      <c r="AD1765" s="113"/>
      <c r="AE1765" s="113"/>
      <c r="AG1765" s="270"/>
      <c r="AN1765" s="113"/>
      <c r="AO1765" s="113"/>
      <c r="AP1765" s="113"/>
      <c r="AQ1765" s="113"/>
      <c r="AR1765" s="113"/>
      <c r="AS1765" s="113"/>
      <c r="AT1765" s="113"/>
      <c r="AU1765" s="113"/>
      <c r="AV1765" s="113"/>
      <c r="AW1765" s="113"/>
      <c r="AX1765" s="113"/>
      <c r="AY1765" s="113"/>
      <c r="AZ1765" s="113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</row>
    <row r="1766" spans="3:64" x14ac:dyDescent="0.2">
      <c r="C1766" s="62"/>
      <c r="D1766" s="62"/>
      <c r="AA1766" s="113"/>
      <c r="AB1766" s="113"/>
      <c r="AC1766" s="113"/>
      <c r="AD1766" s="113"/>
      <c r="AE1766" s="113"/>
      <c r="AG1766" s="270"/>
      <c r="AN1766" s="113"/>
      <c r="AO1766" s="113"/>
      <c r="AP1766" s="113"/>
      <c r="AQ1766" s="113"/>
      <c r="AR1766" s="113"/>
      <c r="AS1766" s="113"/>
      <c r="AT1766" s="113"/>
      <c r="AU1766" s="113"/>
      <c r="AV1766" s="113"/>
      <c r="AX1766" s="113"/>
      <c r="AY1766" s="113"/>
      <c r="AZ1766" s="113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</row>
    <row r="1767" spans="3:64" x14ac:dyDescent="0.2">
      <c r="C1767" s="62"/>
      <c r="D1767" s="62"/>
      <c r="AA1767" s="113"/>
      <c r="AB1767" s="113"/>
      <c r="AC1767" s="113"/>
      <c r="AD1767" s="113"/>
      <c r="AE1767" s="113"/>
      <c r="AG1767" s="270"/>
      <c r="AN1767" s="113"/>
      <c r="AO1767" s="113"/>
      <c r="AP1767" s="113"/>
      <c r="AQ1767" s="113"/>
      <c r="AR1767" s="113"/>
      <c r="AS1767" s="113"/>
      <c r="AT1767" s="113"/>
      <c r="AU1767" s="113"/>
    </row>
    <row r="1768" spans="3:64" x14ac:dyDescent="0.2">
      <c r="C1768" s="62"/>
      <c r="D1768" s="62"/>
      <c r="AA1768" s="113"/>
      <c r="AB1768" s="113"/>
      <c r="AC1768" s="113"/>
      <c r="AD1768" s="113"/>
      <c r="AE1768" s="113"/>
      <c r="AG1768" s="270"/>
      <c r="AN1768" s="113"/>
      <c r="AO1768" s="113"/>
      <c r="AP1768" s="113"/>
      <c r="AQ1768" s="113"/>
      <c r="AR1768" s="113"/>
      <c r="AS1768" s="113"/>
      <c r="AT1768" s="113"/>
      <c r="AU1768" s="113"/>
      <c r="AV1768" s="113"/>
    </row>
    <row r="1769" spans="3:64" x14ac:dyDescent="0.2">
      <c r="C1769" s="62"/>
      <c r="D1769" s="62"/>
      <c r="AA1769" s="113"/>
      <c r="AB1769" s="113"/>
      <c r="AC1769" s="113"/>
      <c r="AD1769" s="113"/>
      <c r="AE1769" s="113"/>
      <c r="AG1769" s="270"/>
      <c r="AN1769" s="113"/>
      <c r="AO1769" s="113"/>
      <c r="AP1769" s="113"/>
      <c r="AQ1769" s="113"/>
      <c r="AR1769" s="113"/>
      <c r="AS1769" s="113"/>
      <c r="AT1769" s="113"/>
      <c r="AU1769" s="113"/>
    </row>
    <row r="1770" spans="3:64" x14ac:dyDescent="0.2">
      <c r="C1770" s="62"/>
      <c r="D1770" s="62"/>
      <c r="AA1770" s="113"/>
      <c r="AB1770" s="113"/>
      <c r="AC1770" s="113"/>
      <c r="AD1770" s="113"/>
      <c r="AE1770" s="113"/>
      <c r="AG1770" s="270"/>
      <c r="AN1770" s="113"/>
      <c r="AO1770" s="113"/>
      <c r="AP1770" s="113"/>
      <c r="AQ1770" s="113"/>
      <c r="AR1770" s="113"/>
      <c r="AS1770" s="113"/>
      <c r="AT1770" s="113"/>
      <c r="AU1770" s="113"/>
      <c r="AV1770" s="113"/>
    </row>
    <row r="1771" spans="3:64" x14ac:dyDescent="0.2">
      <c r="C1771" s="62"/>
      <c r="D1771" s="62"/>
      <c r="AA1771" s="113"/>
      <c r="AB1771" s="113"/>
      <c r="AC1771" s="113"/>
      <c r="AD1771" s="113"/>
      <c r="AE1771" s="113"/>
      <c r="AG1771" s="270"/>
      <c r="AN1771" s="113"/>
      <c r="AO1771" s="113"/>
      <c r="AP1771" s="113"/>
      <c r="AQ1771" s="113"/>
      <c r="AR1771" s="113"/>
      <c r="AS1771" s="113"/>
      <c r="AT1771" s="113"/>
      <c r="AU1771" s="113"/>
    </row>
    <row r="1772" spans="3:64" x14ac:dyDescent="0.2">
      <c r="C1772" s="62"/>
      <c r="D1772" s="62"/>
      <c r="AA1772" s="113"/>
      <c r="AB1772" s="113"/>
      <c r="AC1772" s="113"/>
      <c r="AD1772" s="113"/>
      <c r="AE1772" s="113"/>
      <c r="AG1772" s="270"/>
      <c r="AN1772" s="113"/>
      <c r="AO1772" s="113"/>
      <c r="AP1772" s="113"/>
      <c r="AQ1772" s="113"/>
      <c r="AR1772" s="113"/>
      <c r="AS1772" s="113"/>
      <c r="AT1772" s="113"/>
      <c r="AU1772" s="113"/>
      <c r="AV1772" s="113"/>
    </row>
    <row r="1773" spans="3:64" x14ac:dyDescent="0.2">
      <c r="C1773" s="62"/>
      <c r="D1773" s="62"/>
      <c r="AA1773" s="113"/>
      <c r="AB1773" s="113"/>
      <c r="AC1773" s="113"/>
      <c r="AD1773" s="113"/>
      <c r="AE1773" s="113"/>
      <c r="AG1773" s="270"/>
      <c r="AN1773" s="113"/>
      <c r="AO1773" s="113"/>
      <c r="AP1773" s="113"/>
      <c r="AQ1773" s="113"/>
      <c r="AR1773" s="113"/>
      <c r="AS1773" s="113"/>
      <c r="AT1773" s="113"/>
      <c r="AU1773" s="113"/>
      <c r="AV1773" s="113"/>
      <c r="AW1773" s="113"/>
      <c r="AX1773" s="113"/>
      <c r="AY1773" s="113"/>
      <c r="AZ1773" s="113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</row>
    <row r="1774" spans="3:64" x14ac:dyDescent="0.2">
      <c r="C1774" s="62"/>
      <c r="D1774" s="62"/>
      <c r="AA1774" s="113"/>
      <c r="AB1774" s="113"/>
      <c r="AC1774" s="113"/>
      <c r="AD1774" s="113"/>
      <c r="AE1774" s="113"/>
      <c r="AG1774" s="270"/>
      <c r="AN1774" s="113"/>
      <c r="AO1774" s="113"/>
      <c r="AP1774" s="113"/>
      <c r="AQ1774" s="113"/>
      <c r="AR1774" s="113"/>
      <c r="AS1774" s="113"/>
      <c r="AT1774" s="113"/>
      <c r="AU1774" s="113"/>
    </row>
    <row r="1775" spans="3:64" x14ac:dyDescent="0.2">
      <c r="C1775" s="62"/>
      <c r="D1775" s="62"/>
      <c r="AA1775" s="113"/>
      <c r="AB1775" s="113"/>
      <c r="AC1775" s="113"/>
      <c r="AD1775" s="113"/>
      <c r="AE1775" s="113"/>
      <c r="AG1775" s="270"/>
      <c r="AN1775" s="113"/>
      <c r="AO1775" s="113"/>
      <c r="AP1775" s="113"/>
      <c r="AQ1775" s="113"/>
      <c r="AR1775" s="113"/>
      <c r="AS1775" s="113"/>
      <c r="AT1775" s="113"/>
      <c r="AU1775" s="113"/>
    </row>
    <row r="1776" spans="3:64" x14ac:dyDescent="0.2">
      <c r="C1776" s="62"/>
      <c r="D1776" s="62"/>
      <c r="AA1776" s="113"/>
      <c r="AB1776" s="113"/>
      <c r="AC1776" s="113"/>
      <c r="AD1776" s="113"/>
      <c r="AE1776" s="113"/>
      <c r="AG1776" s="270"/>
      <c r="AN1776" s="113"/>
      <c r="AO1776" s="113"/>
      <c r="AP1776" s="113"/>
      <c r="AQ1776" s="113"/>
      <c r="AR1776" s="113"/>
      <c r="AS1776" s="113"/>
      <c r="AT1776" s="113"/>
      <c r="AU1776" s="113"/>
    </row>
    <row r="1777" spans="3:48" x14ac:dyDescent="0.2">
      <c r="C1777" s="62"/>
      <c r="D1777" s="62"/>
      <c r="AA1777" s="113"/>
      <c r="AB1777" s="113"/>
      <c r="AC1777" s="113"/>
      <c r="AD1777" s="113"/>
      <c r="AE1777" s="113"/>
      <c r="AG1777" s="270"/>
      <c r="AN1777" s="113"/>
      <c r="AO1777" s="113"/>
      <c r="AP1777" s="113"/>
      <c r="AQ1777" s="113"/>
      <c r="AR1777" s="113"/>
      <c r="AS1777" s="113"/>
      <c r="AT1777" s="113"/>
      <c r="AU1777" s="113"/>
    </row>
    <row r="1778" spans="3:48" x14ac:dyDescent="0.2">
      <c r="C1778" s="62"/>
      <c r="D1778" s="62"/>
      <c r="AA1778" s="113"/>
      <c r="AB1778" s="113"/>
      <c r="AC1778" s="113"/>
      <c r="AD1778" s="113"/>
      <c r="AE1778" s="113"/>
      <c r="AG1778" s="270"/>
      <c r="AN1778" s="113"/>
      <c r="AO1778" s="113"/>
      <c r="AP1778" s="113"/>
      <c r="AQ1778" s="113"/>
      <c r="AR1778" s="113"/>
      <c r="AS1778" s="113"/>
      <c r="AT1778" s="113"/>
      <c r="AU1778" s="113"/>
    </row>
    <row r="1779" spans="3:48" x14ac:dyDescent="0.2">
      <c r="C1779" s="62"/>
      <c r="D1779" s="62"/>
      <c r="AA1779" s="113"/>
      <c r="AB1779" s="113"/>
      <c r="AC1779" s="113"/>
      <c r="AD1779" s="113"/>
      <c r="AE1779" s="113"/>
      <c r="AG1779" s="270"/>
      <c r="AN1779" s="113"/>
      <c r="AO1779" s="113"/>
      <c r="AP1779" s="113"/>
      <c r="AQ1779" s="113"/>
      <c r="AR1779" s="113"/>
      <c r="AS1779" s="113"/>
      <c r="AT1779" s="113"/>
      <c r="AU1779" s="113"/>
    </row>
    <row r="1780" spans="3:48" x14ac:dyDescent="0.2">
      <c r="C1780" s="62"/>
      <c r="D1780" s="62"/>
      <c r="AA1780" s="113"/>
      <c r="AB1780" s="113"/>
      <c r="AC1780" s="113"/>
      <c r="AD1780" s="113"/>
      <c r="AE1780" s="113"/>
      <c r="AG1780" s="270"/>
      <c r="AN1780" s="113"/>
      <c r="AO1780" s="113"/>
      <c r="AP1780" s="113"/>
      <c r="AQ1780" s="113"/>
      <c r="AR1780" s="113"/>
      <c r="AS1780" s="113"/>
      <c r="AT1780" s="113"/>
      <c r="AU1780" s="113"/>
    </row>
    <row r="1781" spans="3:48" x14ac:dyDescent="0.2">
      <c r="C1781" s="62"/>
      <c r="D1781" s="62"/>
      <c r="AA1781" s="113"/>
      <c r="AB1781" s="113"/>
      <c r="AC1781" s="113"/>
      <c r="AD1781" s="113"/>
      <c r="AE1781" s="113"/>
      <c r="AG1781" s="270"/>
      <c r="AN1781" s="113"/>
      <c r="AO1781" s="113"/>
      <c r="AP1781" s="113"/>
      <c r="AQ1781" s="113"/>
      <c r="AR1781" s="113"/>
      <c r="AS1781" s="113"/>
      <c r="AT1781" s="113"/>
      <c r="AU1781" s="113"/>
    </row>
    <row r="1782" spans="3:48" x14ac:dyDescent="0.2">
      <c r="C1782" s="62"/>
      <c r="D1782" s="62"/>
      <c r="AA1782" s="113"/>
      <c r="AB1782" s="113"/>
      <c r="AC1782" s="113"/>
      <c r="AD1782" s="113"/>
      <c r="AE1782" s="113"/>
      <c r="AG1782" s="270"/>
      <c r="AN1782" s="113"/>
      <c r="AO1782" s="113"/>
      <c r="AP1782" s="113"/>
      <c r="AQ1782" s="113"/>
      <c r="AR1782" s="113"/>
      <c r="AS1782" s="113"/>
      <c r="AT1782" s="113"/>
      <c r="AU1782" s="113"/>
    </row>
    <row r="1783" spans="3:48" x14ac:dyDescent="0.2">
      <c r="C1783" s="62"/>
      <c r="D1783" s="62"/>
      <c r="AA1783" s="113"/>
      <c r="AB1783" s="113"/>
      <c r="AC1783" s="113"/>
      <c r="AD1783" s="113"/>
      <c r="AE1783" s="113"/>
      <c r="AG1783" s="270"/>
      <c r="AN1783" s="113"/>
      <c r="AO1783" s="113"/>
      <c r="AP1783" s="113"/>
      <c r="AQ1783" s="113"/>
      <c r="AR1783" s="113"/>
      <c r="AS1783" s="113"/>
      <c r="AT1783" s="113"/>
      <c r="AU1783" s="113"/>
    </row>
    <row r="1784" spans="3:48" x14ac:dyDescent="0.2">
      <c r="C1784" s="62"/>
      <c r="D1784" s="62"/>
      <c r="AA1784" s="113"/>
      <c r="AB1784" s="113"/>
      <c r="AC1784" s="113"/>
      <c r="AD1784" s="113"/>
      <c r="AE1784" s="113"/>
      <c r="AG1784" s="270"/>
      <c r="AN1784" s="113"/>
      <c r="AO1784" s="113"/>
      <c r="AP1784" s="113"/>
      <c r="AQ1784" s="113"/>
      <c r="AR1784" s="113"/>
      <c r="AS1784" s="113"/>
      <c r="AT1784" s="113"/>
      <c r="AU1784" s="113"/>
      <c r="AV1784" s="113"/>
    </row>
    <row r="1785" spans="3:48" x14ac:dyDescent="0.2">
      <c r="C1785" s="62"/>
      <c r="D1785" s="62"/>
      <c r="AA1785" s="113"/>
      <c r="AB1785" s="113"/>
      <c r="AC1785" s="113"/>
      <c r="AD1785" s="113"/>
      <c r="AE1785" s="113"/>
      <c r="AG1785" s="270"/>
      <c r="AN1785" s="113"/>
      <c r="AO1785" s="113"/>
      <c r="AP1785" s="113"/>
      <c r="AQ1785" s="113"/>
      <c r="AR1785" s="113"/>
      <c r="AS1785" s="113"/>
      <c r="AT1785" s="113"/>
      <c r="AU1785" s="113"/>
    </row>
    <row r="1786" spans="3:48" x14ac:dyDescent="0.2">
      <c r="C1786" s="62"/>
      <c r="D1786" s="62"/>
      <c r="AA1786" s="113"/>
      <c r="AB1786" s="113"/>
      <c r="AC1786" s="113"/>
      <c r="AD1786" s="113"/>
      <c r="AE1786" s="113"/>
      <c r="AG1786" s="270"/>
      <c r="AN1786" s="113"/>
      <c r="AO1786" s="113"/>
      <c r="AP1786" s="113"/>
      <c r="AQ1786" s="113"/>
      <c r="AR1786" s="113"/>
      <c r="AS1786" s="113"/>
      <c r="AT1786" s="113"/>
      <c r="AU1786" s="113"/>
    </row>
    <row r="1787" spans="3:48" x14ac:dyDescent="0.2">
      <c r="C1787" s="62"/>
      <c r="D1787" s="62"/>
      <c r="AA1787" s="113"/>
      <c r="AB1787" s="113"/>
      <c r="AC1787" s="113"/>
      <c r="AD1787" s="113"/>
      <c r="AE1787" s="113"/>
      <c r="AG1787" s="270"/>
      <c r="AN1787" s="113"/>
      <c r="AO1787" s="113"/>
      <c r="AP1787" s="113"/>
      <c r="AQ1787" s="113"/>
      <c r="AR1787" s="113"/>
      <c r="AS1787" s="113"/>
      <c r="AT1787" s="113"/>
      <c r="AU1787" s="113"/>
    </row>
    <row r="1788" spans="3:48" x14ac:dyDescent="0.2">
      <c r="C1788" s="62"/>
      <c r="D1788" s="62"/>
      <c r="AA1788" s="113"/>
      <c r="AB1788" s="113"/>
      <c r="AC1788" s="113"/>
      <c r="AD1788" s="113"/>
      <c r="AE1788" s="113"/>
      <c r="AG1788" s="270"/>
      <c r="AN1788" s="113"/>
      <c r="AO1788" s="113"/>
      <c r="AP1788" s="113"/>
      <c r="AQ1788" s="113"/>
      <c r="AR1788" s="113"/>
      <c r="AS1788" s="113"/>
      <c r="AT1788" s="113"/>
      <c r="AU1788" s="113"/>
    </row>
    <row r="1789" spans="3:48" x14ac:dyDescent="0.2">
      <c r="C1789" s="62"/>
      <c r="D1789" s="62"/>
      <c r="AA1789" s="113"/>
      <c r="AB1789" s="113"/>
      <c r="AC1789" s="113"/>
      <c r="AD1789" s="113"/>
      <c r="AE1789" s="113"/>
      <c r="AG1789" s="270"/>
      <c r="AN1789" s="113"/>
      <c r="AO1789" s="113"/>
      <c r="AP1789" s="113"/>
      <c r="AQ1789" s="113"/>
      <c r="AR1789" s="113"/>
      <c r="AS1789" s="113"/>
      <c r="AT1789" s="113"/>
      <c r="AU1789" s="113"/>
      <c r="AV1789" s="113"/>
    </row>
    <row r="1790" spans="3:48" x14ac:dyDescent="0.2">
      <c r="C1790" s="62"/>
      <c r="D1790" s="62"/>
      <c r="AA1790" s="113"/>
      <c r="AB1790" s="113"/>
      <c r="AC1790" s="113"/>
      <c r="AD1790" s="113"/>
      <c r="AE1790" s="113"/>
      <c r="AG1790" s="270"/>
      <c r="AN1790" s="113"/>
      <c r="AO1790" s="113"/>
      <c r="AP1790" s="113"/>
      <c r="AQ1790" s="113"/>
      <c r="AR1790" s="113"/>
      <c r="AS1790" s="113"/>
      <c r="AT1790" s="113"/>
      <c r="AU1790" s="113"/>
    </row>
    <row r="1791" spans="3:48" x14ac:dyDescent="0.2">
      <c r="C1791" s="62"/>
      <c r="D1791" s="62"/>
      <c r="AA1791" s="113"/>
      <c r="AB1791" s="113"/>
      <c r="AC1791" s="113"/>
      <c r="AD1791" s="113"/>
      <c r="AE1791" s="113"/>
      <c r="AG1791" s="270"/>
      <c r="AN1791" s="113"/>
      <c r="AO1791" s="113"/>
      <c r="AP1791" s="113"/>
      <c r="AQ1791" s="113"/>
      <c r="AR1791" s="113"/>
      <c r="AS1791" s="113"/>
      <c r="AT1791" s="113"/>
      <c r="AU1791" s="113"/>
    </row>
    <row r="1792" spans="3:48" x14ac:dyDescent="0.2">
      <c r="C1792" s="62"/>
      <c r="D1792" s="62"/>
      <c r="AA1792" s="113"/>
      <c r="AB1792" s="113"/>
      <c r="AC1792" s="113"/>
      <c r="AD1792" s="113"/>
      <c r="AE1792" s="113"/>
      <c r="AG1792" s="270"/>
      <c r="AN1792" s="113"/>
      <c r="AO1792" s="113"/>
      <c r="AP1792" s="113"/>
      <c r="AQ1792" s="113"/>
      <c r="AR1792" s="113"/>
      <c r="AS1792" s="113"/>
      <c r="AT1792" s="113"/>
      <c r="AU1792" s="113"/>
    </row>
    <row r="1793" spans="3:64" x14ac:dyDescent="0.2">
      <c r="C1793" s="62"/>
      <c r="D1793" s="62"/>
      <c r="AA1793" s="113"/>
      <c r="AB1793" s="113"/>
      <c r="AC1793" s="113"/>
      <c r="AD1793" s="113"/>
      <c r="AE1793" s="113"/>
      <c r="AG1793" s="270"/>
      <c r="AN1793" s="113"/>
      <c r="AO1793" s="113"/>
      <c r="AP1793" s="113"/>
      <c r="AQ1793" s="113"/>
      <c r="AR1793" s="113"/>
      <c r="AS1793" s="113"/>
      <c r="AT1793" s="113"/>
      <c r="AU1793" s="113"/>
    </row>
    <row r="1794" spans="3:64" x14ac:dyDescent="0.2">
      <c r="C1794" s="62"/>
      <c r="D1794" s="62"/>
      <c r="AA1794" s="113"/>
      <c r="AB1794" s="113"/>
      <c r="AC1794" s="113"/>
      <c r="AD1794" s="113"/>
      <c r="AE1794" s="113"/>
      <c r="AG1794" s="270"/>
      <c r="AN1794" s="113"/>
      <c r="AO1794" s="113"/>
      <c r="AP1794" s="113"/>
      <c r="AQ1794" s="113"/>
      <c r="AR1794" s="113"/>
      <c r="AS1794" s="113"/>
      <c r="AT1794" s="113"/>
      <c r="AU1794" s="113"/>
    </row>
    <row r="1795" spans="3:64" x14ac:dyDescent="0.2">
      <c r="C1795" s="62"/>
      <c r="D1795" s="62"/>
      <c r="AA1795" s="113"/>
      <c r="AB1795" s="113"/>
      <c r="AC1795" s="113"/>
      <c r="AD1795" s="113"/>
      <c r="AE1795" s="113"/>
      <c r="AG1795" s="270"/>
      <c r="AN1795" s="113"/>
      <c r="AO1795" s="113"/>
      <c r="AP1795" s="113"/>
      <c r="AQ1795" s="113"/>
      <c r="AR1795" s="113"/>
      <c r="AS1795" s="113"/>
      <c r="AT1795" s="113"/>
      <c r="AU1795" s="113"/>
    </row>
    <row r="1796" spans="3:64" x14ac:dyDescent="0.2">
      <c r="C1796" s="62"/>
      <c r="D1796" s="62"/>
      <c r="AA1796" s="113"/>
      <c r="AB1796" s="113"/>
      <c r="AC1796" s="113"/>
      <c r="AD1796" s="113"/>
      <c r="AE1796" s="113"/>
      <c r="AG1796" s="270"/>
      <c r="AN1796" s="113"/>
      <c r="AO1796" s="113"/>
      <c r="AP1796" s="113"/>
      <c r="AQ1796" s="113"/>
      <c r="AR1796" s="113"/>
      <c r="AS1796" s="113"/>
      <c r="AT1796" s="113"/>
      <c r="AU1796" s="113"/>
    </row>
    <row r="1797" spans="3:64" x14ac:dyDescent="0.2">
      <c r="C1797" s="62"/>
      <c r="D1797" s="62"/>
      <c r="AA1797" s="113"/>
      <c r="AB1797" s="113"/>
      <c r="AC1797" s="113"/>
      <c r="AD1797" s="113"/>
      <c r="AE1797" s="113"/>
      <c r="AG1797" s="270"/>
      <c r="AN1797" s="113"/>
      <c r="AO1797" s="113"/>
      <c r="AP1797" s="113"/>
      <c r="AQ1797" s="113"/>
      <c r="AR1797" s="113"/>
      <c r="AS1797" s="113"/>
      <c r="AT1797" s="113"/>
      <c r="AU1797" s="113"/>
    </row>
    <row r="1798" spans="3:64" x14ac:dyDescent="0.2">
      <c r="C1798" s="62"/>
      <c r="D1798" s="62"/>
      <c r="AA1798" s="113"/>
      <c r="AB1798" s="113"/>
      <c r="AC1798" s="113"/>
      <c r="AD1798" s="113"/>
      <c r="AE1798" s="113"/>
      <c r="AG1798" s="270"/>
      <c r="AN1798" s="113"/>
      <c r="AO1798" s="113"/>
      <c r="AP1798" s="113"/>
      <c r="AQ1798" s="113"/>
      <c r="AR1798" s="113"/>
      <c r="AS1798" s="113"/>
      <c r="AT1798" s="113"/>
      <c r="AU1798" s="113"/>
      <c r="AV1798" s="113"/>
    </row>
    <row r="1799" spans="3:64" x14ac:dyDescent="0.2">
      <c r="C1799" s="62"/>
      <c r="D1799" s="62"/>
      <c r="AA1799" s="113"/>
      <c r="AB1799" s="113"/>
      <c r="AC1799" s="113"/>
      <c r="AD1799" s="113"/>
      <c r="AE1799" s="113"/>
      <c r="AG1799" s="270"/>
      <c r="AN1799" s="113"/>
      <c r="AO1799" s="113"/>
      <c r="AP1799" s="113"/>
      <c r="AQ1799" s="113"/>
      <c r="AR1799" s="113"/>
      <c r="AS1799" s="113"/>
      <c r="AT1799" s="113"/>
      <c r="AU1799" s="113"/>
    </row>
    <row r="1800" spans="3:64" x14ac:dyDescent="0.2">
      <c r="C1800" s="62"/>
      <c r="D1800" s="62"/>
      <c r="AA1800" s="113"/>
      <c r="AB1800" s="113"/>
      <c r="AC1800" s="113"/>
      <c r="AD1800" s="113"/>
      <c r="AE1800" s="113"/>
      <c r="AG1800" s="270"/>
      <c r="AN1800" s="113"/>
      <c r="AO1800" s="113"/>
      <c r="AP1800" s="113"/>
      <c r="AQ1800" s="113"/>
      <c r="AR1800" s="113"/>
      <c r="AS1800" s="113"/>
      <c r="AT1800" s="113"/>
      <c r="AU1800" s="113"/>
      <c r="AV1800" s="113"/>
      <c r="AX1800" s="113"/>
    </row>
    <row r="1801" spans="3:64" x14ac:dyDescent="0.2">
      <c r="C1801" s="62"/>
      <c r="D1801" s="62"/>
      <c r="AA1801" s="113"/>
      <c r="AB1801" s="113"/>
      <c r="AC1801" s="113"/>
      <c r="AD1801" s="113"/>
      <c r="AE1801" s="113"/>
      <c r="AG1801" s="270"/>
      <c r="AN1801" s="113"/>
      <c r="AO1801" s="113"/>
      <c r="AP1801" s="113"/>
      <c r="AQ1801" s="113"/>
      <c r="AR1801" s="113"/>
      <c r="AS1801" s="113"/>
      <c r="AT1801" s="113"/>
      <c r="AU1801" s="113"/>
      <c r="AV1801" s="113"/>
      <c r="AW1801" s="113"/>
      <c r="AX1801" s="113"/>
      <c r="AY1801" s="113"/>
      <c r="AZ1801" s="113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</row>
    <row r="1802" spans="3:64" x14ac:dyDescent="0.2">
      <c r="C1802" s="62"/>
      <c r="D1802" s="62"/>
      <c r="AA1802" s="113"/>
      <c r="AB1802" s="113"/>
      <c r="AC1802" s="113"/>
      <c r="AD1802" s="113"/>
      <c r="AE1802" s="113"/>
      <c r="AG1802" s="270"/>
      <c r="AN1802" s="113"/>
      <c r="AO1802" s="113"/>
      <c r="AP1802" s="113"/>
      <c r="AQ1802" s="113"/>
      <c r="AR1802" s="113"/>
      <c r="AS1802" s="113"/>
      <c r="AT1802" s="113"/>
      <c r="AU1802" s="113"/>
    </row>
    <row r="1803" spans="3:64" x14ac:dyDescent="0.2">
      <c r="C1803" s="62"/>
      <c r="D1803" s="62"/>
      <c r="AA1803" s="113"/>
      <c r="AB1803" s="113"/>
      <c r="AC1803" s="113"/>
      <c r="AD1803" s="113"/>
      <c r="AE1803" s="113"/>
      <c r="AG1803" s="270"/>
      <c r="AN1803" s="113"/>
      <c r="AO1803" s="113"/>
      <c r="AP1803" s="113"/>
      <c r="AQ1803" s="113"/>
      <c r="AR1803" s="113"/>
      <c r="AS1803" s="113"/>
      <c r="AT1803" s="113"/>
      <c r="AU1803" s="113"/>
    </row>
    <row r="1804" spans="3:64" x14ac:dyDescent="0.2">
      <c r="C1804" s="62"/>
      <c r="D1804" s="62"/>
      <c r="AA1804" s="113"/>
      <c r="AB1804" s="113"/>
      <c r="AC1804" s="113"/>
      <c r="AD1804" s="113"/>
      <c r="AE1804" s="113"/>
      <c r="AG1804" s="270"/>
      <c r="AN1804" s="113"/>
      <c r="AO1804" s="113"/>
      <c r="AP1804" s="113"/>
      <c r="AQ1804" s="113"/>
      <c r="AR1804" s="113"/>
      <c r="AS1804" s="113"/>
      <c r="AT1804" s="113"/>
      <c r="AU1804" s="113"/>
      <c r="AV1804" s="113"/>
      <c r="AX1804" s="113"/>
    </row>
    <row r="1805" spans="3:64" x14ac:dyDescent="0.2">
      <c r="C1805" s="62"/>
      <c r="D1805" s="62"/>
      <c r="AA1805" s="113"/>
      <c r="AB1805" s="113"/>
      <c r="AC1805" s="113"/>
      <c r="AD1805" s="113"/>
      <c r="AE1805" s="113"/>
      <c r="AG1805" s="270"/>
      <c r="AN1805" s="113"/>
      <c r="AO1805" s="113"/>
      <c r="AP1805" s="113"/>
      <c r="AQ1805" s="113"/>
      <c r="AR1805" s="113"/>
      <c r="AS1805" s="113"/>
      <c r="AT1805" s="113"/>
      <c r="AU1805" s="113"/>
      <c r="AV1805" s="113"/>
      <c r="AW1805" s="113"/>
      <c r="AX1805" s="113"/>
      <c r="AY1805" s="113"/>
      <c r="AZ1805" s="113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</row>
    <row r="1806" spans="3:64" x14ac:dyDescent="0.2">
      <c r="C1806" s="62"/>
      <c r="D1806" s="62"/>
      <c r="AA1806" s="113"/>
      <c r="AB1806" s="113"/>
      <c r="AC1806" s="113"/>
      <c r="AD1806" s="113"/>
      <c r="AE1806" s="113"/>
      <c r="AG1806" s="270"/>
      <c r="AN1806" s="113"/>
      <c r="AO1806" s="113"/>
      <c r="AP1806" s="113"/>
      <c r="AQ1806" s="113"/>
      <c r="AR1806" s="113"/>
      <c r="AS1806" s="113"/>
      <c r="AT1806" s="113"/>
      <c r="AU1806" s="113"/>
    </row>
    <row r="1807" spans="3:64" x14ac:dyDescent="0.2">
      <c r="C1807" s="62"/>
      <c r="D1807" s="62"/>
      <c r="AA1807" s="113"/>
      <c r="AB1807" s="113"/>
      <c r="AC1807" s="113"/>
      <c r="AD1807" s="113"/>
      <c r="AE1807" s="113"/>
      <c r="AG1807" s="270"/>
      <c r="AN1807" s="113"/>
      <c r="AO1807" s="113"/>
      <c r="AP1807" s="113"/>
      <c r="AQ1807" s="113"/>
      <c r="AR1807" s="113"/>
      <c r="AS1807" s="113"/>
      <c r="AT1807" s="113"/>
      <c r="AU1807" s="113"/>
    </row>
    <row r="1808" spans="3:64" x14ac:dyDescent="0.2">
      <c r="C1808" s="62"/>
      <c r="D1808" s="62"/>
      <c r="AA1808" s="113"/>
      <c r="AB1808" s="113"/>
      <c r="AC1808" s="113"/>
      <c r="AD1808" s="113"/>
      <c r="AE1808" s="113"/>
      <c r="AG1808" s="270"/>
      <c r="AN1808" s="113"/>
      <c r="AO1808" s="113"/>
      <c r="AP1808" s="113"/>
      <c r="AQ1808" s="113"/>
      <c r="AR1808" s="113"/>
      <c r="AS1808" s="113"/>
      <c r="AT1808" s="113"/>
      <c r="AU1808" s="113"/>
    </row>
    <row r="1809" spans="3:64" x14ac:dyDescent="0.2">
      <c r="C1809" s="62"/>
      <c r="D1809" s="62"/>
      <c r="AA1809" s="113"/>
      <c r="AB1809" s="113"/>
      <c r="AC1809" s="113"/>
      <c r="AD1809" s="113"/>
      <c r="AE1809" s="113"/>
      <c r="AG1809" s="270"/>
      <c r="AN1809" s="113"/>
      <c r="AO1809" s="113"/>
      <c r="AP1809" s="113"/>
      <c r="AQ1809" s="113"/>
      <c r="AR1809" s="113"/>
      <c r="AS1809" s="113"/>
      <c r="AT1809" s="113"/>
      <c r="AU1809" s="113"/>
    </row>
    <row r="1810" spans="3:64" x14ac:dyDescent="0.2">
      <c r="C1810" s="62"/>
      <c r="D1810" s="62"/>
      <c r="AA1810" s="113"/>
      <c r="AB1810" s="113"/>
      <c r="AC1810" s="113"/>
      <c r="AD1810" s="113"/>
      <c r="AE1810" s="113"/>
      <c r="AG1810" s="270"/>
      <c r="AN1810" s="113"/>
      <c r="AO1810" s="113"/>
      <c r="AP1810" s="113"/>
      <c r="AQ1810" s="113"/>
      <c r="AR1810" s="113"/>
      <c r="AS1810" s="113"/>
      <c r="AT1810" s="113"/>
      <c r="AU1810" s="113"/>
      <c r="AV1810" s="113"/>
      <c r="AX1810" s="113"/>
    </row>
    <row r="1811" spans="3:64" x14ac:dyDescent="0.2">
      <c r="C1811" s="62"/>
      <c r="D1811" s="62"/>
      <c r="AA1811" s="113"/>
      <c r="AB1811" s="113"/>
      <c r="AC1811" s="113"/>
      <c r="AD1811" s="113"/>
      <c r="AE1811" s="113"/>
      <c r="AG1811" s="270"/>
      <c r="AN1811" s="113"/>
      <c r="AO1811" s="113"/>
      <c r="AP1811" s="113"/>
      <c r="AQ1811" s="113"/>
      <c r="AR1811" s="113"/>
      <c r="AS1811" s="113"/>
      <c r="AT1811" s="113"/>
      <c r="AU1811" s="113"/>
    </row>
    <row r="1812" spans="3:64" x14ac:dyDescent="0.2">
      <c r="C1812" s="62"/>
      <c r="D1812" s="62"/>
      <c r="AA1812" s="113"/>
      <c r="AB1812" s="113"/>
      <c r="AC1812" s="113"/>
      <c r="AD1812" s="113"/>
      <c r="AE1812" s="113"/>
      <c r="AG1812" s="270"/>
      <c r="AN1812" s="113"/>
      <c r="AO1812" s="113"/>
      <c r="AP1812" s="113"/>
      <c r="AQ1812" s="113"/>
      <c r="AR1812" s="113"/>
      <c r="AS1812" s="113"/>
      <c r="AT1812" s="113"/>
      <c r="AU1812" s="113"/>
    </row>
    <row r="1813" spans="3:64" x14ac:dyDescent="0.2">
      <c r="C1813" s="62"/>
      <c r="D1813" s="62"/>
      <c r="AA1813" s="113"/>
      <c r="AB1813" s="113"/>
      <c r="AC1813" s="113"/>
      <c r="AD1813" s="113"/>
      <c r="AE1813" s="113"/>
      <c r="AG1813" s="270"/>
      <c r="AN1813" s="113"/>
      <c r="AO1813" s="113"/>
      <c r="AP1813" s="113"/>
      <c r="AQ1813" s="113"/>
      <c r="AR1813" s="113"/>
      <c r="AS1813" s="113"/>
      <c r="AT1813" s="113"/>
      <c r="AU1813" s="113"/>
    </row>
    <row r="1814" spans="3:64" x14ac:dyDescent="0.2">
      <c r="C1814" s="62"/>
      <c r="D1814" s="62"/>
      <c r="AA1814" s="113"/>
      <c r="AB1814" s="113"/>
      <c r="AC1814" s="113"/>
      <c r="AD1814" s="113"/>
      <c r="AE1814" s="113"/>
      <c r="AG1814" s="270"/>
      <c r="AN1814" s="113"/>
      <c r="AO1814" s="113"/>
      <c r="AP1814" s="113"/>
      <c r="AQ1814" s="113"/>
      <c r="AR1814" s="113"/>
      <c r="AS1814" s="113"/>
      <c r="AT1814" s="113"/>
      <c r="AU1814" s="113"/>
    </row>
    <row r="1815" spans="3:64" x14ac:dyDescent="0.2">
      <c r="C1815" s="62"/>
      <c r="D1815" s="62"/>
      <c r="AA1815" s="113"/>
      <c r="AB1815" s="113"/>
      <c r="AC1815" s="113"/>
      <c r="AD1815" s="113"/>
      <c r="AE1815" s="113"/>
      <c r="AG1815" s="270"/>
      <c r="AN1815" s="113"/>
      <c r="AO1815" s="113"/>
      <c r="AP1815" s="113"/>
      <c r="AQ1815" s="113"/>
      <c r="AR1815" s="113"/>
      <c r="AS1815" s="113"/>
      <c r="AT1815" s="113"/>
      <c r="AU1815" s="113"/>
    </row>
    <row r="1816" spans="3:64" x14ac:dyDescent="0.2">
      <c r="C1816" s="62"/>
      <c r="D1816" s="62"/>
      <c r="AA1816" s="113"/>
      <c r="AB1816" s="113"/>
      <c r="AC1816" s="113"/>
      <c r="AD1816" s="113"/>
      <c r="AE1816" s="113"/>
      <c r="AG1816" s="270"/>
      <c r="AN1816" s="113"/>
      <c r="AO1816" s="113"/>
      <c r="AP1816" s="113"/>
      <c r="AQ1816" s="113"/>
      <c r="AR1816" s="113"/>
      <c r="AS1816" s="113"/>
      <c r="AT1816" s="113"/>
      <c r="AU1816" s="113"/>
    </row>
    <row r="1817" spans="3:64" x14ac:dyDescent="0.2">
      <c r="C1817" s="62"/>
      <c r="D1817" s="62"/>
      <c r="AA1817" s="113"/>
      <c r="AB1817" s="113"/>
      <c r="AC1817" s="113"/>
      <c r="AD1817" s="113"/>
      <c r="AE1817" s="113"/>
      <c r="AG1817" s="270"/>
      <c r="AN1817" s="113"/>
      <c r="AO1817" s="113"/>
      <c r="AP1817" s="113"/>
      <c r="AQ1817" s="113"/>
      <c r="AR1817" s="113"/>
      <c r="AS1817" s="113"/>
      <c r="AT1817" s="113"/>
      <c r="AU1817" s="113"/>
      <c r="AV1817" s="113"/>
      <c r="AX1817" s="113"/>
      <c r="AY1817" s="113"/>
      <c r="AZ1817" s="113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</row>
    <row r="1818" spans="3:64" x14ac:dyDescent="0.2">
      <c r="C1818" s="62"/>
      <c r="D1818" s="62"/>
      <c r="AA1818" s="113"/>
      <c r="AB1818" s="113"/>
      <c r="AC1818" s="113"/>
      <c r="AD1818" s="113"/>
      <c r="AE1818" s="113"/>
      <c r="AG1818" s="270"/>
      <c r="AN1818" s="113"/>
      <c r="AO1818" s="113"/>
      <c r="AP1818" s="113"/>
      <c r="AQ1818" s="113"/>
      <c r="AR1818" s="113"/>
      <c r="AS1818" s="113"/>
      <c r="AT1818" s="113"/>
      <c r="AU1818" s="113"/>
      <c r="AV1818" s="113"/>
    </row>
    <row r="1819" spans="3:64" x14ac:dyDescent="0.2">
      <c r="C1819" s="62"/>
      <c r="D1819" s="62"/>
      <c r="AA1819" s="113"/>
      <c r="AB1819" s="113"/>
      <c r="AC1819" s="113"/>
      <c r="AD1819" s="113"/>
      <c r="AE1819" s="113"/>
      <c r="AG1819" s="270"/>
      <c r="AN1819" s="113"/>
      <c r="AO1819" s="113"/>
      <c r="AP1819" s="113"/>
      <c r="AQ1819" s="113"/>
      <c r="AR1819" s="113"/>
      <c r="AS1819" s="113"/>
      <c r="AT1819" s="113"/>
      <c r="AU1819" s="113"/>
    </row>
    <row r="1820" spans="3:64" x14ac:dyDescent="0.2">
      <c r="C1820" s="62"/>
      <c r="D1820" s="62"/>
      <c r="AA1820" s="113"/>
      <c r="AB1820" s="113"/>
      <c r="AC1820" s="113"/>
      <c r="AD1820" s="113"/>
      <c r="AE1820" s="113"/>
      <c r="AG1820" s="270"/>
      <c r="AN1820" s="113"/>
      <c r="AO1820" s="113"/>
      <c r="AP1820" s="113"/>
      <c r="AQ1820" s="113"/>
      <c r="AR1820" s="113"/>
      <c r="AS1820" s="113"/>
      <c r="AT1820" s="113"/>
      <c r="AU1820" s="113"/>
      <c r="AV1820" s="113"/>
    </row>
    <row r="1821" spans="3:64" x14ac:dyDescent="0.2">
      <c r="C1821" s="62"/>
      <c r="D1821" s="62"/>
      <c r="AA1821" s="113"/>
      <c r="AB1821" s="113"/>
      <c r="AC1821" s="113"/>
      <c r="AD1821" s="113"/>
      <c r="AE1821" s="113"/>
      <c r="AG1821" s="270"/>
      <c r="AN1821" s="113"/>
      <c r="AO1821" s="113"/>
      <c r="AP1821" s="113"/>
      <c r="AQ1821" s="113"/>
      <c r="AR1821" s="113"/>
      <c r="AS1821" s="113"/>
      <c r="AT1821" s="113"/>
      <c r="AU1821" s="113"/>
    </row>
    <row r="1822" spans="3:64" x14ac:dyDescent="0.2">
      <c r="C1822" s="62"/>
      <c r="D1822" s="62"/>
      <c r="AA1822" s="113"/>
      <c r="AB1822" s="113"/>
      <c r="AC1822" s="113"/>
      <c r="AD1822" s="113"/>
      <c r="AE1822" s="113"/>
      <c r="AG1822" s="270"/>
      <c r="AN1822" s="113"/>
      <c r="AO1822" s="113"/>
      <c r="AP1822" s="113"/>
      <c r="AQ1822" s="113"/>
      <c r="AR1822" s="113"/>
      <c r="AS1822" s="113"/>
      <c r="AT1822" s="113"/>
      <c r="AU1822" s="113"/>
    </row>
    <row r="1823" spans="3:64" x14ac:dyDescent="0.2">
      <c r="C1823" s="62"/>
      <c r="D1823" s="62"/>
      <c r="AA1823" s="113"/>
      <c r="AB1823" s="113"/>
      <c r="AC1823" s="113"/>
      <c r="AD1823" s="113"/>
      <c r="AE1823" s="113"/>
      <c r="AG1823" s="270"/>
      <c r="AN1823" s="113"/>
      <c r="AO1823" s="113"/>
      <c r="AP1823" s="113"/>
      <c r="AQ1823" s="113"/>
      <c r="AR1823" s="113"/>
      <c r="AS1823" s="113"/>
      <c r="AT1823" s="113"/>
      <c r="AU1823" s="113"/>
    </row>
    <row r="1824" spans="3:64" x14ac:dyDescent="0.2">
      <c r="C1824" s="62"/>
      <c r="D1824" s="62"/>
      <c r="AA1824" s="113"/>
      <c r="AB1824" s="113"/>
      <c r="AC1824" s="113"/>
      <c r="AD1824" s="113"/>
      <c r="AE1824" s="113"/>
      <c r="AG1824" s="270"/>
      <c r="AN1824" s="113"/>
      <c r="AO1824" s="113"/>
      <c r="AP1824" s="113"/>
      <c r="AQ1824" s="113"/>
      <c r="AR1824" s="113"/>
      <c r="AS1824" s="113"/>
      <c r="AT1824" s="113"/>
      <c r="AU1824" s="113"/>
    </row>
    <row r="1825" spans="3:64" x14ac:dyDescent="0.2">
      <c r="C1825" s="62"/>
      <c r="D1825" s="62"/>
      <c r="AA1825" s="113"/>
      <c r="AB1825" s="113"/>
      <c r="AC1825" s="113"/>
      <c r="AD1825" s="113"/>
      <c r="AE1825" s="113"/>
      <c r="AG1825" s="270"/>
      <c r="AN1825" s="113"/>
      <c r="AO1825" s="113"/>
      <c r="AP1825" s="113"/>
      <c r="AQ1825" s="113"/>
      <c r="AR1825" s="113"/>
      <c r="AS1825" s="113"/>
      <c r="AT1825" s="113"/>
      <c r="AU1825" s="113"/>
    </row>
    <row r="1826" spans="3:64" x14ac:dyDescent="0.2">
      <c r="C1826" s="62"/>
      <c r="D1826" s="62"/>
      <c r="AA1826" s="113"/>
      <c r="AB1826" s="113"/>
      <c r="AC1826" s="113"/>
      <c r="AD1826" s="113"/>
      <c r="AE1826" s="113"/>
      <c r="AG1826" s="270"/>
      <c r="AN1826" s="113"/>
      <c r="AO1826" s="113"/>
      <c r="AP1826" s="113"/>
      <c r="AQ1826" s="113"/>
      <c r="AR1826" s="113"/>
      <c r="AS1826" s="113"/>
      <c r="AT1826" s="113"/>
      <c r="AU1826" s="113"/>
    </row>
    <row r="1827" spans="3:64" x14ac:dyDescent="0.2">
      <c r="C1827" s="62"/>
      <c r="D1827" s="62"/>
      <c r="AA1827" s="113"/>
      <c r="AB1827" s="113"/>
      <c r="AC1827" s="113"/>
      <c r="AD1827" s="113"/>
      <c r="AE1827" s="113"/>
      <c r="AG1827" s="270"/>
      <c r="AN1827" s="113"/>
      <c r="AO1827" s="113"/>
      <c r="AP1827" s="113"/>
      <c r="AQ1827" s="113"/>
      <c r="AR1827" s="113"/>
      <c r="AS1827" s="113"/>
      <c r="AT1827" s="113"/>
      <c r="AU1827" s="113"/>
    </row>
    <row r="1828" spans="3:64" x14ac:dyDescent="0.2">
      <c r="C1828" s="62"/>
      <c r="D1828" s="62"/>
      <c r="AA1828" s="113"/>
      <c r="AB1828" s="113"/>
      <c r="AC1828" s="113"/>
      <c r="AD1828" s="113"/>
      <c r="AE1828" s="113"/>
      <c r="AG1828" s="270"/>
      <c r="AN1828" s="113"/>
      <c r="AO1828" s="113"/>
      <c r="AP1828" s="113"/>
      <c r="AQ1828" s="113"/>
      <c r="AR1828" s="113"/>
      <c r="AS1828" s="113"/>
      <c r="AT1828" s="113"/>
      <c r="AU1828" s="113"/>
    </row>
    <row r="1829" spans="3:64" x14ac:dyDescent="0.2">
      <c r="C1829" s="62"/>
      <c r="D1829" s="62"/>
      <c r="AA1829" s="113"/>
      <c r="AB1829" s="113"/>
      <c r="AC1829" s="113"/>
      <c r="AD1829" s="113"/>
      <c r="AE1829" s="113"/>
      <c r="AG1829" s="270"/>
      <c r="AN1829" s="113"/>
      <c r="AO1829" s="113"/>
      <c r="AP1829" s="113"/>
      <c r="AQ1829" s="113"/>
      <c r="AR1829" s="113"/>
      <c r="AS1829" s="113"/>
      <c r="AT1829" s="113"/>
      <c r="AU1829" s="113"/>
    </row>
    <row r="1830" spans="3:64" x14ac:dyDescent="0.2">
      <c r="C1830" s="62"/>
      <c r="D1830" s="62"/>
      <c r="AA1830" s="113"/>
      <c r="AB1830" s="113"/>
      <c r="AC1830" s="113"/>
      <c r="AD1830" s="113"/>
      <c r="AE1830" s="113"/>
      <c r="AG1830" s="270"/>
      <c r="AN1830" s="113"/>
      <c r="AO1830" s="113"/>
      <c r="AP1830" s="113"/>
      <c r="AQ1830" s="113"/>
      <c r="AR1830" s="113"/>
      <c r="AS1830" s="113"/>
      <c r="AT1830" s="113"/>
      <c r="AU1830" s="113"/>
      <c r="AV1830" s="113"/>
      <c r="AW1830" s="113"/>
      <c r="AX1830" s="113"/>
      <c r="AY1830" s="113"/>
      <c r="AZ1830" s="113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</row>
    <row r="1831" spans="3:64" x14ac:dyDescent="0.2">
      <c r="C1831" s="62"/>
      <c r="D1831" s="62"/>
      <c r="AA1831" s="113"/>
      <c r="AB1831" s="113"/>
      <c r="AC1831" s="113"/>
      <c r="AD1831" s="113"/>
      <c r="AE1831" s="113"/>
      <c r="AG1831" s="270"/>
      <c r="AN1831" s="113"/>
      <c r="AO1831" s="113"/>
      <c r="AP1831" s="113"/>
      <c r="AQ1831" s="113"/>
      <c r="AR1831" s="113"/>
      <c r="AS1831" s="113"/>
      <c r="AT1831" s="113"/>
      <c r="AU1831" s="113"/>
    </row>
    <row r="1832" spans="3:64" x14ac:dyDescent="0.2">
      <c r="C1832" s="62"/>
      <c r="D1832" s="62"/>
      <c r="AA1832" s="113"/>
      <c r="AB1832" s="113"/>
      <c r="AC1832" s="113"/>
      <c r="AD1832" s="113"/>
      <c r="AE1832" s="113"/>
      <c r="AG1832" s="270"/>
      <c r="AN1832" s="113"/>
      <c r="AO1832" s="113"/>
      <c r="AP1832" s="113"/>
      <c r="AQ1832" s="113"/>
      <c r="AR1832" s="113"/>
      <c r="AS1832" s="113"/>
      <c r="AT1832" s="113"/>
      <c r="AU1832" s="113"/>
    </row>
    <row r="1833" spans="3:64" x14ac:dyDescent="0.2">
      <c r="C1833" s="62"/>
      <c r="D1833" s="62"/>
      <c r="AA1833" s="113"/>
      <c r="AB1833" s="113"/>
      <c r="AC1833" s="113"/>
      <c r="AD1833" s="113"/>
      <c r="AE1833" s="113"/>
      <c r="AG1833" s="270"/>
      <c r="AN1833" s="113"/>
      <c r="AO1833" s="113"/>
      <c r="AP1833" s="113"/>
      <c r="AQ1833" s="113"/>
      <c r="AR1833" s="113"/>
      <c r="AS1833" s="113"/>
      <c r="AT1833" s="113"/>
      <c r="AU1833" s="113"/>
    </row>
    <row r="1834" spans="3:64" x14ac:dyDescent="0.2">
      <c r="C1834" s="62"/>
      <c r="D1834" s="62"/>
      <c r="AA1834" s="113"/>
      <c r="AB1834" s="113"/>
      <c r="AC1834" s="113"/>
      <c r="AD1834" s="113"/>
      <c r="AE1834" s="113"/>
      <c r="AG1834" s="270"/>
      <c r="AN1834" s="113"/>
      <c r="AO1834" s="113"/>
      <c r="AP1834" s="113"/>
      <c r="AQ1834" s="113"/>
      <c r="AR1834" s="113"/>
      <c r="AS1834" s="113"/>
      <c r="AT1834" s="113"/>
      <c r="AU1834" s="113"/>
    </row>
    <row r="1835" spans="3:64" x14ac:dyDescent="0.2">
      <c r="C1835" s="62"/>
      <c r="D1835" s="62"/>
      <c r="AA1835" s="113"/>
      <c r="AB1835" s="113"/>
      <c r="AC1835" s="113"/>
      <c r="AD1835" s="113"/>
      <c r="AE1835" s="113"/>
      <c r="AG1835" s="270"/>
      <c r="AN1835" s="113"/>
      <c r="AO1835" s="113"/>
      <c r="AP1835" s="113"/>
      <c r="AQ1835" s="113"/>
      <c r="AR1835" s="113"/>
      <c r="AS1835" s="113"/>
      <c r="AT1835" s="113"/>
      <c r="AU1835" s="113"/>
    </row>
    <row r="1836" spans="3:64" x14ac:dyDescent="0.2">
      <c r="C1836" s="62"/>
      <c r="D1836" s="62"/>
      <c r="AA1836" s="113"/>
      <c r="AB1836" s="113"/>
      <c r="AC1836" s="113"/>
      <c r="AD1836" s="113"/>
      <c r="AE1836" s="113"/>
      <c r="AG1836" s="270"/>
      <c r="AN1836" s="113"/>
      <c r="AO1836" s="113"/>
      <c r="AP1836" s="113"/>
      <c r="AQ1836" s="113"/>
      <c r="AR1836" s="113"/>
      <c r="AS1836" s="113"/>
      <c r="AT1836" s="113"/>
      <c r="AU1836" s="113"/>
    </row>
    <row r="1837" spans="3:64" x14ac:dyDescent="0.2">
      <c r="C1837" s="62"/>
      <c r="D1837" s="62"/>
      <c r="AA1837" s="113"/>
      <c r="AB1837" s="113"/>
      <c r="AC1837" s="113"/>
      <c r="AD1837" s="113"/>
      <c r="AE1837" s="113"/>
      <c r="AG1837" s="270"/>
      <c r="AN1837" s="113"/>
      <c r="AO1837" s="113"/>
      <c r="AP1837" s="113"/>
      <c r="AQ1837" s="113"/>
      <c r="AR1837" s="113"/>
      <c r="AS1837" s="113"/>
      <c r="AT1837" s="113"/>
      <c r="AU1837" s="113"/>
    </row>
    <row r="1838" spans="3:64" x14ac:dyDescent="0.2">
      <c r="C1838" s="62"/>
      <c r="D1838" s="62"/>
      <c r="AA1838" s="113"/>
      <c r="AB1838" s="113"/>
      <c r="AC1838" s="113"/>
      <c r="AD1838" s="113"/>
      <c r="AE1838" s="113"/>
      <c r="AG1838" s="270"/>
      <c r="AN1838" s="113"/>
      <c r="AO1838" s="113"/>
      <c r="AP1838" s="113"/>
      <c r="AQ1838" s="113"/>
      <c r="AR1838" s="113"/>
      <c r="AS1838" s="113"/>
      <c r="AT1838" s="113"/>
      <c r="AU1838" s="113"/>
    </row>
    <row r="1839" spans="3:64" x14ac:dyDescent="0.2">
      <c r="C1839" s="62"/>
      <c r="D1839" s="62"/>
      <c r="AA1839" s="113"/>
      <c r="AB1839" s="113"/>
      <c r="AC1839" s="113"/>
      <c r="AD1839" s="113"/>
      <c r="AE1839" s="113"/>
      <c r="AG1839" s="270"/>
      <c r="AN1839" s="113"/>
      <c r="AO1839" s="113"/>
      <c r="AP1839" s="113"/>
      <c r="AQ1839" s="113"/>
      <c r="AR1839" s="113"/>
      <c r="AS1839" s="113"/>
      <c r="AT1839" s="113"/>
      <c r="AU1839" s="113"/>
    </row>
    <row r="1840" spans="3:64" x14ac:dyDescent="0.2">
      <c r="C1840" s="62"/>
      <c r="D1840" s="62"/>
      <c r="AA1840" s="113"/>
      <c r="AB1840" s="113"/>
      <c r="AC1840" s="113"/>
      <c r="AD1840" s="113"/>
      <c r="AE1840" s="113"/>
      <c r="AG1840" s="270"/>
      <c r="AN1840" s="113"/>
      <c r="AO1840" s="113"/>
      <c r="AP1840" s="113"/>
      <c r="AQ1840" s="113"/>
      <c r="AR1840" s="113"/>
      <c r="AS1840" s="113"/>
      <c r="AT1840" s="113"/>
      <c r="AU1840" s="113"/>
    </row>
    <row r="1841" spans="3:64" x14ac:dyDescent="0.2">
      <c r="C1841" s="62"/>
      <c r="D1841" s="62"/>
      <c r="AA1841" s="113"/>
      <c r="AB1841" s="113"/>
      <c r="AC1841" s="113"/>
      <c r="AD1841" s="113"/>
      <c r="AE1841" s="113"/>
      <c r="AG1841" s="270"/>
      <c r="AN1841" s="113"/>
      <c r="AO1841" s="113"/>
      <c r="AP1841" s="113"/>
      <c r="AQ1841" s="113"/>
      <c r="AR1841" s="113"/>
      <c r="AS1841" s="113"/>
      <c r="AT1841" s="113"/>
      <c r="AU1841" s="113"/>
    </row>
    <row r="1842" spans="3:64" x14ac:dyDescent="0.2">
      <c r="C1842" s="62"/>
      <c r="D1842" s="62"/>
      <c r="AA1842" s="113"/>
      <c r="AB1842" s="113"/>
      <c r="AC1842" s="113"/>
      <c r="AD1842" s="113"/>
      <c r="AE1842" s="113"/>
      <c r="AG1842" s="270"/>
      <c r="AN1842" s="113"/>
      <c r="AO1842" s="113"/>
      <c r="AP1842" s="113"/>
      <c r="AQ1842" s="113"/>
      <c r="AR1842" s="113"/>
      <c r="AS1842" s="113"/>
      <c r="AT1842" s="113"/>
      <c r="AU1842" s="113"/>
    </row>
    <row r="1843" spans="3:64" x14ac:dyDescent="0.2">
      <c r="C1843" s="62"/>
      <c r="D1843" s="62"/>
      <c r="AA1843" s="113"/>
      <c r="AB1843" s="113"/>
      <c r="AC1843" s="113"/>
      <c r="AD1843" s="113"/>
      <c r="AE1843" s="113"/>
      <c r="AG1843" s="270"/>
      <c r="AN1843" s="113"/>
      <c r="AO1843" s="113"/>
      <c r="AP1843" s="113"/>
      <c r="AQ1843" s="113"/>
      <c r="AR1843" s="113"/>
      <c r="AS1843" s="113"/>
      <c r="AT1843" s="113"/>
      <c r="AU1843" s="113"/>
    </row>
    <row r="1844" spans="3:64" x14ac:dyDescent="0.2">
      <c r="C1844" s="62"/>
      <c r="D1844" s="62"/>
      <c r="AA1844" s="113"/>
      <c r="AB1844" s="113"/>
      <c r="AC1844" s="113"/>
      <c r="AD1844" s="113"/>
      <c r="AE1844" s="113"/>
      <c r="AG1844" s="270"/>
      <c r="AN1844" s="113"/>
      <c r="AO1844" s="113"/>
      <c r="AP1844" s="113"/>
      <c r="AQ1844" s="113"/>
      <c r="AR1844" s="113"/>
      <c r="AS1844" s="113"/>
      <c r="AT1844" s="113"/>
      <c r="AU1844" s="113"/>
    </row>
    <row r="1845" spans="3:64" x14ac:dyDescent="0.2">
      <c r="C1845" s="62"/>
      <c r="D1845" s="62"/>
      <c r="AA1845" s="113"/>
      <c r="AB1845" s="113"/>
      <c r="AC1845" s="113"/>
      <c r="AD1845" s="113"/>
      <c r="AE1845" s="113"/>
      <c r="AG1845" s="270"/>
      <c r="AN1845" s="113"/>
      <c r="AO1845" s="113"/>
      <c r="AP1845" s="113"/>
      <c r="AQ1845" s="113"/>
      <c r="AR1845" s="113"/>
      <c r="AS1845" s="113"/>
      <c r="AT1845" s="113"/>
      <c r="AU1845" s="113"/>
    </row>
    <row r="1846" spans="3:64" x14ac:dyDescent="0.2">
      <c r="C1846" s="62"/>
      <c r="D1846" s="62"/>
      <c r="AA1846" s="113"/>
      <c r="AB1846" s="113"/>
      <c r="AC1846" s="113"/>
      <c r="AD1846" s="113"/>
      <c r="AE1846" s="113"/>
      <c r="AG1846" s="270"/>
      <c r="AN1846" s="113"/>
      <c r="AO1846" s="113"/>
      <c r="AP1846" s="113"/>
      <c r="AQ1846" s="113"/>
      <c r="AR1846" s="113"/>
      <c r="AS1846" s="113"/>
      <c r="AT1846" s="113"/>
      <c r="AU1846" s="113"/>
    </row>
    <row r="1847" spans="3:64" x14ac:dyDescent="0.2">
      <c r="C1847" s="62"/>
      <c r="D1847" s="62"/>
      <c r="AA1847" s="113"/>
      <c r="AB1847" s="113"/>
      <c r="AC1847" s="113"/>
      <c r="AD1847" s="113"/>
      <c r="AE1847" s="113"/>
      <c r="AG1847" s="270"/>
      <c r="AN1847" s="113"/>
      <c r="AO1847" s="113"/>
      <c r="AP1847" s="113"/>
      <c r="AQ1847" s="113"/>
      <c r="AR1847" s="113"/>
      <c r="AS1847" s="113"/>
      <c r="AT1847" s="113"/>
      <c r="AU1847" s="113"/>
    </row>
    <row r="1848" spans="3:64" x14ac:dyDescent="0.2">
      <c r="C1848" s="62"/>
      <c r="D1848" s="62"/>
      <c r="AA1848" s="113"/>
      <c r="AB1848" s="113"/>
      <c r="AC1848" s="113"/>
      <c r="AD1848" s="113"/>
      <c r="AE1848" s="113"/>
      <c r="AG1848" s="270"/>
      <c r="AN1848" s="113"/>
      <c r="AO1848" s="113"/>
      <c r="AP1848" s="113"/>
      <c r="AQ1848" s="113"/>
      <c r="AR1848" s="113"/>
      <c r="AS1848" s="113"/>
      <c r="AT1848" s="113"/>
      <c r="AU1848" s="113"/>
    </row>
    <row r="1849" spans="3:64" x14ac:dyDescent="0.2">
      <c r="C1849" s="62"/>
      <c r="D1849" s="62"/>
      <c r="AA1849" s="113"/>
      <c r="AB1849" s="113"/>
      <c r="AC1849" s="113"/>
      <c r="AD1849" s="113"/>
      <c r="AE1849" s="113"/>
      <c r="AG1849" s="270"/>
      <c r="AN1849" s="113"/>
      <c r="AO1849" s="113"/>
      <c r="AP1849" s="113"/>
      <c r="AQ1849" s="113"/>
      <c r="AR1849" s="113"/>
      <c r="AS1849" s="113"/>
      <c r="AT1849" s="113"/>
      <c r="AU1849" s="113"/>
      <c r="AV1849" s="113"/>
    </row>
    <row r="1850" spans="3:64" x14ac:dyDescent="0.2">
      <c r="C1850" s="62"/>
      <c r="D1850" s="62"/>
      <c r="AA1850" s="113"/>
      <c r="AB1850" s="113"/>
      <c r="AC1850" s="113"/>
      <c r="AD1850" s="113"/>
      <c r="AE1850" s="113"/>
      <c r="AG1850" s="270"/>
      <c r="AN1850" s="113"/>
      <c r="AO1850" s="113"/>
      <c r="AP1850" s="113"/>
      <c r="AQ1850" s="113"/>
      <c r="AR1850" s="113"/>
      <c r="AS1850" s="113"/>
      <c r="AT1850" s="113"/>
      <c r="AU1850" s="113"/>
    </row>
    <row r="1851" spans="3:64" x14ac:dyDescent="0.2">
      <c r="C1851" s="62"/>
      <c r="D1851" s="62"/>
      <c r="AA1851" s="113"/>
      <c r="AB1851" s="113"/>
      <c r="AC1851" s="113"/>
      <c r="AD1851" s="113"/>
      <c r="AE1851" s="113"/>
      <c r="AG1851" s="270"/>
      <c r="AN1851" s="113"/>
      <c r="AO1851" s="113"/>
      <c r="AP1851" s="113"/>
      <c r="AQ1851" s="113"/>
      <c r="AR1851" s="113"/>
      <c r="AS1851" s="113"/>
      <c r="AT1851" s="113"/>
      <c r="AU1851" s="113"/>
      <c r="AV1851" s="113"/>
      <c r="AW1851" s="113"/>
      <c r="AX1851" s="113"/>
      <c r="AY1851" s="113"/>
      <c r="AZ1851" s="113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</row>
    <row r="1852" spans="3:64" x14ac:dyDescent="0.2">
      <c r="C1852" s="62"/>
      <c r="D1852" s="62"/>
      <c r="AA1852" s="113"/>
      <c r="AB1852" s="113"/>
      <c r="AC1852" s="113"/>
      <c r="AD1852" s="113"/>
      <c r="AE1852" s="113"/>
      <c r="AG1852" s="270"/>
      <c r="AN1852" s="113"/>
      <c r="AO1852" s="113"/>
      <c r="AP1852" s="113"/>
      <c r="AQ1852" s="113"/>
      <c r="AR1852" s="113"/>
      <c r="AS1852" s="113"/>
      <c r="AT1852" s="113"/>
      <c r="AU1852" s="113"/>
      <c r="AV1852" s="113"/>
    </row>
    <row r="1853" spans="3:64" x14ac:dyDescent="0.2">
      <c r="C1853" s="62"/>
      <c r="D1853" s="62"/>
      <c r="AA1853" s="113"/>
      <c r="AB1853" s="113"/>
      <c r="AC1853" s="113"/>
      <c r="AD1853" s="113"/>
      <c r="AE1853" s="113"/>
      <c r="AG1853" s="270"/>
      <c r="AN1853" s="113"/>
      <c r="AO1853" s="113"/>
      <c r="AP1853" s="113"/>
      <c r="AQ1853" s="113"/>
      <c r="AR1853" s="113"/>
      <c r="AS1853" s="113"/>
      <c r="AT1853" s="113"/>
      <c r="AU1853" s="113"/>
    </row>
    <row r="1854" spans="3:64" x14ac:dyDescent="0.2">
      <c r="C1854" s="62"/>
      <c r="D1854" s="62"/>
      <c r="AA1854" s="113"/>
      <c r="AB1854" s="113"/>
      <c r="AC1854" s="113"/>
      <c r="AD1854" s="113"/>
      <c r="AE1854" s="113"/>
      <c r="AG1854" s="270"/>
      <c r="AN1854" s="113"/>
      <c r="AO1854" s="113"/>
      <c r="AP1854" s="113"/>
      <c r="AQ1854" s="113"/>
      <c r="AR1854" s="113"/>
      <c r="AS1854" s="113"/>
      <c r="AT1854" s="113"/>
      <c r="AU1854" s="113"/>
    </row>
    <row r="1855" spans="3:64" x14ac:dyDescent="0.2">
      <c r="C1855" s="62"/>
      <c r="D1855" s="62"/>
      <c r="AA1855" s="113"/>
      <c r="AB1855" s="113"/>
      <c r="AC1855" s="113"/>
      <c r="AD1855" s="113"/>
      <c r="AE1855" s="113"/>
      <c r="AG1855" s="270"/>
      <c r="AN1855" s="113"/>
      <c r="AO1855" s="113"/>
      <c r="AP1855" s="113"/>
      <c r="AQ1855" s="113"/>
      <c r="AR1855" s="113"/>
      <c r="AS1855" s="113"/>
      <c r="AT1855" s="113"/>
      <c r="AU1855" s="113"/>
    </row>
    <row r="1856" spans="3:64" x14ac:dyDescent="0.2">
      <c r="C1856" s="62"/>
      <c r="D1856" s="62"/>
      <c r="AA1856" s="113"/>
      <c r="AB1856" s="113"/>
      <c r="AC1856" s="113"/>
      <c r="AD1856" s="113"/>
      <c r="AE1856" s="113"/>
      <c r="AG1856" s="270"/>
      <c r="AN1856" s="113"/>
      <c r="AO1856" s="113"/>
      <c r="AP1856" s="113"/>
      <c r="AQ1856" s="113"/>
      <c r="AR1856" s="113"/>
      <c r="AS1856" s="113"/>
      <c r="AT1856" s="113"/>
      <c r="AU1856" s="113"/>
    </row>
    <row r="1857" spans="3:47" x14ac:dyDescent="0.2">
      <c r="C1857" s="62"/>
      <c r="D1857" s="62"/>
      <c r="AA1857" s="113"/>
      <c r="AB1857" s="113"/>
      <c r="AC1857" s="113"/>
      <c r="AD1857" s="113"/>
      <c r="AE1857" s="113"/>
      <c r="AG1857" s="270"/>
      <c r="AN1857" s="113"/>
      <c r="AO1857" s="113"/>
      <c r="AP1857" s="113"/>
      <c r="AQ1857" s="113"/>
      <c r="AR1857" s="113"/>
      <c r="AS1857" s="113"/>
      <c r="AT1857" s="113"/>
      <c r="AU1857" s="113"/>
    </row>
    <row r="1858" spans="3:47" x14ac:dyDescent="0.2">
      <c r="C1858" s="62"/>
      <c r="D1858" s="62"/>
      <c r="AA1858" s="113"/>
      <c r="AB1858" s="113"/>
      <c r="AC1858" s="113"/>
      <c r="AD1858" s="113"/>
      <c r="AE1858" s="113"/>
      <c r="AG1858" s="270"/>
      <c r="AN1858" s="113"/>
      <c r="AO1858" s="113"/>
      <c r="AP1858" s="113"/>
      <c r="AQ1858" s="113"/>
      <c r="AR1858" s="113"/>
      <c r="AS1858" s="113"/>
      <c r="AT1858" s="113"/>
      <c r="AU1858" s="113"/>
    </row>
    <row r="1859" spans="3:47" x14ac:dyDescent="0.2">
      <c r="C1859" s="62"/>
      <c r="D1859" s="62"/>
      <c r="AA1859" s="113"/>
      <c r="AB1859" s="113"/>
      <c r="AC1859" s="113"/>
      <c r="AD1859" s="113"/>
      <c r="AE1859" s="113"/>
      <c r="AG1859" s="270"/>
      <c r="AN1859" s="113"/>
      <c r="AO1859" s="113"/>
      <c r="AP1859" s="113"/>
      <c r="AQ1859" s="113"/>
      <c r="AR1859" s="113"/>
      <c r="AS1859" s="113"/>
      <c r="AT1859" s="113"/>
      <c r="AU1859" s="113"/>
    </row>
    <row r="1860" spans="3:47" x14ac:dyDescent="0.2">
      <c r="C1860" s="62"/>
      <c r="D1860" s="62"/>
      <c r="AA1860" s="113"/>
      <c r="AB1860" s="113"/>
      <c r="AC1860" s="113"/>
      <c r="AD1860" s="113"/>
      <c r="AE1860" s="113"/>
      <c r="AG1860" s="270"/>
      <c r="AN1860" s="113"/>
      <c r="AO1860" s="113"/>
      <c r="AP1860" s="113"/>
      <c r="AQ1860" s="113"/>
      <c r="AR1860" s="113"/>
      <c r="AS1860" s="113"/>
      <c r="AT1860" s="113"/>
      <c r="AU1860" s="113"/>
    </row>
    <row r="1861" spans="3:47" x14ac:dyDescent="0.2">
      <c r="C1861" s="62"/>
      <c r="D1861" s="62"/>
      <c r="AA1861" s="113"/>
      <c r="AB1861" s="113"/>
      <c r="AC1861" s="113"/>
      <c r="AD1861" s="113"/>
      <c r="AE1861" s="113"/>
      <c r="AG1861" s="270"/>
      <c r="AN1861" s="113"/>
      <c r="AO1861" s="113"/>
      <c r="AP1861" s="113"/>
      <c r="AQ1861" s="113"/>
      <c r="AR1861" s="113"/>
      <c r="AS1861" s="113"/>
      <c r="AT1861" s="113"/>
      <c r="AU1861" s="113"/>
    </row>
    <row r="1862" spans="3:47" x14ac:dyDescent="0.2">
      <c r="C1862" s="62"/>
      <c r="D1862" s="62"/>
      <c r="AA1862" s="113"/>
      <c r="AB1862" s="113"/>
      <c r="AC1862" s="113"/>
      <c r="AD1862" s="113"/>
      <c r="AE1862" s="113"/>
      <c r="AG1862" s="270"/>
      <c r="AN1862" s="113"/>
      <c r="AO1862" s="113"/>
      <c r="AP1862" s="113"/>
      <c r="AQ1862" s="113"/>
      <c r="AR1862" s="113"/>
      <c r="AS1862" s="113"/>
      <c r="AT1862" s="113"/>
      <c r="AU1862" s="113"/>
    </row>
    <row r="1863" spans="3:47" x14ac:dyDescent="0.2">
      <c r="C1863" s="62"/>
      <c r="D1863" s="62"/>
      <c r="AA1863" s="113"/>
      <c r="AB1863" s="113"/>
      <c r="AC1863" s="113"/>
      <c r="AD1863" s="113"/>
      <c r="AE1863" s="113"/>
      <c r="AG1863" s="270"/>
      <c r="AN1863" s="113"/>
      <c r="AO1863" s="113"/>
      <c r="AP1863" s="113"/>
      <c r="AQ1863" s="113"/>
      <c r="AR1863" s="113"/>
      <c r="AS1863" s="113"/>
      <c r="AT1863" s="113"/>
      <c r="AU1863" s="113"/>
    </row>
    <row r="1864" spans="3:47" x14ac:dyDescent="0.2">
      <c r="C1864" s="62"/>
      <c r="D1864" s="62"/>
      <c r="AA1864" s="113"/>
      <c r="AB1864" s="113"/>
      <c r="AC1864" s="113"/>
      <c r="AD1864" s="113"/>
      <c r="AE1864" s="113"/>
      <c r="AG1864" s="270"/>
      <c r="AN1864" s="113"/>
      <c r="AO1864" s="113"/>
      <c r="AP1864" s="113"/>
      <c r="AQ1864" s="113"/>
      <c r="AR1864" s="113"/>
      <c r="AS1864" s="113"/>
      <c r="AT1864" s="113"/>
      <c r="AU1864" s="113"/>
    </row>
    <row r="1865" spans="3:47" x14ac:dyDescent="0.2">
      <c r="C1865" s="62"/>
      <c r="D1865" s="62"/>
      <c r="AA1865" s="113"/>
      <c r="AB1865" s="113"/>
      <c r="AC1865" s="113"/>
      <c r="AD1865" s="113"/>
      <c r="AE1865" s="113"/>
      <c r="AG1865" s="270"/>
      <c r="AN1865" s="113"/>
      <c r="AO1865" s="113"/>
      <c r="AP1865" s="113"/>
      <c r="AQ1865" s="113"/>
      <c r="AR1865" s="113"/>
      <c r="AS1865" s="113"/>
      <c r="AT1865" s="113"/>
      <c r="AU1865" s="113"/>
    </row>
    <row r="1866" spans="3:47" x14ac:dyDescent="0.2">
      <c r="C1866" s="62"/>
      <c r="D1866" s="62"/>
      <c r="AA1866" s="113"/>
      <c r="AB1866" s="113"/>
      <c r="AC1866" s="113"/>
      <c r="AD1866" s="113"/>
      <c r="AE1866" s="113"/>
      <c r="AG1866" s="270"/>
      <c r="AN1866" s="113"/>
      <c r="AO1866" s="113"/>
      <c r="AP1866" s="113"/>
      <c r="AQ1866" s="113"/>
      <c r="AR1866" s="113"/>
      <c r="AS1866" s="113"/>
      <c r="AT1866" s="113"/>
      <c r="AU1866" s="113"/>
    </row>
    <row r="1867" spans="3:47" x14ac:dyDescent="0.2">
      <c r="C1867" s="62"/>
      <c r="D1867" s="62"/>
      <c r="AA1867" s="113"/>
      <c r="AB1867" s="113"/>
      <c r="AC1867" s="113"/>
      <c r="AD1867" s="113"/>
      <c r="AE1867" s="113"/>
      <c r="AG1867" s="270"/>
      <c r="AN1867" s="113"/>
      <c r="AO1867" s="113"/>
      <c r="AP1867" s="113"/>
      <c r="AQ1867" s="113"/>
      <c r="AR1867" s="113"/>
      <c r="AS1867" s="113"/>
      <c r="AT1867" s="113"/>
      <c r="AU1867" s="113"/>
    </row>
    <row r="1868" spans="3:47" x14ac:dyDescent="0.2">
      <c r="C1868" s="62"/>
      <c r="D1868" s="62"/>
      <c r="AA1868" s="113"/>
      <c r="AB1868" s="113"/>
      <c r="AC1868" s="113"/>
      <c r="AD1868" s="113"/>
      <c r="AE1868" s="113"/>
      <c r="AG1868" s="270"/>
      <c r="AN1868" s="113"/>
      <c r="AO1868" s="113"/>
      <c r="AP1868" s="113"/>
      <c r="AQ1868" s="113"/>
      <c r="AR1868" s="113"/>
      <c r="AS1868" s="113"/>
      <c r="AT1868" s="113"/>
      <c r="AU1868" s="113"/>
    </row>
    <row r="1869" spans="3:47" x14ac:dyDescent="0.2">
      <c r="C1869" s="62"/>
      <c r="D1869" s="62"/>
      <c r="AA1869" s="113"/>
      <c r="AB1869" s="113"/>
      <c r="AC1869" s="113"/>
      <c r="AD1869" s="113"/>
      <c r="AE1869" s="113"/>
      <c r="AG1869" s="270"/>
      <c r="AN1869" s="113"/>
      <c r="AO1869" s="113"/>
      <c r="AP1869" s="113"/>
      <c r="AQ1869" s="113"/>
      <c r="AR1869" s="113"/>
      <c r="AS1869" s="113"/>
      <c r="AT1869" s="113"/>
      <c r="AU1869" s="113"/>
    </row>
    <row r="1870" spans="3:47" x14ac:dyDescent="0.2">
      <c r="C1870" s="62"/>
      <c r="D1870" s="62"/>
      <c r="AA1870" s="113"/>
      <c r="AB1870" s="113"/>
      <c r="AC1870" s="113"/>
      <c r="AD1870" s="113"/>
      <c r="AE1870" s="113"/>
      <c r="AG1870" s="270"/>
      <c r="AN1870" s="113"/>
      <c r="AO1870" s="113"/>
      <c r="AP1870" s="113"/>
      <c r="AQ1870" s="113"/>
      <c r="AR1870" s="113"/>
      <c r="AS1870" s="113"/>
      <c r="AT1870" s="113"/>
      <c r="AU1870" s="113"/>
    </row>
    <row r="1871" spans="3:47" x14ac:dyDescent="0.2">
      <c r="C1871" s="62"/>
      <c r="D1871" s="62"/>
      <c r="AA1871" s="113"/>
      <c r="AB1871" s="113"/>
      <c r="AC1871" s="113"/>
      <c r="AD1871" s="113"/>
      <c r="AE1871" s="113"/>
      <c r="AG1871" s="270"/>
      <c r="AN1871" s="113"/>
      <c r="AO1871" s="113"/>
      <c r="AP1871" s="113"/>
      <c r="AQ1871" s="113"/>
      <c r="AR1871" s="113"/>
      <c r="AS1871" s="113"/>
      <c r="AT1871" s="113"/>
      <c r="AU1871" s="113"/>
    </row>
    <row r="1872" spans="3:47" x14ac:dyDescent="0.2">
      <c r="C1872" s="62"/>
      <c r="D1872" s="62"/>
      <c r="AA1872" s="113"/>
      <c r="AB1872" s="113"/>
      <c r="AC1872" s="113"/>
      <c r="AD1872" s="113"/>
      <c r="AE1872" s="113"/>
      <c r="AG1872" s="270"/>
      <c r="AN1872" s="113"/>
      <c r="AO1872" s="113"/>
      <c r="AP1872" s="113"/>
      <c r="AQ1872" s="113"/>
      <c r="AR1872" s="113"/>
      <c r="AS1872" s="113"/>
      <c r="AT1872" s="113"/>
      <c r="AU1872" s="113"/>
    </row>
    <row r="1873" spans="3:47" x14ac:dyDescent="0.2">
      <c r="C1873" s="62"/>
      <c r="D1873" s="62"/>
      <c r="AA1873" s="113"/>
      <c r="AB1873" s="113"/>
      <c r="AC1873" s="113"/>
      <c r="AD1873" s="113"/>
      <c r="AE1873" s="113"/>
      <c r="AG1873" s="270"/>
      <c r="AN1873" s="113"/>
      <c r="AO1873" s="113"/>
      <c r="AP1873" s="113"/>
      <c r="AQ1873" s="113"/>
      <c r="AR1873" s="113"/>
      <c r="AS1873" s="113"/>
      <c r="AT1873" s="113"/>
      <c r="AU1873" s="113"/>
    </row>
    <row r="1874" spans="3:47" x14ac:dyDescent="0.2">
      <c r="C1874" s="62"/>
      <c r="D1874" s="62"/>
      <c r="AA1874" s="113"/>
      <c r="AB1874" s="113"/>
      <c r="AC1874" s="113"/>
      <c r="AD1874" s="113"/>
      <c r="AE1874" s="113"/>
      <c r="AG1874" s="270"/>
      <c r="AN1874" s="113"/>
      <c r="AO1874" s="113"/>
      <c r="AP1874" s="113"/>
      <c r="AQ1874" s="113"/>
      <c r="AR1874" s="113"/>
      <c r="AS1874" s="113"/>
      <c r="AT1874" s="113"/>
      <c r="AU1874" s="113"/>
    </row>
    <row r="1875" spans="3:47" x14ac:dyDescent="0.2">
      <c r="C1875" s="62"/>
      <c r="D1875" s="62"/>
      <c r="AA1875" s="113"/>
      <c r="AB1875" s="113"/>
      <c r="AC1875" s="113"/>
      <c r="AD1875" s="113"/>
      <c r="AE1875" s="113"/>
      <c r="AG1875" s="270"/>
      <c r="AN1875" s="113"/>
      <c r="AO1875" s="113"/>
      <c r="AP1875" s="113"/>
      <c r="AQ1875" s="113"/>
      <c r="AR1875" s="113"/>
      <c r="AS1875" s="113"/>
      <c r="AT1875" s="113"/>
      <c r="AU1875" s="113"/>
    </row>
    <row r="1876" spans="3:47" x14ac:dyDescent="0.2">
      <c r="C1876" s="62"/>
      <c r="D1876" s="62"/>
      <c r="AA1876" s="113"/>
      <c r="AB1876" s="113"/>
      <c r="AC1876" s="113"/>
      <c r="AD1876" s="113"/>
      <c r="AE1876" s="113"/>
      <c r="AG1876" s="270"/>
      <c r="AN1876" s="113"/>
      <c r="AO1876" s="113"/>
      <c r="AP1876" s="113"/>
      <c r="AQ1876" s="113"/>
      <c r="AR1876" s="113"/>
      <c r="AS1876" s="113"/>
      <c r="AT1876" s="113"/>
      <c r="AU1876" s="113"/>
    </row>
    <row r="1877" spans="3:47" x14ac:dyDescent="0.2">
      <c r="C1877" s="62"/>
      <c r="D1877" s="62"/>
      <c r="AA1877" s="113"/>
      <c r="AB1877" s="113"/>
      <c r="AC1877" s="113"/>
      <c r="AD1877" s="113"/>
      <c r="AE1877" s="113"/>
      <c r="AG1877" s="270"/>
      <c r="AN1877" s="113"/>
      <c r="AO1877" s="113"/>
      <c r="AP1877" s="113"/>
      <c r="AQ1877" s="113"/>
      <c r="AR1877" s="113"/>
      <c r="AS1877" s="113"/>
      <c r="AT1877" s="113"/>
      <c r="AU1877" s="113"/>
    </row>
    <row r="1878" spans="3:47" x14ac:dyDescent="0.2">
      <c r="C1878" s="62"/>
      <c r="D1878" s="62"/>
      <c r="AA1878" s="113"/>
      <c r="AB1878" s="113"/>
      <c r="AC1878" s="113"/>
      <c r="AD1878" s="113"/>
      <c r="AE1878" s="113"/>
      <c r="AG1878" s="270"/>
      <c r="AN1878" s="113"/>
      <c r="AO1878" s="113"/>
      <c r="AP1878" s="113"/>
      <c r="AQ1878" s="113"/>
      <c r="AR1878" s="113"/>
      <c r="AS1878" s="113"/>
      <c r="AT1878" s="113"/>
      <c r="AU1878" s="113"/>
    </row>
    <row r="1879" spans="3:47" x14ac:dyDescent="0.2">
      <c r="C1879" s="62"/>
      <c r="D1879" s="62"/>
      <c r="AA1879" s="113"/>
      <c r="AB1879" s="113"/>
      <c r="AC1879" s="113"/>
      <c r="AD1879" s="113"/>
      <c r="AE1879" s="113"/>
      <c r="AG1879" s="270"/>
      <c r="AN1879" s="113"/>
      <c r="AO1879" s="113"/>
      <c r="AP1879" s="113"/>
      <c r="AQ1879" s="113"/>
      <c r="AR1879" s="113"/>
      <c r="AS1879" s="113"/>
      <c r="AT1879" s="113"/>
      <c r="AU1879" s="113"/>
    </row>
    <row r="1880" spans="3:47" x14ac:dyDescent="0.2">
      <c r="C1880" s="62"/>
      <c r="D1880" s="62"/>
      <c r="AA1880" s="113"/>
      <c r="AB1880" s="113"/>
      <c r="AC1880" s="113"/>
      <c r="AD1880" s="113"/>
      <c r="AE1880" s="113"/>
      <c r="AG1880" s="270"/>
      <c r="AN1880" s="113"/>
      <c r="AO1880" s="113"/>
      <c r="AP1880" s="113"/>
      <c r="AQ1880" s="113"/>
      <c r="AR1880" s="113"/>
      <c r="AS1880" s="113"/>
      <c r="AT1880" s="113"/>
      <c r="AU1880" s="113"/>
    </row>
    <row r="1881" spans="3:47" x14ac:dyDescent="0.2">
      <c r="C1881" s="62"/>
      <c r="D1881" s="62"/>
      <c r="AA1881" s="113"/>
      <c r="AB1881" s="113"/>
      <c r="AC1881" s="113"/>
      <c r="AD1881" s="113"/>
      <c r="AE1881" s="113"/>
      <c r="AG1881" s="270"/>
      <c r="AN1881" s="113"/>
      <c r="AO1881" s="113"/>
      <c r="AP1881" s="113"/>
      <c r="AQ1881" s="113"/>
      <c r="AR1881" s="113"/>
      <c r="AS1881" s="113"/>
      <c r="AT1881" s="113"/>
      <c r="AU1881" s="113"/>
    </row>
    <row r="1882" spans="3:47" x14ac:dyDescent="0.2">
      <c r="C1882" s="62"/>
      <c r="D1882" s="62"/>
      <c r="AA1882" s="113"/>
      <c r="AB1882" s="113"/>
      <c r="AC1882" s="113"/>
      <c r="AD1882" s="113"/>
      <c r="AE1882" s="113"/>
      <c r="AG1882" s="270"/>
      <c r="AN1882" s="113"/>
      <c r="AO1882" s="113"/>
      <c r="AP1882" s="113"/>
      <c r="AQ1882" s="113"/>
      <c r="AR1882" s="113"/>
      <c r="AS1882" s="113"/>
      <c r="AT1882" s="113"/>
      <c r="AU1882" s="113"/>
    </row>
    <row r="1883" spans="3:47" x14ac:dyDescent="0.2">
      <c r="C1883" s="62"/>
      <c r="D1883" s="62"/>
      <c r="AA1883" s="113"/>
      <c r="AB1883" s="113"/>
      <c r="AC1883" s="113"/>
      <c r="AD1883" s="113"/>
      <c r="AE1883" s="113"/>
      <c r="AG1883" s="270"/>
      <c r="AN1883" s="113"/>
      <c r="AO1883" s="113"/>
      <c r="AP1883" s="113"/>
      <c r="AQ1883" s="113"/>
      <c r="AR1883" s="113"/>
      <c r="AS1883" s="113"/>
      <c r="AT1883" s="113"/>
      <c r="AU1883" s="113"/>
    </row>
    <row r="1884" spans="3:47" x14ac:dyDescent="0.2">
      <c r="C1884" s="62"/>
      <c r="D1884" s="62"/>
      <c r="AA1884" s="113"/>
      <c r="AB1884" s="113"/>
      <c r="AC1884" s="113"/>
      <c r="AD1884" s="113"/>
      <c r="AE1884" s="113"/>
      <c r="AG1884" s="270"/>
      <c r="AN1884" s="113"/>
      <c r="AO1884" s="113"/>
      <c r="AP1884" s="113"/>
      <c r="AQ1884" s="113"/>
      <c r="AR1884" s="113"/>
      <c r="AS1884" s="113"/>
      <c r="AT1884" s="113"/>
      <c r="AU1884" s="113"/>
    </row>
    <row r="1885" spans="3:47" x14ac:dyDescent="0.2">
      <c r="C1885" s="62"/>
      <c r="D1885" s="62"/>
      <c r="AA1885" s="113"/>
      <c r="AB1885" s="113"/>
      <c r="AC1885" s="113"/>
      <c r="AD1885" s="113"/>
      <c r="AE1885" s="113"/>
      <c r="AG1885" s="270"/>
      <c r="AN1885" s="113"/>
      <c r="AO1885" s="113"/>
      <c r="AP1885" s="113"/>
      <c r="AQ1885" s="113"/>
      <c r="AR1885" s="113"/>
      <c r="AS1885" s="113"/>
      <c r="AT1885" s="113"/>
      <c r="AU1885" s="113"/>
    </row>
    <row r="1886" spans="3:47" x14ac:dyDescent="0.2">
      <c r="C1886" s="62"/>
      <c r="D1886" s="62"/>
      <c r="AA1886" s="113"/>
      <c r="AB1886" s="113"/>
      <c r="AC1886" s="113"/>
      <c r="AD1886" s="113"/>
      <c r="AE1886" s="113"/>
      <c r="AG1886" s="270"/>
      <c r="AN1886" s="113"/>
      <c r="AO1886" s="113"/>
      <c r="AP1886" s="113"/>
      <c r="AQ1886" s="113"/>
      <c r="AR1886" s="113"/>
      <c r="AS1886" s="113"/>
      <c r="AT1886" s="113"/>
      <c r="AU1886" s="113"/>
    </row>
    <row r="1887" spans="3:47" x14ac:dyDescent="0.2">
      <c r="C1887" s="62"/>
      <c r="D1887" s="62"/>
      <c r="AA1887" s="113"/>
      <c r="AB1887" s="113"/>
      <c r="AC1887" s="113"/>
      <c r="AD1887" s="113"/>
      <c r="AE1887" s="113"/>
      <c r="AG1887" s="270"/>
      <c r="AN1887" s="113"/>
      <c r="AO1887" s="113"/>
      <c r="AP1887" s="113"/>
      <c r="AQ1887" s="113"/>
      <c r="AR1887" s="113"/>
      <c r="AS1887" s="113"/>
      <c r="AT1887" s="113"/>
      <c r="AU1887" s="113"/>
    </row>
    <row r="1888" spans="3:47" x14ac:dyDescent="0.2">
      <c r="C1888" s="62"/>
      <c r="D1888" s="62"/>
      <c r="AA1888" s="113"/>
      <c r="AB1888" s="113"/>
      <c r="AC1888" s="113"/>
      <c r="AD1888" s="113"/>
      <c r="AE1888" s="113"/>
      <c r="AG1888" s="270"/>
      <c r="AN1888" s="113"/>
      <c r="AO1888" s="113"/>
      <c r="AP1888" s="113"/>
      <c r="AQ1888" s="113"/>
      <c r="AR1888" s="113"/>
      <c r="AS1888" s="113"/>
      <c r="AT1888" s="113"/>
      <c r="AU1888" s="113"/>
    </row>
    <row r="1889" spans="3:47" x14ac:dyDescent="0.2">
      <c r="C1889" s="62"/>
      <c r="D1889" s="62"/>
      <c r="AA1889" s="113"/>
      <c r="AB1889" s="113"/>
      <c r="AC1889" s="113"/>
      <c r="AD1889" s="113"/>
      <c r="AE1889" s="113"/>
      <c r="AG1889" s="270"/>
      <c r="AN1889" s="113"/>
      <c r="AO1889" s="113"/>
      <c r="AP1889" s="113"/>
      <c r="AQ1889" s="113"/>
      <c r="AR1889" s="113"/>
      <c r="AS1889" s="113"/>
      <c r="AT1889" s="113"/>
      <c r="AU1889" s="113"/>
    </row>
    <row r="1890" spans="3:47" x14ac:dyDescent="0.2">
      <c r="C1890" s="62"/>
      <c r="D1890" s="62"/>
      <c r="AA1890" s="113"/>
      <c r="AB1890" s="113"/>
      <c r="AC1890" s="113"/>
      <c r="AD1890" s="113"/>
      <c r="AE1890" s="113"/>
      <c r="AG1890" s="270"/>
      <c r="AN1890" s="113"/>
      <c r="AO1890" s="113"/>
      <c r="AP1890" s="113"/>
      <c r="AQ1890" s="113"/>
      <c r="AR1890" s="113"/>
      <c r="AS1890" s="113"/>
      <c r="AT1890" s="113"/>
      <c r="AU1890" s="113"/>
    </row>
    <row r="1891" spans="3:47" x14ac:dyDescent="0.2">
      <c r="C1891" s="62"/>
      <c r="D1891" s="62"/>
      <c r="AA1891" s="113"/>
      <c r="AB1891" s="113"/>
      <c r="AC1891" s="113"/>
      <c r="AD1891" s="113"/>
      <c r="AE1891" s="113"/>
      <c r="AG1891" s="270"/>
      <c r="AN1891" s="113"/>
      <c r="AO1891" s="113"/>
      <c r="AP1891" s="113"/>
      <c r="AQ1891" s="113"/>
      <c r="AR1891" s="113"/>
      <c r="AS1891" s="113"/>
      <c r="AT1891" s="113"/>
      <c r="AU1891" s="113"/>
    </row>
    <row r="1892" spans="3:47" x14ac:dyDescent="0.2">
      <c r="C1892" s="62"/>
      <c r="D1892" s="62"/>
      <c r="AA1892" s="113"/>
      <c r="AB1892" s="113"/>
      <c r="AC1892" s="113"/>
      <c r="AD1892" s="113"/>
      <c r="AE1892" s="113"/>
      <c r="AG1892" s="270"/>
      <c r="AN1892" s="113"/>
      <c r="AO1892" s="113"/>
      <c r="AP1892" s="113"/>
      <c r="AQ1892" s="113"/>
      <c r="AR1892" s="113"/>
      <c r="AS1892" s="113"/>
      <c r="AT1892" s="113"/>
      <c r="AU1892" s="113"/>
    </row>
    <row r="1893" spans="3:47" x14ac:dyDescent="0.2">
      <c r="C1893" s="62"/>
      <c r="D1893" s="62"/>
      <c r="AA1893" s="113"/>
      <c r="AB1893" s="113"/>
      <c r="AC1893" s="113"/>
      <c r="AD1893" s="113"/>
      <c r="AE1893" s="113"/>
      <c r="AG1893" s="270"/>
      <c r="AN1893" s="113"/>
      <c r="AO1893" s="113"/>
      <c r="AP1893" s="113"/>
      <c r="AQ1893" s="113"/>
      <c r="AR1893" s="113"/>
      <c r="AS1893" s="113"/>
      <c r="AT1893" s="113"/>
      <c r="AU1893" s="113"/>
    </row>
    <row r="1894" spans="3:47" x14ac:dyDescent="0.2">
      <c r="C1894" s="62"/>
      <c r="D1894" s="62"/>
      <c r="AA1894" s="113"/>
      <c r="AB1894" s="113"/>
      <c r="AC1894" s="113"/>
      <c r="AD1894" s="113"/>
      <c r="AE1894" s="113"/>
      <c r="AG1894" s="270"/>
      <c r="AN1894" s="113"/>
      <c r="AO1894" s="113"/>
      <c r="AP1894" s="113"/>
      <c r="AQ1894" s="113"/>
      <c r="AR1894" s="113"/>
      <c r="AS1894" s="113"/>
      <c r="AT1894" s="113"/>
      <c r="AU1894" s="113"/>
    </row>
    <row r="1895" spans="3:47" x14ac:dyDescent="0.2">
      <c r="C1895" s="62"/>
      <c r="D1895" s="62"/>
      <c r="AA1895" s="113"/>
      <c r="AB1895" s="113"/>
      <c r="AC1895" s="113"/>
      <c r="AD1895" s="113"/>
      <c r="AE1895" s="113"/>
      <c r="AG1895" s="270"/>
      <c r="AN1895" s="113"/>
      <c r="AO1895" s="113"/>
      <c r="AP1895" s="113"/>
      <c r="AQ1895" s="113"/>
      <c r="AR1895" s="113"/>
      <c r="AS1895" s="113"/>
      <c r="AT1895" s="113"/>
      <c r="AU1895" s="113"/>
    </row>
    <row r="1896" spans="3:47" x14ac:dyDescent="0.2">
      <c r="C1896" s="62"/>
      <c r="D1896" s="62"/>
      <c r="AA1896" s="113"/>
      <c r="AB1896" s="113"/>
      <c r="AC1896" s="113"/>
      <c r="AD1896" s="113"/>
      <c r="AE1896" s="113"/>
      <c r="AG1896" s="270"/>
      <c r="AN1896" s="113"/>
      <c r="AO1896" s="113"/>
      <c r="AP1896" s="113"/>
      <c r="AQ1896" s="113"/>
      <c r="AR1896" s="113"/>
      <c r="AS1896" s="113"/>
      <c r="AT1896" s="113"/>
      <c r="AU1896" s="113"/>
    </row>
    <row r="1897" spans="3:47" x14ac:dyDescent="0.2">
      <c r="C1897" s="62"/>
      <c r="D1897" s="62"/>
      <c r="AA1897" s="113"/>
      <c r="AB1897" s="113"/>
      <c r="AC1897" s="113"/>
      <c r="AD1897" s="113"/>
      <c r="AE1897" s="113"/>
      <c r="AG1897" s="270"/>
      <c r="AN1897" s="113"/>
      <c r="AO1897" s="113"/>
      <c r="AP1897" s="113"/>
      <c r="AQ1897" s="113"/>
      <c r="AR1897" s="113"/>
      <c r="AS1897" s="113"/>
      <c r="AT1897" s="113"/>
      <c r="AU1897" s="113"/>
    </row>
    <row r="1898" spans="3:47" x14ac:dyDescent="0.2">
      <c r="C1898" s="62"/>
      <c r="D1898" s="62"/>
      <c r="AA1898" s="113"/>
      <c r="AB1898" s="113"/>
      <c r="AC1898" s="113"/>
      <c r="AD1898" s="113"/>
      <c r="AE1898" s="113"/>
      <c r="AG1898" s="270"/>
      <c r="AN1898" s="113"/>
      <c r="AO1898" s="113"/>
      <c r="AP1898" s="113"/>
      <c r="AQ1898" s="113"/>
      <c r="AR1898" s="113"/>
      <c r="AS1898" s="113"/>
      <c r="AT1898" s="113"/>
      <c r="AU1898" s="113"/>
    </row>
    <row r="1899" spans="3:47" x14ac:dyDescent="0.2">
      <c r="C1899" s="62"/>
      <c r="D1899" s="62"/>
      <c r="AA1899" s="113"/>
      <c r="AB1899" s="113"/>
      <c r="AC1899" s="113"/>
      <c r="AD1899" s="113"/>
      <c r="AE1899" s="113"/>
      <c r="AG1899" s="270"/>
      <c r="AN1899" s="113"/>
      <c r="AO1899" s="113"/>
      <c r="AP1899" s="113"/>
      <c r="AQ1899" s="113"/>
      <c r="AR1899" s="113"/>
      <c r="AS1899" s="113"/>
      <c r="AT1899" s="113"/>
      <c r="AU1899" s="113"/>
    </row>
    <row r="1900" spans="3:47" x14ac:dyDescent="0.2">
      <c r="C1900" s="62"/>
      <c r="D1900" s="62"/>
      <c r="AA1900" s="113"/>
      <c r="AB1900" s="113"/>
      <c r="AC1900" s="113"/>
      <c r="AD1900" s="113"/>
      <c r="AE1900" s="113"/>
      <c r="AG1900" s="270"/>
      <c r="AN1900" s="113"/>
      <c r="AO1900" s="113"/>
      <c r="AP1900" s="113"/>
      <c r="AQ1900" s="113"/>
      <c r="AR1900" s="113"/>
      <c r="AS1900" s="113"/>
      <c r="AT1900" s="113"/>
      <c r="AU1900" s="113"/>
    </row>
    <row r="1901" spans="3:47" x14ac:dyDescent="0.2">
      <c r="C1901" s="62"/>
      <c r="D1901" s="62"/>
      <c r="AA1901" s="113"/>
      <c r="AB1901" s="113"/>
      <c r="AC1901" s="113"/>
      <c r="AD1901" s="113"/>
      <c r="AE1901" s="113"/>
      <c r="AG1901" s="270"/>
      <c r="AN1901" s="113"/>
      <c r="AO1901" s="113"/>
      <c r="AP1901" s="113"/>
      <c r="AQ1901" s="113"/>
      <c r="AR1901" s="113"/>
      <c r="AS1901" s="113"/>
      <c r="AT1901" s="113"/>
      <c r="AU1901" s="113"/>
    </row>
    <row r="1902" spans="3:47" x14ac:dyDescent="0.2">
      <c r="C1902" s="62"/>
      <c r="D1902" s="62"/>
      <c r="AA1902" s="113"/>
      <c r="AB1902" s="113"/>
      <c r="AC1902" s="113"/>
      <c r="AD1902" s="113"/>
      <c r="AE1902" s="113"/>
      <c r="AG1902" s="270"/>
      <c r="AN1902" s="113"/>
      <c r="AO1902" s="113"/>
      <c r="AP1902" s="113"/>
      <c r="AQ1902" s="113"/>
      <c r="AR1902" s="113"/>
      <c r="AS1902" s="113"/>
      <c r="AT1902" s="113"/>
      <c r="AU1902" s="113"/>
    </row>
    <row r="1903" spans="3:47" x14ac:dyDescent="0.2">
      <c r="C1903" s="62"/>
      <c r="D1903" s="62"/>
      <c r="AA1903" s="113"/>
      <c r="AB1903" s="113"/>
      <c r="AC1903" s="113"/>
      <c r="AD1903" s="113"/>
      <c r="AE1903" s="113"/>
      <c r="AG1903" s="270"/>
      <c r="AN1903" s="113"/>
      <c r="AO1903" s="113"/>
      <c r="AP1903" s="113"/>
      <c r="AQ1903" s="113"/>
      <c r="AR1903" s="113"/>
      <c r="AS1903" s="113"/>
      <c r="AT1903" s="113"/>
      <c r="AU1903" s="113"/>
    </row>
    <row r="1904" spans="3:47" x14ac:dyDescent="0.2">
      <c r="C1904" s="62"/>
      <c r="D1904" s="62"/>
      <c r="AA1904" s="113"/>
      <c r="AB1904" s="113"/>
      <c r="AC1904" s="113"/>
      <c r="AD1904" s="113"/>
      <c r="AE1904" s="113"/>
      <c r="AG1904" s="270"/>
      <c r="AN1904" s="113"/>
      <c r="AO1904" s="113"/>
      <c r="AP1904" s="113"/>
      <c r="AQ1904" s="113"/>
      <c r="AR1904" s="113"/>
      <c r="AS1904" s="113"/>
      <c r="AT1904" s="113"/>
      <c r="AU1904" s="113"/>
    </row>
    <row r="1905" spans="3:48" x14ac:dyDescent="0.2">
      <c r="C1905" s="62"/>
      <c r="D1905" s="62"/>
      <c r="AA1905" s="113"/>
      <c r="AB1905" s="113"/>
      <c r="AC1905" s="113"/>
      <c r="AD1905" s="113"/>
      <c r="AE1905" s="113"/>
      <c r="AG1905" s="270"/>
      <c r="AN1905" s="113"/>
      <c r="AO1905" s="113"/>
      <c r="AP1905" s="113"/>
      <c r="AQ1905" s="113"/>
      <c r="AR1905" s="113"/>
      <c r="AS1905" s="113"/>
      <c r="AT1905" s="113"/>
      <c r="AU1905" s="113"/>
    </row>
    <row r="1906" spans="3:48" x14ac:dyDescent="0.2">
      <c r="C1906" s="62"/>
      <c r="D1906" s="62"/>
      <c r="AA1906" s="113"/>
      <c r="AB1906" s="113"/>
      <c r="AC1906" s="113"/>
      <c r="AD1906" s="113"/>
      <c r="AE1906" s="113"/>
      <c r="AG1906" s="270"/>
      <c r="AN1906" s="113"/>
      <c r="AO1906" s="113"/>
      <c r="AP1906" s="113"/>
      <c r="AQ1906" s="113"/>
      <c r="AR1906" s="113"/>
      <c r="AS1906" s="113"/>
      <c r="AT1906" s="113"/>
      <c r="AU1906" s="113"/>
    </row>
    <row r="1907" spans="3:48" x14ac:dyDescent="0.2">
      <c r="C1907" s="62"/>
      <c r="D1907" s="62"/>
      <c r="AA1907" s="113"/>
      <c r="AB1907" s="113"/>
      <c r="AC1907" s="113"/>
      <c r="AD1907" s="113"/>
      <c r="AE1907" s="113"/>
      <c r="AG1907" s="270"/>
      <c r="AN1907" s="113"/>
      <c r="AO1907" s="113"/>
      <c r="AP1907" s="113"/>
      <c r="AQ1907" s="113"/>
      <c r="AR1907" s="113"/>
      <c r="AS1907" s="113"/>
      <c r="AT1907" s="113"/>
      <c r="AU1907" s="113"/>
    </row>
    <row r="1908" spans="3:48" x14ac:dyDescent="0.2">
      <c r="C1908" s="62"/>
      <c r="D1908" s="62"/>
      <c r="AA1908" s="113"/>
      <c r="AB1908" s="113"/>
      <c r="AC1908" s="113"/>
      <c r="AD1908" s="113"/>
      <c r="AE1908" s="113"/>
      <c r="AG1908" s="270"/>
      <c r="AN1908" s="113"/>
      <c r="AO1908" s="113"/>
      <c r="AP1908" s="113"/>
      <c r="AQ1908" s="113"/>
      <c r="AR1908" s="113"/>
      <c r="AS1908" s="113"/>
      <c r="AT1908" s="113"/>
      <c r="AU1908" s="113"/>
    </row>
    <row r="1909" spans="3:48" x14ac:dyDescent="0.2">
      <c r="C1909" s="62"/>
      <c r="D1909" s="62"/>
      <c r="AA1909" s="113"/>
      <c r="AB1909" s="113"/>
      <c r="AC1909" s="113"/>
      <c r="AD1909" s="113"/>
      <c r="AE1909" s="113"/>
      <c r="AG1909" s="270"/>
      <c r="AN1909" s="113"/>
      <c r="AO1909" s="113"/>
      <c r="AP1909" s="113"/>
      <c r="AQ1909" s="113"/>
      <c r="AR1909" s="113"/>
      <c r="AS1909" s="113"/>
      <c r="AT1909" s="113"/>
      <c r="AU1909" s="113"/>
    </row>
    <row r="1910" spans="3:48" x14ac:dyDescent="0.2">
      <c r="C1910" s="62"/>
      <c r="D1910" s="62"/>
      <c r="AA1910" s="113"/>
      <c r="AB1910" s="113"/>
      <c r="AC1910" s="113"/>
      <c r="AD1910" s="113"/>
      <c r="AE1910" s="113"/>
      <c r="AG1910" s="270"/>
      <c r="AN1910" s="113"/>
      <c r="AO1910" s="113"/>
      <c r="AP1910" s="113"/>
      <c r="AQ1910" s="113"/>
      <c r="AR1910" s="113"/>
      <c r="AS1910" s="113"/>
      <c r="AT1910" s="113"/>
      <c r="AU1910" s="113"/>
    </row>
    <row r="1911" spans="3:48" x14ac:dyDescent="0.2">
      <c r="C1911" s="62"/>
      <c r="D1911" s="62"/>
      <c r="AA1911" s="113"/>
      <c r="AB1911" s="113"/>
      <c r="AC1911" s="113"/>
      <c r="AD1911" s="113"/>
      <c r="AE1911" s="113"/>
      <c r="AG1911" s="270"/>
      <c r="AN1911" s="113"/>
      <c r="AO1911" s="113"/>
      <c r="AP1911" s="113"/>
      <c r="AQ1911" s="113"/>
      <c r="AR1911" s="113"/>
      <c r="AS1911" s="113"/>
      <c r="AT1911" s="113"/>
      <c r="AU1911" s="113"/>
    </row>
    <row r="1912" spans="3:48" x14ac:dyDescent="0.2">
      <c r="C1912" s="62"/>
      <c r="D1912" s="62"/>
      <c r="AA1912" s="113"/>
      <c r="AB1912" s="113"/>
      <c r="AC1912" s="113"/>
      <c r="AD1912" s="113"/>
      <c r="AE1912" s="113"/>
      <c r="AG1912" s="270"/>
      <c r="AN1912" s="113"/>
      <c r="AO1912" s="113"/>
      <c r="AP1912" s="113"/>
      <c r="AQ1912" s="113"/>
      <c r="AR1912" s="113"/>
      <c r="AS1912" s="113"/>
      <c r="AT1912" s="113"/>
      <c r="AU1912" s="113"/>
    </row>
    <row r="1913" spans="3:48" x14ac:dyDescent="0.2">
      <c r="C1913" s="62"/>
      <c r="D1913" s="62"/>
      <c r="AA1913" s="113"/>
      <c r="AB1913" s="113"/>
      <c r="AC1913" s="113"/>
      <c r="AD1913" s="113"/>
      <c r="AE1913" s="113"/>
      <c r="AG1913" s="270"/>
      <c r="AN1913" s="113"/>
      <c r="AO1913" s="113"/>
      <c r="AP1913" s="113"/>
      <c r="AQ1913" s="113"/>
      <c r="AR1913" s="113"/>
      <c r="AS1913" s="113"/>
      <c r="AT1913" s="113"/>
      <c r="AU1913" s="113"/>
    </row>
    <row r="1914" spans="3:48" x14ac:dyDescent="0.2">
      <c r="C1914" s="62"/>
      <c r="D1914" s="62"/>
      <c r="AA1914" s="113"/>
      <c r="AB1914" s="113"/>
      <c r="AC1914" s="113"/>
      <c r="AD1914" s="113"/>
      <c r="AE1914" s="113"/>
      <c r="AG1914" s="270"/>
      <c r="AN1914" s="113"/>
      <c r="AO1914" s="113"/>
      <c r="AP1914" s="113"/>
      <c r="AQ1914" s="113"/>
      <c r="AR1914" s="113"/>
      <c r="AS1914" s="113"/>
      <c r="AT1914" s="113"/>
      <c r="AU1914" s="113"/>
    </row>
    <row r="1915" spans="3:48" x14ac:dyDescent="0.2">
      <c r="C1915" s="62"/>
      <c r="D1915" s="62"/>
      <c r="AA1915" s="113"/>
      <c r="AB1915" s="113"/>
      <c r="AC1915" s="113"/>
      <c r="AD1915" s="113"/>
      <c r="AE1915" s="113"/>
      <c r="AG1915" s="270"/>
      <c r="AN1915" s="113"/>
      <c r="AO1915" s="113"/>
      <c r="AP1915" s="113"/>
      <c r="AQ1915" s="113"/>
      <c r="AR1915" s="113"/>
      <c r="AS1915" s="113"/>
      <c r="AT1915" s="113"/>
      <c r="AU1915" s="113"/>
      <c r="AV1915" s="113"/>
    </row>
    <row r="1916" spans="3:48" x14ac:dyDescent="0.2">
      <c r="C1916" s="62"/>
      <c r="D1916" s="62"/>
      <c r="AA1916" s="113"/>
      <c r="AB1916" s="113"/>
      <c r="AC1916" s="113"/>
      <c r="AD1916" s="113"/>
      <c r="AE1916" s="113"/>
      <c r="AG1916" s="270"/>
      <c r="AN1916" s="113"/>
      <c r="AO1916" s="113"/>
      <c r="AP1916" s="113"/>
      <c r="AQ1916" s="113"/>
      <c r="AR1916" s="113"/>
      <c r="AS1916" s="113"/>
      <c r="AT1916" s="113"/>
      <c r="AU1916" s="113"/>
    </row>
    <row r="1917" spans="3:48" x14ac:dyDescent="0.2">
      <c r="C1917" s="62"/>
      <c r="D1917" s="62"/>
      <c r="AA1917" s="113"/>
      <c r="AB1917" s="113"/>
      <c r="AC1917" s="113"/>
      <c r="AD1917" s="113"/>
      <c r="AE1917" s="113"/>
      <c r="AG1917" s="270"/>
      <c r="AN1917" s="113"/>
      <c r="AO1917" s="113"/>
      <c r="AP1917" s="113"/>
      <c r="AQ1917" s="113"/>
      <c r="AR1917" s="113"/>
      <c r="AS1917" s="113"/>
      <c r="AT1917" s="113"/>
      <c r="AU1917" s="113"/>
    </row>
    <row r="1918" spans="3:48" x14ac:dyDescent="0.2">
      <c r="C1918" s="62"/>
      <c r="D1918" s="62"/>
      <c r="AA1918" s="113"/>
      <c r="AB1918" s="113"/>
      <c r="AC1918" s="113"/>
      <c r="AD1918" s="113"/>
      <c r="AE1918" s="113"/>
      <c r="AG1918" s="270"/>
      <c r="AN1918" s="113"/>
      <c r="AO1918" s="113"/>
      <c r="AP1918" s="113"/>
      <c r="AQ1918" s="113"/>
      <c r="AR1918" s="113"/>
      <c r="AS1918" s="113"/>
      <c r="AT1918" s="113"/>
      <c r="AU1918" s="113"/>
    </row>
    <row r="1919" spans="3:48" x14ac:dyDescent="0.2">
      <c r="C1919" s="62"/>
      <c r="D1919" s="62"/>
      <c r="AA1919" s="113"/>
      <c r="AB1919" s="113"/>
      <c r="AC1919" s="113"/>
      <c r="AD1919" s="113"/>
      <c r="AE1919" s="113"/>
      <c r="AG1919" s="270"/>
      <c r="AN1919" s="113"/>
      <c r="AO1919" s="113"/>
      <c r="AP1919" s="113"/>
      <c r="AQ1919" s="113"/>
      <c r="AR1919" s="113"/>
      <c r="AS1919" s="113"/>
      <c r="AT1919" s="113"/>
      <c r="AU1919" s="113"/>
      <c r="AV1919" s="113"/>
    </row>
    <row r="1920" spans="3:48" x14ac:dyDescent="0.2">
      <c r="C1920" s="62"/>
      <c r="D1920" s="62"/>
      <c r="AA1920" s="113"/>
      <c r="AB1920" s="113"/>
      <c r="AC1920" s="113"/>
      <c r="AD1920" s="113"/>
      <c r="AE1920" s="113"/>
      <c r="AG1920" s="270"/>
      <c r="AN1920" s="113"/>
      <c r="AO1920" s="113"/>
      <c r="AP1920" s="113"/>
      <c r="AQ1920" s="113"/>
      <c r="AR1920" s="113"/>
      <c r="AS1920" s="113"/>
      <c r="AT1920" s="113"/>
      <c r="AU1920" s="113"/>
    </row>
    <row r="1921" spans="3:48" x14ac:dyDescent="0.2">
      <c r="C1921" s="62"/>
      <c r="D1921" s="62"/>
      <c r="AA1921" s="113"/>
      <c r="AB1921" s="113"/>
      <c r="AC1921" s="113"/>
      <c r="AD1921" s="113"/>
      <c r="AE1921" s="113"/>
      <c r="AG1921" s="270"/>
      <c r="AN1921" s="113"/>
      <c r="AO1921" s="113"/>
      <c r="AP1921" s="113"/>
      <c r="AQ1921" s="113"/>
      <c r="AR1921" s="113"/>
      <c r="AS1921" s="113"/>
      <c r="AT1921" s="113"/>
      <c r="AU1921" s="113"/>
    </row>
    <row r="1922" spans="3:48" x14ac:dyDescent="0.2">
      <c r="C1922" s="62"/>
      <c r="D1922" s="62"/>
      <c r="AA1922" s="113"/>
      <c r="AB1922" s="113"/>
      <c r="AC1922" s="113"/>
      <c r="AD1922" s="113"/>
      <c r="AE1922" s="113"/>
      <c r="AG1922" s="270"/>
      <c r="AN1922" s="113"/>
      <c r="AO1922" s="113"/>
      <c r="AP1922" s="113"/>
      <c r="AQ1922" s="113"/>
      <c r="AR1922" s="113"/>
      <c r="AS1922" s="113"/>
      <c r="AT1922" s="113"/>
      <c r="AU1922" s="113"/>
      <c r="AV1922" s="113"/>
    </row>
    <row r="1923" spans="3:48" x14ac:dyDescent="0.2">
      <c r="C1923" s="62"/>
      <c r="D1923" s="62"/>
      <c r="AA1923" s="113"/>
      <c r="AB1923" s="113"/>
      <c r="AC1923" s="113"/>
      <c r="AD1923" s="113"/>
      <c r="AE1923" s="113"/>
      <c r="AG1923" s="270"/>
      <c r="AN1923" s="113"/>
      <c r="AO1923" s="113"/>
      <c r="AP1923" s="113"/>
      <c r="AQ1923" s="113"/>
      <c r="AR1923" s="113"/>
      <c r="AS1923" s="113"/>
      <c r="AT1923" s="113"/>
      <c r="AU1923" s="113"/>
    </row>
    <row r="1924" spans="3:48" x14ac:dyDescent="0.2">
      <c r="C1924" s="62"/>
      <c r="D1924" s="62"/>
      <c r="AA1924" s="113"/>
      <c r="AB1924" s="113"/>
      <c r="AC1924" s="113"/>
      <c r="AD1924" s="113"/>
      <c r="AE1924" s="113"/>
      <c r="AG1924" s="270"/>
      <c r="AN1924" s="113"/>
      <c r="AO1924" s="113"/>
      <c r="AP1924" s="113"/>
      <c r="AQ1924" s="113"/>
      <c r="AR1924" s="113"/>
      <c r="AS1924" s="113"/>
      <c r="AT1924" s="113"/>
      <c r="AU1924" s="113"/>
    </row>
    <row r="1925" spans="3:48" x14ac:dyDescent="0.2">
      <c r="C1925" s="62"/>
      <c r="D1925" s="62"/>
      <c r="AA1925" s="113"/>
      <c r="AB1925" s="113"/>
      <c r="AC1925" s="113"/>
      <c r="AD1925" s="113"/>
      <c r="AE1925" s="113"/>
      <c r="AG1925" s="270"/>
      <c r="AN1925" s="113"/>
      <c r="AO1925" s="113"/>
      <c r="AP1925" s="113"/>
      <c r="AQ1925" s="113"/>
      <c r="AR1925" s="113"/>
      <c r="AS1925" s="113"/>
      <c r="AT1925" s="113"/>
      <c r="AU1925" s="113"/>
    </row>
    <row r="1926" spans="3:48" x14ac:dyDescent="0.2">
      <c r="C1926" s="62"/>
      <c r="D1926" s="62"/>
      <c r="AA1926" s="113"/>
      <c r="AB1926" s="113"/>
      <c r="AC1926" s="113"/>
      <c r="AD1926" s="113"/>
      <c r="AE1926" s="113"/>
      <c r="AG1926" s="270"/>
      <c r="AN1926" s="113"/>
      <c r="AO1926" s="113"/>
      <c r="AP1926" s="113"/>
      <c r="AQ1926" s="113"/>
      <c r="AR1926" s="113"/>
      <c r="AS1926" s="113"/>
      <c r="AT1926" s="113"/>
      <c r="AU1926" s="113"/>
    </row>
    <row r="1927" spans="3:48" x14ac:dyDescent="0.2">
      <c r="C1927" s="62"/>
      <c r="D1927" s="62"/>
      <c r="AA1927" s="113"/>
      <c r="AB1927" s="113"/>
      <c r="AC1927" s="113"/>
      <c r="AD1927" s="113"/>
      <c r="AE1927" s="113"/>
      <c r="AG1927" s="270"/>
      <c r="AN1927" s="113"/>
      <c r="AO1927" s="113"/>
      <c r="AP1927" s="113"/>
      <c r="AQ1927" s="113"/>
      <c r="AR1927" s="113"/>
      <c r="AS1927" s="113"/>
      <c r="AT1927" s="113"/>
      <c r="AU1927" s="113"/>
    </row>
    <row r="1928" spans="3:48" x14ac:dyDescent="0.2">
      <c r="C1928" s="62"/>
      <c r="D1928" s="62"/>
      <c r="AA1928" s="113"/>
      <c r="AB1928" s="113"/>
      <c r="AC1928" s="113"/>
      <c r="AD1928" s="113"/>
      <c r="AE1928" s="113"/>
      <c r="AG1928" s="270"/>
      <c r="AN1928" s="113"/>
      <c r="AO1928" s="113"/>
      <c r="AP1928" s="113"/>
      <c r="AQ1928" s="113"/>
      <c r="AR1928" s="113"/>
      <c r="AS1928" s="113"/>
      <c r="AT1928" s="113"/>
      <c r="AU1928" s="113"/>
    </row>
    <row r="1929" spans="3:48" x14ac:dyDescent="0.2">
      <c r="C1929" s="62"/>
      <c r="D1929" s="62"/>
      <c r="AA1929" s="113"/>
      <c r="AB1929" s="113"/>
      <c r="AC1929" s="113"/>
      <c r="AD1929" s="113"/>
      <c r="AE1929" s="113"/>
      <c r="AG1929" s="270"/>
      <c r="AN1929" s="113"/>
      <c r="AO1929" s="113"/>
      <c r="AP1929" s="113"/>
      <c r="AQ1929" s="113"/>
      <c r="AR1929" s="113"/>
      <c r="AS1929" s="113"/>
      <c r="AT1929" s="113"/>
      <c r="AU1929" s="113"/>
    </row>
    <row r="1930" spans="3:48" x14ac:dyDescent="0.2">
      <c r="C1930" s="62"/>
      <c r="D1930" s="62"/>
      <c r="AA1930" s="113"/>
      <c r="AB1930" s="113"/>
      <c r="AC1930" s="113"/>
      <c r="AD1930" s="113"/>
      <c r="AE1930" s="113"/>
      <c r="AG1930" s="270"/>
      <c r="AN1930" s="113"/>
      <c r="AO1930" s="113"/>
      <c r="AP1930" s="113"/>
      <c r="AQ1930" s="113"/>
      <c r="AR1930" s="113"/>
      <c r="AS1930" s="113"/>
      <c r="AT1930" s="113"/>
      <c r="AU1930" s="113"/>
    </row>
    <row r="1931" spans="3:48" x14ac:dyDescent="0.2">
      <c r="C1931" s="62"/>
      <c r="D1931" s="62"/>
      <c r="AA1931" s="113"/>
      <c r="AB1931" s="113"/>
      <c r="AC1931" s="113"/>
      <c r="AD1931" s="113"/>
      <c r="AE1931" s="113"/>
      <c r="AG1931" s="270"/>
      <c r="AN1931" s="113"/>
      <c r="AO1931" s="113"/>
      <c r="AP1931" s="113"/>
      <c r="AQ1931" s="113"/>
      <c r="AR1931" s="113"/>
      <c r="AS1931" s="113"/>
      <c r="AT1931" s="113"/>
      <c r="AU1931" s="113"/>
    </row>
    <row r="1932" spans="3:48" x14ac:dyDescent="0.2">
      <c r="C1932" s="62"/>
      <c r="D1932" s="62"/>
      <c r="AA1932" s="113"/>
      <c r="AB1932" s="113"/>
      <c r="AC1932" s="113"/>
      <c r="AD1932" s="113"/>
      <c r="AE1932" s="113"/>
      <c r="AG1932" s="270"/>
      <c r="AN1932" s="113"/>
      <c r="AO1932" s="113"/>
      <c r="AP1932" s="113"/>
      <c r="AQ1932" s="113"/>
      <c r="AR1932" s="113"/>
      <c r="AS1932" s="113"/>
      <c r="AT1932" s="113"/>
      <c r="AU1932" s="113"/>
    </row>
    <row r="1933" spans="3:48" x14ac:dyDescent="0.2">
      <c r="C1933" s="62"/>
      <c r="D1933" s="62"/>
      <c r="AA1933" s="113"/>
      <c r="AB1933" s="113"/>
      <c r="AC1933" s="113"/>
      <c r="AD1933" s="113"/>
      <c r="AE1933" s="113"/>
      <c r="AG1933" s="270"/>
      <c r="AN1933" s="113"/>
      <c r="AO1933" s="113"/>
      <c r="AP1933" s="113"/>
      <c r="AQ1933" s="113"/>
      <c r="AR1933" s="113"/>
      <c r="AS1933" s="113"/>
      <c r="AT1933" s="113"/>
      <c r="AU1933" s="113"/>
    </row>
    <row r="1934" spans="3:48" x14ac:dyDescent="0.2">
      <c r="C1934" s="62"/>
      <c r="D1934" s="62"/>
      <c r="AA1934" s="113"/>
      <c r="AB1934" s="113"/>
      <c r="AC1934" s="113"/>
      <c r="AD1934" s="113"/>
      <c r="AE1934" s="113"/>
      <c r="AG1934" s="270"/>
      <c r="AN1934" s="113"/>
      <c r="AO1934" s="113"/>
      <c r="AP1934" s="113"/>
      <c r="AQ1934" s="113"/>
      <c r="AR1934" s="113"/>
      <c r="AS1934" s="113"/>
      <c r="AT1934" s="113"/>
      <c r="AU1934" s="113"/>
    </row>
    <row r="1935" spans="3:48" x14ac:dyDescent="0.2">
      <c r="C1935" s="62"/>
      <c r="D1935" s="62"/>
      <c r="AA1935" s="113"/>
      <c r="AB1935" s="113"/>
      <c r="AC1935" s="113"/>
      <c r="AD1935" s="113"/>
      <c r="AE1935" s="113"/>
      <c r="AG1935" s="270"/>
      <c r="AN1935" s="113"/>
      <c r="AO1935" s="113"/>
      <c r="AP1935" s="113"/>
      <c r="AQ1935" s="113"/>
      <c r="AR1935" s="113"/>
      <c r="AS1935" s="113"/>
      <c r="AT1935" s="113"/>
      <c r="AU1935" s="113"/>
    </row>
    <row r="1936" spans="3:48" x14ac:dyDescent="0.2">
      <c r="C1936" s="62"/>
      <c r="D1936" s="62"/>
      <c r="AA1936" s="113"/>
      <c r="AB1936" s="113"/>
      <c r="AC1936" s="113"/>
      <c r="AD1936" s="113"/>
      <c r="AE1936" s="113"/>
      <c r="AG1936" s="270"/>
      <c r="AN1936" s="113"/>
      <c r="AO1936" s="113"/>
      <c r="AP1936" s="113"/>
      <c r="AQ1936" s="113"/>
      <c r="AR1936" s="113"/>
      <c r="AS1936" s="113"/>
      <c r="AT1936" s="113"/>
      <c r="AU1936" s="113"/>
    </row>
    <row r="1937" spans="3:47" x14ac:dyDescent="0.2">
      <c r="C1937" s="62"/>
      <c r="D1937" s="62"/>
      <c r="AA1937" s="113"/>
      <c r="AB1937" s="113"/>
      <c r="AC1937" s="113"/>
      <c r="AD1937" s="113"/>
      <c r="AE1937" s="113"/>
      <c r="AG1937" s="270"/>
      <c r="AN1937" s="113"/>
      <c r="AO1937" s="113"/>
      <c r="AP1937" s="113"/>
      <c r="AQ1937" s="113"/>
      <c r="AR1937" s="113"/>
      <c r="AS1937" s="113"/>
      <c r="AT1937" s="113"/>
      <c r="AU1937" s="113"/>
    </row>
    <row r="1938" spans="3:47" x14ac:dyDescent="0.2">
      <c r="C1938" s="62"/>
      <c r="D1938" s="62"/>
      <c r="AA1938" s="113"/>
      <c r="AB1938" s="113"/>
      <c r="AC1938" s="113"/>
      <c r="AD1938" s="113"/>
      <c r="AE1938" s="113"/>
      <c r="AG1938" s="270"/>
      <c r="AN1938" s="113"/>
      <c r="AO1938" s="113"/>
      <c r="AP1938" s="113"/>
      <c r="AQ1938" s="113"/>
      <c r="AR1938" s="113"/>
      <c r="AS1938" s="113"/>
      <c r="AT1938" s="113"/>
      <c r="AU1938" s="113"/>
    </row>
    <row r="1939" spans="3:47" x14ac:dyDescent="0.2">
      <c r="C1939" s="62"/>
      <c r="D1939" s="62"/>
      <c r="AA1939" s="113"/>
      <c r="AB1939" s="113"/>
      <c r="AC1939" s="113"/>
      <c r="AD1939" s="113"/>
      <c r="AE1939" s="113"/>
      <c r="AG1939" s="270"/>
      <c r="AN1939" s="113"/>
      <c r="AO1939" s="113"/>
      <c r="AP1939" s="113"/>
      <c r="AQ1939" s="113"/>
      <c r="AR1939" s="113"/>
      <c r="AS1939" s="113"/>
      <c r="AT1939" s="113"/>
      <c r="AU1939" s="113"/>
    </row>
    <row r="1940" spans="3:47" x14ac:dyDescent="0.2">
      <c r="C1940" s="62"/>
      <c r="D1940" s="62"/>
      <c r="AA1940" s="113"/>
      <c r="AB1940" s="113"/>
      <c r="AC1940" s="113"/>
      <c r="AD1940" s="113"/>
      <c r="AE1940" s="113"/>
      <c r="AG1940" s="270"/>
      <c r="AN1940" s="113"/>
      <c r="AO1940" s="113"/>
      <c r="AP1940" s="113"/>
      <c r="AQ1940" s="113"/>
      <c r="AR1940" s="113"/>
      <c r="AS1940" s="113"/>
      <c r="AT1940" s="113"/>
      <c r="AU1940" s="113"/>
    </row>
    <row r="1941" spans="3:47" x14ac:dyDescent="0.2">
      <c r="C1941" s="62"/>
      <c r="D1941" s="62"/>
      <c r="AA1941" s="113"/>
      <c r="AB1941" s="113"/>
      <c r="AC1941" s="113"/>
      <c r="AD1941" s="113"/>
      <c r="AE1941" s="113"/>
      <c r="AG1941" s="270"/>
      <c r="AN1941" s="113"/>
      <c r="AO1941" s="113"/>
      <c r="AP1941" s="113"/>
      <c r="AQ1941" s="113"/>
      <c r="AR1941" s="113"/>
      <c r="AS1941" s="113"/>
      <c r="AT1941" s="113"/>
      <c r="AU1941" s="113"/>
    </row>
    <row r="1942" spans="3:47" x14ac:dyDescent="0.2">
      <c r="C1942" s="62"/>
      <c r="D1942" s="62"/>
      <c r="AA1942" s="113"/>
      <c r="AB1942" s="113"/>
      <c r="AC1942" s="113"/>
      <c r="AD1942" s="113"/>
      <c r="AE1942" s="113"/>
      <c r="AG1942" s="270"/>
      <c r="AN1942" s="113"/>
      <c r="AO1942" s="113"/>
      <c r="AP1942" s="113"/>
      <c r="AQ1942" s="113"/>
      <c r="AR1942" s="113"/>
      <c r="AS1942" s="113"/>
      <c r="AT1942" s="113"/>
      <c r="AU1942" s="113"/>
    </row>
    <row r="1943" spans="3:47" x14ac:dyDescent="0.2">
      <c r="C1943" s="62"/>
      <c r="D1943" s="62"/>
      <c r="AA1943" s="113"/>
      <c r="AB1943" s="113"/>
      <c r="AC1943" s="113"/>
      <c r="AD1943" s="113"/>
      <c r="AE1943" s="113"/>
      <c r="AG1943" s="270"/>
      <c r="AN1943" s="113"/>
      <c r="AO1943" s="113"/>
      <c r="AP1943" s="113"/>
      <c r="AQ1943" s="113"/>
      <c r="AR1943" s="113"/>
      <c r="AS1943" s="113"/>
      <c r="AT1943" s="113"/>
      <c r="AU1943" s="113"/>
    </row>
    <row r="1944" spans="3:47" x14ac:dyDescent="0.2">
      <c r="C1944" s="62"/>
      <c r="D1944" s="62"/>
      <c r="AA1944" s="113"/>
      <c r="AB1944" s="113"/>
      <c r="AC1944" s="113"/>
      <c r="AD1944" s="113"/>
      <c r="AE1944" s="113"/>
      <c r="AG1944" s="270"/>
      <c r="AN1944" s="113"/>
      <c r="AO1944" s="113"/>
      <c r="AP1944" s="113"/>
      <c r="AQ1944" s="113"/>
      <c r="AR1944" s="113"/>
      <c r="AS1944" s="113"/>
      <c r="AT1944" s="113"/>
      <c r="AU1944" s="113"/>
    </row>
    <row r="1945" spans="3:47" x14ac:dyDescent="0.2">
      <c r="C1945" s="62"/>
      <c r="D1945" s="62"/>
      <c r="AA1945" s="113"/>
      <c r="AB1945" s="113"/>
      <c r="AC1945" s="113"/>
      <c r="AD1945" s="113"/>
      <c r="AE1945" s="113"/>
      <c r="AG1945" s="270"/>
      <c r="AN1945" s="113"/>
      <c r="AO1945" s="113"/>
      <c r="AP1945" s="113"/>
      <c r="AQ1945" s="113"/>
      <c r="AR1945" s="113"/>
      <c r="AS1945" s="113"/>
      <c r="AT1945" s="113"/>
      <c r="AU1945" s="113"/>
    </row>
    <row r="1946" spans="3:47" x14ac:dyDescent="0.2">
      <c r="C1946" s="62"/>
      <c r="D1946" s="62"/>
      <c r="AA1946" s="113"/>
      <c r="AB1946" s="113"/>
      <c r="AC1946" s="113"/>
      <c r="AD1946" s="113"/>
      <c r="AE1946" s="113"/>
      <c r="AG1946" s="270"/>
      <c r="AN1946" s="113"/>
      <c r="AO1946" s="113"/>
      <c r="AP1946" s="113"/>
      <c r="AQ1946" s="113"/>
      <c r="AR1946" s="113"/>
      <c r="AS1946" s="113"/>
      <c r="AT1946" s="113"/>
      <c r="AU1946" s="113"/>
    </row>
    <row r="1947" spans="3:47" x14ac:dyDescent="0.2">
      <c r="C1947" s="62"/>
      <c r="D1947" s="62"/>
      <c r="AA1947" s="113"/>
      <c r="AB1947" s="113"/>
      <c r="AC1947" s="113"/>
      <c r="AD1947" s="113"/>
      <c r="AE1947" s="113"/>
      <c r="AG1947" s="270"/>
      <c r="AN1947" s="113"/>
      <c r="AO1947" s="113"/>
      <c r="AP1947" s="113"/>
      <c r="AQ1947" s="113"/>
      <c r="AR1947" s="113"/>
      <c r="AS1947" s="113"/>
      <c r="AT1947" s="113"/>
      <c r="AU1947" s="113"/>
    </row>
    <row r="1948" spans="3:47" x14ac:dyDescent="0.2">
      <c r="C1948" s="62"/>
      <c r="D1948" s="62"/>
      <c r="AA1948" s="113"/>
      <c r="AB1948" s="113"/>
      <c r="AC1948" s="113"/>
      <c r="AD1948" s="113"/>
      <c r="AE1948" s="113"/>
      <c r="AG1948" s="270"/>
      <c r="AN1948" s="113"/>
      <c r="AO1948" s="113"/>
      <c r="AP1948" s="113"/>
      <c r="AQ1948" s="113"/>
      <c r="AR1948" s="113"/>
      <c r="AS1948" s="113"/>
      <c r="AT1948" s="113"/>
      <c r="AU1948" s="113"/>
    </row>
    <row r="1949" spans="3:47" x14ac:dyDescent="0.2">
      <c r="C1949" s="62"/>
      <c r="D1949" s="62"/>
      <c r="AA1949" s="113"/>
      <c r="AB1949" s="113"/>
      <c r="AC1949" s="113"/>
      <c r="AD1949" s="113"/>
      <c r="AE1949" s="113"/>
      <c r="AG1949" s="270"/>
      <c r="AN1949" s="113"/>
      <c r="AO1949" s="113"/>
      <c r="AP1949" s="113"/>
      <c r="AQ1949" s="113"/>
      <c r="AR1949" s="113"/>
      <c r="AS1949" s="113"/>
      <c r="AT1949" s="113"/>
      <c r="AU1949" s="113"/>
    </row>
    <row r="1950" spans="3:47" x14ac:dyDescent="0.2">
      <c r="C1950" s="62"/>
      <c r="D1950" s="62"/>
      <c r="AA1950" s="113"/>
      <c r="AB1950" s="113"/>
      <c r="AC1950" s="113"/>
      <c r="AD1950" s="113"/>
      <c r="AE1950" s="113"/>
      <c r="AG1950" s="270"/>
      <c r="AN1950" s="113"/>
      <c r="AO1950" s="113"/>
      <c r="AP1950" s="113"/>
      <c r="AQ1950" s="113"/>
      <c r="AR1950" s="113"/>
      <c r="AS1950" s="113"/>
      <c r="AT1950" s="113"/>
      <c r="AU1950" s="113"/>
    </row>
    <row r="1951" spans="3:47" x14ac:dyDescent="0.2">
      <c r="C1951" s="62"/>
      <c r="D1951" s="62"/>
      <c r="AA1951" s="113"/>
      <c r="AB1951" s="113"/>
      <c r="AC1951" s="113"/>
      <c r="AD1951" s="113"/>
      <c r="AE1951" s="113"/>
      <c r="AG1951" s="270"/>
      <c r="AN1951" s="113"/>
      <c r="AO1951" s="113"/>
      <c r="AP1951" s="113"/>
      <c r="AQ1951" s="113"/>
      <c r="AR1951" s="113"/>
      <c r="AS1951" s="113"/>
      <c r="AT1951" s="113"/>
      <c r="AU1951" s="113"/>
    </row>
    <row r="1952" spans="3:47" x14ac:dyDescent="0.2">
      <c r="C1952" s="62"/>
      <c r="D1952" s="62"/>
      <c r="AA1952" s="113"/>
      <c r="AB1952" s="113"/>
      <c r="AC1952" s="113"/>
      <c r="AD1952" s="113"/>
      <c r="AE1952" s="113"/>
      <c r="AG1952" s="270"/>
      <c r="AN1952" s="113"/>
      <c r="AO1952" s="113"/>
      <c r="AP1952" s="113"/>
      <c r="AQ1952" s="113"/>
      <c r="AR1952" s="113"/>
      <c r="AS1952" s="113"/>
      <c r="AT1952" s="113"/>
      <c r="AU1952" s="113"/>
    </row>
    <row r="1953" spans="3:47" x14ac:dyDescent="0.2">
      <c r="C1953" s="62"/>
      <c r="D1953" s="62"/>
      <c r="AA1953" s="113"/>
      <c r="AB1953" s="113"/>
      <c r="AC1953" s="113"/>
      <c r="AD1953" s="113"/>
      <c r="AE1953" s="113"/>
      <c r="AG1953" s="270"/>
      <c r="AN1953" s="113"/>
      <c r="AO1953" s="113"/>
      <c r="AP1953" s="113"/>
      <c r="AQ1953" s="113"/>
      <c r="AR1953" s="113"/>
      <c r="AS1953" s="113"/>
      <c r="AT1953" s="113"/>
      <c r="AU1953" s="113"/>
    </row>
    <row r="1954" spans="3:47" x14ac:dyDescent="0.2">
      <c r="C1954" s="62"/>
      <c r="D1954" s="62"/>
      <c r="AA1954" s="113"/>
      <c r="AB1954" s="113"/>
      <c r="AC1954" s="113"/>
      <c r="AD1954" s="113"/>
      <c r="AE1954" s="113"/>
      <c r="AG1954" s="270"/>
      <c r="AN1954" s="113"/>
      <c r="AO1954" s="113"/>
      <c r="AP1954" s="113"/>
      <c r="AQ1954" s="113"/>
      <c r="AR1954" s="113"/>
      <c r="AS1954" s="113"/>
      <c r="AT1954" s="113"/>
      <c r="AU1954" s="113"/>
    </row>
    <row r="1955" spans="3:47" x14ac:dyDescent="0.2">
      <c r="C1955" s="62"/>
      <c r="D1955" s="62"/>
      <c r="AA1955" s="113"/>
      <c r="AB1955" s="113"/>
      <c r="AC1955" s="113"/>
      <c r="AD1955" s="113"/>
      <c r="AE1955" s="113"/>
      <c r="AG1955" s="270"/>
      <c r="AN1955" s="113"/>
      <c r="AO1955" s="113"/>
      <c r="AP1955" s="113"/>
      <c r="AQ1955" s="113"/>
      <c r="AR1955" s="113"/>
      <c r="AS1955" s="113"/>
      <c r="AT1955" s="113"/>
      <c r="AU1955" s="113"/>
    </row>
    <row r="1956" spans="3:47" x14ac:dyDescent="0.2">
      <c r="C1956" s="62"/>
      <c r="D1956" s="62"/>
      <c r="AA1956" s="113"/>
      <c r="AB1956" s="113"/>
      <c r="AC1956" s="113"/>
      <c r="AD1956" s="113"/>
      <c r="AE1956" s="113"/>
      <c r="AG1956" s="270"/>
      <c r="AN1956" s="113"/>
      <c r="AO1956" s="113"/>
      <c r="AP1956" s="113"/>
      <c r="AQ1956" s="113"/>
      <c r="AR1956" s="113"/>
      <c r="AS1956" s="113"/>
      <c r="AT1956" s="113"/>
      <c r="AU1956" s="113"/>
    </row>
    <row r="1957" spans="3:47" x14ac:dyDescent="0.2">
      <c r="C1957" s="62"/>
      <c r="D1957" s="62"/>
      <c r="AA1957" s="113"/>
      <c r="AB1957" s="113"/>
      <c r="AC1957" s="113"/>
      <c r="AD1957" s="113"/>
      <c r="AE1957" s="113"/>
      <c r="AG1957" s="270"/>
      <c r="AN1957" s="113"/>
      <c r="AO1957" s="113"/>
      <c r="AP1957" s="113"/>
      <c r="AQ1957" s="113"/>
      <c r="AR1957" s="113"/>
      <c r="AS1957" s="113"/>
      <c r="AT1957" s="113"/>
      <c r="AU1957" s="113"/>
    </row>
    <row r="1958" spans="3:47" x14ac:dyDescent="0.2">
      <c r="C1958" s="62"/>
      <c r="D1958" s="62"/>
      <c r="AA1958" s="113"/>
      <c r="AB1958" s="113"/>
      <c r="AC1958" s="113"/>
      <c r="AD1958" s="113"/>
      <c r="AE1958" s="113"/>
      <c r="AG1958" s="270"/>
      <c r="AN1958" s="113"/>
      <c r="AO1958" s="113"/>
      <c r="AP1958" s="113"/>
      <c r="AQ1958" s="113"/>
      <c r="AR1958" s="113"/>
      <c r="AS1958" s="113"/>
      <c r="AT1958" s="113"/>
      <c r="AU1958" s="113"/>
    </row>
    <row r="1959" spans="3:47" x14ac:dyDescent="0.2">
      <c r="C1959" s="62"/>
      <c r="D1959" s="62"/>
      <c r="AA1959" s="113"/>
      <c r="AB1959" s="113"/>
      <c r="AC1959" s="113"/>
      <c r="AD1959" s="113"/>
      <c r="AE1959" s="113"/>
      <c r="AG1959" s="270"/>
      <c r="AN1959" s="113"/>
      <c r="AO1959" s="113"/>
      <c r="AP1959" s="113"/>
      <c r="AQ1959" s="113"/>
      <c r="AR1959" s="113"/>
      <c r="AS1959" s="113"/>
      <c r="AT1959" s="113"/>
      <c r="AU1959" s="113"/>
    </row>
    <row r="1960" spans="3:47" x14ac:dyDescent="0.2">
      <c r="C1960" s="62"/>
      <c r="D1960" s="62"/>
      <c r="AA1960" s="113"/>
      <c r="AB1960" s="113"/>
      <c r="AC1960" s="113"/>
      <c r="AD1960" s="113"/>
      <c r="AE1960" s="113"/>
      <c r="AG1960" s="270"/>
      <c r="AN1960" s="113"/>
      <c r="AO1960" s="113"/>
      <c r="AP1960" s="113"/>
      <c r="AQ1960" s="113"/>
      <c r="AR1960" s="113"/>
      <c r="AS1960" s="113"/>
      <c r="AT1960" s="113"/>
      <c r="AU1960" s="113"/>
    </row>
    <row r="1961" spans="3:47" x14ac:dyDescent="0.2">
      <c r="C1961" s="62"/>
      <c r="D1961" s="62"/>
      <c r="AA1961" s="113"/>
      <c r="AB1961" s="113"/>
      <c r="AC1961" s="113"/>
      <c r="AD1961" s="113"/>
      <c r="AE1961" s="113"/>
      <c r="AG1961" s="270"/>
      <c r="AN1961" s="113"/>
      <c r="AO1961" s="113"/>
      <c r="AP1961" s="113"/>
      <c r="AQ1961" s="113"/>
      <c r="AR1961" s="113"/>
      <c r="AS1961" s="113"/>
      <c r="AT1961" s="113"/>
      <c r="AU1961" s="113"/>
    </row>
    <row r="1962" spans="3:47" x14ac:dyDescent="0.2">
      <c r="C1962" s="62"/>
      <c r="D1962" s="62"/>
      <c r="AA1962" s="113"/>
      <c r="AB1962" s="113"/>
      <c r="AC1962" s="113"/>
      <c r="AD1962" s="113"/>
      <c r="AE1962" s="113"/>
      <c r="AG1962" s="270"/>
      <c r="AN1962" s="113"/>
      <c r="AO1962" s="113"/>
      <c r="AP1962" s="113"/>
      <c r="AQ1962" s="113"/>
      <c r="AR1962" s="113"/>
      <c r="AS1962" s="113"/>
      <c r="AT1962" s="113"/>
      <c r="AU1962" s="113"/>
    </row>
    <row r="1963" spans="3:47" x14ac:dyDescent="0.2">
      <c r="C1963" s="62"/>
      <c r="D1963" s="62"/>
      <c r="AA1963" s="113"/>
      <c r="AB1963" s="113"/>
      <c r="AC1963" s="113"/>
      <c r="AD1963" s="113"/>
      <c r="AE1963" s="113"/>
      <c r="AG1963" s="270"/>
      <c r="AN1963" s="113"/>
      <c r="AO1963" s="113"/>
      <c r="AP1963" s="113"/>
      <c r="AQ1963" s="113"/>
      <c r="AR1963" s="113"/>
      <c r="AS1963" s="113"/>
      <c r="AT1963" s="113"/>
      <c r="AU1963" s="113"/>
    </row>
    <row r="1964" spans="3:47" x14ac:dyDescent="0.2">
      <c r="C1964" s="62"/>
      <c r="D1964" s="62"/>
      <c r="AA1964" s="113"/>
      <c r="AB1964" s="113"/>
      <c r="AC1964" s="113"/>
      <c r="AD1964" s="113"/>
      <c r="AE1964" s="113"/>
      <c r="AG1964" s="270"/>
      <c r="AN1964" s="113"/>
      <c r="AO1964" s="113"/>
      <c r="AP1964" s="113"/>
      <c r="AQ1964" s="113"/>
      <c r="AR1964" s="113"/>
      <c r="AS1964" s="113"/>
      <c r="AT1964" s="113"/>
      <c r="AU1964" s="113"/>
    </row>
    <row r="1965" spans="3:47" x14ac:dyDescent="0.2">
      <c r="C1965" s="62"/>
      <c r="D1965" s="62"/>
      <c r="AA1965" s="113"/>
      <c r="AB1965" s="113"/>
      <c r="AC1965" s="113"/>
      <c r="AD1965" s="113"/>
      <c r="AE1965" s="113"/>
      <c r="AG1965" s="270"/>
      <c r="AN1965" s="113"/>
      <c r="AO1965" s="113"/>
      <c r="AP1965" s="113"/>
      <c r="AQ1965" s="113"/>
      <c r="AR1965" s="113"/>
      <c r="AS1965" s="113"/>
      <c r="AT1965" s="113"/>
      <c r="AU1965" s="113"/>
    </row>
    <row r="1966" spans="3:47" x14ac:dyDescent="0.2">
      <c r="C1966" s="62"/>
      <c r="D1966" s="62"/>
      <c r="AA1966" s="113"/>
      <c r="AB1966" s="113"/>
      <c r="AC1966" s="113"/>
      <c r="AD1966" s="113"/>
      <c r="AE1966" s="113"/>
      <c r="AG1966" s="270"/>
      <c r="AN1966" s="113"/>
      <c r="AO1966" s="113"/>
      <c r="AP1966" s="113"/>
      <c r="AQ1966" s="113"/>
      <c r="AR1966" s="113"/>
      <c r="AS1966" s="113"/>
      <c r="AT1966" s="113"/>
      <c r="AU1966" s="113"/>
    </row>
    <row r="1967" spans="3:47" x14ac:dyDescent="0.2">
      <c r="C1967" s="62"/>
      <c r="D1967" s="62"/>
      <c r="AA1967" s="113"/>
      <c r="AB1967" s="113"/>
      <c r="AC1967" s="113"/>
      <c r="AD1967" s="113"/>
      <c r="AE1967" s="113"/>
      <c r="AG1967" s="270"/>
      <c r="AN1967" s="113"/>
      <c r="AO1967" s="113"/>
      <c r="AP1967" s="113"/>
      <c r="AQ1967" s="113"/>
      <c r="AR1967" s="113"/>
      <c r="AS1967" s="113"/>
      <c r="AT1967" s="113"/>
      <c r="AU1967" s="113"/>
    </row>
    <row r="1968" spans="3:47" x14ac:dyDescent="0.2">
      <c r="C1968" s="62"/>
      <c r="D1968" s="62"/>
      <c r="AA1968" s="113"/>
      <c r="AB1968" s="113"/>
      <c r="AC1968" s="113"/>
      <c r="AD1968" s="113"/>
      <c r="AE1968" s="113"/>
      <c r="AG1968" s="270"/>
      <c r="AN1968" s="113"/>
      <c r="AO1968" s="113"/>
      <c r="AP1968" s="113"/>
      <c r="AQ1968" s="113"/>
      <c r="AR1968" s="113"/>
      <c r="AS1968" s="113"/>
      <c r="AT1968" s="113"/>
      <c r="AU1968" s="113"/>
    </row>
    <row r="1969" spans="3:47" x14ac:dyDescent="0.2">
      <c r="C1969" s="62"/>
      <c r="D1969" s="62"/>
      <c r="AA1969" s="113"/>
      <c r="AB1969" s="113"/>
      <c r="AC1969" s="113"/>
      <c r="AD1969" s="113"/>
      <c r="AE1969" s="113"/>
      <c r="AG1969" s="270"/>
      <c r="AN1969" s="113"/>
      <c r="AO1969" s="113"/>
      <c r="AP1969" s="113"/>
      <c r="AQ1969" s="113"/>
      <c r="AR1969" s="113"/>
      <c r="AS1969" s="113"/>
      <c r="AT1969" s="113"/>
      <c r="AU1969" s="113"/>
    </row>
    <row r="1970" spans="3:47" x14ac:dyDescent="0.2">
      <c r="C1970" s="62"/>
      <c r="D1970" s="62"/>
      <c r="AA1970" s="113"/>
      <c r="AB1970" s="113"/>
      <c r="AC1970" s="113"/>
      <c r="AD1970" s="113"/>
      <c r="AE1970" s="113"/>
      <c r="AG1970" s="270"/>
      <c r="AN1970" s="113"/>
      <c r="AO1970" s="113"/>
      <c r="AP1970" s="113"/>
      <c r="AQ1970" s="113"/>
      <c r="AR1970" s="113"/>
      <c r="AS1970" s="113"/>
      <c r="AT1970" s="113"/>
      <c r="AU1970" s="113"/>
    </row>
    <row r="1971" spans="3:47" x14ac:dyDescent="0.2">
      <c r="C1971" s="62"/>
      <c r="D1971" s="62"/>
      <c r="AA1971" s="113"/>
      <c r="AB1971" s="113"/>
      <c r="AC1971" s="113"/>
      <c r="AD1971" s="113"/>
      <c r="AE1971" s="113"/>
      <c r="AG1971" s="270"/>
      <c r="AN1971" s="113"/>
      <c r="AO1971" s="113"/>
      <c r="AP1971" s="113"/>
      <c r="AQ1971" s="113"/>
      <c r="AR1971" s="113"/>
      <c r="AS1971" s="113"/>
      <c r="AT1971" s="113"/>
      <c r="AU1971" s="113"/>
    </row>
    <row r="1972" spans="3:47" x14ac:dyDescent="0.2">
      <c r="C1972" s="62"/>
      <c r="D1972" s="62"/>
      <c r="AA1972" s="113"/>
      <c r="AB1972" s="113"/>
      <c r="AC1972" s="113"/>
      <c r="AD1972" s="113"/>
      <c r="AE1972" s="113"/>
      <c r="AG1972" s="270"/>
      <c r="AN1972" s="113"/>
      <c r="AO1972" s="113"/>
      <c r="AP1972" s="113"/>
      <c r="AQ1972" s="113"/>
      <c r="AR1972" s="113"/>
      <c r="AS1972" s="113"/>
      <c r="AT1972" s="113"/>
      <c r="AU1972" s="113"/>
    </row>
    <row r="1973" spans="3:47" x14ac:dyDescent="0.2">
      <c r="C1973" s="62"/>
      <c r="D1973" s="62"/>
      <c r="AA1973" s="113"/>
      <c r="AB1973" s="113"/>
      <c r="AC1973" s="113"/>
      <c r="AD1973" s="113"/>
      <c r="AE1973" s="113"/>
      <c r="AG1973" s="270"/>
      <c r="AN1973" s="113"/>
      <c r="AO1973" s="113"/>
      <c r="AP1973" s="113"/>
      <c r="AQ1973" s="113"/>
      <c r="AR1973" s="113"/>
      <c r="AS1973" s="113"/>
      <c r="AT1973" s="113"/>
      <c r="AU1973" s="113"/>
    </row>
    <row r="1974" spans="3:47" x14ac:dyDescent="0.2">
      <c r="C1974" s="62"/>
      <c r="D1974" s="62"/>
      <c r="AA1974" s="113"/>
      <c r="AB1974" s="113"/>
      <c r="AC1974" s="113"/>
      <c r="AD1974" s="113"/>
      <c r="AE1974" s="113"/>
      <c r="AG1974" s="270"/>
      <c r="AN1974" s="113"/>
      <c r="AO1974" s="113"/>
      <c r="AP1974" s="113"/>
      <c r="AQ1974" s="113"/>
      <c r="AR1974" s="113"/>
      <c r="AS1974" s="113"/>
      <c r="AT1974" s="113"/>
      <c r="AU1974" s="113"/>
    </row>
    <row r="1975" spans="3:47" x14ac:dyDescent="0.2">
      <c r="C1975" s="62"/>
      <c r="D1975" s="62"/>
      <c r="AA1975" s="113"/>
      <c r="AB1975" s="113"/>
      <c r="AC1975" s="113"/>
      <c r="AD1975" s="113"/>
      <c r="AE1975" s="113"/>
      <c r="AG1975" s="270"/>
      <c r="AN1975" s="113"/>
      <c r="AO1975" s="113"/>
      <c r="AP1975" s="113"/>
      <c r="AQ1975" s="113"/>
      <c r="AR1975" s="113"/>
      <c r="AS1975" s="113"/>
      <c r="AT1975" s="113"/>
      <c r="AU1975" s="113"/>
    </row>
    <row r="1976" spans="3:47" x14ac:dyDescent="0.2">
      <c r="C1976" s="62"/>
      <c r="D1976" s="62"/>
      <c r="AA1976" s="113"/>
      <c r="AB1976" s="113"/>
      <c r="AC1976" s="113"/>
      <c r="AD1976" s="113"/>
      <c r="AE1976" s="113"/>
      <c r="AG1976" s="270"/>
      <c r="AN1976" s="113"/>
      <c r="AO1976" s="113"/>
      <c r="AP1976" s="113"/>
      <c r="AQ1976" s="113"/>
      <c r="AR1976" s="113"/>
      <c r="AS1976" s="113"/>
      <c r="AT1976" s="113"/>
      <c r="AU1976" s="113"/>
    </row>
    <row r="1977" spans="3:47" x14ac:dyDescent="0.2">
      <c r="C1977" s="62"/>
      <c r="D1977" s="62"/>
      <c r="AA1977" s="113"/>
      <c r="AB1977" s="113"/>
      <c r="AC1977" s="113"/>
      <c r="AD1977" s="113"/>
      <c r="AE1977" s="113"/>
      <c r="AG1977" s="270"/>
      <c r="AN1977" s="113"/>
      <c r="AO1977" s="113"/>
      <c r="AP1977" s="113"/>
      <c r="AQ1977" s="113"/>
      <c r="AR1977" s="113"/>
      <c r="AS1977" s="113"/>
      <c r="AT1977" s="113"/>
      <c r="AU1977" s="113"/>
    </row>
    <row r="1978" spans="3:47" x14ac:dyDescent="0.2">
      <c r="C1978" s="62"/>
      <c r="D1978" s="62"/>
      <c r="AA1978" s="113"/>
      <c r="AB1978" s="113"/>
      <c r="AC1978" s="113"/>
      <c r="AD1978" s="113"/>
      <c r="AE1978" s="113"/>
      <c r="AG1978" s="270"/>
      <c r="AN1978" s="113"/>
      <c r="AO1978" s="113"/>
      <c r="AP1978" s="113"/>
      <c r="AQ1978" s="113"/>
      <c r="AR1978" s="113"/>
      <c r="AS1978" s="113"/>
      <c r="AT1978" s="113"/>
      <c r="AU1978" s="113"/>
    </row>
    <row r="1979" spans="3:47" x14ac:dyDescent="0.2">
      <c r="C1979" s="62"/>
      <c r="D1979" s="62"/>
      <c r="AA1979" s="113"/>
      <c r="AB1979" s="113"/>
      <c r="AC1979" s="113"/>
      <c r="AD1979" s="113"/>
      <c r="AE1979" s="113"/>
      <c r="AG1979" s="270"/>
      <c r="AN1979" s="113"/>
      <c r="AO1979" s="113"/>
      <c r="AP1979" s="113"/>
      <c r="AQ1979" s="113"/>
      <c r="AR1979" s="113"/>
      <c r="AS1979" s="113"/>
      <c r="AT1979" s="113"/>
      <c r="AU1979" s="113"/>
    </row>
    <row r="1980" spans="3:47" x14ac:dyDescent="0.2">
      <c r="C1980" s="62"/>
      <c r="D1980" s="62"/>
      <c r="AA1980" s="113"/>
      <c r="AB1980" s="113"/>
      <c r="AC1980" s="113"/>
      <c r="AD1980" s="113"/>
      <c r="AE1980" s="113"/>
      <c r="AG1980" s="270"/>
      <c r="AN1980" s="113"/>
      <c r="AO1980" s="113"/>
      <c r="AP1980" s="113"/>
      <c r="AQ1980" s="113"/>
      <c r="AR1980" s="113"/>
      <c r="AS1980" s="113"/>
      <c r="AT1980" s="113"/>
      <c r="AU1980" s="113"/>
    </row>
    <row r="1981" spans="3:47" x14ac:dyDescent="0.2">
      <c r="C1981" s="62"/>
      <c r="D1981" s="62"/>
      <c r="AA1981" s="113"/>
      <c r="AB1981" s="113"/>
      <c r="AC1981" s="113"/>
      <c r="AD1981" s="113"/>
      <c r="AE1981" s="113"/>
      <c r="AG1981" s="270"/>
      <c r="AN1981" s="113"/>
      <c r="AO1981" s="113"/>
      <c r="AP1981" s="113"/>
      <c r="AQ1981" s="113"/>
      <c r="AR1981" s="113"/>
      <c r="AS1981" s="113"/>
      <c r="AT1981" s="113"/>
      <c r="AU1981" s="113"/>
    </row>
    <row r="1982" spans="3:47" x14ac:dyDescent="0.2">
      <c r="C1982" s="62"/>
      <c r="D1982" s="62"/>
      <c r="AA1982" s="113"/>
      <c r="AB1982" s="113"/>
      <c r="AC1982" s="113"/>
      <c r="AD1982" s="113"/>
      <c r="AE1982" s="113"/>
      <c r="AG1982" s="270"/>
      <c r="AN1982" s="113"/>
      <c r="AO1982" s="113"/>
      <c r="AP1982" s="113"/>
      <c r="AQ1982" s="113"/>
      <c r="AR1982" s="113"/>
      <c r="AS1982" s="113"/>
      <c r="AT1982" s="113"/>
      <c r="AU1982" s="113"/>
    </row>
    <row r="1983" spans="3:47" x14ac:dyDescent="0.2">
      <c r="C1983" s="62"/>
      <c r="D1983" s="62"/>
      <c r="AA1983" s="113"/>
      <c r="AB1983" s="113"/>
      <c r="AC1983" s="113"/>
      <c r="AD1983" s="113"/>
      <c r="AE1983" s="113"/>
      <c r="AG1983" s="270"/>
      <c r="AN1983" s="113"/>
      <c r="AO1983" s="113"/>
      <c r="AP1983" s="113"/>
      <c r="AQ1983" s="113"/>
      <c r="AR1983" s="113"/>
      <c r="AS1983" s="113"/>
      <c r="AT1983" s="113"/>
      <c r="AU1983" s="113"/>
    </row>
    <row r="1984" spans="3:47" x14ac:dyDescent="0.2">
      <c r="C1984" s="62"/>
      <c r="D1984" s="62"/>
      <c r="AA1984" s="113"/>
      <c r="AB1984" s="113"/>
      <c r="AC1984" s="113"/>
      <c r="AD1984" s="113"/>
      <c r="AE1984" s="113"/>
      <c r="AG1984" s="270"/>
      <c r="AN1984" s="113"/>
      <c r="AO1984" s="113"/>
      <c r="AP1984" s="113"/>
      <c r="AQ1984" s="113"/>
      <c r="AR1984" s="113"/>
      <c r="AS1984" s="113"/>
      <c r="AT1984" s="113"/>
      <c r="AU1984" s="113"/>
    </row>
    <row r="1985" spans="3:47" x14ac:dyDescent="0.2">
      <c r="C1985" s="62"/>
      <c r="D1985" s="62"/>
      <c r="AA1985" s="113"/>
      <c r="AB1985" s="113"/>
      <c r="AC1985" s="113"/>
      <c r="AD1985" s="113"/>
      <c r="AE1985" s="113"/>
      <c r="AG1985" s="270"/>
      <c r="AN1985" s="113"/>
      <c r="AO1985" s="113"/>
      <c r="AP1985" s="113"/>
      <c r="AQ1985" s="113"/>
      <c r="AR1985" s="113"/>
      <c r="AS1985" s="113"/>
      <c r="AT1985" s="113"/>
      <c r="AU1985" s="113"/>
    </row>
    <row r="1986" spans="3:47" x14ac:dyDescent="0.2">
      <c r="C1986" s="62"/>
      <c r="D1986" s="62"/>
      <c r="AA1986" s="113"/>
      <c r="AB1986" s="113"/>
      <c r="AC1986" s="113"/>
      <c r="AD1986" s="113"/>
      <c r="AE1986" s="113"/>
      <c r="AG1986" s="270"/>
      <c r="AN1986" s="113"/>
      <c r="AO1986" s="113"/>
      <c r="AP1986" s="113"/>
      <c r="AQ1986" s="113"/>
      <c r="AR1986" s="113"/>
      <c r="AS1986" s="113"/>
      <c r="AT1986" s="113"/>
      <c r="AU1986" s="113"/>
    </row>
    <row r="1987" spans="3:47" x14ac:dyDescent="0.2">
      <c r="C1987" s="62"/>
      <c r="D1987" s="62"/>
      <c r="AA1987" s="113"/>
      <c r="AB1987" s="113"/>
      <c r="AC1987" s="113"/>
      <c r="AD1987" s="113"/>
      <c r="AE1987" s="113"/>
      <c r="AG1987" s="270"/>
      <c r="AN1987" s="113"/>
      <c r="AO1987" s="113"/>
      <c r="AP1987" s="113"/>
      <c r="AQ1987" s="113"/>
      <c r="AR1987" s="113"/>
      <c r="AS1987" s="113"/>
      <c r="AT1987" s="113"/>
      <c r="AU1987" s="113"/>
    </row>
    <row r="1988" spans="3:47" x14ac:dyDescent="0.2">
      <c r="C1988" s="62"/>
      <c r="D1988" s="62"/>
      <c r="AA1988" s="113"/>
      <c r="AB1988" s="113"/>
      <c r="AC1988" s="113"/>
      <c r="AD1988" s="113"/>
      <c r="AE1988" s="113"/>
      <c r="AG1988" s="270"/>
      <c r="AN1988" s="113"/>
      <c r="AO1988" s="113"/>
      <c r="AP1988" s="113"/>
      <c r="AQ1988" s="113"/>
      <c r="AR1988" s="113"/>
      <c r="AS1988" s="113"/>
      <c r="AT1988" s="113"/>
      <c r="AU1988" s="113"/>
    </row>
    <row r="1989" spans="3:47" x14ac:dyDescent="0.2">
      <c r="C1989" s="62"/>
      <c r="D1989" s="62"/>
      <c r="AA1989" s="113"/>
      <c r="AB1989" s="113"/>
      <c r="AC1989" s="113"/>
      <c r="AD1989" s="113"/>
      <c r="AE1989" s="113"/>
      <c r="AG1989" s="270"/>
      <c r="AN1989" s="113"/>
      <c r="AO1989" s="113"/>
      <c r="AP1989" s="113"/>
      <c r="AQ1989" s="113"/>
      <c r="AR1989" s="113"/>
      <c r="AS1989" s="113"/>
      <c r="AT1989" s="113"/>
      <c r="AU1989" s="113"/>
    </row>
    <row r="1990" spans="3:47" x14ac:dyDescent="0.2">
      <c r="C1990" s="62"/>
      <c r="D1990" s="62"/>
      <c r="AA1990" s="113"/>
      <c r="AB1990" s="113"/>
      <c r="AC1990" s="113"/>
      <c r="AD1990" s="113"/>
      <c r="AE1990" s="113"/>
      <c r="AG1990" s="270"/>
      <c r="AN1990" s="113"/>
      <c r="AO1990" s="113"/>
      <c r="AP1990" s="113"/>
      <c r="AQ1990" s="113"/>
      <c r="AR1990" s="113"/>
      <c r="AS1990" s="113"/>
      <c r="AT1990" s="113"/>
      <c r="AU1990" s="113"/>
    </row>
    <row r="1991" spans="3:47" x14ac:dyDescent="0.2">
      <c r="C1991" s="62"/>
      <c r="D1991" s="62"/>
      <c r="AA1991" s="113"/>
      <c r="AB1991" s="113"/>
      <c r="AC1991" s="113"/>
      <c r="AD1991" s="113"/>
      <c r="AE1991" s="113"/>
      <c r="AG1991" s="270"/>
      <c r="AN1991" s="113"/>
      <c r="AO1991" s="113"/>
      <c r="AP1991" s="113"/>
      <c r="AQ1991" s="113"/>
      <c r="AR1991" s="113"/>
      <c r="AS1991" s="113"/>
      <c r="AT1991" s="113"/>
      <c r="AU1991" s="113"/>
    </row>
    <row r="1992" spans="3:47" x14ac:dyDescent="0.2">
      <c r="C1992" s="62"/>
      <c r="D1992" s="62"/>
      <c r="AA1992" s="113"/>
      <c r="AB1992" s="113"/>
      <c r="AC1992" s="113"/>
      <c r="AD1992" s="113"/>
      <c r="AE1992" s="113"/>
      <c r="AG1992" s="270"/>
      <c r="AN1992" s="113"/>
      <c r="AO1992" s="113"/>
      <c r="AP1992" s="113"/>
      <c r="AQ1992" s="113"/>
      <c r="AR1992" s="113"/>
      <c r="AS1992" s="113"/>
      <c r="AT1992" s="113"/>
      <c r="AU1992" s="113"/>
    </row>
    <row r="1993" spans="3:47" x14ac:dyDescent="0.2">
      <c r="C1993" s="62"/>
      <c r="D1993" s="62"/>
      <c r="AA1993" s="113"/>
      <c r="AB1993" s="113"/>
      <c r="AC1993" s="113"/>
      <c r="AD1993" s="113"/>
      <c r="AE1993" s="113"/>
      <c r="AG1993" s="270"/>
      <c r="AN1993" s="113"/>
      <c r="AO1993" s="113"/>
      <c r="AP1993" s="113"/>
      <c r="AQ1993" s="113"/>
      <c r="AR1993" s="113"/>
      <c r="AS1993" s="113"/>
      <c r="AT1993" s="113"/>
      <c r="AU1993" s="113"/>
    </row>
    <row r="1994" spans="3:47" x14ac:dyDescent="0.2">
      <c r="C1994" s="62"/>
      <c r="D1994" s="62"/>
      <c r="AA1994" s="113"/>
      <c r="AB1994" s="113"/>
      <c r="AC1994" s="113"/>
      <c r="AD1994" s="113"/>
      <c r="AE1994" s="113"/>
      <c r="AG1994" s="270"/>
      <c r="AN1994" s="113"/>
      <c r="AO1994" s="113"/>
      <c r="AP1994" s="113"/>
      <c r="AQ1994" s="113"/>
      <c r="AR1994" s="113"/>
      <c r="AS1994" s="113"/>
      <c r="AT1994" s="113"/>
      <c r="AU1994" s="113"/>
    </row>
    <row r="1995" spans="3:47" x14ac:dyDescent="0.2">
      <c r="C1995" s="62"/>
      <c r="D1995" s="62"/>
      <c r="AA1995" s="113"/>
      <c r="AB1995" s="113"/>
      <c r="AC1995" s="113"/>
      <c r="AD1995" s="113"/>
      <c r="AE1995" s="113"/>
      <c r="AG1995" s="270"/>
      <c r="AN1995" s="113"/>
      <c r="AO1995" s="113"/>
      <c r="AP1995" s="113"/>
      <c r="AQ1995" s="113"/>
      <c r="AR1995" s="113"/>
      <c r="AS1995" s="113"/>
      <c r="AT1995" s="113"/>
      <c r="AU1995" s="113"/>
    </row>
    <row r="1996" spans="3:47" x14ac:dyDescent="0.2">
      <c r="C1996" s="62"/>
      <c r="D1996" s="62"/>
      <c r="AA1996" s="113"/>
      <c r="AB1996" s="113"/>
      <c r="AC1996" s="113"/>
      <c r="AD1996" s="113"/>
      <c r="AE1996" s="113"/>
      <c r="AG1996" s="270"/>
      <c r="AN1996" s="113"/>
      <c r="AO1996" s="113"/>
      <c r="AP1996" s="113"/>
      <c r="AQ1996" s="113"/>
      <c r="AR1996" s="113"/>
      <c r="AS1996" s="113"/>
      <c r="AT1996" s="113"/>
      <c r="AU1996" s="113"/>
    </row>
    <row r="1997" spans="3:47" x14ac:dyDescent="0.2">
      <c r="C1997" s="62"/>
      <c r="D1997" s="62"/>
      <c r="AA1997" s="113"/>
      <c r="AB1997" s="113"/>
      <c r="AC1997" s="113"/>
      <c r="AD1997" s="113"/>
      <c r="AE1997" s="113"/>
      <c r="AG1997" s="270"/>
      <c r="AN1997" s="113"/>
      <c r="AO1997" s="113"/>
      <c r="AP1997" s="113"/>
      <c r="AQ1997" s="113"/>
      <c r="AR1997" s="113"/>
      <c r="AS1997" s="113"/>
      <c r="AT1997" s="113"/>
      <c r="AU1997" s="113"/>
    </row>
    <row r="1998" spans="3:47" x14ac:dyDescent="0.2">
      <c r="C1998" s="62"/>
      <c r="D1998" s="62"/>
      <c r="AA1998" s="113"/>
      <c r="AB1998" s="113"/>
      <c r="AC1998" s="113"/>
      <c r="AD1998" s="113"/>
      <c r="AE1998" s="113"/>
      <c r="AG1998" s="270"/>
      <c r="AN1998" s="113"/>
      <c r="AO1998" s="113"/>
      <c r="AP1998" s="113"/>
      <c r="AQ1998" s="113"/>
      <c r="AR1998" s="113"/>
      <c r="AS1998" s="113"/>
      <c r="AT1998" s="113"/>
      <c r="AU1998" s="113"/>
    </row>
    <row r="1999" spans="3:47" x14ac:dyDescent="0.2">
      <c r="C1999" s="62"/>
      <c r="D1999" s="62"/>
      <c r="AA1999" s="113"/>
      <c r="AB1999" s="113"/>
      <c r="AC1999" s="113"/>
      <c r="AD1999" s="113"/>
      <c r="AE1999" s="113"/>
      <c r="AG1999" s="270"/>
      <c r="AN1999" s="113"/>
      <c r="AO1999" s="113"/>
      <c r="AP1999" s="113"/>
      <c r="AQ1999" s="113"/>
      <c r="AR1999" s="113"/>
      <c r="AS1999" s="113"/>
      <c r="AT1999" s="113"/>
      <c r="AU1999" s="113"/>
    </row>
    <row r="2000" spans="3:47" x14ac:dyDescent="0.2">
      <c r="C2000" s="62"/>
      <c r="D2000" s="62"/>
      <c r="AA2000" s="113"/>
      <c r="AB2000" s="113"/>
      <c r="AC2000" s="113"/>
      <c r="AD2000" s="113"/>
      <c r="AE2000" s="113"/>
      <c r="AG2000" s="270"/>
      <c r="AN2000" s="113"/>
      <c r="AO2000" s="113"/>
      <c r="AP2000" s="113"/>
      <c r="AQ2000" s="113"/>
      <c r="AR2000" s="113"/>
      <c r="AS2000" s="113"/>
      <c r="AT2000" s="113"/>
      <c r="AU2000" s="113"/>
    </row>
    <row r="2001" spans="3:47" x14ac:dyDescent="0.2">
      <c r="C2001" s="62"/>
      <c r="D2001" s="62"/>
      <c r="AA2001" s="113"/>
      <c r="AB2001" s="113"/>
      <c r="AC2001" s="113"/>
      <c r="AD2001" s="113"/>
      <c r="AE2001" s="113"/>
      <c r="AG2001" s="270"/>
      <c r="AN2001" s="113"/>
      <c r="AO2001" s="113"/>
      <c r="AP2001" s="113"/>
      <c r="AQ2001" s="113"/>
      <c r="AR2001" s="113"/>
      <c r="AS2001" s="113"/>
      <c r="AT2001" s="113"/>
      <c r="AU2001" s="113"/>
    </row>
    <row r="2002" spans="3:47" x14ac:dyDescent="0.2">
      <c r="C2002" s="62"/>
      <c r="D2002" s="62"/>
      <c r="AA2002" s="113"/>
      <c r="AB2002" s="113"/>
      <c r="AC2002" s="113"/>
      <c r="AD2002" s="113"/>
      <c r="AE2002" s="113"/>
      <c r="AG2002" s="270"/>
      <c r="AN2002" s="113"/>
      <c r="AO2002" s="113"/>
      <c r="AP2002" s="113"/>
      <c r="AQ2002" s="113"/>
      <c r="AR2002" s="113"/>
      <c r="AS2002" s="113"/>
      <c r="AT2002" s="113"/>
      <c r="AU2002" s="113"/>
    </row>
    <row r="2003" spans="3:47" x14ac:dyDescent="0.2">
      <c r="C2003" s="62"/>
      <c r="D2003" s="62"/>
      <c r="AA2003" s="113"/>
      <c r="AB2003" s="113"/>
      <c r="AC2003" s="113"/>
      <c r="AD2003" s="113"/>
      <c r="AE2003" s="113"/>
      <c r="AG2003" s="270"/>
      <c r="AN2003" s="113"/>
      <c r="AO2003" s="113"/>
      <c r="AP2003" s="113"/>
      <c r="AQ2003" s="113"/>
      <c r="AR2003" s="113"/>
      <c r="AS2003" s="113"/>
      <c r="AT2003" s="113"/>
      <c r="AU2003" s="113"/>
    </row>
    <row r="2004" spans="3:47" x14ac:dyDescent="0.2">
      <c r="C2004" s="62"/>
      <c r="D2004" s="62"/>
      <c r="AA2004" s="113"/>
      <c r="AB2004" s="113"/>
      <c r="AC2004" s="113"/>
      <c r="AD2004" s="113"/>
      <c r="AE2004" s="113"/>
      <c r="AG2004" s="270"/>
      <c r="AN2004" s="113"/>
      <c r="AO2004" s="113"/>
      <c r="AP2004" s="113"/>
      <c r="AQ2004" s="113"/>
      <c r="AR2004" s="113"/>
      <c r="AS2004" s="113"/>
      <c r="AT2004" s="113"/>
      <c r="AU2004" s="113"/>
    </row>
    <row r="2005" spans="3:47" x14ac:dyDescent="0.2">
      <c r="C2005" s="62"/>
      <c r="D2005" s="62"/>
      <c r="AA2005" s="113"/>
      <c r="AB2005" s="113"/>
      <c r="AC2005" s="113"/>
      <c r="AD2005" s="113"/>
      <c r="AE2005" s="113"/>
      <c r="AG2005" s="270"/>
      <c r="AN2005" s="113"/>
      <c r="AO2005" s="113"/>
      <c r="AP2005" s="113"/>
      <c r="AQ2005" s="113"/>
      <c r="AR2005" s="113"/>
      <c r="AS2005" s="113"/>
      <c r="AT2005" s="113"/>
      <c r="AU2005" s="113"/>
    </row>
    <row r="2006" spans="3:47" x14ac:dyDescent="0.2">
      <c r="C2006" s="62"/>
      <c r="D2006" s="62"/>
      <c r="AA2006" s="113"/>
      <c r="AB2006" s="113"/>
      <c r="AC2006" s="113"/>
      <c r="AD2006" s="113"/>
      <c r="AE2006" s="113"/>
      <c r="AG2006" s="270"/>
      <c r="AN2006" s="113"/>
      <c r="AO2006" s="113"/>
      <c r="AP2006" s="113"/>
      <c r="AQ2006" s="113"/>
      <c r="AR2006" s="113"/>
      <c r="AS2006" s="113"/>
      <c r="AT2006" s="113"/>
      <c r="AU2006" s="113"/>
    </row>
    <row r="2007" spans="3:47" x14ac:dyDescent="0.2">
      <c r="C2007" s="62"/>
      <c r="D2007" s="62"/>
      <c r="AA2007" s="113"/>
      <c r="AB2007" s="113"/>
      <c r="AC2007" s="113"/>
      <c r="AD2007" s="113"/>
      <c r="AE2007" s="113"/>
      <c r="AG2007" s="270"/>
      <c r="AN2007" s="113"/>
      <c r="AO2007" s="113"/>
      <c r="AP2007" s="113"/>
      <c r="AQ2007" s="113"/>
      <c r="AR2007" s="113"/>
      <c r="AS2007" s="113"/>
      <c r="AT2007" s="113"/>
      <c r="AU2007" s="113"/>
    </row>
    <row r="2008" spans="3:47" x14ac:dyDescent="0.2">
      <c r="C2008" s="62"/>
      <c r="D2008" s="62"/>
      <c r="AA2008" s="113"/>
      <c r="AB2008" s="113"/>
      <c r="AC2008" s="113"/>
      <c r="AD2008" s="113"/>
      <c r="AE2008" s="113"/>
      <c r="AG2008" s="270"/>
      <c r="AN2008" s="113"/>
      <c r="AO2008" s="113"/>
      <c r="AP2008" s="113"/>
      <c r="AQ2008" s="113"/>
      <c r="AR2008" s="113"/>
      <c r="AS2008" s="113"/>
      <c r="AT2008" s="113"/>
      <c r="AU2008" s="113"/>
    </row>
    <row r="2009" spans="3:47" x14ac:dyDescent="0.2">
      <c r="C2009" s="62"/>
      <c r="D2009" s="62"/>
      <c r="AA2009" s="113"/>
      <c r="AB2009" s="113"/>
      <c r="AC2009" s="113"/>
      <c r="AD2009" s="113"/>
      <c r="AE2009" s="113"/>
      <c r="AG2009" s="270"/>
      <c r="AN2009" s="113"/>
      <c r="AO2009" s="113"/>
      <c r="AP2009" s="113"/>
      <c r="AQ2009" s="113"/>
      <c r="AR2009" s="113"/>
      <c r="AS2009" s="113"/>
      <c r="AT2009" s="113"/>
      <c r="AU2009" s="113"/>
    </row>
    <row r="2010" spans="3:47" x14ac:dyDescent="0.2">
      <c r="C2010" s="62"/>
      <c r="D2010" s="62"/>
      <c r="AA2010" s="113"/>
      <c r="AB2010" s="113"/>
      <c r="AC2010" s="113"/>
      <c r="AD2010" s="113"/>
      <c r="AE2010" s="113"/>
      <c r="AG2010" s="270"/>
      <c r="AN2010" s="113"/>
      <c r="AO2010" s="113"/>
      <c r="AP2010" s="113"/>
      <c r="AQ2010" s="113"/>
      <c r="AR2010" s="113"/>
      <c r="AS2010" s="113"/>
      <c r="AT2010" s="113"/>
      <c r="AU2010" s="113"/>
    </row>
    <row r="2011" spans="3:47" x14ac:dyDescent="0.2">
      <c r="C2011" s="62"/>
      <c r="D2011" s="62"/>
      <c r="AA2011" s="113"/>
      <c r="AB2011" s="113"/>
      <c r="AC2011" s="113"/>
      <c r="AD2011" s="113"/>
      <c r="AE2011" s="113"/>
      <c r="AG2011" s="270"/>
      <c r="AN2011" s="113"/>
      <c r="AO2011" s="113"/>
      <c r="AP2011" s="113"/>
      <c r="AQ2011" s="113"/>
      <c r="AR2011" s="113"/>
      <c r="AS2011" s="113"/>
      <c r="AT2011" s="113"/>
      <c r="AU2011" s="113"/>
    </row>
    <row r="2012" spans="3:47" x14ac:dyDescent="0.2">
      <c r="C2012" s="62"/>
      <c r="D2012" s="62"/>
      <c r="AA2012" s="113"/>
      <c r="AB2012" s="113"/>
      <c r="AC2012" s="113"/>
      <c r="AD2012" s="113"/>
      <c r="AE2012" s="113"/>
      <c r="AG2012" s="270"/>
      <c r="AN2012" s="113"/>
      <c r="AO2012" s="113"/>
      <c r="AP2012" s="113"/>
      <c r="AQ2012" s="113"/>
      <c r="AR2012" s="113"/>
      <c r="AS2012" s="113"/>
      <c r="AT2012" s="113"/>
      <c r="AU2012" s="113"/>
    </row>
    <row r="2013" spans="3:47" x14ac:dyDescent="0.2">
      <c r="C2013" s="62"/>
      <c r="D2013" s="62"/>
      <c r="AA2013" s="113"/>
      <c r="AB2013" s="113"/>
      <c r="AC2013" s="113"/>
      <c r="AD2013" s="113"/>
      <c r="AE2013" s="113"/>
      <c r="AG2013" s="270"/>
      <c r="AN2013" s="113"/>
      <c r="AO2013" s="113"/>
      <c r="AP2013" s="113"/>
      <c r="AQ2013" s="113"/>
      <c r="AR2013" s="113"/>
      <c r="AS2013" s="113"/>
      <c r="AT2013" s="113"/>
      <c r="AU2013" s="113"/>
    </row>
    <row r="2014" spans="3:47" x14ac:dyDescent="0.2">
      <c r="C2014" s="62"/>
      <c r="D2014" s="62"/>
      <c r="AA2014" s="113"/>
      <c r="AB2014" s="113"/>
      <c r="AC2014" s="113"/>
      <c r="AD2014" s="113"/>
      <c r="AE2014" s="113"/>
      <c r="AG2014" s="270"/>
      <c r="AN2014" s="113"/>
      <c r="AO2014" s="113"/>
      <c r="AP2014" s="113"/>
      <c r="AQ2014" s="113"/>
      <c r="AR2014" s="113"/>
      <c r="AS2014" s="113"/>
      <c r="AT2014" s="113"/>
      <c r="AU2014" s="113"/>
    </row>
    <row r="2015" spans="3:47" x14ac:dyDescent="0.2">
      <c r="C2015" s="62"/>
      <c r="D2015" s="62"/>
      <c r="AA2015" s="113"/>
      <c r="AB2015" s="113"/>
      <c r="AC2015" s="113"/>
      <c r="AD2015" s="113"/>
      <c r="AE2015" s="113"/>
      <c r="AG2015" s="270"/>
      <c r="AN2015" s="113"/>
      <c r="AO2015" s="113"/>
      <c r="AP2015" s="113"/>
      <c r="AQ2015" s="113"/>
      <c r="AR2015" s="113"/>
      <c r="AS2015" s="113"/>
      <c r="AT2015" s="113"/>
      <c r="AU2015" s="113"/>
    </row>
    <row r="2016" spans="3:47" x14ac:dyDescent="0.2">
      <c r="C2016" s="62"/>
      <c r="D2016" s="62"/>
      <c r="AA2016" s="113"/>
      <c r="AB2016" s="113"/>
      <c r="AC2016" s="113"/>
      <c r="AD2016" s="113"/>
      <c r="AE2016" s="113"/>
      <c r="AG2016" s="270"/>
      <c r="AN2016" s="113"/>
      <c r="AO2016" s="113"/>
      <c r="AP2016" s="113"/>
      <c r="AQ2016" s="113"/>
      <c r="AR2016" s="113"/>
      <c r="AS2016" s="113"/>
      <c r="AT2016" s="113"/>
      <c r="AU2016" s="113"/>
    </row>
    <row r="2017" spans="3:47" x14ac:dyDescent="0.2">
      <c r="C2017" s="62"/>
      <c r="D2017" s="62"/>
      <c r="AA2017" s="113"/>
      <c r="AB2017" s="113"/>
      <c r="AC2017" s="113"/>
      <c r="AD2017" s="113"/>
      <c r="AE2017" s="113"/>
      <c r="AG2017" s="270"/>
      <c r="AN2017" s="113"/>
      <c r="AO2017" s="113"/>
      <c r="AP2017" s="113"/>
      <c r="AQ2017" s="113"/>
      <c r="AR2017" s="113"/>
      <c r="AS2017" s="113"/>
      <c r="AT2017" s="113"/>
      <c r="AU2017" s="113"/>
    </row>
    <row r="2018" spans="3:47" x14ac:dyDescent="0.2">
      <c r="C2018" s="62"/>
      <c r="D2018" s="62"/>
      <c r="AA2018" s="113"/>
      <c r="AB2018" s="113"/>
      <c r="AC2018" s="113"/>
      <c r="AD2018" s="113"/>
      <c r="AE2018" s="113"/>
      <c r="AG2018" s="270"/>
      <c r="AN2018" s="113"/>
      <c r="AO2018" s="113"/>
      <c r="AP2018" s="113"/>
      <c r="AQ2018" s="113"/>
      <c r="AR2018" s="113"/>
      <c r="AS2018" s="113"/>
      <c r="AT2018" s="113"/>
      <c r="AU2018" s="113"/>
    </row>
    <row r="2019" spans="3:47" x14ac:dyDescent="0.2">
      <c r="C2019" s="62"/>
      <c r="D2019" s="62"/>
      <c r="AA2019" s="113"/>
      <c r="AB2019" s="113"/>
      <c r="AC2019" s="113"/>
      <c r="AD2019" s="113"/>
      <c r="AE2019" s="113"/>
      <c r="AG2019" s="270"/>
      <c r="AN2019" s="113"/>
      <c r="AO2019" s="113"/>
      <c r="AP2019" s="113"/>
      <c r="AQ2019" s="113"/>
      <c r="AR2019" s="113"/>
      <c r="AS2019" s="113"/>
      <c r="AT2019" s="113"/>
      <c r="AU2019" s="113"/>
    </row>
    <row r="2020" spans="3:47" x14ac:dyDescent="0.2">
      <c r="C2020" s="62"/>
      <c r="D2020" s="62"/>
      <c r="AA2020" s="113"/>
      <c r="AB2020" s="113"/>
      <c r="AC2020" s="113"/>
      <c r="AD2020" s="113"/>
      <c r="AE2020" s="113"/>
      <c r="AG2020" s="270"/>
      <c r="AN2020" s="113"/>
      <c r="AO2020" s="113"/>
      <c r="AP2020" s="113"/>
      <c r="AQ2020" s="113"/>
      <c r="AR2020" s="113"/>
      <c r="AS2020" s="113"/>
      <c r="AT2020" s="113"/>
      <c r="AU2020" s="113"/>
    </row>
    <row r="2021" spans="3:47" x14ac:dyDescent="0.2">
      <c r="C2021" s="62"/>
      <c r="D2021" s="62"/>
      <c r="AA2021" s="113"/>
      <c r="AB2021" s="113"/>
      <c r="AC2021" s="113"/>
      <c r="AD2021" s="113"/>
      <c r="AE2021" s="113"/>
      <c r="AG2021" s="270"/>
      <c r="AN2021" s="113"/>
      <c r="AO2021" s="113"/>
      <c r="AP2021" s="113"/>
      <c r="AQ2021" s="113"/>
      <c r="AR2021" s="113"/>
      <c r="AS2021" s="113"/>
      <c r="AT2021" s="113"/>
      <c r="AU2021" s="113"/>
    </row>
    <row r="2022" spans="3:47" x14ac:dyDescent="0.2">
      <c r="C2022" s="62"/>
      <c r="D2022" s="62"/>
      <c r="AA2022" s="113"/>
      <c r="AB2022" s="113"/>
      <c r="AC2022" s="113"/>
      <c r="AD2022" s="113"/>
      <c r="AE2022" s="113"/>
      <c r="AG2022" s="270"/>
      <c r="AN2022" s="113"/>
      <c r="AO2022" s="113"/>
      <c r="AP2022" s="113"/>
      <c r="AQ2022" s="113"/>
      <c r="AR2022" s="113"/>
      <c r="AS2022" s="113"/>
      <c r="AT2022" s="113"/>
      <c r="AU2022" s="113"/>
    </row>
    <row r="2023" spans="3:47" x14ac:dyDescent="0.2">
      <c r="C2023" s="62"/>
      <c r="D2023" s="62"/>
      <c r="AA2023" s="113"/>
      <c r="AB2023" s="113"/>
      <c r="AC2023" s="113"/>
      <c r="AD2023" s="113"/>
      <c r="AE2023" s="113"/>
      <c r="AG2023" s="270"/>
      <c r="AN2023" s="113"/>
      <c r="AO2023" s="113"/>
      <c r="AP2023" s="113"/>
      <c r="AQ2023" s="113"/>
      <c r="AR2023" s="113"/>
      <c r="AS2023" s="113"/>
      <c r="AT2023" s="113"/>
      <c r="AU2023" s="113"/>
    </row>
    <row r="2024" spans="3:47" x14ac:dyDescent="0.2">
      <c r="C2024" s="62"/>
      <c r="D2024" s="62"/>
      <c r="AA2024" s="113"/>
      <c r="AB2024" s="113"/>
      <c r="AC2024" s="113"/>
      <c r="AD2024" s="113"/>
      <c r="AE2024" s="113"/>
      <c r="AG2024" s="270"/>
      <c r="AN2024" s="113"/>
      <c r="AO2024" s="113"/>
      <c r="AP2024" s="113"/>
      <c r="AQ2024" s="113"/>
      <c r="AR2024" s="113"/>
      <c r="AS2024" s="113"/>
      <c r="AT2024" s="113"/>
      <c r="AU2024" s="113"/>
    </row>
    <row r="2025" spans="3:47" x14ac:dyDescent="0.2">
      <c r="C2025" s="62"/>
      <c r="D2025" s="62"/>
      <c r="AA2025" s="113"/>
      <c r="AB2025" s="113"/>
      <c r="AC2025" s="113"/>
      <c r="AD2025" s="113"/>
      <c r="AE2025" s="113"/>
      <c r="AG2025" s="270"/>
      <c r="AN2025" s="113"/>
      <c r="AO2025" s="113"/>
      <c r="AP2025" s="113"/>
      <c r="AQ2025" s="113"/>
      <c r="AR2025" s="113"/>
      <c r="AS2025" s="113"/>
      <c r="AT2025" s="113"/>
      <c r="AU2025" s="113"/>
    </row>
    <row r="2026" spans="3:47" x14ac:dyDescent="0.2">
      <c r="C2026" s="62"/>
      <c r="D2026" s="62"/>
      <c r="AA2026" s="113"/>
      <c r="AB2026" s="113"/>
      <c r="AC2026" s="113"/>
      <c r="AD2026" s="113"/>
      <c r="AE2026" s="113"/>
      <c r="AG2026" s="270"/>
      <c r="AN2026" s="113"/>
      <c r="AO2026" s="113"/>
      <c r="AP2026" s="113"/>
      <c r="AQ2026" s="113"/>
      <c r="AR2026" s="113"/>
      <c r="AS2026" s="113"/>
      <c r="AT2026" s="113"/>
      <c r="AU2026" s="113"/>
    </row>
    <row r="2027" spans="3:47" x14ac:dyDescent="0.2">
      <c r="C2027" s="62"/>
      <c r="D2027" s="62"/>
      <c r="AA2027" s="113"/>
      <c r="AB2027" s="113"/>
      <c r="AC2027" s="113"/>
      <c r="AD2027" s="113"/>
      <c r="AE2027" s="113"/>
      <c r="AG2027" s="270"/>
      <c r="AN2027" s="113"/>
      <c r="AO2027" s="113"/>
      <c r="AP2027" s="113"/>
      <c r="AQ2027" s="113"/>
      <c r="AR2027" s="113"/>
      <c r="AS2027" s="113"/>
      <c r="AT2027" s="113"/>
      <c r="AU2027" s="113"/>
    </row>
    <row r="2028" spans="3:47" x14ac:dyDescent="0.2">
      <c r="C2028" s="62"/>
      <c r="D2028" s="62"/>
      <c r="AA2028" s="113"/>
      <c r="AB2028" s="113"/>
      <c r="AC2028" s="113"/>
      <c r="AD2028" s="113"/>
      <c r="AE2028" s="113"/>
      <c r="AG2028" s="270"/>
      <c r="AN2028" s="113"/>
      <c r="AO2028" s="113"/>
      <c r="AP2028" s="113"/>
      <c r="AQ2028" s="113"/>
      <c r="AR2028" s="113"/>
      <c r="AS2028" s="113"/>
      <c r="AT2028" s="113"/>
      <c r="AU2028" s="113"/>
    </row>
    <row r="2029" spans="3:47" x14ac:dyDescent="0.2">
      <c r="C2029" s="62"/>
      <c r="D2029" s="62"/>
      <c r="AA2029" s="113"/>
      <c r="AB2029" s="113"/>
      <c r="AC2029" s="113"/>
      <c r="AD2029" s="113"/>
      <c r="AE2029" s="113"/>
      <c r="AG2029" s="270"/>
      <c r="AN2029" s="113"/>
      <c r="AO2029" s="113"/>
      <c r="AP2029" s="113"/>
      <c r="AQ2029" s="113"/>
      <c r="AR2029" s="113"/>
      <c r="AS2029" s="113"/>
      <c r="AT2029" s="113"/>
      <c r="AU2029" s="113"/>
    </row>
    <row r="2030" spans="3:47" x14ac:dyDescent="0.2">
      <c r="C2030" s="62"/>
      <c r="D2030" s="62"/>
      <c r="AA2030" s="113"/>
      <c r="AB2030" s="113"/>
      <c r="AC2030" s="113"/>
      <c r="AD2030" s="113"/>
      <c r="AE2030" s="113"/>
      <c r="AG2030" s="270"/>
      <c r="AN2030" s="113"/>
      <c r="AO2030" s="113"/>
      <c r="AP2030" s="113"/>
      <c r="AQ2030" s="113"/>
      <c r="AR2030" s="113"/>
      <c r="AS2030" s="113"/>
      <c r="AT2030" s="113"/>
      <c r="AU2030" s="113"/>
    </row>
    <row r="2031" spans="3:47" x14ac:dyDescent="0.2">
      <c r="C2031" s="62"/>
      <c r="D2031" s="62"/>
      <c r="AA2031" s="113"/>
      <c r="AB2031" s="113"/>
      <c r="AC2031" s="113"/>
      <c r="AD2031" s="113"/>
      <c r="AE2031" s="113"/>
      <c r="AG2031" s="270"/>
      <c r="AN2031" s="113"/>
      <c r="AO2031" s="113"/>
      <c r="AP2031" s="113"/>
      <c r="AQ2031" s="113"/>
      <c r="AR2031" s="113"/>
      <c r="AS2031" s="113"/>
      <c r="AT2031" s="113"/>
      <c r="AU2031" s="113"/>
    </row>
    <row r="2032" spans="3:47" x14ac:dyDescent="0.2">
      <c r="C2032" s="62"/>
      <c r="D2032" s="62"/>
      <c r="AA2032" s="113"/>
      <c r="AB2032" s="113"/>
      <c r="AC2032" s="113"/>
      <c r="AD2032" s="113"/>
      <c r="AE2032" s="113"/>
      <c r="AG2032" s="270"/>
      <c r="AN2032" s="113"/>
      <c r="AO2032" s="113"/>
      <c r="AP2032" s="113"/>
      <c r="AQ2032" s="113"/>
      <c r="AR2032" s="113"/>
      <c r="AS2032" s="113"/>
      <c r="AT2032" s="113"/>
      <c r="AU2032" s="113"/>
    </row>
    <row r="2033" spans="3:47" x14ac:dyDescent="0.2">
      <c r="C2033" s="62"/>
      <c r="D2033" s="62"/>
      <c r="AA2033" s="113"/>
      <c r="AB2033" s="113"/>
      <c r="AC2033" s="113"/>
      <c r="AD2033" s="113"/>
      <c r="AE2033" s="113"/>
      <c r="AG2033" s="270"/>
      <c r="AN2033" s="113"/>
      <c r="AO2033" s="113"/>
      <c r="AP2033" s="113"/>
      <c r="AQ2033" s="113"/>
      <c r="AR2033" s="113"/>
      <c r="AS2033" s="113"/>
      <c r="AT2033" s="113"/>
      <c r="AU2033" s="113"/>
    </row>
    <row r="2034" spans="3:47" x14ac:dyDescent="0.2">
      <c r="C2034" s="62"/>
      <c r="D2034" s="62"/>
      <c r="AA2034" s="113"/>
      <c r="AB2034" s="113"/>
      <c r="AC2034" s="113"/>
      <c r="AD2034" s="113"/>
      <c r="AE2034" s="113"/>
      <c r="AG2034" s="270"/>
      <c r="AN2034" s="113"/>
      <c r="AO2034" s="113"/>
      <c r="AP2034" s="113"/>
      <c r="AQ2034" s="113"/>
      <c r="AR2034" s="113"/>
      <c r="AS2034" s="113"/>
      <c r="AT2034" s="113"/>
      <c r="AU2034" s="113"/>
    </row>
    <row r="2035" spans="3:47" x14ac:dyDescent="0.2">
      <c r="C2035" s="62"/>
      <c r="D2035" s="62"/>
      <c r="AA2035" s="113"/>
      <c r="AB2035" s="113"/>
      <c r="AC2035" s="113"/>
      <c r="AD2035" s="113"/>
      <c r="AE2035" s="113"/>
      <c r="AG2035" s="270"/>
      <c r="AN2035" s="113"/>
      <c r="AO2035" s="113"/>
      <c r="AP2035" s="113"/>
      <c r="AQ2035" s="113"/>
      <c r="AR2035" s="113"/>
      <c r="AS2035" s="113"/>
      <c r="AT2035" s="113"/>
      <c r="AU2035" s="113"/>
    </row>
    <row r="2036" spans="3:47" x14ac:dyDescent="0.2">
      <c r="C2036" s="62"/>
      <c r="D2036" s="62"/>
      <c r="AA2036" s="113"/>
      <c r="AB2036" s="113"/>
      <c r="AC2036" s="113"/>
      <c r="AD2036" s="113"/>
      <c r="AE2036" s="113"/>
      <c r="AG2036" s="270"/>
      <c r="AN2036" s="113"/>
      <c r="AO2036" s="113"/>
      <c r="AP2036" s="113"/>
      <c r="AQ2036" s="113"/>
      <c r="AR2036" s="113"/>
      <c r="AS2036" s="113"/>
      <c r="AT2036" s="113"/>
      <c r="AU2036" s="113"/>
    </row>
    <row r="2037" spans="3:47" x14ac:dyDescent="0.2">
      <c r="C2037" s="62"/>
      <c r="D2037" s="62"/>
      <c r="AA2037" s="113"/>
      <c r="AB2037" s="113"/>
      <c r="AC2037" s="113"/>
      <c r="AD2037" s="113"/>
      <c r="AE2037" s="113"/>
      <c r="AG2037" s="270"/>
      <c r="AN2037" s="113"/>
      <c r="AO2037" s="113"/>
      <c r="AP2037" s="113"/>
      <c r="AQ2037" s="113"/>
      <c r="AR2037" s="113"/>
      <c r="AS2037" s="113"/>
      <c r="AT2037" s="113"/>
      <c r="AU2037" s="113"/>
    </row>
    <row r="2038" spans="3:47" x14ac:dyDescent="0.2">
      <c r="C2038" s="62"/>
      <c r="D2038" s="62"/>
      <c r="AA2038" s="113"/>
      <c r="AB2038" s="113"/>
      <c r="AC2038" s="113"/>
      <c r="AD2038" s="113"/>
      <c r="AE2038" s="113"/>
      <c r="AG2038" s="270"/>
      <c r="AN2038" s="113"/>
      <c r="AO2038" s="113"/>
      <c r="AP2038" s="113"/>
      <c r="AQ2038" s="113"/>
      <c r="AR2038" s="113"/>
      <c r="AS2038" s="113"/>
      <c r="AT2038" s="113"/>
      <c r="AU2038" s="113"/>
    </row>
    <row r="2039" spans="3:47" x14ac:dyDescent="0.2">
      <c r="C2039" s="62"/>
      <c r="D2039" s="62"/>
      <c r="AA2039" s="113"/>
      <c r="AB2039" s="113"/>
      <c r="AC2039" s="113"/>
      <c r="AD2039" s="113"/>
      <c r="AE2039" s="113"/>
      <c r="AG2039" s="270"/>
      <c r="AN2039" s="113"/>
      <c r="AO2039" s="113"/>
      <c r="AP2039" s="113"/>
      <c r="AQ2039" s="113"/>
      <c r="AR2039" s="113"/>
      <c r="AS2039" s="113"/>
      <c r="AT2039" s="113"/>
      <c r="AU2039" s="113"/>
    </row>
    <row r="2040" spans="3:47" x14ac:dyDescent="0.2">
      <c r="C2040" s="62"/>
      <c r="D2040" s="62"/>
      <c r="AA2040" s="113"/>
      <c r="AB2040" s="113"/>
      <c r="AC2040" s="113"/>
      <c r="AD2040" s="113"/>
      <c r="AE2040" s="113"/>
      <c r="AG2040" s="270"/>
      <c r="AN2040" s="113"/>
      <c r="AO2040" s="113"/>
      <c r="AP2040" s="113"/>
      <c r="AQ2040" s="113"/>
      <c r="AR2040" s="113"/>
      <c r="AS2040" s="113"/>
      <c r="AT2040" s="113"/>
      <c r="AU2040" s="113"/>
    </row>
    <row r="2041" spans="3:47" x14ac:dyDescent="0.2">
      <c r="C2041" s="62"/>
      <c r="D2041" s="62"/>
      <c r="AA2041" s="113"/>
      <c r="AB2041" s="113"/>
      <c r="AC2041" s="113"/>
      <c r="AD2041" s="113"/>
      <c r="AE2041" s="113"/>
      <c r="AG2041" s="270"/>
      <c r="AN2041" s="113"/>
      <c r="AO2041" s="113"/>
      <c r="AP2041" s="113"/>
      <c r="AQ2041" s="113"/>
      <c r="AR2041" s="113"/>
      <c r="AS2041" s="113"/>
      <c r="AT2041" s="113"/>
      <c r="AU2041" s="113"/>
    </row>
    <row r="2042" spans="3:47" x14ac:dyDescent="0.2">
      <c r="C2042" s="62"/>
      <c r="D2042" s="62"/>
      <c r="AA2042" s="113"/>
      <c r="AB2042" s="113"/>
      <c r="AC2042" s="113"/>
      <c r="AD2042" s="113"/>
      <c r="AE2042" s="113"/>
      <c r="AG2042" s="270"/>
      <c r="AN2042" s="113"/>
      <c r="AO2042" s="113"/>
      <c r="AP2042" s="113"/>
      <c r="AQ2042" s="113"/>
      <c r="AR2042" s="113"/>
      <c r="AS2042" s="113"/>
      <c r="AT2042" s="113"/>
      <c r="AU2042" s="113"/>
    </row>
    <row r="2043" spans="3:47" x14ac:dyDescent="0.2">
      <c r="C2043" s="62"/>
      <c r="D2043" s="62"/>
      <c r="AA2043" s="113"/>
      <c r="AB2043" s="113"/>
      <c r="AC2043" s="113"/>
      <c r="AD2043" s="113"/>
      <c r="AE2043" s="113"/>
      <c r="AG2043" s="270"/>
      <c r="AN2043" s="113"/>
      <c r="AO2043" s="113"/>
      <c r="AP2043" s="113"/>
      <c r="AQ2043" s="113"/>
      <c r="AR2043" s="113"/>
      <c r="AS2043" s="113"/>
      <c r="AT2043" s="113"/>
      <c r="AU2043" s="113"/>
    </row>
    <row r="2044" spans="3:47" x14ac:dyDescent="0.2">
      <c r="C2044" s="62"/>
      <c r="D2044" s="62"/>
      <c r="AA2044" s="113"/>
      <c r="AB2044" s="113"/>
      <c r="AC2044" s="113"/>
      <c r="AD2044" s="113"/>
      <c r="AE2044" s="113"/>
      <c r="AG2044" s="270"/>
      <c r="AN2044" s="113"/>
      <c r="AO2044" s="113"/>
      <c r="AP2044" s="113"/>
      <c r="AQ2044" s="113"/>
      <c r="AR2044" s="113"/>
      <c r="AS2044" s="113"/>
      <c r="AT2044" s="113"/>
      <c r="AU2044" s="113"/>
    </row>
    <row r="2045" spans="3:47" x14ac:dyDescent="0.2">
      <c r="C2045" s="62"/>
      <c r="D2045" s="62"/>
      <c r="AA2045" s="113"/>
      <c r="AB2045" s="113"/>
      <c r="AC2045" s="113"/>
      <c r="AD2045" s="113"/>
      <c r="AE2045" s="113"/>
      <c r="AG2045" s="270"/>
      <c r="AN2045" s="113"/>
      <c r="AO2045" s="113"/>
      <c r="AP2045" s="113"/>
      <c r="AQ2045" s="113"/>
      <c r="AR2045" s="113"/>
      <c r="AS2045" s="113"/>
      <c r="AT2045" s="113"/>
      <c r="AU2045" s="113"/>
    </row>
    <row r="2046" spans="3:47" x14ac:dyDescent="0.2">
      <c r="C2046" s="62"/>
      <c r="D2046" s="62"/>
      <c r="AA2046" s="113"/>
      <c r="AB2046" s="113"/>
      <c r="AC2046" s="113"/>
      <c r="AD2046" s="113"/>
      <c r="AE2046" s="113"/>
      <c r="AG2046" s="270"/>
      <c r="AN2046" s="113"/>
      <c r="AO2046" s="113"/>
      <c r="AP2046" s="113"/>
      <c r="AQ2046" s="113"/>
      <c r="AR2046" s="113"/>
      <c r="AS2046" s="113"/>
      <c r="AT2046" s="113"/>
      <c r="AU2046" s="113"/>
    </row>
    <row r="2047" spans="3:47" x14ac:dyDescent="0.2">
      <c r="C2047" s="62"/>
      <c r="D2047" s="62"/>
      <c r="AA2047" s="113"/>
      <c r="AB2047" s="113"/>
      <c r="AC2047" s="113"/>
      <c r="AD2047" s="113"/>
      <c r="AE2047" s="113"/>
      <c r="AG2047" s="270"/>
      <c r="AN2047" s="113"/>
      <c r="AO2047" s="113"/>
      <c r="AP2047" s="113"/>
      <c r="AQ2047" s="113"/>
      <c r="AR2047" s="113"/>
      <c r="AS2047" s="113"/>
      <c r="AT2047" s="113"/>
      <c r="AU2047" s="113"/>
    </row>
    <row r="2048" spans="3:47" x14ac:dyDescent="0.2">
      <c r="C2048" s="62"/>
      <c r="D2048" s="62"/>
      <c r="AA2048" s="113"/>
      <c r="AB2048" s="113"/>
      <c r="AC2048" s="113"/>
      <c r="AD2048" s="113"/>
      <c r="AE2048" s="113"/>
      <c r="AG2048" s="270"/>
      <c r="AN2048" s="113"/>
      <c r="AO2048" s="113"/>
      <c r="AP2048" s="113"/>
      <c r="AQ2048" s="113"/>
      <c r="AR2048" s="113"/>
      <c r="AS2048" s="113"/>
      <c r="AT2048" s="113"/>
      <c r="AU2048" s="113"/>
    </row>
    <row r="2049" spans="3:47" x14ac:dyDescent="0.2">
      <c r="C2049" s="62"/>
      <c r="D2049" s="62"/>
      <c r="AA2049" s="113"/>
      <c r="AB2049" s="113"/>
      <c r="AC2049" s="113"/>
      <c r="AD2049" s="113"/>
      <c r="AE2049" s="113"/>
      <c r="AG2049" s="270"/>
      <c r="AN2049" s="113"/>
      <c r="AO2049" s="113"/>
      <c r="AP2049" s="113"/>
      <c r="AQ2049" s="113"/>
      <c r="AR2049" s="113"/>
      <c r="AS2049" s="113"/>
      <c r="AT2049" s="113"/>
      <c r="AU2049" s="113"/>
    </row>
    <row r="2050" spans="3:47" x14ac:dyDescent="0.2">
      <c r="C2050" s="62"/>
      <c r="D2050" s="62"/>
      <c r="AA2050" s="113"/>
      <c r="AB2050" s="113"/>
      <c r="AC2050" s="113"/>
      <c r="AD2050" s="113"/>
      <c r="AE2050" s="113"/>
      <c r="AG2050" s="270"/>
      <c r="AN2050" s="113"/>
      <c r="AO2050" s="113"/>
      <c r="AP2050" s="113"/>
      <c r="AQ2050" s="113"/>
      <c r="AR2050" s="113"/>
      <c r="AS2050" s="113"/>
      <c r="AT2050" s="113"/>
      <c r="AU2050" s="113"/>
    </row>
    <row r="2051" spans="3:47" x14ac:dyDescent="0.2">
      <c r="C2051" s="62"/>
      <c r="D2051" s="62"/>
      <c r="AA2051" s="113"/>
      <c r="AB2051" s="113"/>
      <c r="AC2051" s="113"/>
      <c r="AD2051" s="113"/>
      <c r="AE2051" s="113"/>
      <c r="AG2051" s="270"/>
      <c r="AN2051" s="113"/>
      <c r="AO2051" s="113"/>
      <c r="AP2051" s="113"/>
      <c r="AQ2051" s="113"/>
      <c r="AR2051" s="113"/>
      <c r="AS2051" s="113"/>
      <c r="AT2051" s="113"/>
      <c r="AU2051" s="113"/>
    </row>
    <row r="2052" spans="3:47" x14ac:dyDescent="0.2">
      <c r="C2052" s="62"/>
      <c r="D2052" s="62"/>
      <c r="AA2052" s="113"/>
      <c r="AB2052" s="113"/>
      <c r="AC2052" s="113"/>
      <c r="AD2052" s="113"/>
      <c r="AE2052" s="113"/>
      <c r="AG2052" s="270"/>
      <c r="AN2052" s="113"/>
      <c r="AO2052" s="113"/>
      <c r="AP2052" s="113"/>
      <c r="AQ2052" s="113"/>
      <c r="AR2052" s="113"/>
      <c r="AS2052" s="113"/>
      <c r="AT2052" s="113"/>
      <c r="AU2052" s="113"/>
    </row>
    <row r="2053" spans="3:47" x14ac:dyDescent="0.2">
      <c r="C2053" s="62"/>
      <c r="D2053" s="62"/>
      <c r="AA2053" s="113"/>
      <c r="AB2053" s="113"/>
      <c r="AC2053" s="113"/>
      <c r="AD2053" s="113"/>
      <c r="AE2053" s="113"/>
      <c r="AG2053" s="270"/>
      <c r="AN2053" s="113"/>
      <c r="AO2053" s="113"/>
      <c r="AP2053" s="113"/>
      <c r="AQ2053" s="113"/>
      <c r="AR2053" s="113"/>
      <c r="AS2053" s="113"/>
      <c r="AT2053" s="113"/>
      <c r="AU2053" s="113"/>
    </row>
    <row r="2054" spans="3:47" x14ac:dyDescent="0.2">
      <c r="C2054" s="62"/>
      <c r="D2054" s="62"/>
      <c r="AA2054" s="113"/>
      <c r="AB2054" s="113"/>
      <c r="AC2054" s="113"/>
      <c r="AD2054" s="113"/>
      <c r="AE2054" s="113"/>
      <c r="AG2054" s="270"/>
      <c r="AN2054" s="113"/>
      <c r="AO2054" s="113"/>
      <c r="AP2054" s="113"/>
      <c r="AQ2054" s="113"/>
      <c r="AR2054" s="113"/>
      <c r="AS2054" s="113"/>
      <c r="AT2054" s="113"/>
      <c r="AU2054" s="113"/>
    </row>
    <row r="2055" spans="3:47" x14ac:dyDescent="0.2">
      <c r="C2055" s="62"/>
      <c r="D2055" s="62"/>
      <c r="AA2055" s="113"/>
      <c r="AB2055" s="113"/>
      <c r="AC2055" s="113"/>
      <c r="AD2055" s="113"/>
      <c r="AE2055" s="113"/>
      <c r="AG2055" s="270"/>
      <c r="AN2055" s="113"/>
      <c r="AO2055" s="113"/>
      <c r="AP2055" s="113"/>
      <c r="AQ2055" s="113"/>
      <c r="AR2055" s="113"/>
      <c r="AS2055" s="113"/>
      <c r="AT2055" s="113"/>
      <c r="AU2055" s="113"/>
    </row>
    <row r="2056" spans="3:47" x14ac:dyDescent="0.2">
      <c r="C2056" s="62"/>
      <c r="D2056" s="62"/>
      <c r="AA2056" s="113"/>
      <c r="AB2056" s="113"/>
      <c r="AC2056" s="113"/>
      <c r="AD2056" s="113"/>
      <c r="AE2056" s="113"/>
      <c r="AG2056" s="270"/>
      <c r="AN2056" s="113"/>
      <c r="AO2056" s="113"/>
      <c r="AP2056" s="113"/>
      <c r="AQ2056" s="113"/>
      <c r="AR2056" s="113"/>
      <c r="AS2056" s="113"/>
      <c r="AT2056" s="113"/>
      <c r="AU2056" s="113"/>
    </row>
    <row r="2057" spans="3:47" x14ac:dyDescent="0.2">
      <c r="C2057" s="62"/>
      <c r="D2057" s="62"/>
      <c r="AA2057" s="113"/>
      <c r="AB2057" s="113"/>
      <c r="AC2057" s="113"/>
      <c r="AD2057" s="113"/>
      <c r="AE2057" s="113"/>
      <c r="AG2057" s="270"/>
      <c r="AN2057" s="113"/>
      <c r="AO2057" s="113"/>
      <c r="AP2057" s="113"/>
      <c r="AQ2057" s="113"/>
      <c r="AR2057" s="113"/>
      <c r="AS2057" s="113"/>
      <c r="AT2057" s="113"/>
      <c r="AU2057" s="113"/>
    </row>
    <row r="2058" spans="3:47" x14ac:dyDescent="0.2">
      <c r="C2058" s="62"/>
      <c r="D2058" s="62"/>
      <c r="AA2058" s="113"/>
      <c r="AB2058" s="113"/>
      <c r="AC2058" s="113"/>
      <c r="AD2058" s="113"/>
      <c r="AE2058" s="113"/>
      <c r="AG2058" s="270"/>
      <c r="AN2058" s="113"/>
      <c r="AO2058" s="113"/>
      <c r="AP2058" s="113"/>
      <c r="AQ2058" s="113"/>
      <c r="AR2058" s="113"/>
      <c r="AS2058" s="113"/>
      <c r="AT2058" s="113"/>
      <c r="AU2058" s="113"/>
    </row>
    <row r="2059" spans="3:47" x14ac:dyDescent="0.2">
      <c r="C2059" s="62"/>
      <c r="D2059" s="62"/>
      <c r="AA2059" s="113"/>
      <c r="AB2059" s="113"/>
      <c r="AC2059" s="113"/>
      <c r="AD2059" s="113"/>
      <c r="AE2059" s="113"/>
      <c r="AG2059" s="270"/>
      <c r="AN2059" s="113"/>
      <c r="AO2059" s="113"/>
      <c r="AP2059" s="113"/>
      <c r="AQ2059" s="113"/>
      <c r="AR2059" s="113"/>
      <c r="AS2059" s="113"/>
      <c r="AT2059" s="113"/>
      <c r="AU2059" s="113"/>
    </row>
    <row r="2060" spans="3:47" x14ac:dyDescent="0.2">
      <c r="C2060" s="62"/>
      <c r="D2060" s="62"/>
      <c r="AA2060" s="113"/>
      <c r="AB2060" s="113"/>
      <c r="AC2060" s="113"/>
      <c r="AD2060" s="113"/>
      <c r="AE2060" s="113"/>
      <c r="AG2060" s="270"/>
      <c r="AN2060" s="113"/>
      <c r="AO2060" s="113"/>
      <c r="AP2060" s="113"/>
      <c r="AQ2060" s="113"/>
      <c r="AR2060" s="113"/>
      <c r="AS2060" s="113"/>
      <c r="AT2060" s="113"/>
      <c r="AU2060" s="113"/>
    </row>
    <row r="2061" spans="3:47" x14ac:dyDescent="0.2">
      <c r="C2061" s="62"/>
      <c r="D2061" s="62"/>
      <c r="AA2061" s="113"/>
      <c r="AB2061" s="113"/>
      <c r="AC2061" s="113"/>
      <c r="AD2061" s="113"/>
      <c r="AE2061" s="113"/>
      <c r="AG2061" s="270"/>
      <c r="AN2061" s="113"/>
      <c r="AO2061" s="113"/>
      <c r="AP2061" s="113"/>
      <c r="AQ2061" s="113"/>
      <c r="AR2061" s="113"/>
      <c r="AS2061" s="113"/>
      <c r="AT2061" s="113"/>
      <c r="AU2061" s="113"/>
    </row>
    <row r="2062" spans="3:47" x14ac:dyDescent="0.2">
      <c r="C2062" s="62"/>
      <c r="D2062" s="62"/>
      <c r="AA2062" s="113"/>
      <c r="AB2062" s="113"/>
      <c r="AC2062" s="113"/>
      <c r="AD2062" s="113"/>
      <c r="AE2062" s="113"/>
      <c r="AG2062" s="270"/>
      <c r="AN2062" s="113"/>
      <c r="AO2062" s="113"/>
      <c r="AP2062" s="113"/>
      <c r="AQ2062" s="113"/>
      <c r="AR2062" s="113"/>
      <c r="AS2062" s="113"/>
      <c r="AT2062" s="113"/>
      <c r="AU2062" s="113"/>
    </row>
    <row r="2063" spans="3:47" x14ac:dyDescent="0.2">
      <c r="C2063" s="62"/>
      <c r="D2063" s="62"/>
      <c r="AA2063" s="113"/>
      <c r="AB2063" s="113"/>
      <c r="AC2063" s="113"/>
      <c r="AD2063" s="113"/>
      <c r="AE2063" s="113"/>
      <c r="AG2063" s="270"/>
      <c r="AN2063" s="113"/>
      <c r="AO2063" s="113"/>
      <c r="AP2063" s="113"/>
      <c r="AQ2063" s="113"/>
      <c r="AR2063" s="113"/>
      <c r="AS2063" s="113"/>
      <c r="AT2063" s="113"/>
      <c r="AU2063" s="113"/>
    </row>
    <row r="2064" spans="3:47" x14ac:dyDescent="0.2">
      <c r="C2064" s="62"/>
      <c r="D2064" s="62"/>
      <c r="AA2064" s="113"/>
      <c r="AB2064" s="113"/>
      <c r="AC2064" s="113"/>
      <c r="AD2064" s="113"/>
      <c r="AE2064" s="113"/>
      <c r="AG2064" s="270"/>
      <c r="AN2064" s="113"/>
      <c r="AO2064" s="113"/>
      <c r="AP2064" s="113"/>
      <c r="AQ2064" s="113"/>
      <c r="AR2064" s="113"/>
      <c r="AS2064" s="113"/>
      <c r="AT2064" s="113"/>
      <c r="AU2064" s="113"/>
    </row>
    <row r="2065" spans="3:47" x14ac:dyDescent="0.2">
      <c r="C2065" s="62"/>
      <c r="D2065" s="62"/>
      <c r="AA2065" s="113"/>
      <c r="AB2065" s="113"/>
      <c r="AC2065" s="113"/>
      <c r="AD2065" s="113"/>
      <c r="AE2065" s="113"/>
      <c r="AG2065" s="270"/>
      <c r="AN2065" s="113"/>
      <c r="AO2065" s="113"/>
      <c r="AP2065" s="113"/>
      <c r="AQ2065" s="113"/>
      <c r="AR2065" s="113"/>
      <c r="AS2065" s="113"/>
      <c r="AT2065" s="113"/>
      <c r="AU2065" s="113"/>
    </row>
    <row r="2066" spans="3:47" x14ac:dyDescent="0.2">
      <c r="C2066" s="62"/>
      <c r="D2066" s="62"/>
      <c r="AA2066" s="113"/>
      <c r="AB2066" s="113"/>
      <c r="AC2066" s="113"/>
      <c r="AD2066" s="113"/>
      <c r="AE2066" s="113"/>
      <c r="AG2066" s="270"/>
      <c r="AN2066" s="113"/>
      <c r="AO2066" s="113"/>
      <c r="AP2066" s="113"/>
      <c r="AQ2066" s="113"/>
      <c r="AR2066" s="113"/>
      <c r="AS2066" s="113"/>
      <c r="AT2066" s="113"/>
      <c r="AU2066" s="113"/>
    </row>
    <row r="2067" spans="3:47" x14ac:dyDescent="0.2">
      <c r="C2067" s="62"/>
      <c r="D2067" s="62"/>
      <c r="AA2067" s="113"/>
      <c r="AB2067" s="113"/>
      <c r="AC2067" s="113"/>
      <c r="AD2067" s="113"/>
      <c r="AE2067" s="113"/>
      <c r="AG2067" s="270"/>
      <c r="AN2067" s="113"/>
      <c r="AO2067" s="113"/>
      <c r="AP2067" s="113"/>
      <c r="AQ2067" s="113"/>
      <c r="AR2067" s="113"/>
      <c r="AS2067" s="113"/>
      <c r="AT2067" s="113"/>
      <c r="AU2067" s="113"/>
    </row>
    <row r="2068" spans="3:47" x14ac:dyDescent="0.2">
      <c r="C2068" s="62"/>
      <c r="D2068" s="62"/>
      <c r="AA2068" s="113"/>
      <c r="AB2068" s="113"/>
      <c r="AC2068" s="113"/>
      <c r="AD2068" s="113"/>
      <c r="AE2068" s="113"/>
      <c r="AG2068" s="270"/>
      <c r="AN2068" s="113"/>
      <c r="AO2068" s="113"/>
      <c r="AP2068" s="113"/>
      <c r="AQ2068" s="113"/>
      <c r="AR2068" s="113"/>
      <c r="AS2068" s="113"/>
      <c r="AT2068" s="113"/>
      <c r="AU2068" s="113"/>
    </row>
    <row r="2069" spans="3:47" x14ac:dyDescent="0.2">
      <c r="C2069" s="62"/>
      <c r="D2069" s="62"/>
      <c r="AA2069" s="113"/>
      <c r="AB2069" s="113"/>
      <c r="AC2069" s="113"/>
      <c r="AD2069" s="113"/>
      <c r="AE2069" s="113"/>
      <c r="AG2069" s="270"/>
      <c r="AN2069" s="113"/>
      <c r="AO2069" s="113"/>
      <c r="AP2069" s="113"/>
      <c r="AQ2069" s="113"/>
      <c r="AR2069" s="113"/>
      <c r="AS2069" s="113"/>
      <c r="AT2069" s="113"/>
      <c r="AU2069" s="113"/>
    </row>
    <row r="2070" spans="3:47" x14ac:dyDescent="0.2">
      <c r="C2070" s="62"/>
      <c r="D2070" s="62"/>
      <c r="AA2070" s="113"/>
      <c r="AB2070" s="113"/>
      <c r="AC2070" s="113"/>
      <c r="AD2070" s="113"/>
      <c r="AE2070" s="113"/>
      <c r="AG2070" s="270"/>
      <c r="AN2070" s="113"/>
      <c r="AO2070" s="113"/>
      <c r="AP2070" s="113"/>
      <c r="AQ2070" s="113"/>
      <c r="AR2070" s="113"/>
      <c r="AS2070" s="113"/>
      <c r="AT2070" s="113"/>
      <c r="AU2070" s="113"/>
    </row>
    <row r="2071" spans="3:47" x14ac:dyDescent="0.2">
      <c r="C2071" s="62"/>
      <c r="D2071" s="62"/>
      <c r="AA2071" s="113"/>
      <c r="AB2071" s="113"/>
      <c r="AC2071" s="113"/>
      <c r="AD2071" s="113"/>
      <c r="AE2071" s="113"/>
      <c r="AF2071" s="271"/>
      <c r="AG2071" s="270"/>
      <c r="AN2071" s="113"/>
      <c r="AO2071" s="113"/>
      <c r="AP2071" s="113"/>
      <c r="AQ2071" s="113"/>
      <c r="AR2071" s="113"/>
      <c r="AS2071" s="113"/>
      <c r="AT2071" s="113"/>
      <c r="AU2071" s="113"/>
    </row>
    <row r="2072" spans="3:47" x14ac:dyDescent="0.2">
      <c r="C2072" s="62"/>
      <c r="D2072" s="62"/>
      <c r="AA2072" s="113"/>
      <c r="AB2072" s="113"/>
      <c r="AC2072" s="113"/>
      <c r="AD2072" s="113"/>
      <c r="AE2072" s="113"/>
      <c r="AF2072" s="271"/>
      <c r="AG2072" s="270"/>
      <c r="AN2072" s="113"/>
      <c r="AO2072" s="113"/>
      <c r="AP2072" s="113"/>
      <c r="AQ2072" s="113"/>
      <c r="AR2072" s="113"/>
      <c r="AS2072" s="113"/>
      <c r="AT2072" s="113"/>
      <c r="AU2072" s="113"/>
    </row>
    <row r="2073" spans="3:47" x14ac:dyDescent="0.2">
      <c r="C2073" s="62"/>
      <c r="D2073" s="62"/>
      <c r="AA2073" s="113"/>
      <c r="AB2073" s="113"/>
      <c r="AC2073" s="113"/>
      <c r="AD2073" s="113"/>
      <c r="AE2073" s="113"/>
      <c r="AF2073" s="271"/>
      <c r="AG2073" s="270"/>
      <c r="AN2073" s="113"/>
      <c r="AO2073" s="113"/>
      <c r="AP2073" s="113"/>
      <c r="AQ2073" s="113"/>
      <c r="AR2073" s="113"/>
      <c r="AS2073" s="113"/>
      <c r="AT2073" s="113"/>
      <c r="AU2073" s="113"/>
    </row>
    <row r="2074" spans="3:47" x14ac:dyDescent="0.2">
      <c r="C2074" s="62"/>
      <c r="D2074" s="62"/>
      <c r="AA2074" s="113"/>
      <c r="AB2074" s="113"/>
      <c r="AC2074" s="113"/>
      <c r="AD2074" s="113"/>
      <c r="AE2074" s="113"/>
      <c r="AF2074" s="271"/>
      <c r="AG2074" s="270"/>
      <c r="AN2074" s="113"/>
      <c r="AO2074" s="113"/>
      <c r="AP2074" s="113"/>
      <c r="AQ2074" s="113"/>
      <c r="AR2074" s="113"/>
      <c r="AS2074" s="113"/>
      <c r="AT2074" s="113"/>
      <c r="AU2074" s="113"/>
    </row>
    <row r="2075" spans="3:47" x14ac:dyDescent="0.2">
      <c r="C2075" s="62"/>
      <c r="D2075" s="62"/>
      <c r="AA2075" s="113"/>
      <c r="AB2075" s="113"/>
      <c r="AC2075" s="113"/>
      <c r="AD2075" s="113"/>
      <c r="AE2075" s="113"/>
      <c r="AF2075" s="271"/>
      <c r="AG2075" s="270"/>
      <c r="AN2075" s="113"/>
      <c r="AO2075" s="113"/>
      <c r="AP2075" s="113"/>
      <c r="AQ2075" s="113"/>
      <c r="AR2075" s="113"/>
      <c r="AS2075" s="113"/>
      <c r="AT2075" s="113"/>
      <c r="AU2075" s="113"/>
    </row>
    <row r="2076" spans="3:47" x14ac:dyDescent="0.2">
      <c r="C2076" s="62"/>
      <c r="D2076" s="62"/>
      <c r="AA2076" s="113"/>
      <c r="AB2076" s="113"/>
      <c r="AC2076" s="113"/>
      <c r="AD2076" s="113"/>
      <c r="AE2076" s="113"/>
      <c r="AF2076" s="271"/>
      <c r="AG2076" s="270"/>
      <c r="AN2076" s="113"/>
      <c r="AO2076" s="113"/>
      <c r="AP2076" s="113"/>
      <c r="AQ2076" s="113"/>
      <c r="AR2076" s="113"/>
      <c r="AS2076" s="113"/>
      <c r="AT2076" s="113"/>
      <c r="AU2076" s="113"/>
    </row>
    <row r="2077" spans="3:47" x14ac:dyDescent="0.2">
      <c r="C2077" s="62"/>
      <c r="D2077" s="62"/>
      <c r="AA2077" s="113"/>
      <c r="AB2077" s="113"/>
      <c r="AC2077" s="113"/>
      <c r="AD2077" s="113"/>
      <c r="AE2077" s="113"/>
      <c r="AF2077" s="271"/>
      <c r="AG2077" s="270"/>
      <c r="AN2077" s="113"/>
      <c r="AO2077" s="113"/>
      <c r="AP2077" s="113"/>
      <c r="AQ2077" s="113"/>
      <c r="AR2077" s="113"/>
      <c r="AS2077" s="113"/>
      <c r="AT2077" s="113"/>
      <c r="AU2077" s="113"/>
    </row>
    <row r="2078" spans="3:47" x14ac:dyDescent="0.2">
      <c r="C2078" s="62"/>
      <c r="D2078" s="62"/>
      <c r="AA2078" s="113"/>
      <c r="AB2078" s="113"/>
      <c r="AC2078" s="113"/>
      <c r="AD2078" s="113"/>
      <c r="AE2078" s="113"/>
      <c r="AF2078" s="271"/>
      <c r="AG2078" s="270"/>
      <c r="AN2078" s="113"/>
      <c r="AO2078" s="113"/>
      <c r="AP2078" s="113"/>
      <c r="AQ2078" s="113"/>
      <c r="AR2078" s="113"/>
      <c r="AS2078" s="113"/>
      <c r="AT2078" s="113"/>
      <c r="AU2078" s="113"/>
    </row>
    <row r="2079" spans="3:47" x14ac:dyDescent="0.2">
      <c r="C2079" s="62"/>
      <c r="D2079" s="62"/>
      <c r="AA2079" s="113"/>
      <c r="AB2079" s="113"/>
      <c r="AC2079" s="113"/>
      <c r="AD2079" s="113"/>
      <c r="AE2079" s="113"/>
      <c r="AF2079" s="271"/>
      <c r="AG2079" s="270"/>
      <c r="AN2079" s="113"/>
      <c r="AO2079" s="113"/>
      <c r="AP2079" s="113"/>
      <c r="AQ2079" s="113"/>
      <c r="AR2079" s="113"/>
      <c r="AS2079" s="113"/>
      <c r="AT2079" s="113"/>
      <c r="AU2079" s="113"/>
    </row>
    <row r="2080" spans="3:47" x14ac:dyDescent="0.2">
      <c r="C2080" s="62"/>
      <c r="D2080" s="62"/>
      <c r="AA2080" s="113"/>
      <c r="AB2080" s="113"/>
      <c r="AC2080" s="113"/>
      <c r="AD2080" s="113"/>
      <c r="AE2080" s="113"/>
      <c r="AF2080" s="271"/>
      <c r="AG2080" s="270"/>
      <c r="AN2080" s="113"/>
      <c r="AO2080" s="113"/>
      <c r="AP2080" s="113"/>
      <c r="AQ2080" s="113"/>
      <c r="AR2080" s="113"/>
      <c r="AS2080" s="113"/>
      <c r="AT2080" s="113"/>
      <c r="AU2080" s="113"/>
    </row>
    <row r="2081" spans="3:47" x14ac:dyDescent="0.2">
      <c r="C2081" s="62"/>
      <c r="D2081" s="62"/>
      <c r="AA2081" s="113"/>
      <c r="AB2081" s="113"/>
      <c r="AC2081" s="113"/>
      <c r="AD2081" s="113"/>
      <c r="AE2081" s="113"/>
      <c r="AF2081" s="271"/>
      <c r="AG2081" s="270"/>
      <c r="AN2081" s="113"/>
      <c r="AO2081" s="113"/>
      <c r="AP2081" s="113"/>
      <c r="AQ2081" s="113"/>
      <c r="AR2081" s="113"/>
      <c r="AS2081" s="113"/>
      <c r="AT2081" s="113"/>
      <c r="AU2081" s="113"/>
    </row>
    <row r="2082" spans="3:47" x14ac:dyDescent="0.2">
      <c r="C2082" s="62"/>
      <c r="D2082" s="62"/>
      <c r="AA2082" s="113"/>
      <c r="AB2082" s="113"/>
      <c r="AC2082" s="113"/>
      <c r="AD2082" s="113"/>
      <c r="AE2082" s="113"/>
      <c r="AF2082" s="271"/>
      <c r="AG2082" s="270"/>
      <c r="AN2082" s="113"/>
      <c r="AO2082" s="113"/>
      <c r="AP2082" s="113"/>
      <c r="AQ2082" s="113"/>
      <c r="AR2082" s="113"/>
      <c r="AS2082" s="113"/>
      <c r="AT2082" s="113"/>
      <c r="AU2082" s="113"/>
    </row>
    <row r="2083" spans="3:47" x14ac:dyDescent="0.2">
      <c r="C2083" s="62"/>
      <c r="D2083" s="62"/>
      <c r="AA2083" s="113"/>
      <c r="AB2083" s="113"/>
      <c r="AC2083" s="113"/>
      <c r="AD2083" s="113"/>
      <c r="AE2083" s="113"/>
      <c r="AF2083" s="271"/>
      <c r="AG2083" s="270"/>
      <c r="AN2083" s="113"/>
      <c r="AO2083" s="113"/>
      <c r="AP2083" s="113"/>
      <c r="AQ2083" s="113"/>
      <c r="AR2083" s="113"/>
      <c r="AS2083" s="113"/>
      <c r="AT2083" s="113"/>
      <c r="AU2083" s="113"/>
    </row>
    <row r="2084" spans="3:47" x14ac:dyDescent="0.2">
      <c r="C2084" s="62"/>
      <c r="D2084" s="62"/>
      <c r="AA2084" s="113"/>
      <c r="AB2084" s="113"/>
      <c r="AC2084" s="113"/>
      <c r="AD2084" s="113"/>
      <c r="AE2084" s="113"/>
      <c r="AF2084" s="271"/>
      <c r="AG2084" s="270"/>
      <c r="AN2084" s="113"/>
      <c r="AO2084" s="113"/>
      <c r="AP2084" s="113"/>
      <c r="AQ2084" s="113"/>
      <c r="AR2084" s="113"/>
      <c r="AS2084" s="113"/>
      <c r="AT2084" s="113"/>
      <c r="AU2084" s="113"/>
    </row>
    <row r="2085" spans="3:47" x14ac:dyDescent="0.2">
      <c r="C2085" s="62"/>
      <c r="D2085" s="62"/>
      <c r="AA2085" s="113"/>
      <c r="AB2085" s="113"/>
      <c r="AC2085" s="113"/>
      <c r="AD2085" s="113"/>
      <c r="AE2085" s="113"/>
      <c r="AF2085" s="271"/>
      <c r="AG2085" s="270"/>
      <c r="AN2085" s="113"/>
      <c r="AO2085" s="113"/>
      <c r="AP2085" s="113"/>
      <c r="AQ2085" s="113"/>
      <c r="AR2085" s="113"/>
      <c r="AS2085" s="113"/>
      <c r="AT2085" s="113"/>
      <c r="AU2085" s="113"/>
    </row>
    <row r="2086" spans="3:47" x14ac:dyDescent="0.2">
      <c r="C2086" s="62"/>
      <c r="D2086" s="62"/>
      <c r="AA2086" s="113"/>
      <c r="AB2086" s="113"/>
      <c r="AC2086" s="113"/>
      <c r="AD2086" s="113"/>
      <c r="AE2086" s="113"/>
      <c r="AF2086" s="271"/>
      <c r="AG2086" s="270"/>
      <c r="AN2086" s="113"/>
      <c r="AO2086" s="113"/>
      <c r="AP2086" s="113"/>
      <c r="AQ2086" s="113"/>
      <c r="AR2086" s="113"/>
      <c r="AS2086" s="113"/>
      <c r="AT2086" s="113"/>
      <c r="AU2086" s="113"/>
    </row>
    <row r="2087" spans="3:47" x14ac:dyDescent="0.2">
      <c r="C2087" s="62"/>
      <c r="D2087" s="62"/>
      <c r="AA2087" s="113"/>
      <c r="AB2087" s="113"/>
      <c r="AC2087" s="113"/>
      <c r="AD2087" s="113"/>
      <c r="AE2087" s="113"/>
      <c r="AF2087" s="271"/>
      <c r="AG2087" s="270"/>
      <c r="AN2087" s="113"/>
      <c r="AO2087" s="113"/>
      <c r="AP2087" s="113"/>
      <c r="AQ2087" s="113"/>
      <c r="AR2087" s="113"/>
      <c r="AS2087" s="113"/>
      <c r="AT2087" s="113"/>
      <c r="AU2087" s="113"/>
    </row>
    <row r="2088" spans="3:47" x14ac:dyDescent="0.2">
      <c r="C2088" s="62"/>
      <c r="D2088" s="62"/>
      <c r="AA2088" s="113"/>
      <c r="AB2088" s="113"/>
      <c r="AC2088" s="113"/>
      <c r="AD2088" s="113"/>
      <c r="AE2088" s="113"/>
      <c r="AF2088" s="271"/>
      <c r="AG2088" s="270"/>
      <c r="AN2088" s="113"/>
      <c r="AO2088" s="113"/>
      <c r="AP2088" s="113"/>
      <c r="AQ2088" s="113"/>
      <c r="AR2088" s="113"/>
      <c r="AS2088" s="113"/>
      <c r="AT2088" s="113"/>
      <c r="AU2088" s="113"/>
    </row>
    <row r="2089" spans="3:47" x14ac:dyDescent="0.2">
      <c r="C2089" s="62"/>
      <c r="D2089" s="62"/>
      <c r="AA2089" s="113"/>
      <c r="AB2089" s="113"/>
      <c r="AC2089" s="113"/>
      <c r="AD2089" s="113"/>
      <c r="AE2089" s="113"/>
      <c r="AF2089" s="271"/>
      <c r="AG2089" s="270"/>
      <c r="AN2089" s="113"/>
      <c r="AO2089" s="113"/>
      <c r="AP2089" s="113"/>
      <c r="AQ2089" s="113"/>
      <c r="AR2089" s="113"/>
      <c r="AS2089" s="113"/>
      <c r="AT2089" s="113"/>
      <c r="AU2089" s="113"/>
    </row>
    <row r="2090" spans="3:47" x14ac:dyDescent="0.2">
      <c r="C2090" s="62"/>
      <c r="D2090" s="62"/>
      <c r="AA2090" s="113"/>
      <c r="AB2090" s="113"/>
      <c r="AC2090" s="113"/>
      <c r="AD2090" s="113"/>
      <c r="AE2090" s="113"/>
      <c r="AF2090" s="271"/>
      <c r="AG2090" s="270"/>
      <c r="AN2090" s="113"/>
      <c r="AO2090" s="113"/>
      <c r="AP2090" s="113"/>
      <c r="AQ2090" s="113"/>
      <c r="AR2090" s="113"/>
      <c r="AS2090" s="113"/>
      <c r="AT2090" s="113"/>
      <c r="AU2090" s="113"/>
    </row>
    <row r="2091" spans="3:47" x14ac:dyDescent="0.2">
      <c r="C2091" s="62"/>
      <c r="D2091" s="62"/>
      <c r="AA2091" s="113"/>
      <c r="AB2091" s="113"/>
      <c r="AC2091" s="113"/>
      <c r="AD2091" s="113"/>
      <c r="AE2091" s="113"/>
      <c r="AF2091" s="271"/>
      <c r="AG2091" s="270"/>
      <c r="AN2091" s="113"/>
      <c r="AO2091" s="113"/>
      <c r="AP2091" s="113"/>
      <c r="AQ2091" s="113"/>
      <c r="AR2091" s="113"/>
      <c r="AS2091" s="113"/>
      <c r="AT2091" s="113"/>
      <c r="AU2091" s="113"/>
    </row>
    <row r="2092" spans="3:47" x14ac:dyDescent="0.2">
      <c r="C2092" s="62"/>
      <c r="D2092" s="62"/>
      <c r="AA2092" s="113"/>
      <c r="AB2092" s="113"/>
      <c r="AC2092" s="113"/>
      <c r="AD2092" s="113"/>
      <c r="AE2092" s="113"/>
      <c r="AF2092" s="271"/>
      <c r="AG2092" s="270"/>
      <c r="AN2092" s="113"/>
      <c r="AO2092" s="113"/>
      <c r="AP2092" s="113"/>
      <c r="AQ2092" s="113"/>
      <c r="AR2092" s="113"/>
      <c r="AS2092" s="113"/>
      <c r="AT2092" s="113"/>
      <c r="AU2092" s="113"/>
    </row>
    <row r="2093" spans="3:47" x14ac:dyDescent="0.2">
      <c r="C2093" s="62"/>
      <c r="D2093" s="62"/>
      <c r="AA2093" s="113"/>
      <c r="AB2093" s="113"/>
      <c r="AC2093" s="113"/>
      <c r="AD2093" s="113"/>
      <c r="AE2093" s="113"/>
      <c r="AF2093" s="271"/>
      <c r="AG2093" s="270"/>
      <c r="AN2093" s="113"/>
      <c r="AO2093" s="113"/>
      <c r="AP2093" s="113"/>
      <c r="AQ2093" s="113"/>
      <c r="AR2093" s="113"/>
      <c r="AS2093" s="113"/>
      <c r="AT2093" s="113"/>
      <c r="AU2093" s="113"/>
    </row>
    <row r="2094" spans="3:47" x14ac:dyDescent="0.2">
      <c r="C2094" s="62"/>
      <c r="D2094" s="62"/>
      <c r="AA2094" s="113"/>
      <c r="AB2094" s="113"/>
      <c r="AC2094" s="113"/>
      <c r="AD2094" s="113"/>
      <c r="AE2094" s="113"/>
      <c r="AF2094" s="271"/>
      <c r="AG2094" s="270"/>
      <c r="AN2094" s="113"/>
      <c r="AO2094" s="113"/>
      <c r="AP2094" s="113"/>
      <c r="AQ2094" s="113"/>
      <c r="AR2094" s="113"/>
      <c r="AS2094" s="113"/>
      <c r="AT2094" s="113"/>
      <c r="AU2094" s="113"/>
    </row>
    <row r="2095" spans="3:47" x14ac:dyDescent="0.2">
      <c r="C2095" s="62"/>
      <c r="D2095" s="62"/>
      <c r="AA2095" s="113"/>
      <c r="AB2095" s="113"/>
      <c r="AC2095" s="113"/>
      <c r="AD2095" s="113"/>
      <c r="AE2095" s="113"/>
      <c r="AF2095" s="271"/>
      <c r="AG2095" s="270"/>
      <c r="AN2095" s="113"/>
      <c r="AO2095" s="113"/>
      <c r="AP2095" s="113"/>
      <c r="AQ2095" s="113"/>
      <c r="AR2095" s="113"/>
      <c r="AS2095" s="113"/>
      <c r="AT2095" s="113"/>
      <c r="AU2095" s="113"/>
    </row>
    <row r="2096" spans="3:47" x14ac:dyDescent="0.2">
      <c r="C2096" s="62"/>
      <c r="D2096" s="62"/>
      <c r="AA2096" s="113"/>
      <c r="AB2096" s="113"/>
      <c r="AC2096" s="113"/>
      <c r="AD2096" s="113"/>
      <c r="AE2096" s="113"/>
      <c r="AF2096" s="271"/>
      <c r="AG2096" s="270"/>
      <c r="AN2096" s="113"/>
      <c r="AO2096" s="113"/>
      <c r="AP2096" s="113"/>
      <c r="AQ2096" s="113"/>
      <c r="AR2096" s="113"/>
      <c r="AS2096" s="113"/>
      <c r="AT2096" s="113"/>
      <c r="AU2096" s="113"/>
    </row>
    <row r="2097" spans="3:47" x14ac:dyDescent="0.2">
      <c r="C2097" s="62"/>
      <c r="D2097" s="62"/>
      <c r="AA2097" s="113"/>
      <c r="AB2097" s="113"/>
      <c r="AC2097" s="113"/>
      <c r="AD2097" s="113"/>
      <c r="AE2097" s="113"/>
      <c r="AF2097" s="271"/>
      <c r="AG2097" s="270"/>
      <c r="AN2097" s="113"/>
      <c r="AO2097" s="113"/>
      <c r="AP2097" s="113"/>
      <c r="AQ2097" s="113"/>
      <c r="AR2097" s="113"/>
      <c r="AS2097" s="113"/>
      <c r="AT2097" s="113"/>
      <c r="AU2097" s="113"/>
    </row>
    <row r="2098" spans="3:47" x14ac:dyDescent="0.2">
      <c r="C2098" s="62"/>
      <c r="D2098" s="62"/>
      <c r="AA2098" s="113"/>
      <c r="AB2098" s="113"/>
      <c r="AC2098" s="113"/>
      <c r="AD2098" s="113"/>
      <c r="AE2098" s="113"/>
      <c r="AF2098" s="271"/>
      <c r="AG2098" s="270"/>
      <c r="AN2098" s="113"/>
      <c r="AO2098" s="113"/>
      <c r="AP2098" s="113"/>
      <c r="AQ2098" s="113"/>
      <c r="AR2098" s="113"/>
      <c r="AS2098" s="113"/>
      <c r="AT2098" s="113"/>
      <c r="AU2098" s="113"/>
    </row>
    <row r="2099" spans="3:47" x14ac:dyDescent="0.2">
      <c r="C2099" s="62"/>
      <c r="D2099" s="62"/>
      <c r="AA2099" s="113"/>
      <c r="AB2099" s="113"/>
      <c r="AC2099" s="113"/>
      <c r="AD2099" s="113"/>
      <c r="AE2099" s="113"/>
      <c r="AF2099" s="271"/>
      <c r="AG2099" s="270"/>
      <c r="AN2099" s="113"/>
      <c r="AO2099" s="113"/>
      <c r="AP2099" s="113"/>
      <c r="AQ2099" s="113"/>
      <c r="AR2099" s="113"/>
      <c r="AS2099" s="113"/>
      <c r="AT2099" s="113"/>
      <c r="AU2099" s="113"/>
    </row>
    <row r="2100" spans="3:47" x14ac:dyDescent="0.2">
      <c r="C2100" s="62"/>
      <c r="D2100" s="62"/>
      <c r="AA2100" s="113"/>
      <c r="AB2100" s="113"/>
      <c r="AC2100" s="113"/>
      <c r="AD2100" s="113"/>
      <c r="AE2100" s="113"/>
      <c r="AF2100" s="271"/>
      <c r="AG2100" s="270"/>
      <c r="AN2100" s="113"/>
      <c r="AO2100" s="113"/>
      <c r="AP2100" s="113"/>
      <c r="AQ2100" s="113"/>
      <c r="AR2100" s="113"/>
      <c r="AS2100" s="113"/>
      <c r="AT2100" s="113"/>
      <c r="AU2100" s="113"/>
    </row>
    <row r="2101" spans="3:47" x14ac:dyDescent="0.2">
      <c r="C2101" s="62"/>
      <c r="D2101" s="62"/>
      <c r="AA2101" s="113"/>
      <c r="AB2101" s="113"/>
      <c r="AC2101" s="113"/>
      <c r="AD2101" s="113"/>
      <c r="AE2101" s="113"/>
      <c r="AF2101" s="271"/>
      <c r="AG2101" s="270"/>
      <c r="AN2101" s="113"/>
      <c r="AO2101" s="113"/>
      <c r="AP2101" s="113"/>
      <c r="AQ2101" s="113"/>
      <c r="AR2101" s="113"/>
      <c r="AS2101" s="113"/>
      <c r="AT2101" s="113"/>
      <c r="AU2101" s="113"/>
    </row>
    <row r="2102" spans="3:47" x14ac:dyDescent="0.2">
      <c r="C2102" s="62"/>
      <c r="D2102" s="62"/>
      <c r="AA2102" s="113"/>
      <c r="AB2102" s="113"/>
      <c r="AC2102" s="113"/>
      <c r="AD2102" s="113"/>
      <c r="AE2102" s="113"/>
      <c r="AF2102" s="271"/>
      <c r="AG2102" s="270"/>
      <c r="AN2102" s="113"/>
      <c r="AO2102" s="113"/>
      <c r="AP2102" s="113"/>
      <c r="AQ2102" s="113"/>
      <c r="AR2102" s="113"/>
      <c r="AS2102" s="113"/>
      <c r="AT2102" s="113"/>
      <c r="AU2102" s="113"/>
    </row>
    <row r="2103" spans="3:47" x14ac:dyDescent="0.2">
      <c r="C2103" s="62"/>
      <c r="D2103" s="62"/>
      <c r="AA2103" s="113"/>
      <c r="AB2103" s="113"/>
      <c r="AC2103" s="113"/>
      <c r="AD2103" s="113"/>
      <c r="AE2103" s="113"/>
      <c r="AF2103" s="271"/>
      <c r="AG2103" s="270"/>
      <c r="AN2103" s="113"/>
      <c r="AO2103" s="113"/>
      <c r="AP2103" s="113"/>
      <c r="AQ2103" s="113"/>
      <c r="AR2103" s="113"/>
      <c r="AS2103" s="113"/>
      <c r="AT2103" s="113"/>
      <c r="AU2103" s="113"/>
    </row>
    <row r="2104" spans="3:47" x14ac:dyDescent="0.2">
      <c r="C2104" s="62"/>
      <c r="D2104" s="62"/>
      <c r="AA2104" s="113"/>
      <c r="AB2104" s="113"/>
      <c r="AC2104" s="113"/>
      <c r="AD2104" s="113"/>
      <c r="AE2104" s="113"/>
      <c r="AF2104" s="271"/>
      <c r="AG2104" s="270"/>
      <c r="AN2104" s="113"/>
      <c r="AO2104" s="113"/>
      <c r="AP2104" s="113"/>
      <c r="AQ2104" s="113"/>
      <c r="AR2104" s="113"/>
      <c r="AS2104" s="113"/>
      <c r="AT2104" s="113"/>
      <c r="AU2104" s="113"/>
    </row>
    <row r="2105" spans="3:47" x14ac:dyDescent="0.2">
      <c r="C2105" s="62"/>
      <c r="D2105" s="62"/>
      <c r="AA2105" s="113"/>
      <c r="AB2105" s="113"/>
      <c r="AC2105" s="113"/>
      <c r="AD2105" s="113"/>
      <c r="AE2105" s="113"/>
      <c r="AF2105" s="271"/>
      <c r="AG2105" s="270"/>
      <c r="AN2105" s="113"/>
      <c r="AO2105" s="113"/>
      <c r="AP2105" s="113"/>
      <c r="AQ2105" s="113"/>
      <c r="AR2105" s="113"/>
      <c r="AS2105" s="113"/>
      <c r="AT2105" s="113"/>
      <c r="AU2105" s="113"/>
    </row>
    <row r="2106" spans="3:47" x14ac:dyDescent="0.2">
      <c r="C2106" s="62"/>
      <c r="D2106" s="62"/>
      <c r="AA2106" s="113"/>
      <c r="AB2106" s="113"/>
      <c r="AC2106" s="113"/>
      <c r="AD2106" s="113"/>
      <c r="AE2106" s="113"/>
      <c r="AF2106" s="271"/>
      <c r="AG2106" s="270"/>
      <c r="AN2106" s="113"/>
      <c r="AO2106" s="113"/>
      <c r="AP2106" s="113"/>
      <c r="AQ2106" s="113"/>
      <c r="AR2106" s="113"/>
      <c r="AS2106" s="113"/>
      <c r="AT2106" s="113"/>
      <c r="AU2106" s="113"/>
    </row>
    <row r="2107" spans="3:47" x14ac:dyDescent="0.2">
      <c r="C2107" s="62"/>
      <c r="D2107" s="62"/>
      <c r="AA2107" s="113"/>
      <c r="AB2107" s="113"/>
      <c r="AC2107" s="113"/>
      <c r="AD2107" s="113"/>
      <c r="AE2107" s="113"/>
      <c r="AF2107" s="271"/>
      <c r="AG2107" s="270"/>
      <c r="AN2107" s="113"/>
      <c r="AO2107" s="113"/>
      <c r="AP2107" s="113"/>
      <c r="AQ2107" s="113"/>
      <c r="AR2107" s="113"/>
      <c r="AS2107" s="113"/>
      <c r="AT2107" s="113"/>
      <c r="AU2107" s="113"/>
    </row>
    <row r="2108" spans="3:47" x14ac:dyDescent="0.2">
      <c r="C2108" s="62"/>
      <c r="D2108" s="62"/>
      <c r="AA2108" s="113"/>
      <c r="AB2108" s="113"/>
      <c r="AC2108" s="113"/>
      <c r="AD2108" s="113"/>
      <c r="AE2108" s="113"/>
      <c r="AF2108" s="271"/>
      <c r="AG2108" s="270"/>
      <c r="AN2108" s="113"/>
      <c r="AO2108" s="113"/>
      <c r="AP2108" s="113"/>
      <c r="AQ2108" s="113"/>
      <c r="AR2108" s="113"/>
      <c r="AS2108" s="113"/>
      <c r="AT2108" s="113"/>
      <c r="AU2108" s="113"/>
    </row>
    <row r="2109" spans="3:47" x14ac:dyDescent="0.2">
      <c r="C2109" s="62"/>
      <c r="D2109" s="62"/>
      <c r="AA2109" s="113"/>
      <c r="AB2109" s="113"/>
      <c r="AC2109" s="113"/>
      <c r="AD2109" s="113"/>
      <c r="AE2109" s="113"/>
      <c r="AF2109" s="271"/>
      <c r="AG2109" s="270"/>
      <c r="AN2109" s="113"/>
      <c r="AO2109" s="113"/>
      <c r="AP2109" s="113"/>
      <c r="AQ2109" s="113"/>
      <c r="AR2109" s="113"/>
      <c r="AS2109" s="113"/>
      <c r="AT2109" s="113"/>
      <c r="AU2109" s="113"/>
    </row>
    <row r="2110" spans="3:47" x14ac:dyDescent="0.2">
      <c r="C2110" s="62"/>
      <c r="D2110" s="62"/>
      <c r="AA2110" s="113"/>
      <c r="AB2110" s="113"/>
      <c r="AC2110" s="113"/>
      <c r="AD2110" s="113"/>
      <c r="AE2110" s="113"/>
      <c r="AF2110" s="271"/>
      <c r="AG2110" s="270"/>
      <c r="AN2110" s="113"/>
      <c r="AO2110" s="113"/>
      <c r="AP2110" s="113"/>
      <c r="AQ2110" s="113"/>
      <c r="AR2110" s="113"/>
      <c r="AS2110" s="113"/>
      <c r="AT2110" s="113"/>
      <c r="AU2110" s="113"/>
    </row>
    <row r="2111" spans="3:47" x14ac:dyDescent="0.2">
      <c r="C2111" s="62"/>
      <c r="D2111" s="62"/>
      <c r="AA2111" s="113"/>
      <c r="AB2111" s="113"/>
      <c r="AC2111" s="113"/>
      <c r="AD2111" s="113"/>
      <c r="AE2111" s="113"/>
      <c r="AF2111" s="271"/>
      <c r="AG2111" s="270"/>
      <c r="AN2111" s="113"/>
      <c r="AO2111" s="113"/>
      <c r="AP2111" s="113"/>
      <c r="AQ2111" s="113"/>
      <c r="AR2111" s="113"/>
      <c r="AS2111" s="113"/>
      <c r="AT2111" s="113"/>
      <c r="AU2111" s="113"/>
    </row>
    <row r="2112" spans="3:47" x14ac:dyDescent="0.2">
      <c r="C2112" s="62"/>
      <c r="D2112" s="62"/>
      <c r="AA2112" s="113"/>
      <c r="AB2112" s="113"/>
      <c r="AC2112" s="113"/>
      <c r="AD2112" s="113"/>
      <c r="AE2112" s="113"/>
      <c r="AF2112" s="271"/>
      <c r="AG2112" s="270"/>
      <c r="AN2112" s="113"/>
      <c r="AO2112" s="113"/>
      <c r="AP2112" s="113"/>
      <c r="AQ2112" s="113"/>
      <c r="AR2112" s="113"/>
      <c r="AS2112" s="113"/>
      <c r="AT2112" s="113"/>
      <c r="AU2112" s="113"/>
    </row>
    <row r="2113" spans="3:47" x14ac:dyDescent="0.2">
      <c r="C2113" s="62"/>
      <c r="D2113" s="62"/>
      <c r="AA2113" s="113"/>
      <c r="AB2113" s="113"/>
      <c r="AC2113" s="113"/>
      <c r="AD2113" s="113"/>
      <c r="AE2113" s="113"/>
      <c r="AF2113" s="271"/>
      <c r="AG2113" s="270"/>
      <c r="AN2113" s="113"/>
      <c r="AO2113" s="113"/>
      <c r="AP2113" s="113"/>
      <c r="AQ2113" s="113"/>
      <c r="AR2113" s="113"/>
      <c r="AS2113" s="113"/>
      <c r="AT2113" s="113"/>
      <c r="AU2113" s="113"/>
    </row>
    <row r="2114" spans="3:47" x14ac:dyDescent="0.2">
      <c r="C2114" s="62"/>
      <c r="D2114" s="62"/>
      <c r="AA2114" s="113"/>
      <c r="AB2114" s="113"/>
      <c r="AC2114" s="113"/>
      <c r="AD2114" s="113"/>
      <c r="AE2114" s="113"/>
      <c r="AF2114" s="271"/>
      <c r="AG2114" s="270"/>
      <c r="AN2114" s="113"/>
      <c r="AO2114" s="113"/>
      <c r="AP2114" s="113"/>
      <c r="AQ2114" s="113"/>
      <c r="AR2114" s="113"/>
      <c r="AS2114" s="113"/>
      <c r="AT2114" s="113"/>
      <c r="AU2114" s="113"/>
    </row>
    <row r="2115" spans="3:47" x14ac:dyDescent="0.2">
      <c r="C2115" s="62"/>
      <c r="D2115" s="62"/>
      <c r="AA2115" s="113"/>
      <c r="AB2115" s="113"/>
      <c r="AC2115" s="113"/>
      <c r="AD2115" s="113"/>
      <c r="AE2115" s="113"/>
      <c r="AF2115" s="271"/>
      <c r="AG2115" s="270"/>
      <c r="AN2115" s="113"/>
      <c r="AO2115" s="113"/>
      <c r="AP2115" s="113"/>
      <c r="AQ2115" s="113"/>
      <c r="AR2115" s="113"/>
      <c r="AS2115" s="113"/>
      <c r="AT2115" s="113"/>
      <c r="AU2115" s="113"/>
    </row>
    <row r="2116" spans="3:47" x14ac:dyDescent="0.2">
      <c r="C2116" s="62"/>
      <c r="D2116" s="62"/>
      <c r="AA2116" s="113"/>
      <c r="AB2116" s="113"/>
      <c r="AC2116" s="113"/>
      <c r="AD2116" s="113"/>
      <c r="AE2116" s="113"/>
      <c r="AF2116" s="271"/>
      <c r="AG2116" s="270"/>
      <c r="AN2116" s="113"/>
      <c r="AO2116" s="113"/>
      <c r="AP2116" s="113"/>
      <c r="AQ2116" s="113"/>
      <c r="AR2116" s="113"/>
      <c r="AS2116" s="113"/>
      <c r="AT2116" s="113"/>
      <c r="AU2116" s="113"/>
    </row>
    <row r="2117" spans="3:47" x14ac:dyDescent="0.2">
      <c r="C2117" s="62"/>
      <c r="D2117" s="62"/>
      <c r="AA2117" s="113"/>
      <c r="AB2117" s="113"/>
      <c r="AC2117" s="113"/>
      <c r="AD2117" s="113"/>
      <c r="AE2117" s="113"/>
      <c r="AF2117" s="271"/>
      <c r="AG2117" s="270"/>
      <c r="AN2117" s="113"/>
      <c r="AO2117" s="113"/>
      <c r="AP2117" s="113"/>
      <c r="AQ2117" s="113"/>
      <c r="AR2117" s="113"/>
      <c r="AS2117" s="113"/>
      <c r="AT2117" s="113"/>
      <c r="AU2117" s="113"/>
    </row>
    <row r="2118" spans="3:47" x14ac:dyDescent="0.2">
      <c r="C2118" s="62"/>
      <c r="D2118" s="62"/>
      <c r="AA2118" s="113"/>
      <c r="AB2118" s="113"/>
      <c r="AC2118" s="113"/>
      <c r="AD2118" s="113"/>
      <c r="AE2118" s="113"/>
      <c r="AF2118" s="271"/>
      <c r="AG2118" s="270"/>
      <c r="AN2118" s="113"/>
      <c r="AO2118" s="113"/>
      <c r="AP2118" s="113"/>
      <c r="AQ2118" s="113"/>
      <c r="AR2118" s="113"/>
      <c r="AS2118" s="113"/>
      <c r="AT2118" s="113"/>
      <c r="AU2118" s="113"/>
    </row>
    <row r="2119" spans="3:47" x14ac:dyDescent="0.2">
      <c r="C2119" s="62"/>
      <c r="D2119" s="62"/>
      <c r="AA2119" s="113"/>
      <c r="AB2119" s="113"/>
      <c r="AC2119" s="113"/>
      <c r="AD2119" s="113"/>
      <c r="AE2119" s="113"/>
      <c r="AF2119" s="271"/>
      <c r="AG2119" s="270"/>
      <c r="AN2119" s="113"/>
      <c r="AO2119" s="113"/>
      <c r="AP2119" s="113"/>
      <c r="AQ2119" s="113"/>
      <c r="AR2119" s="113"/>
      <c r="AS2119" s="113"/>
      <c r="AT2119" s="113"/>
      <c r="AU2119" s="113"/>
    </row>
    <row r="2120" spans="3:47" x14ac:dyDescent="0.2">
      <c r="C2120" s="62"/>
      <c r="D2120" s="62"/>
      <c r="AA2120" s="113"/>
      <c r="AB2120" s="113"/>
      <c r="AC2120" s="113"/>
      <c r="AD2120" s="113"/>
      <c r="AE2120" s="113"/>
      <c r="AF2120" s="271"/>
      <c r="AG2120" s="270"/>
      <c r="AN2120" s="113"/>
      <c r="AO2120" s="113"/>
      <c r="AP2120" s="113"/>
      <c r="AQ2120" s="113"/>
      <c r="AR2120" s="113"/>
      <c r="AS2120" s="113"/>
      <c r="AT2120" s="113"/>
      <c r="AU2120" s="113"/>
    </row>
    <row r="2121" spans="3:47" x14ac:dyDescent="0.2">
      <c r="C2121" s="62"/>
      <c r="D2121" s="62"/>
      <c r="AA2121" s="113"/>
      <c r="AB2121" s="113"/>
      <c r="AC2121" s="113"/>
      <c r="AD2121" s="113"/>
      <c r="AE2121" s="113"/>
      <c r="AF2121" s="271"/>
      <c r="AG2121" s="270"/>
      <c r="AN2121" s="113"/>
      <c r="AO2121" s="113"/>
      <c r="AP2121" s="113"/>
      <c r="AQ2121" s="113"/>
      <c r="AR2121" s="113"/>
      <c r="AS2121" s="113"/>
      <c r="AT2121" s="113"/>
      <c r="AU2121" s="113"/>
    </row>
    <row r="2122" spans="3:47" x14ac:dyDescent="0.2">
      <c r="C2122" s="62"/>
      <c r="D2122" s="62"/>
      <c r="AA2122" s="113"/>
      <c r="AB2122" s="113"/>
      <c r="AC2122" s="113"/>
      <c r="AD2122" s="113"/>
      <c r="AE2122" s="113"/>
      <c r="AF2122" s="271"/>
      <c r="AG2122" s="270"/>
      <c r="AN2122" s="113"/>
      <c r="AO2122" s="113"/>
      <c r="AP2122" s="113"/>
      <c r="AQ2122" s="113"/>
      <c r="AR2122" s="113"/>
      <c r="AS2122" s="113"/>
      <c r="AT2122" s="113"/>
      <c r="AU2122" s="113"/>
    </row>
    <row r="2123" spans="3:47" x14ac:dyDescent="0.2">
      <c r="C2123" s="62"/>
      <c r="D2123" s="62"/>
      <c r="AA2123" s="113"/>
      <c r="AB2123" s="113"/>
      <c r="AC2123" s="113"/>
      <c r="AD2123" s="113"/>
      <c r="AE2123" s="113"/>
      <c r="AF2123" s="271"/>
      <c r="AG2123" s="270"/>
      <c r="AN2123" s="113"/>
      <c r="AO2123" s="113"/>
      <c r="AP2123" s="113"/>
      <c r="AQ2123" s="113"/>
      <c r="AR2123" s="113"/>
      <c r="AS2123" s="113"/>
      <c r="AT2123" s="113"/>
      <c r="AU2123" s="113"/>
    </row>
    <row r="2124" spans="3:47" x14ac:dyDescent="0.2">
      <c r="C2124" s="62"/>
      <c r="D2124" s="62"/>
      <c r="AA2124" s="113"/>
      <c r="AB2124" s="113"/>
      <c r="AC2124" s="113"/>
      <c r="AD2124" s="113"/>
      <c r="AE2124" s="113"/>
      <c r="AF2124" s="271"/>
      <c r="AG2124" s="270"/>
      <c r="AN2124" s="113"/>
      <c r="AO2124" s="113"/>
      <c r="AP2124" s="113"/>
      <c r="AQ2124" s="113"/>
      <c r="AR2124" s="113"/>
      <c r="AS2124" s="113"/>
      <c r="AT2124" s="113"/>
      <c r="AU2124" s="113"/>
    </row>
    <row r="2125" spans="3:47" x14ac:dyDescent="0.2">
      <c r="C2125" s="62"/>
      <c r="D2125" s="62"/>
      <c r="AA2125" s="113"/>
      <c r="AB2125" s="113"/>
      <c r="AC2125" s="113"/>
      <c r="AD2125" s="113"/>
      <c r="AE2125" s="113"/>
      <c r="AF2125" s="271"/>
      <c r="AG2125" s="270"/>
      <c r="AN2125" s="113"/>
      <c r="AO2125" s="113"/>
      <c r="AP2125" s="113"/>
      <c r="AQ2125" s="113"/>
      <c r="AR2125" s="113"/>
      <c r="AS2125" s="113"/>
      <c r="AT2125" s="113"/>
      <c r="AU2125" s="113"/>
    </row>
    <row r="2126" spans="3:47" x14ac:dyDescent="0.2">
      <c r="C2126" s="62"/>
      <c r="D2126" s="62"/>
      <c r="AA2126" s="113"/>
      <c r="AB2126" s="113"/>
      <c r="AC2126" s="113"/>
      <c r="AD2126" s="113"/>
      <c r="AE2126" s="113"/>
      <c r="AF2126" s="271"/>
      <c r="AG2126" s="270"/>
      <c r="AN2126" s="113"/>
      <c r="AO2126" s="113"/>
      <c r="AP2126" s="113"/>
      <c r="AQ2126" s="113"/>
      <c r="AR2126" s="113"/>
      <c r="AS2126" s="113"/>
      <c r="AT2126" s="113"/>
      <c r="AU2126" s="113"/>
    </row>
    <row r="2127" spans="3:47" x14ac:dyDescent="0.2">
      <c r="C2127" s="62"/>
      <c r="D2127" s="62"/>
      <c r="AA2127" s="113"/>
      <c r="AB2127" s="113"/>
      <c r="AC2127" s="113"/>
      <c r="AD2127" s="113"/>
      <c r="AE2127" s="113"/>
      <c r="AF2127" s="271"/>
      <c r="AG2127" s="270"/>
      <c r="AN2127" s="113"/>
      <c r="AO2127" s="113"/>
      <c r="AP2127" s="113"/>
      <c r="AQ2127" s="113"/>
      <c r="AR2127" s="113"/>
      <c r="AS2127" s="113"/>
      <c r="AT2127" s="113"/>
      <c r="AU2127" s="113"/>
    </row>
    <row r="2128" spans="3:47" x14ac:dyDescent="0.2">
      <c r="C2128" s="62"/>
      <c r="D2128" s="62"/>
      <c r="AA2128" s="113"/>
      <c r="AB2128" s="113"/>
      <c r="AC2128" s="113"/>
      <c r="AD2128" s="113"/>
      <c r="AE2128" s="113"/>
      <c r="AF2128" s="271"/>
      <c r="AG2128" s="270"/>
      <c r="AN2128" s="113"/>
      <c r="AO2128" s="113"/>
      <c r="AP2128" s="113"/>
      <c r="AQ2128" s="113"/>
      <c r="AR2128" s="113"/>
      <c r="AS2128" s="113"/>
      <c r="AT2128" s="113"/>
      <c r="AU2128" s="113"/>
    </row>
    <row r="2129" spans="3:47" x14ac:dyDescent="0.2">
      <c r="C2129" s="62"/>
      <c r="D2129" s="62"/>
      <c r="AA2129" s="113"/>
      <c r="AB2129" s="113"/>
      <c r="AC2129" s="113"/>
      <c r="AD2129" s="113"/>
      <c r="AE2129" s="113"/>
      <c r="AF2129" s="271"/>
      <c r="AG2129" s="270"/>
      <c r="AN2129" s="113"/>
      <c r="AO2129" s="113"/>
      <c r="AP2129" s="113"/>
      <c r="AQ2129" s="113"/>
      <c r="AR2129" s="113"/>
      <c r="AS2129" s="113"/>
      <c r="AT2129" s="113"/>
      <c r="AU2129" s="113"/>
    </row>
    <row r="2130" spans="3:47" x14ac:dyDescent="0.2">
      <c r="C2130" s="62"/>
      <c r="D2130" s="62"/>
      <c r="AA2130" s="113"/>
      <c r="AB2130" s="113"/>
      <c r="AC2130" s="113"/>
      <c r="AD2130" s="113"/>
      <c r="AE2130" s="113"/>
      <c r="AF2130" s="271"/>
      <c r="AG2130" s="270"/>
      <c r="AN2130" s="113"/>
      <c r="AO2130" s="113"/>
      <c r="AP2130" s="113"/>
      <c r="AQ2130" s="113"/>
      <c r="AR2130" s="113"/>
      <c r="AS2130" s="113"/>
      <c r="AT2130" s="113"/>
      <c r="AU2130" s="113"/>
    </row>
    <row r="2131" spans="3:47" x14ac:dyDescent="0.2">
      <c r="C2131" s="62"/>
      <c r="D2131" s="62"/>
      <c r="AA2131" s="113"/>
      <c r="AB2131" s="113"/>
      <c r="AC2131" s="113"/>
      <c r="AD2131" s="113"/>
      <c r="AE2131" s="113"/>
      <c r="AF2131" s="271"/>
      <c r="AG2131" s="270"/>
      <c r="AN2131" s="113"/>
      <c r="AO2131" s="113"/>
      <c r="AP2131" s="113"/>
      <c r="AQ2131" s="113"/>
      <c r="AR2131" s="113"/>
      <c r="AS2131" s="113"/>
      <c r="AT2131" s="113"/>
      <c r="AU2131" s="113"/>
    </row>
    <row r="2132" spans="3:47" x14ac:dyDescent="0.2">
      <c r="C2132" s="62"/>
      <c r="D2132" s="62"/>
      <c r="AA2132" s="113"/>
      <c r="AB2132" s="113"/>
      <c r="AC2132" s="113"/>
      <c r="AD2132" s="113"/>
      <c r="AE2132" s="113"/>
      <c r="AF2132" s="271"/>
      <c r="AG2132" s="270"/>
      <c r="AN2132" s="113"/>
      <c r="AO2132" s="113"/>
      <c r="AP2132" s="113"/>
      <c r="AQ2132" s="113"/>
      <c r="AR2132" s="113"/>
      <c r="AS2132" s="113"/>
      <c r="AT2132" s="113"/>
      <c r="AU2132" s="113"/>
    </row>
    <row r="2133" spans="3:47" x14ac:dyDescent="0.2">
      <c r="C2133" s="62"/>
      <c r="D2133" s="62"/>
      <c r="AA2133" s="113"/>
      <c r="AB2133" s="113"/>
      <c r="AC2133" s="113"/>
      <c r="AD2133" s="113"/>
      <c r="AE2133" s="113"/>
      <c r="AF2133" s="271"/>
      <c r="AG2133" s="270"/>
      <c r="AN2133" s="113"/>
      <c r="AO2133" s="113"/>
      <c r="AP2133" s="113"/>
      <c r="AQ2133" s="113"/>
      <c r="AR2133" s="113"/>
      <c r="AS2133" s="113"/>
      <c r="AT2133" s="113"/>
      <c r="AU2133" s="113"/>
    </row>
    <row r="2134" spans="3:47" x14ac:dyDescent="0.2">
      <c r="C2134" s="62"/>
      <c r="D2134" s="62"/>
      <c r="AA2134" s="113"/>
      <c r="AB2134" s="113"/>
      <c r="AC2134" s="113"/>
      <c r="AD2134" s="113"/>
      <c r="AE2134" s="113"/>
      <c r="AF2134" s="271"/>
      <c r="AG2134" s="270"/>
      <c r="AN2134" s="113"/>
      <c r="AO2134" s="113"/>
      <c r="AP2134" s="113"/>
      <c r="AQ2134" s="113"/>
      <c r="AR2134" s="113"/>
      <c r="AS2134" s="113"/>
      <c r="AT2134" s="113"/>
      <c r="AU2134" s="113"/>
    </row>
    <row r="2135" spans="3:47" x14ac:dyDescent="0.2">
      <c r="C2135" s="62"/>
      <c r="D2135" s="62"/>
      <c r="AA2135" s="113"/>
      <c r="AB2135" s="113"/>
      <c r="AC2135" s="113"/>
      <c r="AD2135" s="113"/>
      <c r="AE2135" s="113"/>
      <c r="AF2135" s="271"/>
      <c r="AG2135" s="270"/>
      <c r="AN2135" s="113"/>
      <c r="AO2135" s="113"/>
      <c r="AP2135" s="113"/>
      <c r="AQ2135" s="113"/>
      <c r="AR2135" s="113"/>
      <c r="AS2135" s="113"/>
      <c r="AT2135" s="113"/>
      <c r="AU2135" s="113"/>
    </row>
    <row r="2136" spans="3:47" x14ac:dyDescent="0.2">
      <c r="C2136" s="62"/>
      <c r="D2136" s="62"/>
      <c r="AA2136" s="113"/>
      <c r="AB2136" s="113"/>
      <c r="AC2136" s="113"/>
      <c r="AD2136" s="113"/>
      <c r="AE2136" s="113"/>
      <c r="AF2136" s="271"/>
      <c r="AG2136" s="270"/>
      <c r="AN2136" s="113"/>
      <c r="AO2136" s="113"/>
      <c r="AP2136" s="113"/>
      <c r="AQ2136" s="113"/>
      <c r="AR2136" s="113"/>
      <c r="AS2136" s="113"/>
      <c r="AT2136" s="113"/>
      <c r="AU2136" s="113"/>
    </row>
    <row r="2137" spans="3:47" x14ac:dyDescent="0.2">
      <c r="C2137" s="62"/>
      <c r="D2137" s="62"/>
      <c r="AA2137" s="113"/>
      <c r="AB2137" s="113"/>
      <c r="AC2137" s="113"/>
      <c r="AD2137" s="113"/>
      <c r="AE2137" s="113"/>
      <c r="AF2137" s="271"/>
      <c r="AG2137" s="270"/>
      <c r="AN2137" s="113"/>
      <c r="AO2137" s="113"/>
      <c r="AP2137" s="113"/>
      <c r="AQ2137" s="113"/>
      <c r="AR2137" s="113"/>
      <c r="AS2137" s="113"/>
      <c r="AT2137" s="113"/>
      <c r="AU2137" s="113"/>
    </row>
    <row r="2138" spans="3:47" x14ac:dyDescent="0.2">
      <c r="C2138" s="62"/>
      <c r="D2138" s="62"/>
      <c r="AA2138" s="113"/>
      <c r="AB2138" s="113"/>
      <c r="AC2138" s="113"/>
      <c r="AD2138" s="113"/>
      <c r="AE2138" s="113"/>
      <c r="AF2138" s="271"/>
      <c r="AG2138" s="270"/>
      <c r="AN2138" s="113"/>
      <c r="AO2138" s="113"/>
      <c r="AP2138" s="113"/>
      <c r="AQ2138" s="113"/>
      <c r="AR2138" s="113"/>
      <c r="AS2138" s="113"/>
      <c r="AT2138" s="113"/>
      <c r="AU2138" s="113"/>
    </row>
    <row r="2139" spans="3:47" x14ac:dyDescent="0.2">
      <c r="C2139" s="62"/>
      <c r="D2139" s="62"/>
      <c r="AA2139" s="113"/>
      <c r="AB2139" s="113"/>
      <c r="AC2139" s="113"/>
      <c r="AD2139" s="113"/>
      <c r="AE2139" s="113"/>
      <c r="AF2139" s="271"/>
      <c r="AG2139" s="270"/>
      <c r="AN2139" s="113"/>
      <c r="AO2139" s="113"/>
      <c r="AP2139" s="113"/>
      <c r="AQ2139" s="113"/>
      <c r="AR2139" s="113"/>
      <c r="AS2139" s="113"/>
      <c r="AT2139" s="113"/>
      <c r="AU2139" s="113"/>
    </row>
    <row r="2140" spans="3:47" x14ac:dyDescent="0.2">
      <c r="C2140" s="62"/>
      <c r="D2140" s="62"/>
      <c r="AA2140" s="113"/>
      <c r="AB2140" s="113"/>
      <c r="AC2140" s="113"/>
      <c r="AD2140" s="113"/>
      <c r="AE2140" s="113"/>
      <c r="AF2140" s="271"/>
      <c r="AG2140" s="270"/>
      <c r="AN2140" s="113"/>
      <c r="AO2140" s="113"/>
      <c r="AP2140" s="113"/>
      <c r="AQ2140" s="113"/>
      <c r="AR2140" s="113"/>
      <c r="AS2140" s="113"/>
      <c r="AT2140" s="113"/>
      <c r="AU2140" s="113"/>
    </row>
    <row r="2141" spans="3:47" x14ac:dyDescent="0.2">
      <c r="C2141" s="62"/>
      <c r="D2141" s="62"/>
      <c r="AA2141" s="113"/>
      <c r="AB2141" s="113"/>
      <c r="AC2141" s="113"/>
      <c r="AD2141" s="113"/>
      <c r="AE2141" s="113"/>
      <c r="AF2141" s="271"/>
      <c r="AG2141" s="270"/>
      <c r="AN2141" s="113"/>
      <c r="AO2141" s="113"/>
      <c r="AP2141" s="113"/>
      <c r="AQ2141" s="113"/>
      <c r="AR2141" s="113"/>
      <c r="AS2141" s="113"/>
      <c r="AT2141" s="113"/>
      <c r="AU2141" s="113"/>
    </row>
    <row r="2142" spans="3:47" x14ac:dyDescent="0.2">
      <c r="C2142" s="62"/>
      <c r="D2142" s="62"/>
      <c r="AA2142" s="113"/>
      <c r="AB2142" s="113"/>
      <c r="AC2142" s="113"/>
      <c r="AD2142" s="113"/>
      <c r="AE2142" s="113"/>
      <c r="AF2142" s="271"/>
      <c r="AG2142" s="270"/>
      <c r="AN2142" s="113"/>
      <c r="AO2142" s="113"/>
      <c r="AP2142" s="113"/>
      <c r="AQ2142" s="113"/>
      <c r="AR2142" s="113"/>
      <c r="AS2142" s="113"/>
      <c r="AT2142" s="113"/>
      <c r="AU2142" s="113"/>
    </row>
    <row r="2143" spans="3:47" x14ac:dyDescent="0.2">
      <c r="C2143" s="62"/>
      <c r="D2143" s="62"/>
      <c r="AA2143" s="113"/>
      <c r="AB2143" s="113"/>
      <c r="AC2143" s="113"/>
      <c r="AD2143" s="113"/>
      <c r="AE2143" s="113"/>
      <c r="AF2143" s="271"/>
      <c r="AG2143" s="270"/>
      <c r="AN2143" s="113"/>
      <c r="AO2143" s="113"/>
      <c r="AP2143" s="113"/>
      <c r="AQ2143" s="113"/>
      <c r="AR2143" s="113"/>
      <c r="AS2143" s="113"/>
      <c r="AT2143" s="113"/>
      <c r="AU2143" s="113"/>
    </row>
    <row r="2144" spans="3:47" x14ac:dyDescent="0.2">
      <c r="C2144" s="62"/>
      <c r="D2144" s="62"/>
      <c r="AA2144" s="113"/>
      <c r="AB2144" s="113"/>
      <c r="AC2144" s="113"/>
      <c r="AD2144" s="113"/>
      <c r="AE2144" s="113"/>
      <c r="AF2144" s="271"/>
      <c r="AG2144" s="270"/>
      <c r="AN2144" s="113"/>
      <c r="AO2144" s="113"/>
      <c r="AP2144" s="113"/>
      <c r="AQ2144" s="113"/>
      <c r="AR2144" s="113"/>
      <c r="AS2144" s="113"/>
      <c r="AT2144" s="113"/>
      <c r="AU2144" s="113"/>
    </row>
    <row r="2145" spans="3:47" x14ac:dyDescent="0.2">
      <c r="C2145" s="62"/>
      <c r="D2145" s="62"/>
      <c r="AA2145" s="113"/>
      <c r="AB2145" s="113"/>
      <c r="AC2145" s="113"/>
      <c r="AD2145" s="113"/>
      <c r="AE2145" s="113"/>
      <c r="AF2145" s="271"/>
      <c r="AG2145" s="270"/>
      <c r="AN2145" s="113"/>
      <c r="AO2145" s="113"/>
      <c r="AP2145" s="113"/>
      <c r="AQ2145" s="113"/>
      <c r="AR2145" s="113"/>
      <c r="AS2145" s="113"/>
      <c r="AT2145" s="113"/>
      <c r="AU2145" s="113"/>
    </row>
    <row r="2146" spans="3:47" x14ac:dyDescent="0.2">
      <c r="C2146" s="62"/>
      <c r="D2146" s="62"/>
      <c r="AA2146" s="113"/>
      <c r="AB2146" s="113"/>
      <c r="AC2146" s="113"/>
      <c r="AD2146" s="113"/>
      <c r="AE2146" s="113"/>
      <c r="AF2146" s="271"/>
      <c r="AG2146" s="270"/>
      <c r="AN2146" s="113"/>
      <c r="AO2146" s="113"/>
      <c r="AP2146" s="113"/>
      <c r="AQ2146" s="113"/>
      <c r="AR2146" s="113"/>
      <c r="AS2146" s="113"/>
      <c r="AT2146" s="113"/>
      <c r="AU2146" s="113"/>
    </row>
    <row r="2147" spans="3:47" x14ac:dyDescent="0.2">
      <c r="C2147" s="62"/>
      <c r="D2147" s="62"/>
      <c r="AA2147" s="113"/>
      <c r="AB2147" s="113"/>
      <c r="AC2147" s="113"/>
      <c r="AD2147" s="113"/>
      <c r="AE2147" s="113"/>
      <c r="AF2147" s="271"/>
      <c r="AG2147" s="270"/>
      <c r="AN2147" s="113"/>
      <c r="AO2147" s="113"/>
      <c r="AP2147" s="113"/>
      <c r="AQ2147" s="113"/>
      <c r="AR2147" s="113"/>
      <c r="AS2147" s="113"/>
      <c r="AT2147" s="113"/>
      <c r="AU2147" s="113"/>
    </row>
    <row r="2148" spans="3:47" x14ac:dyDescent="0.2">
      <c r="C2148" s="62"/>
      <c r="D2148" s="62"/>
      <c r="AA2148" s="113"/>
      <c r="AB2148" s="113"/>
      <c r="AC2148" s="113"/>
      <c r="AD2148" s="113"/>
      <c r="AE2148" s="113"/>
      <c r="AF2148" s="271"/>
      <c r="AG2148" s="270"/>
      <c r="AN2148" s="113"/>
      <c r="AO2148" s="113"/>
      <c r="AP2148" s="113"/>
      <c r="AQ2148" s="113"/>
      <c r="AR2148" s="113"/>
      <c r="AS2148" s="113"/>
      <c r="AT2148" s="113"/>
      <c r="AU2148" s="113"/>
    </row>
    <row r="2149" spans="3:47" x14ac:dyDescent="0.2">
      <c r="C2149" s="62"/>
      <c r="D2149" s="62"/>
      <c r="AA2149" s="113"/>
      <c r="AB2149" s="113"/>
      <c r="AC2149" s="113"/>
      <c r="AD2149" s="113"/>
      <c r="AE2149" s="113"/>
      <c r="AF2149" s="271"/>
      <c r="AG2149" s="270"/>
      <c r="AN2149" s="113"/>
      <c r="AO2149" s="113"/>
      <c r="AP2149" s="113"/>
      <c r="AQ2149" s="113"/>
      <c r="AR2149" s="113"/>
      <c r="AS2149" s="113"/>
      <c r="AT2149" s="113"/>
      <c r="AU2149" s="113"/>
    </row>
    <row r="2150" spans="3:47" x14ac:dyDescent="0.2">
      <c r="C2150" s="62"/>
      <c r="D2150" s="62"/>
      <c r="AA2150" s="113"/>
      <c r="AB2150" s="113"/>
      <c r="AC2150" s="113"/>
      <c r="AD2150" s="113"/>
      <c r="AE2150" s="113"/>
      <c r="AF2150" s="271"/>
      <c r="AG2150" s="270"/>
      <c r="AN2150" s="113"/>
      <c r="AO2150" s="113"/>
      <c r="AP2150" s="113"/>
      <c r="AQ2150" s="113"/>
      <c r="AR2150" s="113"/>
      <c r="AS2150" s="113"/>
      <c r="AT2150" s="113"/>
      <c r="AU2150" s="113"/>
    </row>
    <row r="2151" spans="3:47" x14ac:dyDescent="0.2">
      <c r="C2151" s="62"/>
      <c r="D2151" s="62"/>
      <c r="AA2151" s="113"/>
      <c r="AB2151" s="113"/>
      <c r="AC2151" s="113"/>
      <c r="AD2151" s="113"/>
      <c r="AE2151" s="113"/>
      <c r="AF2151" s="271"/>
      <c r="AG2151" s="270"/>
      <c r="AN2151" s="113"/>
      <c r="AO2151" s="113"/>
      <c r="AP2151" s="113"/>
      <c r="AQ2151" s="113"/>
      <c r="AR2151" s="113"/>
      <c r="AS2151" s="113"/>
      <c r="AT2151" s="113"/>
      <c r="AU2151" s="113"/>
    </row>
    <row r="2152" spans="3:47" x14ac:dyDescent="0.2">
      <c r="C2152" s="62"/>
      <c r="D2152" s="62"/>
      <c r="AA2152" s="113"/>
      <c r="AB2152" s="113"/>
      <c r="AC2152" s="113"/>
      <c r="AD2152" s="113"/>
      <c r="AE2152" s="113"/>
      <c r="AF2152" s="271"/>
      <c r="AG2152" s="270"/>
      <c r="AN2152" s="113"/>
      <c r="AO2152" s="113"/>
      <c r="AP2152" s="113"/>
      <c r="AQ2152" s="113"/>
      <c r="AR2152" s="113"/>
      <c r="AS2152" s="113"/>
      <c r="AT2152" s="113"/>
      <c r="AU2152" s="113"/>
    </row>
    <row r="2153" spans="3:47" x14ac:dyDescent="0.2">
      <c r="C2153" s="62"/>
      <c r="D2153" s="62"/>
      <c r="AA2153" s="113"/>
      <c r="AB2153" s="113"/>
      <c r="AC2153" s="113"/>
      <c r="AD2153" s="113"/>
      <c r="AE2153" s="113"/>
      <c r="AF2153" s="271"/>
      <c r="AG2153" s="270"/>
      <c r="AN2153" s="113"/>
      <c r="AO2153" s="113"/>
      <c r="AP2153" s="113"/>
      <c r="AQ2153" s="113"/>
      <c r="AR2153" s="113"/>
      <c r="AS2153" s="113"/>
      <c r="AT2153" s="113"/>
      <c r="AU2153" s="113"/>
    </row>
    <row r="2154" spans="3:47" x14ac:dyDescent="0.2">
      <c r="C2154" s="62"/>
      <c r="D2154" s="62"/>
      <c r="AA2154" s="113"/>
      <c r="AB2154" s="113"/>
      <c r="AC2154" s="113"/>
      <c r="AD2154" s="113"/>
      <c r="AE2154" s="113"/>
      <c r="AF2154" s="271"/>
      <c r="AG2154" s="270"/>
      <c r="AN2154" s="113"/>
      <c r="AO2154" s="113"/>
      <c r="AP2154" s="113"/>
      <c r="AQ2154" s="113"/>
      <c r="AR2154" s="113"/>
      <c r="AS2154" s="113"/>
      <c r="AT2154" s="113"/>
      <c r="AU2154" s="113"/>
    </row>
    <row r="2155" spans="3:47" x14ac:dyDescent="0.2">
      <c r="C2155" s="62"/>
      <c r="D2155" s="62"/>
      <c r="AA2155" s="113"/>
      <c r="AB2155" s="113"/>
      <c r="AC2155" s="113"/>
      <c r="AD2155" s="113"/>
      <c r="AE2155" s="113"/>
      <c r="AF2155" s="271"/>
      <c r="AG2155" s="270"/>
      <c r="AN2155" s="113"/>
      <c r="AO2155" s="113"/>
      <c r="AP2155" s="113"/>
      <c r="AQ2155" s="113"/>
      <c r="AR2155" s="113"/>
      <c r="AS2155" s="113"/>
      <c r="AT2155" s="113"/>
      <c r="AU2155" s="113"/>
    </row>
    <row r="2156" spans="3:47" x14ac:dyDescent="0.2">
      <c r="C2156" s="62"/>
      <c r="D2156" s="62"/>
      <c r="AA2156" s="113"/>
      <c r="AB2156" s="113"/>
      <c r="AC2156" s="113"/>
      <c r="AD2156" s="113"/>
      <c r="AE2156" s="113"/>
      <c r="AF2156" s="271"/>
      <c r="AG2156" s="270"/>
      <c r="AN2156" s="113"/>
      <c r="AO2156" s="113"/>
      <c r="AP2156" s="113"/>
      <c r="AQ2156" s="113"/>
      <c r="AR2156" s="113"/>
      <c r="AS2156" s="113"/>
      <c r="AT2156" s="113"/>
      <c r="AU2156" s="113"/>
    </row>
    <row r="2157" spans="3:47" x14ac:dyDescent="0.2">
      <c r="C2157" s="62"/>
      <c r="D2157" s="62"/>
      <c r="AA2157" s="113"/>
      <c r="AB2157" s="113"/>
      <c r="AC2157" s="113"/>
      <c r="AD2157" s="113"/>
      <c r="AE2157" s="113"/>
      <c r="AF2157" s="271"/>
      <c r="AG2157" s="270"/>
      <c r="AN2157" s="113"/>
      <c r="AO2157" s="113"/>
      <c r="AP2157" s="113"/>
      <c r="AQ2157" s="113"/>
      <c r="AR2157" s="113"/>
      <c r="AS2157" s="113"/>
      <c r="AT2157" s="113"/>
      <c r="AU2157" s="113"/>
    </row>
    <row r="2158" spans="3:47" x14ac:dyDescent="0.2">
      <c r="C2158" s="62"/>
      <c r="D2158" s="62"/>
      <c r="AA2158" s="113"/>
      <c r="AB2158" s="113"/>
      <c r="AC2158" s="113"/>
      <c r="AD2158" s="113"/>
      <c r="AE2158" s="113"/>
      <c r="AF2158" s="271"/>
      <c r="AG2158" s="270"/>
      <c r="AN2158" s="113"/>
      <c r="AO2158" s="113"/>
      <c r="AP2158" s="113"/>
      <c r="AQ2158" s="113"/>
      <c r="AR2158" s="113"/>
      <c r="AS2158" s="113"/>
      <c r="AT2158" s="113"/>
      <c r="AU2158" s="113"/>
    </row>
    <row r="2159" spans="3:47" x14ac:dyDescent="0.2">
      <c r="C2159" s="62"/>
      <c r="D2159" s="62"/>
      <c r="AA2159" s="113"/>
      <c r="AB2159" s="113"/>
      <c r="AC2159" s="113"/>
      <c r="AD2159" s="113"/>
      <c r="AE2159" s="113"/>
      <c r="AF2159" s="271"/>
      <c r="AG2159" s="270"/>
      <c r="AN2159" s="113"/>
      <c r="AO2159" s="113"/>
      <c r="AP2159" s="113"/>
      <c r="AQ2159" s="113"/>
      <c r="AR2159" s="113"/>
      <c r="AS2159" s="113"/>
      <c r="AT2159" s="113"/>
      <c r="AU2159" s="113"/>
    </row>
    <row r="2160" spans="3:47" x14ac:dyDescent="0.2">
      <c r="C2160" s="62"/>
      <c r="D2160" s="62"/>
      <c r="AA2160" s="113"/>
      <c r="AB2160" s="113"/>
      <c r="AC2160" s="113"/>
      <c r="AD2160" s="113"/>
      <c r="AE2160" s="113"/>
      <c r="AF2160" s="271"/>
      <c r="AG2160" s="270"/>
      <c r="AN2160" s="113"/>
      <c r="AO2160" s="113"/>
      <c r="AP2160" s="113"/>
      <c r="AQ2160" s="113"/>
      <c r="AR2160" s="113"/>
      <c r="AS2160" s="113"/>
      <c r="AT2160" s="113"/>
      <c r="AU2160" s="113"/>
    </row>
    <row r="2161" spans="3:47" x14ac:dyDescent="0.2">
      <c r="C2161" s="62"/>
      <c r="D2161" s="62"/>
      <c r="AA2161" s="113"/>
      <c r="AB2161" s="113"/>
      <c r="AC2161" s="113"/>
      <c r="AD2161" s="113"/>
      <c r="AE2161" s="113"/>
      <c r="AF2161" s="271"/>
      <c r="AG2161" s="270"/>
      <c r="AN2161" s="113"/>
      <c r="AO2161" s="113"/>
      <c r="AP2161" s="113"/>
      <c r="AQ2161" s="113"/>
      <c r="AR2161" s="113"/>
      <c r="AS2161" s="113"/>
      <c r="AT2161" s="113"/>
      <c r="AU2161" s="113"/>
    </row>
    <row r="2162" spans="3:47" x14ac:dyDescent="0.2">
      <c r="C2162" s="62"/>
      <c r="D2162" s="62"/>
      <c r="AA2162" s="113"/>
      <c r="AB2162" s="113"/>
      <c r="AC2162" s="113"/>
      <c r="AD2162" s="113"/>
      <c r="AE2162" s="113"/>
      <c r="AF2162" s="271"/>
      <c r="AG2162" s="270"/>
      <c r="AN2162" s="113"/>
      <c r="AO2162" s="113"/>
      <c r="AP2162" s="113"/>
      <c r="AQ2162" s="113"/>
      <c r="AR2162" s="113"/>
      <c r="AS2162" s="113"/>
      <c r="AT2162" s="113"/>
      <c r="AU2162" s="113"/>
    </row>
    <row r="2163" spans="3:47" x14ac:dyDescent="0.2">
      <c r="C2163" s="62"/>
      <c r="D2163" s="62"/>
      <c r="AA2163" s="113"/>
      <c r="AB2163" s="113"/>
      <c r="AC2163" s="113"/>
      <c r="AD2163" s="113"/>
      <c r="AE2163" s="113"/>
      <c r="AF2163" s="271"/>
      <c r="AG2163" s="270"/>
      <c r="AN2163" s="113"/>
      <c r="AO2163" s="113"/>
      <c r="AP2163" s="113"/>
      <c r="AQ2163" s="113"/>
      <c r="AR2163" s="113"/>
      <c r="AS2163" s="113"/>
      <c r="AT2163" s="113"/>
      <c r="AU2163" s="113"/>
    </row>
    <row r="2164" spans="3:47" x14ac:dyDescent="0.2">
      <c r="C2164" s="62"/>
      <c r="D2164" s="62"/>
      <c r="AA2164" s="113"/>
      <c r="AB2164" s="113"/>
      <c r="AC2164" s="113"/>
      <c r="AD2164" s="113"/>
      <c r="AE2164" s="113"/>
      <c r="AF2164" s="271"/>
      <c r="AG2164" s="270"/>
      <c r="AN2164" s="113"/>
      <c r="AO2164" s="113"/>
      <c r="AP2164" s="113"/>
      <c r="AQ2164" s="113"/>
      <c r="AR2164" s="113"/>
      <c r="AS2164" s="113"/>
      <c r="AT2164" s="113"/>
      <c r="AU2164" s="113"/>
    </row>
    <row r="2165" spans="3:47" x14ac:dyDescent="0.2">
      <c r="C2165" s="62"/>
      <c r="D2165" s="62"/>
      <c r="AA2165" s="113"/>
      <c r="AB2165" s="113"/>
      <c r="AC2165" s="113"/>
      <c r="AD2165" s="113"/>
      <c r="AE2165" s="113"/>
      <c r="AF2165" s="271"/>
      <c r="AG2165" s="270"/>
      <c r="AN2165" s="113"/>
      <c r="AO2165" s="113"/>
      <c r="AP2165" s="113"/>
      <c r="AQ2165" s="113"/>
      <c r="AR2165" s="113"/>
      <c r="AS2165" s="113"/>
      <c r="AT2165" s="113"/>
      <c r="AU2165" s="113"/>
    </row>
    <row r="2166" spans="3:47" x14ac:dyDescent="0.2">
      <c r="C2166" s="62"/>
      <c r="D2166" s="62"/>
      <c r="AA2166" s="113"/>
      <c r="AB2166" s="113"/>
      <c r="AC2166" s="113"/>
      <c r="AD2166" s="113"/>
      <c r="AE2166" s="113"/>
      <c r="AF2166" s="271"/>
      <c r="AG2166" s="270"/>
      <c r="AN2166" s="113"/>
      <c r="AO2166" s="113"/>
      <c r="AP2166" s="113"/>
      <c r="AQ2166" s="113"/>
      <c r="AR2166" s="113"/>
      <c r="AS2166" s="113"/>
      <c r="AT2166" s="113"/>
      <c r="AU2166" s="113"/>
    </row>
    <row r="2167" spans="3:47" x14ac:dyDescent="0.2">
      <c r="C2167" s="62"/>
      <c r="D2167" s="62"/>
      <c r="AA2167" s="113"/>
      <c r="AB2167" s="113"/>
      <c r="AC2167" s="113"/>
      <c r="AD2167" s="113"/>
      <c r="AE2167" s="113"/>
      <c r="AF2167" s="271"/>
      <c r="AG2167" s="270"/>
      <c r="AN2167" s="113"/>
      <c r="AO2167" s="113"/>
      <c r="AP2167" s="113"/>
      <c r="AQ2167" s="113"/>
      <c r="AR2167" s="113"/>
      <c r="AS2167" s="113"/>
      <c r="AT2167" s="113"/>
      <c r="AU2167" s="113"/>
    </row>
    <row r="2168" spans="3:47" x14ac:dyDescent="0.2">
      <c r="C2168" s="62"/>
      <c r="D2168" s="62"/>
      <c r="AA2168" s="113"/>
      <c r="AB2168" s="113"/>
      <c r="AC2168" s="113"/>
      <c r="AD2168" s="113"/>
      <c r="AE2168" s="113"/>
      <c r="AF2168" s="271"/>
      <c r="AG2168" s="270"/>
      <c r="AN2168" s="113"/>
      <c r="AO2168" s="113"/>
      <c r="AP2168" s="113"/>
      <c r="AQ2168" s="113"/>
      <c r="AR2168" s="113"/>
      <c r="AS2168" s="113"/>
      <c r="AT2168" s="113"/>
      <c r="AU2168" s="113"/>
    </row>
    <row r="2169" spans="3:47" x14ac:dyDescent="0.2">
      <c r="C2169" s="62"/>
      <c r="D2169" s="62"/>
      <c r="AA2169" s="113"/>
      <c r="AB2169" s="113"/>
      <c r="AC2169" s="113"/>
      <c r="AD2169" s="113"/>
      <c r="AE2169" s="113"/>
      <c r="AF2169" s="271"/>
      <c r="AG2169" s="270"/>
      <c r="AN2169" s="113"/>
      <c r="AO2169" s="113"/>
      <c r="AP2169" s="113"/>
      <c r="AQ2169" s="113"/>
      <c r="AR2169" s="113"/>
      <c r="AS2169" s="113"/>
      <c r="AT2169" s="113"/>
      <c r="AU2169" s="113"/>
    </row>
    <row r="2170" spans="3:47" x14ac:dyDescent="0.2">
      <c r="C2170" s="62"/>
      <c r="D2170" s="62"/>
      <c r="AA2170" s="113"/>
      <c r="AB2170" s="113"/>
      <c r="AC2170" s="113"/>
      <c r="AD2170" s="113"/>
      <c r="AE2170" s="113"/>
      <c r="AF2170" s="271"/>
      <c r="AG2170" s="270"/>
      <c r="AN2170" s="113"/>
      <c r="AO2170" s="113"/>
      <c r="AP2170" s="113"/>
      <c r="AQ2170" s="113"/>
      <c r="AR2170" s="113"/>
      <c r="AS2170" s="113"/>
      <c r="AT2170" s="113"/>
      <c r="AU2170" s="113"/>
    </row>
    <row r="2171" spans="3:47" x14ac:dyDescent="0.2">
      <c r="C2171" s="62"/>
      <c r="D2171" s="62"/>
      <c r="AA2171" s="113"/>
      <c r="AB2171" s="113"/>
      <c r="AC2171" s="113"/>
      <c r="AD2171" s="113"/>
      <c r="AE2171" s="113"/>
      <c r="AF2171" s="271"/>
      <c r="AG2171" s="270"/>
      <c r="AN2171" s="113"/>
      <c r="AO2171" s="113"/>
      <c r="AP2171" s="113"/>
      <c r="AQ2171" s="113"/>
      <c r="AR2171" s="113"/>
      <c r="AS2171" s="113"/>
      <c r="AT2171" s="113"/>
      <c r="AU2171" s="113"/>
    </row>
    <row r="2172" spans="3:47" x14ac:dyDescent="0.2">
      <c r="C2172" s="62"/>
      <c r="D2172" s="62"/>
      <c r="AA2172" s="113"/>
      <c r="AB2172" s="113"/>
      <c r="AC2172" s="113"/>
      <c r="AD2172" s="113"/>
      <c r="AE2172" s="113"/>
      <c r="AF2172" s="271"/>
      <c r="AG2172" s="270"/>
      <c r="AN2172" s="113"/>
      <c r="AO2172" s="113"/>
      <c r="AP2172" s="113"/>
      <c r="AQ2172" s="113"/>
      <c r="AR2172" s="113"/>
      <c r="AS2172" s="113"/>
      <c r="AT2172" s="113"/>
      <c r="AU2172" s="113"/>
    </row>
    <row r="2173" spans="3:47" x14ac:dyDescent="0.2">
      <c r="C2173" s="62"/>
      <c r="D2173" s="62"/>
      <c r="AA2173" s="113"/>
      <c r="AB2173" s="113"/>
      <c r="AC2173" s="113"/>
      <c r="AD2173" s="113"/>
      <c r="AE2173" s="113"/>
      <c r="AF2173" s="271"/>
      <c r="AG2173" s="270"/>
      <c r="AN2173" s="113"/>
      <c r="AO2173" s="113"/>
      <c r="AP2173" s="113"/>
      <c r="AQ2173" s="113"/>
      <c r="AR2173" s="113"/>
      <c r="AS2173" s="113"/>
      <c r="AT2173" s="113"/>
      <c r="AU2173" s="113"/>
    </row>
    <row r="2174" spans="3:47" x14ac:dyDescent="0.2">
      <c r="C2174" s="62"/>
      <c r="D2174" s="62"/>
      <c r="AA2174" s="113"/>
      <c r="AB2174" s="113"/>
      <c r="AC2174" s="113"/>
      <c r="AD2174" s="113"/>
      <c r="AE2174" s="113"/>
      <c r="AF2174" s="271"/>
      <c r="AG2174" s="270"/>
      <c r="AN2174" s="113"/>
      <c r="AO2174" s="113"/>
      <c r="AP2174" s="113"/>
      <c r="AQ2174" s="113"/>
      <c r="AR2174" s="113"/>
      <c r="AS2174" s="113"/>
      <c r="AT2174" s="113"/>
      <c r="AU2174" s="113"/>
    </row>
    <row r="2175" spans="3:47" x14ac:dyDescent="0.2">
      <c r="C2175" s="62"/>
      <c r="D2175" s="62"/>
      <c r="AA2175" s="113"/>
      <c r="AB2175" s="113"/>
      <c r="AC2175" s="113"/>
      <c r="AD2175" s="113"/>
      <c r="AE2175" s="113"/>
      <c r="AF2175" s="271"/>
      <c r="AG2175" s="270"/>
      <c r="AN2175" s="113"/>
      <c r="AO2175" s="113"/>
      <c r="AP2175" s="113"/>
      <c r="AQ2175" s="113"/>
      <c r="AR2175" s="113"/>
      <c r="AS2175" s="113"/>
      <c r="AT2175" s="113"/>
      <c r="AU2175" s="113"/>
    </row>
    <row r="2176" spans="3:47" x14ac:dyDescent="0.2">
      <c r="C2176" s="62"/>
      <c r="D2176" s="62"/>
      <c r="AA2176" s="113"/>
      <c r="AB2176" s="113"/>
      <c r="AC2176" s="113"/>
      <c r="AD2176" s="113"/>
      <c r="AE2176" s="113"/>
      <c r="AF2176" s="271"/>
      <c r="AG2176" s="270"/>
      <c r="AN2176" s="113"/>
      <c r="AO2176" s="113"/>
      <c r="AP2176" s="113"/>
      <c r="AQ2176" s="113"/>
      <c r="AR2176" s="113"/>
      <c r="AS2176" s="113"/>
      <c r="AT2176" s="113"/>
      <c r="AU2176" s="113"/>
    </row>
    <row r="2177" spans="3:47" x14ac:dyDescent="0.2">
      <c r="C2177" s="62"/>
      <c r="D2177" s="62"/>
      <c r="AA2177" s="113"/>
      <c r="AB2177" s="113"/>
      <c r="AC2177" s="113"/>
      <c r="AD2177" s="113"/>
      <c r="AE2177" s="113"/>
      <c r="AF2177" s="271"/>
      <c r="AG2177" s="270"/>
      <c r="AN2177" s="113"/>
      <c r="AO2177" s="113"/>
      <c r="AP2177" s="113"/>
      <c r="AQ2177" s="113"/>
      <c r="AR2177" s="113"/>
      <c r="AS2177" s="113"/>
      <c r="AT2177" s="113"/>
      <c r="AU2177" s="113"/>
    </row>
    <row r="2178" spans="3:47" x14ac:dyDescent="0.2">
      <c r="C2178" s="62"/>
      <c r="D2178" s="62"/>
      <c r="AA2178" s="113"/>
      <c r="AB2178" s="113"/>
      <c r="AC2178" s="113"/>
      <c r="AD2178" s="113"/>
      <c r="AE2178" s="113"/>
      <c r="AF2178" s="271"/>
      <c r="AG2178" s="270"/>
      <c r="AN2178" s="113"/>
      <c r="AO2178" s="113"/>
      <c r="AP2178" s="113"/>
      <c r="AQ2178" s="113"/>
      <c r="AR2178" s="113"/>
      <c r="AS2178" s="113"/>
      <c r="AT2178" s="113"/>
      <c r="AU2178" s="113"/>
    </row>
    <row r="2179" spans="3:47" x14ac:dyDescent="0.2">
      <c r="C2179" s="62"/>
      <c r="D2179" s="62"/>
      <c r="AA2179" s="113"/>
      <c r="AB2179" s="113"/>
      <c r="AC2179" s="113"/>
      <c r="AD2179" s="113"/>
      <c r="AE2179" s="113"/>
      <c r="AF2179" s="271"/>
      <c r="AG2179" s="270"/>
      <c r="AN2179" s="113"/>
      <c r="AO2179" s="113"/>
      <c r="AP2179" s="113"/>
      <c r="AQ2179" s="113"/>
      <c r="AR2179" s="113"/>
      <c r="AS2179" s="113"/>
      <c r="AT2179" s="113"/>
      <c r="AU2179" s="113"/>
    </row>
    <row r="2180" spans="3:47" x14ac:dyDescent="0.2">
      <c r="C2180" s="62"/>
      <c r="D2180" s="62"/>
      <c r="AA2180" s="113"/>
      <c r="AB2180" s="113"/>
      <c r="AC2180" s="113"/>
      <c r="AD2180" s="113"/>
      <c r="AE2180" s="113"/>
      <c r="AF2180" s="271"/>
      <c r="AG2180" s="270"/>
      <c r="AN2180" s="113"/>
      <c r="AO2180" s="113"/>
      <c r="AP2180" s="113"/>
      <c r="AQ2180" s="113"/>
      <c r="AR2180" s="113"/>
      <c r="AS2180" s="113"/>
      <c r="AT2180" s="113"/>
      <c r="AU2180" s="113"/>
    </row>
    <row r="2181" spans="3:47" x14ac:dyDescent="0.2">
      <c r="C2181" s="62"/>
      <c r="D2181" s="62"/>
      <c r="AA2181" s="113"/>
      <c r="AB2181" s="113"/>
      <c r="AC2181" s="113"/>
      <c r="AD2181" s="113"/>
      <c r="AE2181" s="113"/>
      <c r="AF2181" s="271"/>
      <c r="AG2181" s="270"/>
      <c r="AN2181" s="113"/>
      <c r="AO2181" s="113"/>
      <c r="AP2181" s="113"/>
      <c r="AQ2181" s="113"/>
      <c r="AR2181" s="113"/>
      <c r="AS2181" s="113"/>
      <c r="AT2181" s="113"/>
      <c r="AU2181" s="113"/>
    </row>
    <row r="2182" spans="3:47" x14ac:dyDescent="0.2">
      <c r="C2182" s="62"/>
      <c r="D2182" s="62"/>
      <c r="AA2182" s="113"/>
      <c r="AB2182" s="113"/>
      <c r="AC2182" s="113"/>
      <c r="AD2182" s="113"/>
      <c r="AE2182" s="113"/>
      <c r="AF2182" s="271"/>
      <c r="AG2182" s="270"/>
      <c r="AN2182" s="113"/>
      <c r="AO2182" s="113"/>
      <c r="AP2182" s="113"/>
      <c r="AQ2182" s="113"/>
      <c r="AR2182" s="113"/>
      <c r="AS2182" s="113"/>
      <c r="AT2182" s="113"/>
      <c r="AU2182" s="113"/>
    </row>
    <row r="2183" spans="3:47" x14ac:dyDescent="0.2">
      <c r="C2183" s="62"/>
      <c r="D2183" s="62"/>
      <c r="AA2183" s="113"/>
      <c r="AB2183" s="113"/>
      <c r="AC2183" s="113"/>
      <c r="AD2183" s="113"/>
      <c r="AE2183" s="113"/>
      <c r="AF2183" s="271"/>
      <c r="AG2183" s="270"/>
      <c r="AN2183" s="113"/>
      <c r="AO2183" s="113"/>
      <c r="AP2183" s="113"/>
      <c r="AQ2183" s="113"/>
      <c r="AR2183" s="113"/>
      <c r="AS2183" s="113"/>
      <c r="AT2183" s="113"/>
      <c r="AU2183" s="113"/>
    </row>
    <row r="2184" spans="3:47" x14ac:dyDescent="0.2">
      <c r="C2184" s="62"/>
      <c r="D2184" s="62"/>
      <c r="AA2184" s="113"/>
      <c r="AB2184" s="113"/>
      <c r="AC2184" s="113"/>
      <c r="AD2184" s="113"/>
      <c r="AE2184" s="113"/>
      <c r="AF2184" s="271"/>
      <c r="AG2184" s="270"/>
      <c r="AN2184" s="113"/>
      <c r="AO2184" s="113"/>
      <c r="AP2184" s="113"/>
      <c r="AQ2184" s="113"/>
      <c r="AR2184" s="113"/>
      <c r="AS2184" s="113"/>
      <c r="AT2184" s="113"/>
      <c r="AU2184" s="113"/>
    </row>
    <row r="2185" spans="3:47" x14ac:dyDescent="0.2">
      <c r="C2185" s="62"/>
      <c r="D2185" s="62"/>
      <c r="AA2185" s="113"/>
      <c r="AB2185" s="113"/>
      <c r="AC2185" s="113"/>
      <c r="AD2185" s="113"/>
      <c r="AE2185" s="113"/>
      <c r="AF2185" s="271"/>
      <c r="AG2185" s="270"/>
      <c r="AN2185" s="113"/>
      <c r="AO2185" s="113"/>
      <c r="AP2185" s="113"/>
      <c r="AQ2185" s="113"/>
      <c r="AR2185" s="113"/>
      <c r="AS2185" s="113"/>
      <c r="AT2185" s="113"/>
      <c r="AU2185" s="113"/>
    </row>
    <row r="2186" spans="3:47" x14ac:dyDescent="0.2">
      <c r="C2186" s="62"/>
      <c r="D2186" s="62"/>
      <c r="AA2186" s="113"/>
      <c r="AB2186" s="113"/>
      <c r="AC2186" s="113"/>
      <c r="AD2186" s="113"/>
      <c r="AE2186" s="113"/>
      <c r="AF2186" s="271"/>
      <c r="AG2186" s="270"/>
      <c r="AN2186" s="113"/>
      <c r="AO2186" s="113"/>
      <c r="AP2186" s="113"/>
      <c r="AQ2186" s="113"/>
      <c r="AR2186" s="113"/>
      <c r="AS2186" s="113"/>
      <c r="AT2186" s="113"/>
      <c r="AU2186" s="113"/>
    </row>
    <row r="2187" spans="3:47" x14ac:dyDescent="0.2">
      <c r="C2187" s="62"/>
      <c r="D2187" s="62"/>
      <c r="AA2187" s="113"/>
      <c r="AB2187" s="113"/>
      <c r="AC2187" s="113"/>
      <c r="AD2187" s="113"/>
      <c r="AE2187" s="113"/>
      <c r="AF2187" s="271"/>
      <c r="AG2187" s="270"/>
      <c r="AN2187" s="113"/>
      <c r="AO2187" s="113"/>
      <c r="AP2187" s="113"/>
      <c r="AQ2187" s="113"/>
      <c r="AR2187" s="113"/>
      <c r="AS2187" s="113"/>
      <c r="AT2187" s="113"/>
      <c r="AU2187" s="113"/>
    </row>
    <row r="2188" spans="3:47" x14ac:dyDescent="0.2">
      <c r="C2188" s="62"/>
      <c r="D2188" s="62"/>
      <c r="AA2188" s="113"/>
      <c r="AB2188" s="113"/>
      <c r="AC2188" s="113"/>
      <c r="AD2188" s="113"/>
      <c r="AE2188" s="113"/>
      <c r="AF2188" s="271"/>
      <c r="AG2188" s="270"/>
      <c r="AN2188" s="113"/>
      <c r="AO2188" s="113"/>
      <c r="AP2188" s="113"/>
      <c r="AQ2188" s="113"/>
      <c r="AR2188" s="113"/>
      <c r="AS2188" s="113"/>
      <c r="AT2188" s="113"/>
      <c r="AU2188" s="113"/>
    </row>
    <row r="2189" spans="3:47" x14ac:dyDescent="0.2">
      <c r="C2189" s="62"/>
      <c r="D2189" s="62"/>
      <c r="AA2189" s="113"/>
      <c r="AB2189" s="113"/>
      <c r="AC2189" s="113"/>
      <c r="AD2189" s="113"/>
      <c r="AE2189" s="113"/>
      <c r="AF2189" s="271"/>
      <c r="AG2189" s="270"/>
      <c r="AN2189" s="113"/>
      <c r="AO2189" s="113"/>
      <c r="AP2189" s="113"/>
      <c r="AQ2189" s="113"/>
      <c r="AR2189" s="113"/>
      <c r="AS2189" s="113"/>
      <c r="AT2189" s="113"/>
      <c r="AU2189" s="113"/>
    </row>
    <row r="2190" spans="3:47" x14ac:dyDescent="0.2">
      <c r="C2190" s="62"/>
      <c r="D2190" s="62"/>
      <c r="AA2190" s="113"/>
      <c r="AB2190" s="113"/>
      <c r="AC2190" s="113"/>
      <c r="AD2190" s="113"/>
      <c r="AE2190" s="113"/>
      <c r="AF2190" s="271"/>
      <c r="AG2190" s="270"/>
      <c r="AN2190" s="113"/>
      <c r="AO2190" s="113"/>
      <c r="AP2190" s="113"/>
      <c r="AQ2190" s="113"/>
      <c r="AR2190" s="113"/>
      <c r="AS2190" s="113"/>
      <c r="AT2190" s="113"/>
      <c r="AU2190" s="113"/>
    </row>
    <row r="2191" spans="3:47" x14ac:dyDescent="0.2">
      <c r="C2191" s="62"/>
      <c r="D2191" s="62"/>
      <c r="AA2191" s="113"/>
      <c r="AB2191" s="113"/>
      <c r="AC2191" s="113"/>
      <c r="AD2191" s="113"/>
      <c r="AE2191" s="113"/>
      <c r="AF2191" s="271"/>
      <c r="AG2191" s="270"/>
      <c r="AN2191" s="113"/>
      <c r="AO2191" s="113"/>
      <c r="AP2191" s="113"/>
      <c r="AQ2191" s="113"/>
      <c r="AR2191" s="113"/>
      <c r="AS2191" s="113"/>
      <c r="AT2191" s="113"/>
      <c r="AU2191" s="113"/>
    </row>
    <row r="2192" spans="3:47" x14ac:dyDescent="0.2">
      <c r="C2192" s="62"/>
      <c r="D2192" s="62"/>
      <c r="AA2192" s="113"/>
      <c r="AB2192" s="113"/>
      <c r="AC2192" s="113"/>
      <c r="AD2192" s="113"/>
      <c r="AE2192" s="113"/>
      <c r="AF2192" s="271"/>
      <c r="AG2192" s="270"/>
      <c r="AN2192" s="113"/>
      <c r="AO2192" s="113"/>
      <c r="AP2192" s="113"/>
      <c r="AQ2192" s="113"/>
      <c r="AR2192" s="113"/>
      <c r="AS2192" s="113"/>
      <c r="AT2192" s="113"/>
      <c r="AU2192" s="113"/>
    </row>
    <row r="2193" spans="3:47" x14ac:dyDescent="0.2">
      <c r="C2193" s="62"/>
      <c r="D2193" s="62"/>
      <c r="AA2193" s="113"/>
      <c r="AB2193" s="113"/>
      <c r="AC2193" s="113"/>
      <c r="AD2193" s="113"/>
      <c r="AE2193" s="113"/>
      <c r="AF2193" s="271"/>
      <c r="AG2193" s="270"/>
      <c r="AN2193" s="113"/>
      <c r="AO2193" s="113"/>
      <c r="AP2193" s="113"/>
      <c r="AQ2193" s="113"/>
      <c r="AR2193" s="113"/>
      <c r="AS2193" s="113"/>
      <c r="AT2193" s="113"/>
      <c r="AU2193" s="113"/>
    </row>
    <row r="2194" spans="3:47" x14ac:dyDescent="0.2">
      <c r="C2194" s="62"/>
      <c r="D2194" s="62"/>
      <c r="AA2194" s="113"/>
      <c r="AB2194" s="113"/>
      <c r="AC2194" s="113"/>
      <c r="AD2194" s="113"/>
      <c r="AE2194" s="113"/>
      <c r="AF2194" s="271"/>
      <c r="AG2194" s="270"/>
      <c r="AN2194" s="113"/>
      <c r="AO2194" s="113"/>
      <c r="AP2194" s="113"/>
      <c r="AQ2194" s="113"/>
      <c r="AR2194" s="113"/>
      <c r="AS2194" s="113"/>
      <c r="AT2194" s="113"/>
      <c r="AU2194" s="113"/>
    </row>
    <row r="2195" spans="3:47" x14ac:dyDescent="0.2">
      <c r="C2195" s="62"/>
      <c r="D2195" s="62"/>
      <c r="AA2195" s="113"/>
      <c r="AB2195" s="113"/>
      <c r="AC2195" s="113"/>
      <c r="AD2195" s="113"/>
      <c r="AE2195" s="113"/>
      <c r="AF2195" s="271"/>
      <c r="AG2195" s="270"/>
      <c r="AN2195" s="113"/>
      <c r="AO2195" s="113"/>
      <c r="AP2195" s="113"/>
      <c r="AQ2195" s="113"/>
      <c r="AR2195" s="113"/>
      <c r="AS2195" s="113"/>
      <c r="AT2195" s="113"/>
      <c r="AU2195" s="113"/>
    </row>
    <row r="2196" spans="3:47" x14ac:dyDescent="0.2">
      <c r="C2196" s="62"/>
      <c r="D2196" s="62"/>
      <c r="AA2196" s="113"/>
      <c r="AB2196" s="113"/>
      <c r="AC2196" s="113"/>
      <c r="AD2196" s="113"/>
      <c r="AE2196" s="113"/>
      <c r="AF2196" s="271"/>
      <c r="AG2196" s="270"/>
      <c r="AN2196" s="113"/>
      <c r="AO2196" s="113"/>
      <c r="AP2196" s="113"/>
      <c r="AQ2196" s="113"/>
      <c r="AR2196" s="113"/>
      <c r="AS2196" s="113"/>
      <c r="AT2196" s="113"/>
      <c r="AU2196" s="113"/>
    </row>
    <row r="2197" spans="3:47" x14ac:dyDescent="0.2">
      <c r="C2197" s="62"/>
      <c r="D2197" s="62"/>
      <c r="AA2197" s="113"/>
      <c r="AB2197" s="113"/>
      <c r="AC2197" s="113"/>
      <c r="AD2197" s="113"/>
      <c r="AE2197" s="113"/>
      <c r="AF2197" s="271"/>
      <c r="AG2197" s="270"/>
      <c r="AN2197" s="113"/>
      <c r="AO2197" s="113"/>
      <c r="AP2197" s="113"/>
      <c r="AQ2197" s="113"/>
      <c r="AR2197" s="113"/>
      <c r="AS2197" s="113"/>
      <c r="AT2197" s="113"/>
      <c r="AU2197" s="113"/>
    </row>
    <row r="2198" spans="3:47" x14ac:dyDescent="0.2">
      <c r="C2198" s="62"/>
      <c r="D2198" s="62"/>
      <c r="AA2198" s="113"/>
      <c r="AB2198" s="113"/>
      <c r="AC2198" s="113"/>
      <c r="AD2198" s="113"/>
      <c r="AE2198" s="113"/>
      <c r="AF2198" s="271"/>
      <c r="AG2198" s="270"/>
      <c r="AN2198" s="113"/>
      <c r="AO2198" s="113"/>
      <c r="AP2198" s="113"/>
      <c r="AQ2198" s="113"/>
      <c r="AR2198" s="113"/>
      <c r="AS2198" s="113"/>
      <c r="AT2198" s="113"/>
      <c r="AU2198" s="113"/>
    </row>
    <row r="2199" spans="3:47" x14ac:dyDescent="0.2">
      <c r="C2199" s="62"/>
      <c r="D2199" s="62"/>
      <c r="AA2199" s="113"/>
      <c r="AB2199" s="113"/>
      <c r="AC2199" s="113"/>
      <c r="AD2199" s="113"/>
      <c r="AE2199" s="113"/>
      <c r="AF2199" s="271"/>
      <c r="AG2199" s="270"/>
      <c r="AN2199" s="113"/>
      <c r="AO2199" s="113"/>
      <c r="AP2199" s="113"/>
      <c r="AQ2199" s="113"/>
      <c r="AR2199" s="113"/>
      <c r="AS2199" s="113"/>
      <c r="AT2199" s="113"/>
      <c r="AU2199" s="113"/>
    </row>
    <row r="2200" spans="3:47" x14ac:dyDescent="0.2">
      <c r="C2200" s="62"/>
      <c r="D2200" s="62"/>
      <c r="AA2200" s="113"/>
      <c r="AB2200" s="113"/>
      <c r="AC2200" s="113"/>
      <c r="AD2200" s="113"/>
      <c r="AE2200" s="113"/>
      <c r="AF2200" s="271"/>
      <c r="AG2200" s="270"/>
      <c r="AN2200" s="113"/>
      <c r="AO2200" s="113"/>
      <c r="AP2200" s="113"/>
      <c r="AQ2200" s="113"/>
      <c r="AR2200" s="113"/>
      <c r="AS2200" s="113"/>
      <c r="AT2200" s="113"/>
      <c r="AU2200" s="113"/>
    </row>
    <row r="2201" spans="3:47" x14ac:dyDescent="0.2">
      <c r="C2201" s="62"/>
      <c r="D2201" s="62"/>
      <c r="AA2201" s="113"/>
      <c r="AB2201" s="113"/>
      <c r="AC2201" s="113"/>
      <c r="AD2201" s="113"/>
      <c r="AE2201" s="113"/>
      <c r="AF2201" s="271"/>
      <c r="AG2201" s="270"/>
      <c r="AN2201" s="113"/>
      <c r="AO2201" s="113"/>
      <c r="AP2201" s="113"/>
      <c r="AQ2201" s="113"/>
      <c r="AR2201" s="113"/>
      <c r="AS2201" s="113"/>
      <c r="AT2201" s="113"/>
      <c r="AU2201" s="113"/>
    </row>
    <row r="2202" spans="3:47" x14ac:dyDescent="0.2">
      <c r="C2202" s="62"/>
      <c r="D2202" s="62"/>
      <c r="AA2202" s="113"/>
      <c r="AB2202" s="113"/>
      <c r="AC2202" s="113"/>
      <c r="AD2202" s="113"/>
      <c r="AE2202" s="113"/>
      <c r="AF2202" s="271"/>
      <c r="AG2202" s="270"/>
      <c r="AN2202" s="113"/>
      <c r="AO2202" s="113"/>
      <c r="AP2202" s="113"/>
      <c r="AQ2202" s="113"/>
      <c r="AR2202" s="113"/>
      <c r="AS2202" s="113"/>
      <c r="AT2202" s="113"/>
      <c r="AU2202" s="113"/>
    </row>
    <row r="2203" spans="3:47" x14ac:dyDescent="0.2">
      <c r="C2203" s="62"/>
      <c r="D2203" s="62"/>
      <c r="AA2203" s="113"/>
      <c r="AB2203" s="113"/>
      <c r="AC2203" s="113"/>
      <c r="AD2203" s="113"/>
      <c r="AE2203" s="113"/>
      <c r="AF2203" s="271"/>
      <c r="AG2203" s="270"/>
      <c r="AN2203" s="113"/>
      <c r="AO2203" s="113"/>
      <c r="AP2203" s="113"/>
      <c r="AQ2203" s="113"/>
      <c r="AR2203" s="113"/>
      <c r="AS2203" s="113"/>
      <c r="AT2203" s="113"/>
      <c r="AU2203" s="113"/>
    </row>
    <row r="2204" spans="3:47" x14ac:dyDescent="0.2">
      <c r="C2204" s="62"/>
      <c r="D2204" s="62"/>
      <c r="AA2204" s="113"/>
      <c r="AB2204" s="113"/>
      <c r="AC2204" s="113"/>
      <c r="AD2204" s="113"/>
      <c r="AE2204" s="113"/>
      <c r="AF2204" s="271"/>
      <c r="AG2204" s="270"/>
      <c r="AN2204" s="113"/>
      <c r="AO2204" s="113"/>
      <c r="AP2204" s="113"/>
      <c r="AQ2204" s="113"/>
      <c r="AR2204" s="113"/>
      <c r="AS2204" s="113"/>
      <c r="AT2204" s="113"/>
      <c r="AU2204" s="113"/>
    </row>
    <row r="2205" spans="3:47" x14ac:dyDescent="0.2">
      <c r="C2205" s="62"/>
      <c r="D2205" s="62"/>
      <c r="AA2205" s="113"/>
      <c r="AB2205" s="113"/>
      <c r="AC2205" s="113"/>
      <c r="AD2205" s="113"/>
      <c r="AE2205" s="113"/>
      <c r="AF2205" s="271"/>
      <c r="AG2205" s="270"/>
      <c r="AN2205" s="113"/>
      <c r="AO2205" s="113"/>
      <c r="AP2205" s="113"/>
      <c r="AQ2205" s="113"/>
      <c r="AR2205" s="113"/>
      <c r="AS2205" s="113"/>
      <c r="AT2205" s="113"/>
      <c r="AU2205" s="113"/>
    </row>
    <row r="2206" spans="3:47" x14ac:dyDescent="0.2">
      <c r="C2206" s="62"/>
      <c r="D2206" s="62"/>
      <c r="AA2206" s="113"/>
      <c r="AB2206" s="113"/>
      <c r="AC2206" s="113"/>
      <c r="AD2206" s="113"/>
      <c r="AE2206" s="113"/>
      <c r="AF2206" s="271"/>
      <c r="AG2206" s="270"/>
      <c r="AN2206" s="113"/>
      <c r="AO2206" s="113"/>
      <c r="AP2206" s="113"/>
      <c r="AQ2206" s="113"/>
      <c r="AR2206" s="113"/>
      <c r="AS2206" s="113"/>
      <c r="AT2206" s="113"/>
      <c r="AU2206" s="113"/>
    </row>
    <row r="2207" spans="3:47" x14ac:dyDescent="0.2">
      <c r="C2207" s="62"/>
      <c r="D2207" s="62"/>
      <c r="AA2207" s="113"/>
      <c r="AB2207" s="113"/>
      <c r="AC2207" s="113"/>
      <c r="AD2207" s="113"/>
      <c r="AE2207" s="113"/>
      <c r="AF2207" s="271"/>
      <c r="AG2207" s="270"/>
      <c r="AN2207" s="113"/>
      <c r="AO2207" s="113"/>
      <c r="AP2207" s="113"/>
      <c r="AQ2207" s="113"/>
      <c r="AR2207" s="113"/>
      <c r="AS2207" s="113"/>
      <c r="AT2207" s="113"/>
      <c r="AU2207" s="113"/>
    </row>
    <row r="2208" spans="3:47" x14ac:dyDescent="0.2">
      <c r="C2208" s="62"/>
      <c r="D2208" s="62"/>
      <c r="AA2208" s="113"/>
      <c r="AB2208" s="113"/>
      <c r="AC2208" s="113"/>
      <c r="AD2208" s="113"/>
      <c r="AE2208" s="113"/>
      <c r="AF2208" s="271"/>
      <c r="AG2208" s="270"/>
      <c r="AN2208" s="113"/>
      <c r="AO2208" s="113"/>
      <c r="AP2208" s="113"/>
      <c r="AQ2208" s="113"/>
      <c r="AR2208" s="113"/>
      <c r="AS2208" s="113"/>
      <c r="AT2208" s="113"/>
      <c r="AU2208" s="113"/>
    </row>
    <row r="2209" spans="3:47" x14ac:dyDescent="0.2">
      <c r="C2209" s="62"/>
      <c r="D2209" s="62"/>
      <c r="AA2209" s="113"/>
      <c r="AB2209" s="113"/>
      <c r="AC2209" s="113"/>
      <c r="AD2209" s="113"/>
      <c r="AE2209" s="113"/>
      <c r="AF2209" s="271"/>
      <c r="AG2209" s="270"/>
      <c r="AN2209" s="113"/>
      <c r="AO2209" s="113"/>
      <c r="AP2209" s="113"/>
      <c r="AQ2209" s="113"/>
      <c r="AR2209" s="113"/>
      <c r="AS2209" s="113"/>
      <c r="AT2209" s="113"/>
      <c r="AU2209" s="113"/>
    </row>
    <row r="2210" spans="3:47" x14ac:dyDescent="0.2">
      <c r="C2210" s="62"/>
      <c r="D2210" s="62"/>
      <c r="AA2210" s="113"/>
      <c r="AB2210" s="113"/>
      <c r="AC2210" s="113"/>
      <c r="AD2210" s="113"/>
      <c r="AE2210" s="113"/>
      <c r="AF2210" s="271"/>
      <c r="AG2210" s="270"/>
      <c r="AN2210" s="113"/>
      <c r="AO2210" s="113"/>
      <c r="AP2210" s="113"/>
      <c r="AQ2210" s="113"/>
      <c r="AR2210" s="113"/>
      <c r="AS2210" s="113"/>
      <c r="AT2210" s="113"/>
      <c r="AU2210" s="113"/>
    </row>
    <row r="2211" spans="3:47" x14ac:dyDescent="0.2">
      <c r="C2211" s="62"/>
      <c r="D2211" s="62"/>
      <c r="AA2211" s="113"/>
      <c r="AB2211" s="113"/>
      <c r="AC2211" s="113"/>
      <c r="AD2211" s="113"/>
      <c r="AE2211" s="113"/>
      <c r="AF2211" s="271"/>
      <c r="AG2211" s="270"/>
      <c r="AN2211" s="113"/>
      <c r="AO2211" s="113"/>
      <c r="AP2211" s="113"/>
      <c r="AQ2211" s="113"/>
      <c r="AR2211" s="113"/>
      <c r="AS2211" s="113"/>
      <c r="AT2211" s="113"/>
      <c r="AU2211" s="113"/>
    </row>
    <row r="2212" spans="3:47" x14ac:dyDescent="0.2">
      <c r="C2212" s="62"/>
      <c r="D2212" s="62"/>
      <c r="AA2212" s="113"/>
      <c r="AB2212" s="113"/>
      <c r="AC2212" s="113"/>
      <c r="AD2212" s="113"/>
      <c r="AE2212" s="113"/>
      <c r="AF2212" s="271"/>
      <c r="AG2212" s="270"/>
      <c r="AN2212" s="113"/>
      <c r="AO2212" s="113"/>
      <c r="AP2212" s="113"/>
      <c r="AQ2212" s="113"/>
      <c r="AR2212" s="113"/>
      <c r="AS2212" s="113"/>
      <c r="AT2212" s="113"/>
      <c r="AU2212" s="113"/>
    </row>
    <row r="2213" spans="3:47" x14ac:dyDescent="0.2">
      <c r="C2213" s="62"/>
      <c r="D2213" s="62"/>
      <c r="AA2213" s="113"/>
      <c r="AB2213" s="113"/>
      <c r="AC2213" s="113"/>
      <c r="AD2213" s="113"/>
      <c r="AE2213" s="113"/>
      <c r="AF2213" s="271"/>
      <c r="AG2213" s="270"/>
      <c r="AN2213" s="113"/>
      <c r="AO2213" s="113"/>
      <c r="AP2213" s="113"/>
      <c r="AQ2213" s="113"/>
      <c r="AR2213" s="113"/>
      <c r="AS2213" s="113"/>
      <c r="AT2213" s="113"/>
      <c r="AU2213" s="113"/>
    </row>
    <row r="2214" spans="3:47" x14ac:dyDescent="0.2">
      <c r="C2214" s="62"/>
      <c r="D2214" s="62"/>
      <c r="AA2214" s="113"/>
      <c r="AB2214" s="113"/>
      <c r="AC2214" s="113"/>
      <c r="AD2214" s="113"/>
      <c r="AE2214" s="113"/>
      <c r="AF2214" s="271"/>
      <c r="AG2214" s="270"/>
      <c r="AN2214" s="113"/>
      <c r="AO2214" s="113"/>
      <c r="AP2214" s="113"/>
      <c r="AQ2214" s="113"/>
      <c r="AR2214" s="113"/>
      <c r="AS2214" s="113"/>
      <c r="AT2214" s="113"/>
      <c r="AU2214" s="113"/>
    </row>
    <row r="2215" spans="3:47" x14ac:dyDescent="0.2">
      <c r="C2215" s="62"/>
      <c r="D2215" s="62"/>
      <c r="AA2215" s="113"/>
      <c r="AB2215" s="113"/>
      <c r="AC2215" s="113"/>
      <c r="AD2215" s="113"/>
      <c r="AE2215" s="113"/>
      <c r="AF2215" s="271"/>
      <c r="AG2215" s="270"/>
      <c r="AN2215" s="113"/>
      <c r="AO2215" s="113"/>
      <c r="AP2215" s="113"/>
      <c r="AQ2215" s="113"/>
      <c r="AR2215" s="113"/>
      <c r="AS2215" s="113"/>
      <c r="AT2215" s="113"/>
      <c r="AU2215" s="113"/>
    </row>
    <row r="2216" spans="3:47" x14ac:dyDescent="0.2">
      <c r="C2216" s="62"/>
      <c r="D2216" s="62"/>
      <c r="AA2216" s="113"/>
      <c r="AB2216" s="113"/>
      <c r="AC2216" s="113"/>
      <c r="AD2216" s="113"/>
      <c r="AE2216" s="113"/>
      <c r="AF2216" s="271"/>
      <c r="AG2216" s="270"/>
      <c r="AN2216" s="113"/>
      <c r="AO2216" s="113"/>
      <c r="AP2216" s="113"/>
      <c r="AQ2216" s="113"/>
      <c r="AR2216" s="113"/>
      <c r="AS2216" s="113"/>
      <c r="AT2216" s="113"/>
      <c r="AU2216" s="113"/>
    </row>
    <row r="2217" spans="3:47" x14ac:dyDescent="0.2">
      <c r="C2217" s="62"/>
      <c r="D2217" s="62"/>
      <c r="AA2217" s="113"/>
      <c r="AB2217" s="113"/>
      <c r="AC2217" s="113"/>
      <c r="AD2217" s="113"/>
      <c r="AE2217" s="113"/>
      <c r="AF2217" s="271"/>
      <c r="AG2217" s="270"/>
      <c r="AN2217" s="113"/>
      <c r="AO2217" s="113"/>
      <c r="AP2217" s="113"/>
      <c r="AQ2217" s="113"/>
      <c r="AR2217" s="113"/>
      <c r="AS2217" s="113"/>
      <c r="AT2217" s="113"/>
      <c r="AU2217" s="113"/>
    </row>
    <row r="2218" spans="3:47" x14ac:dyDescent="0.2">
      <c r="C2218" s="62"/>
      <c r="D2218" s="62"/>
      <c r="AA2218" s="113"/>
      <c r="AB2218" s="113"/>
      <c r="AC2218" s="113"/>
      <c r="AD2218" s="113"/>
      <c r="AE2218" s="113"/>
      <c r="AF2218" s="271"/>
      <c r="AG2218" s="270"/>
      <c r="AN2218" s="113"/>
      <c r="AO2218" s="113"/>
      <c r="AP2218" s="113"/>
      <c r="AQ2218" s="113"/>
      <c r="AR2218" s="113"/>
      <c r="AS2218" s="113"/>
      <c r="AT2218" s="113"/>
      <c r="AU2218" s="113"/>
    </row>
    <row r="2219" spans="3:47" x14ac:dyDescent="0.2">
      <c r="C2219" s="62"/>
      <c r="D2219" s="62"/>
      <c r="AA2219" s="113"/>
      <c r="AB2219" s="113"/>
      <c r="AC2219" s="113"/>
      <c r="AD2219" s="113"/>
      <c r="AE2219" s="113"/>
      <c r="AF2219" s="271"/>
      <c r="AG2219" s="270"/>
      <c r="AN2219" s="113"/>
      <c r="AO2219" s="113"/>
      <c r="AP2219" s="113"/>
      <c r="AQ2219" s="113"/>
      <c r="AR2219" s="113"/>
      <c r="AS2219" s="113"/>
      <c r="AT2219" s="113"/>
      <c r="AU2219" s="113"/>
    </row>
    <row r="2220" spans="3:47" x14ac:dyDescent="0.2">
      <c r="C2220" s="62"/>
      <c r="D2220" s="62"/>
      <c r="AA2220" s="113"/>
      <c r="AB2220" s="113"/>
      <c r="AC2220" s="113"/>
      <c r="AD2220" s="113"/>
      <c r="AE2220" s="113"/>
      <c r="AF2220" s="271"/>
      <c r="AG2220" s="270"/>
      <c r="AN2220" s="113"/>
      <c r="AO2220" s="113"/>
      <c r="AP2220" s="113"/>
      <c r="AQ2220" s="113"/>
      <c r="AR2220" s="113"/>
      <c r="AS2220" s="113"/>
      <c r="AT2220" s="113"/>
      <c r="AU2220" s="113"/>
    </row>
    <row r="2221" spans="3:47" x14ac:dyDescent="0.2">
      <c r="C2221" s="62"/>
      <c r="D2221" s="62"/>
      <c r="AA2221" s="113"/>
      <c r="AB2221" s="113"/>
      <c r="AC2221" s="113"/>
      <c r="AD2221" s="113"/>
      <c r="AE2221" s="113"/>
      <c r="AF2221" s="271"/>
      <c r="AG2221" s="270"/>
      <c r="AN2221" s="113"/>
      <c r="AO2221" s="113"/>
      <c r="AP2221" s="113"/>
      <c r="AQ2221" s="113"/>
      <c r="AR2221" s="113"/>
      <c r="AS2221" s="113"/>
      <c r="AT2221" s="113"/>
      <c r="AU2221" s="113"/>
    </row>
    <row r="2222" spans="3:47" x14ac:dyDescent="0.2">
      <c r="C2222" s="62"/>
      <c r="D2222" s="62"/>
      <c r="AA2222" s="113"/>
      <c r="AB2222" s="113"/>
      <c r="AC2222" s="113"/>
      <c r="AD2222" s="113"/>
      <c r="AE2222" s="113"/>
      <c r="AF2222" s="271"/>
      <c r="AG2222" s="270"/>
      <c r="AN2222" s="113"/>
      <c r="AO2222" s="113"/>
      <c r="AP2222" s="113"/>
      <c r="AQ2222" s="113"/>
      <c r="AR2222" s="113"/>
      <c r="AS2222" s="113"/>
      <c r="AT2222" s="113"/>
      <c r="AU2222" s="113"/>
    </row>
    <row r="2223" spans="3:47" x14ac:dyDescent="0.2">
      <c r="C2223" s="62"/>
      <c r="D2223" s="62"/>
      <c r="AA2223" s="113"/>
      <c r="AB2223" s="113"/>
      <c r="AC2223" s="113"/>
      <c r="AD2223" s="113"/>
      <c r="AE2223" s="113"/>
      <c r="AF2223" s="271"/>
      <c r="AG2223" s="270"/>
      <c r="AN2223" s="113"/>
      <c r="AO2223" s="113"/>
      <c r="AP2223" s="113"/>
      <c r="AQ2223" s="113"/>
      <c r="AR2223" s="113"/>
      <c r="AS2223" s="113"/>
      <c r="AT2223" s="113"/>
      <c r="AU2223" s="113"/>
    </row>
    <row r="2224" spans="3:47" x14ac:dyDescent="0.2">
      <c r="C2224" s="62"/>
      <c r="D2224" s="62"/>
      <c r="AA2224" s="113"/>
      <c r="AB2224" s="113"/>
      <c r="AC2224" s="113"/>
      <c r="AD2224" s="113"/>
      <c r="AE2224" s="113"/>
      <c r="AF2224" s="271"/>
      <c r="AG2224" s="270"/>
      <c r="AN2224" s="113"/>
      <c r="AO2224" s="113"/>
      <c r="AP2224" s="113"/>
      <c r="AQ2224" s="113"/>
      <c r="AR2224" s="113"/>
      <c r="AS2224" s="113"/>
      <c r="AT2224" s="113"/>
      <c r="AU2224" s="113"/>
    </row>
    <row r="2225" spans="3:47" x14ac:dyDescent="0.2">
      <c r="C2225" s="62"/>
      <c r="D2225" s="62"/>
      <c r="AA2225" s="113"/>
      <c r="AB2225" s="113"/>
      <c r="AC2225" s="113"/>
      <c r="AD2225" s="113"/>
      <c r="AE2225" s="113"/>
      <c r="AF2225" s="271"/>
      <c r="AG2225" s="270"/>
      <c r="AN2225" s="113"/>
      <c r="AO2225" s="113"/>
      <c r="AP2225" s="113"/>
      <c r="AQ2225" s="113"/>
      <c r="AR2225" s="113"/>
      <c r="AS2225" s="113"/>
      <c r="AT2225" s="113"/>
      <c r="AU2225" s="113"/>
    </row>
    <row r="2226" spans="3:47" x14ac:dyDescent="0.2">
      <c r="C2226" s="62"/>
      <c r="D2226" s="62"/>
      <c r="AA2226" s="113"/>
      <c r="AB2226" s="113"/>
      <c r="AC2226" s="113"/>
      <c r="AD2226" s="113"/>
      <c r="AE2226" s="113"/>
      <c r="AF2226" s="271"/>
      <c r="AG2226" s="270"/>
      <c r="AN2226" s="113"/>
      <c r="AO2226" s="113"/>
      <c r="AP2226" s="113"/>
      <c r="AQ2226" s="113"/>
      <c r="AR2226" s="113"/>
      <c r="AS2226" s="113"/>
      <c r="AT2226" s="113"/>
      <c r="AU2226" s="113"/>
    </row>
    <row r="2227" spans="3:47" x14ac:dyDescent="0.2">
      <c r="C2227" s="62"/>
      <c r="D2227" s="62"/>
      <c r="AA2227" s="113"/>
      <c r="AB2227" s="113"/>
      <c r="AC2227" s="113"/>
      <c r="AD2227" s="113"/>
      <c r="AE2227" s="113"/>
      <c r="AF2227" s="271"/>
      <c r="AG2227" s="270"/>
      <c r="AN2227" s="113"/>
      <c r="AO2227" s="113"/>
      <c r="AP2227" s="113"/>
      <c r="AQ2227" s="113"/>
      <c r="AR2227" s="113"/>
      <c r="AS2227" s="113"/>
      <c r="AT2227" s="113"/>
      <c r="AU2227" s="113"/>
    </row>
    <row r="2228" spans="3:47" x14ac:dyDescent="0.2">
      <c r="C2228" s="62"/>
      <c r="D2228" s="62"/>
      <c r="AA2228" s="113"/>
      <c r="AB2228" s="113"/>
      <c r="AC2228" s="113"/>
      <c r="AD2228" s="113"/>
      <c r="AE2228" s="113"/>
      <c r="AF2228" s="271"/>
      <c r="AG2228" s="270"/>
      <c r="AN2228" s="113"/>
      <c r="AO2228" s="113"/>
      <c r="AP2228" s="113"/>
      <c r="AQ2228" s="113"/>
      <c r="AR2228" s="113"/>
      <c r="AS2228" s="113"/>
      <c r="AT2228" s="113"/>
      <c r="AU2228" s="113"/>
    </row>
    <row r="2229" spans="3:47" x14ac:dyDescent="0.2">
      <c r="C2229" s="62"/>
      <c r="D2229" s="62"/>
      <c r="AA2229" s="113"/>
      <c r="AB2229" s="113"/>
      <c r="AC2229" s="113"/>
      <c r="AD2229" s="113"/>
      <c r="AE2229" s="113"/>
      <c r="AF2229" s="271"/>
      <c r="AG2229" s="270"/>
      <c r="AN2229" s="113"/>
      <c r="AO2229" s="113"/>
      <c r="AP2229" s="113"/>
      <c r="AQ2229" s="113"/>
      <c r="AR2229" s="113"/>
      <c r="AS2229" s="113"/>
      <c r="AT2229" s="113"/>
      <c r="AU2229" s="113"/>
    </row>
    <row r="2230" spans="3:47" x14ac:dyDescent="0.2">
      <c r="C2230" s="62"/>
      <c r="D2230" s="62"/>
      <c r="AA2230" s="113"/>
      <c r="AB2230" s="113"/>
      <c r="AC2230" s="113"/>
      <c r="AD2230" s="113"/>
      <c r="AE2230" s="113"/>
      <c r="AF2230" s="271"/>
      <c r="AG2230" s="270"/>
      <c r="AN2230" s="113"/>
      <c r="AO2230" s="113"/>
      <c r="AP2230" s="113"/>
      <c r="AQ2230" s="113"/>
      <c r="AR2230" s="113"/>
      <c r="AS2230" s="113"/>
      <c r="AT2230" s="113"/>
      <c r="AU2230" s="113"/>
    </row>
    <row r="2231" spans="3:47" x14ac:dyDescent="0.2">
      <c r="C2231" s="62"/>
      <c r="D2231" s="62"/>
      <c r="AA2231" s="113"/>
      <c r="AB2231" s="113"/>
      <c r="AC2231" s="113"/>
      <c r="AD2231" s="113"/>
      <c r="AE2231" s="113"/>
      <c r="AF2231" s="271"/>
      <c r="AG2231" s="270"/>
      <c r="AN2231" s="113"/>
      <c r="AO2231" s="113"/>
      <c r="AP2231" s="113"/>
      <c r="AQ2231" s="113"/>
      <c r="AR2231" s="113"/>
      <c r="AS2231" s="113"/>
      <c r="AT2231" s="113"/>
      <c r="AU2231" s="113"/>
    </row>
    <row r="2232" spans="3:47" x14ac:dyDescent="0.2">
      <c r="C2232" s="62"/>
      <c r="D2232" s="62"/>
      <c r="AA2232" s="113"/>
      <c r="AB2232" s="113"/>
      <c r="AC2232" s="113"/>
      <c r="AD2232" s="113"/>
      <c r="AE2232" s="113"/>
      <c r="AF2232" s="271"/>
      <c r="AG2232" s="270"/>
      <c r="AN2232" s="113"/>
      <c r="AO2232" s="113"/>
      <c r="AP2232" s="113"/>
      <c r="AQ2232" s="113"/>
      <c r="AR2232" s="113"/>
      <c r="AS2232" s="113"/>
      <c r="AT2232" s="113"/>
      <c r="AU2232" s="113"/>
    </row>
    <row r="2233" spans="3:47" x14ac:dyDescent="0.2">
      <c r="C2233" s="62"/>
      <c r="D2233" s="62"/>
      <c r="AA2233" s="113"/>
      <c r="AB2233" s="113"/>
      <c r="AC2233" s="113"/>
      <c r="AD2233" s="113"/>
      <c r="AE2233" s="113"/>
      <c r="AF2233" s="271"/>
      <c r="AG2233" s="270"/>
      <c r="AN2233" s="113"/>
      <c r="AO2233" s="113"/>
      <c r="AP2233" s="113"/>
      <c r="AQ2233" s="113"/>
      <c r="AR2233" s="113"/>
      <c r="AS2233" s="113"/>
      <c r="AT2233" s="113"/>
      <c r="AU2233" s="113"/>
    </row>
    <row r="2234" spans="3:47" x14ac:dyDescent="0.2">
      <c r="C2234" s="62"/>
      <c r="D2234" s="62"/>
      <c r="AA2234" s="113"/>
      <c r="AB2234" s="113"/>
      <c r="AC2234" s="113"/>
      <c r="AD2234" s="113"/>
      <c r="AE2234" s="113"/>
      <c r="AF2234" s="271"/>
      <c r="AG2234" s="270"/>
      <c r="AN2234" s="113"/>
      <c r="AO2234" s="113"/>
      <c r="AP2234" s="113"/>
      <c r="AQ2234" s="113"/>
      <c r="AR2234" s="113"/>
      <c r="AS2234" s="113"/>
      <c r="AT2234" s="113"/>
      <c r="AU2234" s="113"/>
    </row>
    <row r="2235" spans="3:47" x14ac:dyDescent="0.2">
      <c r="C2235" s="62"/>
      <c r="D2235" s="62"/>
      <c r="AA2235" s="113"/>
      <c r="AB2235" s="113"/>
      <c r="AC2235" s="113"/>
      <c r="AD2235" s="113"/>
      <c r="AE2235" s="113"/>
      <c r="AF2235" s="271"/>
      <c r="AG2235" s="270"/>
      <c r="AN2235" s="113"/>
      <c r="AO2235" s="113"/>
      <c r="AP2235" s="113"/>
      <c r="AQ2235" s="113"/>
      <c r="AR2235" s="113"/>
      <c r="AS2235" s="113"/>
      <c r="AT2235" s="113"/>
      <c r="AU2235" s="113"/>
    </row>
    <row r="2236" spans="3:47" x14ac:dyDescent="0.2">
      <c r="C2236" s="62"/>
      <c r="D2236" s="62"/>
      <c r="AA2236" s="113"/>
      <c r="AB2236" s="113"/>
      <c r="AC2236" s="113"/>
      <c r="AD2236" s="113"/>
      <c r="AE2236" s="113"/>
      <c r="AF2236" s="271"/>
      <c r="AG2236" s="270"/>
      <c r="AN2236" s="113"/>
      <c r="AO2236" s="113"/>
      <c r="AP2236" s="113"/>
      <c r="AQ2236" s="113"/>
      <c r="AR2236" s="113"/>
      <c r="AS2236" s="113"/>
      <c r="AT2236" s="113"/>
      <c r="AU2236" s="113"/>
    </row>
    <row r="2237" spans="3:47" x14ac:dyDescent="0.2">
      <c r="C2237" s="62"/>
      <c r="D2237" s="62"/>
      <c r="AA2237" s="113"/>
      <c r="AB2237" s="113"/>
      <c r="AC2237" s="113"/>
      <c r="AD2237" s="113"/>
      <c r="AE2237" s="113"/>
      <c r="AF2237" s="271"/>
      <c r="AG2237" s="270"/>
      <c r="AN2237" s="113"/>
      <c r="AO2237" s="113"/>
      <c r="AP2237" s="113"/>
      <c r="AQ2237" s="113"/>
      <c r="AR2237" s="113"/>
      <c r="AS2237" s="113"/>
      <c r="AT2237" s="113"/>
      <c r="AU2237" s="113"/>
    </row>
    <row r="2238" spans="3:47" x14ac:dyDescent="0.2">
      <c r="C2238" s="62"/>
      <c r="D2238" s="62"/>
      <c r="AA2238" s="113"/>
      <c r="AB2238" s="113"/>
      <c r="AC2238" s="113"/>
      <c r="AD2238" s="113"/>
      <c r="AE2238" s="113"/>
      <c r="AF2238" s="271"/>
      <c r="AG2238" s="270"/>
      <c r="AN2238" s="113"/>
      <c r="AO2238" s="113"/>
      <c r="AP2238" s="113"/>
      <c r="AQ2238" s="113"/>
      <c r="AR2238" s="113"/>
      <c r="AS2238" s="113"/>
      <c r="AT2238" s="113"/>
      <c r="AU2238" s="113"/>
    </row>
    <row r="2239" spans="3:47" x14ac:dyDescent="0.2">
      <c r="C2239" s="62"/>
      <c r="D2239" s="62"/>
      <c r="AA2239" s="113"/>
      <c r="AB2239" s="113"/>
      <c r="AC2239" s="113"/>
      <c r="AD2239" s="113"/>
      <c r="AE2239" s="113"/>
      <c r="AF2239" s="271"/>
      <c r="AG2239" s="270"/>
      <c r="AN2239" s="113"/>
      <c r="AO2239" s="113"/>
      <c r="AP2239" s="113"/>
      <c r="AQ2239" s="113"/>
      <c r="AR2239" s="113"/>
      <c r="AS2239" s="113"/>
      <c r="AT2239" s="113"/>
      <c r="AU2239" s="113"/>
    </row>
    <row r="2240" spans="3:47" x14ac:dyDescent="0.2">
      <c r="C2240" s="62"/>
      <c r="D2240" s="62"/>
      <c r="AA2240" s="113"/>
      <c r="AB2240" s="113"/>
      <c r="AC2240" s="113"/>
      <c r="AD2240" s="113"/>
      <c r="AE2240" s="113"/>
      <c r="AF2240" s="271"/>
      <c r="AG2240" s="270"/>
      <c r="AN2240" s="113"/>
      <c r="AO2240" s="113"/>
      <c r="AP2240" s="113"/>
      <c r="AQ2240" s="113"/>
      <c r="AR2240" s="113"/>
      <c r="AS2240" s="113"/>
      <c r="AT2240" s="113"/>
      <c r="AU2240" s="113"/>
    </row>
    <row r="2241" spans="3:47" x14ac:dyDescent="0.2">
      <c r="C2241" s="62"/>
      <c r="D2241" s="62"/>
      <c r="AA2241" s="113"/>
      <c r="AB2241" s="113"/>
      <c r="AC2241" s="113"/>
      <c r="AD2241" s="113"/>
      <c r="AE2241" s="113"/>
      <c r="AF2241" s="271"/>
      <c r="AG2241" s="270"/>
      <c r="AN2241" s="113"/>
      <c r="AO2241" s="113"/>
      <c r="AP2241" s="113"/>
      <c r="AQ2241" s="113"/>
      <c r="AR2241" s="113"/>
      <c r="AS2241" s="113"/>
      <c r="AT2241" s="113"/>
      <c r="AU2241" s="113"/>
    </row>
    <row r="2242" spans="3:47" x14ac:dyDescent="0.2">
      <c r="C2242" s="62"/>
      <c r="D2242" s="62"/>
      <c r="AA2242" s="113"/>
      <c r="AB2242" s="113"/>
      <c r="AC2242" s="113"/>
      <c r="AD2242" s="113"/>
      <c r="AE2242" s="113"/>
      <c r="AF2242" s="271"/>
      <c r="AG2242" s="270"/>
      <c r="AN2242" s="113"/>
      <c r="AO2242" s="113"/>
      <c r="AP2242" s="113"/>
      <c r="AQ2242" s="113"/>
      <c r="AR2242" s="113"/>
      <c r="AS2242" s="113"/>
      <c r="AT2242" s="113"/>
      <c r="AU2242" s="113"/>
    </row>
    <row r="2243" spans="3:47" x14ac:dyDescent="0.2">
      <c r="C2243" s="62"/>
      <c r="D2243" s="62"/>
      <c r="AA2243" s="113"/>
      <c r="AB2243" s="113"/>
      <c r="AC2243" s="113"/>
      <c r="AD2243" s="113"/>
      <c r="AE2243" s="113"/>
      <c r="AF2243" s="271"/>
      <c r="AG2243" s="270"/>
      <c r="AN2243" s="113"/>
      <c r="AO2243" s="113"/>
      <c r="AP2243" s="113"/>
      <c r="AQ2243" s="113"/>
      <c r="AR2243" s="113"/>
      <c r="AS2243" s="113"/>
      <c r="AT2243" s="113"/>
      <c r="AU2243" s="113"/>
    </row>
    <row r="2244" spans="3:47" x14ac:dyDescent="0.2">
      <c r="C2244" s="62"/>
      <c r="D2244" s="62"/>
      <c r="AA2244" s="113"/>
      <c r="AB2244" s="113"/>
      <c r="AC2244" s="113"/>
      <c r="AD2244" s="113"/>
      <c r="AE2244" s="113"/>
      <c r="AF2244" s="271"/>
      <c r="AG2244" s="270"/>
      <c r="AN2244" s="113"/>
      <c r="AO2244" s="113"/>
      <c r="AP2244" s="113"/>
      <c r="AQ2244" s="113"/>
      <c r="AR2244" s="113"/>
      <c r="AS2244" s="113"/>
      <c r="AT2244" s="113"/>
      <c r="AU2244" s="113"/>
    </row>
    <row r="2245" spans="3:47" x14ac:dyDescent="0.2">
      <c r="C2245" s="62"/>
      <c r="D2245" s="62"/>
      <c r="AA2245" s="113"/>
      <c r="AB2245" s="113"/>
      <c r="AC2245" s="113"/>
      <c r="AD2245" s="113"/>
      <c r="AE2245" s="113"/>
      <c r="AF2245" s="271"/>
      <c r="AG2245" s="270"/>
      <c r="AN2245" s="113"/>
      <c r="AO2245" s="113"/>
      <c r="AP2245" s="113"/>
      <c r="AQ2245" s="113"/>
      <c r="AR2245" s="113"/>
      <c r="AS2245" s="113"/>
      <c r="AT2245" s="113"/>
      <c r="AU2245" s="113"/>
    </row>
    <row r="2246" spans="3:47" x14ac:dyDescent="0.2">
      <c r="C2246" s="62"/>
      <c r="D2246" s="62"/>
      <c r="AA2246" s="113"/>
      <c r="AB2246" s="113"/>
      <c r="AC2246" s="113"/>
      <c r="AD2246" s="113"/>
      <c r="AE2246" s="113"/>
      <c r="AF2246" s="271"/>
      <c r="AG2246" s="270"/>
      <c r="AN2246" s="113"/>
      <c r="AO2246" s="113"/>
      <c r="AP2246" s="113"/>
      <c r="AQ2246" s="113"/>
      <c r="AR2246" s="113"/>
      <c r="AS2246" s="113"/>
      <c r="AT2246" s="113"/>
      <c r="AU2246" s="113"/>
    </row>
    <row r="2247" spans="3:47" x14ac:dyDescent="0.2">
      <c r="C2247" s="62"/>
      <c r="D2247" s="62"/>
      <c r="AA2247" s="113"/>
      <c r="AB2247" s="113"/>
      <c r="AC2247" s="113"/>
      <c r="AD2247" s="113"/>
      <c r="AE2247" s="113"/>
      <c r="AF2247" s="271"/>
      <c r="AG2247" s="270"/>
      <c r="AN2247" s="113"/>
      <c r="AO2247" s="113"/>
      <c r="AP2247" s="113"/>
      <c r="AQ2247" s="113"/>
      <c r="AR2247" s="113"/>
      <c r="AS2247" s="113"/>
      <c r="AT2247" s="113"/>
      <c r="AU2247" s="113"/>
    </row>
    <row r="2248" spans="3:47" x14ac:dyDescent="0.2">
      <c r="C2248" s="62"/>
      <c r="D2248" s="62"/>
      <c r="AA2248" s="113"/>
      <c r="AB2248" s="113"/>
      <c r="AC2248" s="113"/>
      <c r="AD2248" s="113"/>
      <c r="AE2248" s="113"/>
      <c r="AF2248" s="271"/>
      <c r="AG2248" s="270"/>
      <c r="AN2248" s="113"/>
      <c r="AO2248" s="113"/>
      <c r="AP2248" s="113"/>
      <c r="AQ2248" s="113"/>
      <c r="AR2248" s="113"/>
      <c r="AS2248" s="113"/>
      <c r="AT2248" s="113"/>
      <c r="AU2248" s="113"/>
    </row>
    <row r="2249" spans="3:47" x14ac:dyDescent="0.2">
      <c r="C2249" s="62"/>
      <c r="D2249" s="62"/>
      <c r="AA2249" s="113"/>
      <c r="AB2249" s="113"/>
      <c r="AC2249" s="113"/>
      <c r="AD2249" s="113"/>
      <c r="AE2249" s="113"/>
      <c r="AF2249" s="271"/>
      <c r="AG2249" s="270"/>
      <c r="AN2249" s="113"/>
      <c r="AO2249" s="113"/>
      <c r="AP2249" s="113"/>
      <c r="AQ2249" s="113"/>
      <c r="AR2249" s="113"/>
      <c r="AS2249" s="113"/>
      <c r="AT2249" s="113"/>
      <c r="AU2249" s="113"/>
    </row>
    <row r="2250" spans="3:47" x14ac:dyDescent="0.2">
      <c r="C2250" s="62"/>
      <c r="D2250" s="62"/>
      <c r="AA2250" s="113"/>
      <c r="AB2250" s="113"/>
      <c r="AC2250" s="113"/>
      <c r="AD2250" s="113"/>
      <c r="AE2250" s="113"/>
      <c r="AF2250" s="271"/>
      <c r="AG2250" s="270"/>
      <c r="AN2250" s="113"/>
      <c r="AO2250" s="113"/>
      <c r="AP2250" s="113"/>
      <c r="AQ2250" s="113"/>
      <c r="AR2250" s="113"/>
      <c r="AS2250" s="113"/>
      <c r="AT2250" s="113"/>
      <c r="AU2250" s="113"/>
    </row>
    <row r="2251" spans="3:47" x14ac:dyDescent="0.2">
      <c r="C2251" s="62"/>
      <c r="D2251" s="62"/>
      <c r="AA2251" s="113"/>
      <c r="AB2251" s="113"/>
      <c r="AC2251" s="113"/>
      <c r="AD2251" s="113"/>
      <c r="AE2251" s="113"/>
      <c r="AF2251" s="271"/>
      <c r="AG2251" s="270"/>
      <c r="AN2251" s="113"/>
      <c r="AO2251" s="113"/>
      <c r="AP2251" s="113"/>
      <c r="AQ2251" s="113"/>
      <c r="AR2251" s="113"/>
      <c r="AS2251" s="113"/>
      <c r="AT2251" s="113"/>
      <c r="AU2251" s="113"/>
    </row>
    <row r="2252" spans="3:47" x14ac:dyDescent="0.2">
      <c r="C2252" s="62"/>
      <c r="D2252" s="62"/>
      <c r="AA2252" s="113"/>
      <c r="AB2252" s="113"/>
      <c r="AC2252" s="113"/>
      <c r="AD2252" s="113"/>
      <c r="AE2252" s="113"/>
      <c r="AF2252" s="271"/>
      <c r="AG2252" s="270"/>
      <c r="AN2252" s="113"/>
      <c r="AO2252" s="113"/>
      <c r="AP2252" s="113"/>
      <c r="AQ2252" s="113"/>
      <c r="AR2252" s="113"/>
      <c r="AS2252" s="113"/>
      <c r="AT2252" s="113"/>
      <c r="AU2252" s="113"/>
    </row>
    <row r="2253" spans="3:47" x14ac:dyDescent="0.2">
      <c r="C2253" s="62"/>
      <c r="D2253" s="62"/>
      <c r="AA2253" s="113"/>
      <c r="AB2253" s="113"/>
      <c r="AC2253" s="113"/>
      <c r="AD2253" s="113"/>
      <c r="AE2253" s="113"/>
      <c r="AF2253" s="271"/>
      <c r="AG2253" s="270"/>
      <c r="AN2253" s="113"/>
      <c r="AO2253" s="113"/>
      <c r="AP2253" s="113"/>
      <c r="AQ2253" s="113"/>
      <c r="AR2253" s="113"/>
      <c r="AS2253" s="113"/>
      <c r="AT2253" s="113"/>
      <c r="AU2253" s="113"/>
    </row>
    <row r="2254" spans="3:47" x14ac:dyDescent="0.2">
      <c r="C2254" s="62"/>
      <c r="D2254" s="62"/>
      <c r="AA2254" s="113"/>
      <c r="AB2254" s="113"/>
      <c r="AC2254" s="113"/>
      <c r="AD2254" s="113"/>
      <c r="AE2254" s="113"/>
      <c r="AF2254" s="271"/>
      <c r="AG2254" s="270"/>
      <c r="AN2254" s="113"/>
      <c r="AO2254" s="113"/>
      <c r="AP2254" s="113"/>
      <c r="AQ2254" s="113"/>
      <c r="AR2254" s="113"/>
      <c r="AS2254" s="113"/>
      <c r="AT2254" s="113"/>
      <c r="AU2254" s="113"/>
    </row>
    <row r="2255" spans="3:47" x14ac:dyDescent="0.2">
      <c r="C2255" s="62"/>
      <c r="D2255" s="62"/>
      <c r="AA2255" s="113"/>
      <c r="AB2255" s="113"/>
      <c r="AC2255" s="113"/>
      <c r="AD2255" s="113"/>
      <c r="AE2255" s="113"/>
      <c r="AF2255" s="271"/>
      <c r="AG2255" s="270"/>
      <c r="AN2255" s="113"/>
      <c r="AO2255" s="113"/>
      <c r="AP2255" s="113"/>
      <c r="AQ2255" s="113"/>
      <c r="AR2255" s="113"/>
      <c r="AS2255" s="113"/>
      <c r="AT2255" s="113"/>
      <c r="AU2255" s="113"/>
    </row>
    <row r="2256" spans="3:47" x14ac:dyDescent="0.2">
      <c r="C2256" s="62"/>
      <c r="D2256" s="62"/>
      <c r="AA2256" s="113"/>
      <c r="AB2256" s="113"/>
      <c r="AC2256" s="113"/>
      <c r="AD2256" s="113"/>
      <c r="AE2256" s="113"/>
      <c r="AF2256" s="271"/>
      <c r="AG2256" s="270"/>
      <c r="AN2256" s="113"/>
      <c r="AO2256" s="113"/>
      <c r="AP2256" s="113"/>
      <c r="AQ2256" s="113"/>
      <c r="AR2256" s="113"/>
      <c r="AS2256" s="113"/>
      <c r="AT2256" s="113"/>
      <c r="AU2256" s="113"/>
    </row>
    <row r="2257" spans="3:47" x14ac:dyDescent="0.2">
      <c r="C2257" s="62"/>
      <c r="D2257" s="62"/>
      <c r="AA2257" s="113"/>
      <c r="AB2257" s="113"/>
      <c r="AC2257" s="113"/>
      <c r="AD2257" s="113"/>
      <c r="AE2257" s="113"/>
      <c r="AF2257" s="271"/>
      <c r="AG2257" s="270"/>
      <c r="AN2257" s="113"/>
      <c r="AO2257" s="113"/>
      <c r="AP2257" s="113"/>
      <c r="AQ2257" s="113"/>
      <c r="AR2257" s="113"/>
      <c r="AS2257" s="113"/>
      <c r="AT2257" s="113"/>
      <c r="AU2257" s="113"/>
    </row>
    <row r="2258" spans="3:47" x14ac:dyDescent="0.2">
      <c r="C2258" s="62"/>
      <c r="D2258" s="62"/>
      <c r="AA2258" s="113"/>
      <c r="AB2258" s="113"/>
      <c r="AC2258" s="113"/>
      <c r="AD2258" s="113"/>
      <c r="AE2258" s="113"/>
      <c r="AF2258" s="271"/>
      <c r="AG2258" s="270"/>
      <c r="AN2258" s="113"/>
      <c r="AO2258" s="113"/>
      <c r="AP2258" s="113"/>
      <c r="AQ2258" s="113"/>
      <c r="AR2258" s="113"/>
      <c r="AS2258" s="113"/>
      <c r="AT2258" s="113"/>
      <c r="AU2258" s="113"/>
    </row>
    <row r="2259" spans="3:47" x14ac:dyDescent="0.2">
      <c r="C2259" s="62"/>
      <c r="D2259" s="62"/>
      <c r="AA2259" s="113"/>
      <c r="AB2259" s="113"/>
      <c r="AC2259" s="113"/>
      <c r="AD2259" s="113"/>
      <c r="AE2259" s="113"/>
      <c r="AF2259" s="271"/>
      <c r="AG2259" s="270"/>
      <c r="AN2259" s="113"/>
      <c r="AO2259" s="113"/>
      <c r="AP2259" s="113"/>
      <c r="AQ2259" s="113"/>
      <c r="AR2259" s="113"/>
      <c r="AS2259" s="113"/>
      <c r="AT2259" s="113"/>
      <c r="AU2259" s="113"/>
    </row>
    <row r="2260" spans="3:47" x14ac:dyDescent="0.2">
      <c r="C2260" s="62"/>
      <c r="D2260" s="62"/>
      <c r="AA2260" s="113"/>
      <c r="AB2260" s="113"/>
      <c r="AC2260" s="113"/>
      <c r="AD2260" s="113"/>
      <c r="AE2260" s="113"/>
      <c r="AF2260" s="271"/>
      <c r="AG2260" s="270"/>
      <c r="AN2260" s="113"/>
      <c r="AO2260" s="113"/>
      <c r="AP2260" s="113"/>
      <c r="AQ2260" s="113"/>
      <c r="AR2260" s="113"/>
      <c r="AS2260" s="113"/>
      <c r="AT2260" s="113"/>
      <c r="AU2260" s="113"/>
    </row>
    <row r="2261" spans="3:47" x14ac:dyDescent="0.2">
      <c r="C2261" s="62"/>
      <c r="D2261" s="62"/>
      <c r="AA2261" s="113"/>
      <c r="AB2261" s="113"/>
      <c r="AC2261" s="113"/>
      <c r="AD2261" s="113"/>
      <c r="AE2261" s="113"/>
      <c r="AF2261" s="271"/>
      <c r="AG2261" s="270"/>
      <c r="AN2261" s="113"/>
      <c r="AO2261" s="113"/>
      <c r="AP2261" s="113"/>
      <c r="AQ2261" s="113"/>
      <c r="AR2261" s="113"/>
      <c r="AS2261" s="113"/>
      <c r="AT2261" s="113"/>
      <c r="AU2261" s="113"/>
    </row>
    <row r="2262" spans="3:47" x14ac:dyDescent="0.2">
      <c r="C2262" s="62"/>
      <c r="D2262" s="62"/>
      <c r="AA2262" s="113"/>
      <c r="AB2262" s="113"/>
      <c r="AC2262" s="113"/>
      <c r="AD2262" s="113"/>
      <c r="AE2262" s="113"/>
      <c r="AF2262" s="271"/>
      <c r="AG2262" s="270"/>
      <c r="AN2262" s="113"/>
      <c r="AO2262" s="113"/>
      <c r="AP2262" s="113"/>
      <c r="AQ2262" s="113"/>
      <c r="AR2262" s="113"/>
      <c r="AS2262" s="113"/>
      <c r="AT2262" s="113"/>
      <c r="AU2262" s="113"/>
    </row>
    <row r="2263" spans="3:47" x14ac:dyDescent="0.2">
      <c r="C2263" s="62"/>
      <c r="D2263" s="62"/>
      <c r="AA2263" s="113"/>
      <c r="AB2263" s="113"/>
      <c r="AC2263" s="113"/>
      <c r="AD2263" s="113"/>
      <c r="AE2263" s="113"/>
      <c r="AF2263" s="271"/>
      <c r="AG2263" s="270"/>
      <c r="AN2263" s="113"/>
      <c r="AO2263" s="113"/>
      <c r="AP2263" s="113"/>
      <c r="AQ2263" s="113"/>
      <c r="AR2263" s="113"/>
      <c r="AS2263" s="113"/>
      <c r="AT2263" s="113"/>
      <c r="AU2263" s="113"/>
    </row>
    <row r="2264" spans="3:47" x14ac:dyDescent="0.2">
      <c r="C2264" s="62"/>
      <c r="D2264" s="62"/>
      <c r="AA2264" s="113"/>
      <c r="AB2264" s="113"/>
      <c r="AC2264" s="113"/>
      <c r="AD2264" s="113"/>
      <c r="AE2264" s="113"/>
      <c r="AF2264" s="271"/>
      <c r="AG2264" s="270"/>
      <c r="AN2264" s="113"/>
      <c r="AO2264" s="113"/>
      <c r="AP2264" s="113"/>
      <c r="AQ2264" s="113"/>
      <c r="AR2264" s="113"/>
      <c r="AS2264" s="113"/>
      <c r="AT2264" s="113"/>
      <c r="AU2264" s="113"/>
    </row>
    <row r="2265" spans="3:47" x14ac:dyDescent="0.2">
      <c r="C2265" s="62"/>
      <c r="D2265" s="62"/>
      <c r="AA2265" s="113"/>
      <c r="AB2265" s="113"/>
      <c r="AC2265" s="113"/>
      <c r="AD2265" s="113"/>
      <c r="AE2265" s="113"/>
      <c r="AF2265" s="271"/>
      <c r="AG2265" s="270"/>
      <c r="AN2265" s="113"/>
      <c r="AO2265" s="113"/>
      <c r="AP2265" s="113"/>
      <c r="AQ2265" s="113"/>
      <c r="AR2265" s="113"/>
      <c r="AS2265" s="113"/>
      <c r="AT2265" s="113"/>
      <c r="AU2265" s="113"/>
    </row>
    <row r="2266" spans="3:47" x14ac:dyDescent="0.2">
      <c r="C2266" s="62"/>
      <c r="D2266" s="62"/>
      <c r="AA2266" s="113"/>
      <c r="AB2266" s="113"/>
      <c r="AC2266" s="113"/>
      <c r="AD2266" s="113"/>
      <c r="AE2266" s="113"/>
      <c r="AF2266" s="271"/>
      <c r="AG2266" s="270"/>
      <c r="AN2266" s="113"/>
      <c r="AO2266" s="113"/>
      <c r="AP2266" s="113"/>
      <c r="AQ2266" s="113"/>
      <c r="AR2266" s="113"/>
      <c r="AS2266" s="113"/>
      <c r="AT2266" s="113"/>
      <c r="AU2266" s="113"/>
    </row>
    <row r="2267" spans="3:47" x14ac:dyDescent="0.2">
      <c r="C2267" s="62"/>
      <c r="D2267" s="62"/>
      <c r="AA2267" s="113"/>
      <c r="AB2267" s="113"/>
      <c r="AC2267" s="113"/>
      <c r="AD2267" s="113"/>
      <c r="AE2267" s="113"/>
      <c r="AF2267" s="271"/>
      <c r="AG2267" s="270"/>
      <c r="AN2267" s="113"/>
      <c r="AO2267" s="113"/>
      <c r="AP2267" s="113"/>
      <c r="AQ2267" s="113"/>
      <c r="AR2267" s="113"/>
      <c r="AS2267" s="113"/>
      <c r="AT2267" s="113"/>
      <c r="AU2267" s="113"/>
    </row>
    <row r="2268" spans="3:47" x14ac:dyDescent="0.2">
      <c r="C2268" s="62"/>
      <c r="D2268" s="62"/>
      <c r="AA2268" s="113"/>
      <c r="AB2268" s="113"/>
      <c r="AC2268" s="113"/>
      <c r="AD2268" s="113"/>
      <c r="AE2268" s="113"/>
      <c r="AF2268" s="271"/>
      <c r="AG2268" s="270"/>
      <c r="AN2268" s="113"/>
      <c r="AO2268" s="113"/>
      <c r="AP2268" s="113"/>
      <c r="AQ2268" s="113"/>
      <c r="AR2268" s="113"/>
      <c r="AS2268" s="113"/>
      <c r="AT2268" s="113"/>
      <c r="AU2268" s="113"/>
    </row>
    <row r="2269" spans="3:47" x14ac:dyDescent="0.2">
      <c r="C2269" s="62"/>
      <c r="D2269" s="62"/>
      <c r="AA2269" s="113"/>
      <c r="AB2269" s="113"/>
      <c r="AC2269" s="113"/>
      <c r="AD2269" s="113"/>
      <c r="AE2269" s="113"/>
      <c r="AF2269" s="271"/>
      <c r="AG2269" s="270"/>
      <c r="AN2269" s="113"/>
      <c r="AO2269" s="113"/>
      <c r="AP2269" s="113"/>
      <c r="AQ2269" s="113"/>
      <c r="AR2269" s="113"/>
      <c r="AS2269" s="113"/>
      <c r="AT2269" s="113"/>
      <c r="AU2269" s="113"/>
    </row>
    <row r="2270" spans="3:47" x14ac:dyDescent="0.2">
      <c r="C2270" s="62"/>
      <c r="D2270" s="62"/>
      <c r="AA2270" s="113"/>
      <c r="AB2270" s="113"/>
      <c r="AC2270" s="113"/>
      <c r="AD2270" s="113"/>
      <c r="AE2270" s="113"/>
      <c r="AF2270" s="271"/>
      <c r="AG2270" s="270"/>
      <c r="AN2270" s="113"/>
      <c r="AO2270" s="113"/>
      <c r="AP2270" s="113"/>
      <c r="AQ2270" s="113"/>
      <c r="AR2270" s="113"/>
      <c r="AS2270" s="113"/>
      <c r="AT2270" s="113"/>
      <c r="AU2270" s="113"/>
    </row>
    <row r="2271" spans="3:47" x14ac:dyDescent="0.2">
      <c r="C2271" s="62"/>
      <c r="D2271" s="62"/>
      <c r="AA2271" s="113"/>
      <c r="AB2271" s="113"/>
      <c r="AC2271" s="113"/>
      <c r="AD2271" s="113"/>
      <c r="AE2271" s="113"/>
      <c r="AF2271" s="271"/>
      <c r="AG2271" s="270"/>
      <c r="AN2271" s="113"/>
      <c r="AO2271" s="113"/>
      <c r="AP2271" s="113"/>
      <c r="AQ2271" s="113"/>
      <c r="AR2271" s="113"/>
      <c r="AS2271" s="113"/>
      <c r="AT2271" s="113"/>
      <c r="AU2271" s="113"/>
    </row>
    <row r="2272" spans="3:47" x14ac:dyDescent="0.2">
      <c r="C2272" s="62"/>
      <c r="D2272" s="62"/>
      <c r="AA2272" s="113"/>
      <c r="AB2272" s="113"/>
      <c r="AC2272" s="113"/>
      <c r="AD2272" s="113"/>
      <c r="AE2272" s="113"/>
      <c r="AF2272" s="271"/>
      <c r="AG2272" s="270"/>
      <c r="AN2272" s="113"/>
      <c r="AO2272" s="113"/>
      <c r="AP2272" s="113"/>
      <c r="AQ2272" s="113"/>
      <c r="AR2272" s="113"/>
      <c r="AS2272" s="113"/>
      <c r="AT2272" s="113"/>
      <c r="AU2272" s="113"/>
    </row>
    <row r="2273" spans="3:47" x14ac:dyDescent="0.2">
      <c r="C2273" s="62"/>
      <c r="D2273" s="62"/>
      <c r="AA2273" s="113"/>
      <c r="AB2273" s="113"/>
      <c r="AC2273" s="113"/>
      <c r="AD2273" s="113"/>
      <c r="AE2273" s="113"/>
      <c r="AF2273" s="271"/>
      <c r="AG2273" s="270"/>
      <c r="AN2273" s="113"/>
      <c r="AO2273" s="113"/>
      <c r="AP2273" s="113"/>
      <c r="AQ2273" s="113"/>
      <c r="AR2273" s="113"/>
      <c r="AS2273" s="113"/>
      <c r="AT2273" s="113"/>
      <c r="AU2273" s="113"/>
    </row>
    <row r="2274" spans="3:47" x14ac:dyDescent="0.2">
      <c r="C2274" s="62"/>
      <c r="D2274" s="62"/>
      <c r="AA2274" s="113"/>
      <c r="AB2274" s="113"/>
      <c r="AC2274" s="113"/>
      <c r="AD2274" s="113"/>
      <c r="AE2274" s="113"/>
      <c r="AF2274" s="271"/>
      <c r="AG2274" s="270"/>
      <c r="AN2274" s="113"/>
      <c r="AO2274" s="113"/>
      <c r="AP2274" s="113"/>
      <c r="AQ2274" s="113"/>
      <c r="AR2274" s="113"/>
      <c r="AS2274" s="113"/>
      <c r="AT2274" s="113"/>
      <c r="AU2274" s="113"/>
    </row>
    <row r="2275" spans="3:47" x14ac:dyDescent="0.2">
      <c r="C2275" s="62"/>
      <c r="D2275" s="62"/>
      <c r="AA2275" s="113"/>
      <c r="AB2275" s="113"/>
      <c r="AC2275" s="113"/>
      <c r="AD2275" s="113"/>
      <c r="AE2275" s="113"/>
      <c r="AF2275" s="271"/>
      <c r="AG2275" s="270"/>
      <c r="AN2275" s="113"/>
      <c r="AO2275" s="113"/>
      <c r="AP2275" s="113"/>
      <c r="AQ2275" s="113"/>
      <c r="AR2275" s="113"/>
      <c r="AS2275" s="113"/>
      <c r="AT2275" s="113"/>
      <c r="AU2275" s="113"/>
    </row>
    <row r="2276" spans="3:47" x14ac:dyDescent="0.2">
      <c r="C2276" s="62"/>
      <c r="D2276" s="62"/>
      <c r="AA2276" s="113"/>
      <c r="AB2276" s="113"/>
      <c r="AC2276" s="113"/>
      <c r="AD2276" s="113"/>
      <c r="AE2276" s="113"/>
      <c r="AF2276" s="271"/>
      <c r="AG2276" s="270"/>
      <c r="AN2276" s="113"/>
      <c r="AO2276" s="113"/>
      <c r="AP2276" s="113"/>
      <c r="AQ2276" s="113"/>
      <c r="AR2276" s="113"/>
      <c r="AS2276" s="113"/>
      <c r="AT2276" s="113"/>
      <c r="AU2276" s="113"/>
    </row>
    <row r="2277" spans="3:47" x14ac:dyDescent="0.2">
      <c r="C2277" s="62"/>
      <c r="D2277" s="62"/>
      <c r="AA2277" s="113"/>
      <c r="AB2277" s="113"/>
      <c r="AC2277" s="113"/>
      <c r="AD2277" s="113"/>
      <c r="AE2277" s="113"/>
      <c r="AF2277" s="271"/>
      <c r="AG2277" s="270"/>
      <c r="AN2277" s="113"/>
      <c r="AO2277" s="113"/>
      <c r="AP2277" s="113"/>
      <c r="AQ2277" s="113"/>
      <c r="AR2277" s="113"/>
      <c r="AS2277" s="113"/>
      <c r="AT2277" s="113"/>
      <c r="AU2277" s="113"/>
    </row>
    <row r="2278" spans="3:47" x14ac:dyDescent="0.2">
      <c r="C2278" s="62"/>
      <c r="D2278" s="62"/>
      <c r="AA2278" s="113"/>
      <c r="AB2278" s="113"/>
      <c r="AC2278" s="113"/>
      <c r="AD2278" s="113"/>
      <c r="AE2278" s="113"/>
      <c r="AF2278" s="271"/>
      <c r="AG2278" s="270"/>
      <c r="AN2278" s="113"/>
      <c r="AO2278" s="113"/>
      <c r="AP2278" s="113"/>
      <c r="AQ2278" s="113"/>
      <c r="AR2278" s="113"/>
      <c r="AS2278" s="113"/>
      <c r="AT2278" s="113"/>
      <c r="AU2278" s="113"/>
    </row>
    <row r="2279" spans="3:47" x14ac:dyDescent="0.2">
      <c r="C2279" s="62"/>
      <c r="D2279" s="62"/>
      <c r="AA2279" s="113"/>
      <c r="AB2279" s="113"/>
      <c r="AC2279" s="113"/>
      <c r="AD2279" s="113"/>
      <c r="AE2279" s="113"/>
      <c r="AF2279" s="271"/>
      <c r="AG2279" s="270"/>
      <c r="AN2279" s="113"/>
      <c r="AO2279" s="113"/>
      <c r="AP2279" s="113"/>
      <c r="AQ2279" s="113"/>
      <c r="AR2279" s="113"/>
      <c r="AS2279" s="113"/>
      <c r="AT2279" s="113"/>
      <c r="AU2279" s="113"/>
    </row>
    <row r="2280" spans="3:47" x14ac:dyDescent="0.2">
      <c r="C2280" s="62"/>
      <c r="D2280" s="62"/>
      <c r="AA2280" s="113"/>
      <c r="AB2280" s="113"/>
      <c r="AC2280" s="113"/>
      <c r="AD2280" s="113"/>
      <c r="AE2280" s="113"/>
      <c r="AF2280" s="271"/>
      <c r="AG2280" s="270"/>
      <c r="AN2280" s="113"/>
      <c r="AO2280" s="113"/>
      <c r="AP2280" s="113"/>
      <c r="AQ2280" s="113"/>
      <c r="AR2280" s="113"/>
      <c r="AS2280" s="113"/>
      <c r="AT2280" s="113"/>
      <c r="AU2280" s="113"/>
    </row>
    <row r="2281" spans="3:47" x14ac:dyDescent="0.2">
      <c r="C2281" s="62"/>
      <c r="D2281" s="62"/>
      <c r="AA2281" s="113"/>
      <c r="AB2281" s="113"/>
      <c r="AC2281" s="113"/>
      <c r="AD2281" s="113"/>
      <c r="AE2281" s="113"/>
      <c r="AF2281" s="271"/>
      <c r="AG2281" s="270"/>
      <c r="AN2281" s="113"/>
      <c r="AO2281" s="113"/>
      <c r="AP2281" s="113"/>
      <c r="AQ2281" s="113"/>
      <c r="AR2281" s="113"/>
      <c r="AS2281" s="113"/>
      <c r="AT2281" s="113"/>
      <c r="AU2281" s="113"/>
    </row>
    <row r="2282" spans="3:47" x14ac:dyDescent="0.2">
      <c r="C2282" s="62"/>
      <c r="D2282" s="62"/>
      <c r="AA2282" s="113"/>
      <c r="AB2282" s="113"/>
      <c r="AC2282" s="113"/>
      <c r="AD2282" s="113"/>
      <c r="AE2282" s="113"/>
      <c r="AF2282" s="271"/>
      <c r="AG2282" s="270"/>
      <c r="AN2282" s="113"/>
      <c r="AO2282" s="113"/>
      <c r="AP2282" s="113"/>
      <c r="AQ2282" s="113"/>
      <c r="AR2282" s="113"/>
      <c r="AS2282" s="113"/>
      <c r="AT2282" s="113"/>
      <c r="AU2282" s="113"/>
    </row>
    <row r="2283" spans="3:47" x14ac:dyDescent="0.2">
      <c r="C2283" s="62"/>
      <c r="D2283" s="62"/>
      <c r="AA2283" s="113"/>
      <c r="AB2283" s="113"/>
      <c r="AC2283" s="113"/>
      <c r="AD2283" s="113"/>
      <c r="AE2283" s="113"/>
      <c r="AF2283" s="271"/>
      <c r="AG2283" s="270"/>
      <c r="AN2283" s="113"/>
      <c r="AO2283" s="113"/>
      <c r="AP2283" s="113"/>
      <c r="AQ2283" s="113"/>
      <c r="AR2283" s="113"/>
      <c r="AS2283" s="113"/>
      <c r="AT2283" s="113"/>
      <c r="AU2283" s="113"/>
    </row>
    <row r="2284" spans="3:47" x14ac:dyDescent="0.2">
      <c r="C2284" s="62"/>
      <c r="D2284" s="62"/>
      <c r="AA2284" s="113"/>
      <c r="AB2284" s="113"/>
      <c r="AC2284" s="113"/>
      <c r="AD2284" s="113"/>
      <c r="AE2284" s="113"/>
      <c r="AF2284" s="271"/>
      <c r="AG2284" s="270"/>
      <c r="AN2284" s="113"/>
      <c r="AO2284" s="113"/>
      <c r="AP2284" s="113"/>
      <c r="AQ2284" s="113"/>
      <c r="AR2284" s="113"/>
      <c r="AS2284" s="113"/>
      <c r="AT2284" s="113"/>
      <c r="AU2284" s="113"/>
    </row>
    <row r="2285" spans="3:47" x14ac:dyDescent="0.2">
      <c r="C2285" s="62"/>
      <c r="D2285" s="62"/>
      <c r="AA2285" s="113"/>
      <c r="AB2285" s="113"/>
      <c r="AC2285" s="113"/>
      <c r="AD2285" s="113"/>
      <c r="AE2285" s="113"/>
      <c r="AF2285" s="271"/>
      <c r="AG2285" s="270"/>
      <c r="AN2285" s="113"/>
      <c r="AO2285" s="113"/>
      <c r="AP2285" s="113"/>
      <c r="AQ2285" s="113"/>
      <c r="AR2285" s="113"/>
      <c r="AS2285" s="113"/>
      <c r="AT2285" s="113"/>
      <c r="AU2285" s="113"/>
    </row>
    <row r="2286" spans="3:47" x14ac:dyDescent="0.2">
      <c r="C2286" s="62"/>
      <c r="D2286" s="62"/>
      <c r="AA2286" s="113"/>
      <c r="AB2286" s="113"/>
      <c r="AC2286" s="113"/>
      <c r="AD2286" s="113"/>
      <c r="AE2286" s="113"/>
      <c r="AF2286" s="271"/>
      <c r="AG2286" s="270"/>
      <c r="AN2286" s="113"/>
      <c r="AO2286" s="113"/>
      <c r="AP2286" s="113"/>
      <c r="AQ2286" s="113"/>
      <c r="AR2286" s="113"/>
      <c r="AS2286" s="113"/>
      <c r="AT2286" s="113"/>
      <c r="AU2286" s="113"/>
    </row>
    <row r="2287" spans="3:47" x14ac:dyDescent="0.2">
      <c r="C2287" s="62"/>
      <c r="D2287" s="62"/>
      <c r="AA2287" s="113"/>
      <c r="AB2287" s="113"/>
      <c r="AC2287" s="113"/>
      <c r="AD2287" s="113"/>
      <c r="AE2287" s="113"/>
      <c r="AF2287" s="271"/>
      <c r="AG2287" s="270"/>
      <c r="AN2287" s="113"/>
      <c r="AO2287" s="113"/>
      <c r="AP2287" s="113"/>
      <c r="AQ2287" s="113"/>
      <c r="AR2287" s="113"/>
      <c r="AS2287" s="113"/>
      <c r="AT2287" s="113"/>
      <c r="AU2287" s="113"/>
    </row>
    <row r="2288" spans="3:47" x14ac:dyDescent="0.2">
      <c r="C2288" s="62"/>
      <c r="D2288" s="62"/>
      <c r="AA2288" s="113"/>
      <c r="AB2288" s="113"/>
      <c r="AC2288" s="113"/>
      <c r="AD2288" s="113"/>
      <c r="AE2288" s="113"/>
      <c r="AF2288" s="271"/>
      <c r="AG2288" s="270"/>
      <c r="AN2288" s="113"/>
      <c r="AO2288" s="113"/>
      <c r="AP2288" s="113"/>
      <c r="AQ2288" s="113"/>
      <c r="AR2288" s="113"/>
      <c r="AS2288" s="113"/>
      <c r="AT2288" s="113"/>
      <c r="AU2288" s="113"/>
    </row>
    <row r="2289" spans="3:47" x14ac:dyDescent="0.2">
      <c r="C2289" s="62"/>
      <c r="D2289" s="62"/>
      <c r="AA2289" s="113"/>
      <c r="AB2289" s="113"/>
      <c r="AC2289" s="113"/>
      <c r="AD2289" s="113"/>
      <c r="AE2289" s="113"/>
      <c r="AF2289" s="271"/>
      <c r="AG2289" s="270"/>
      <c r="AN2289" s="113"/>
      <c r="AO2289" s="113"/>
      <c r="AP2289" s="113"/>
      <c r="AQ2289" s="113"/>
      <c r="AR2289" s="113"/>
      <c r="AS2289" s="113"/>
      <c r="AT2289" s="113"/>
      <c r="AU2289" s="113"/>
    </row>
    <row r="2290" spans="3:47" x14ac:dyDescent="0.2">
      <c r="C2290" s="62"/>
      <c r="D2290" s="62"/>
      <c r="AA2290" s="113"/>
      <c r="AB2290" s="113"/>
      <c r="AC2290" s="113"/>
      <c r="AD2290" s="113"/>
      <c r="AE2290" s="113"/>
      <c r="AF2290" s="271"/>
      <c r="AG2290" s="270"/>
      <c r="AN2290" s="113"/>
      <c r="AO2290" s="113"/>
      <c r="AP2290" s="113"/>
      <c r="AQ2290" s="113"/>
      <c r="AR2290" s="113"/>
      <c r="AS2290" s="113"/>
      <c r="AT2290" s="113"/>
      <c r="AU2290" s="113"/>
    </row>
    <row r="2291" spans="3:47" x14ac:dyDescent="0.2">
      <c r="C2291" s="62"/>
      <c r="D2291" s="62"/>
      <c r="AA2291" s="113"/>
      <c r="AB2291" s="113"/>
      <c r="AC2291" s="113"/>
      <c r="AD2291" s="113"/>
      <c r="AE2291" s="113"/>
      <c r="AF2291" s="271"/>
      <c r="AG2291" s="270"/>
      <c r="AN2291" s="113"/>
      <c r="AO2291" s="113"/>
      <c r="AP2291" s="113"/>
      <c r="AQ2291" s="113"/>
      <c r="AR2291" s="113"/>
      <c r="AS2291" s="113"/>
      <c r="AT2291" s="113"/>
      <c r="AU2291" s="113"/>
    </row>
    <row r="2292" spans="3:47" x14ac:dyDescent="0.2">
      <c r="C2292" s="62"/>
      <c r="D2292" s="62"/>
      <c r="AA2292" s="113"/>
      <c r="AB2292" s="113"/>
      <c r="AC2292" s="113"/>
      <c r="AD2292" s="113"/>
      <c r="AE2292" s="113"/>
      <c r="AF2292" s="271"/>
      <c r="AG2292" s="270"/>
      <c r="AN2292" s="113"/>
      <c r="AO2292" s="113"/>
      <c r="AP2292" s="113"/>
      <c r="AQ2292" s="113"/>
      <c r="AR2292" s="113"/>
      <c r="AS2292" s="113"/>
      <c r="AT2292" s="113"/>
      <c r="AU2292" s="113"/>
    </row>
    <row r="2293" spans="3:47" x14ac:dyDescent="0.2">
      <c r="C2293" s="62"/>
      <c r="D2293" s="62"/>
      <c r="AA2293" s="113"/>
      <c r="AB2293" s="113"/>
      <c r="AC2293" s="113"/>
      <c r="AD2293" s="113"/>
      <c r="AE2293" s="113"/>
      <c r="AF2293" s="271"/>
      <c r="AG2293" s="270"/>
      <c r="AN2293" s="113"/>
      <c r="AO2293" s="113"/>
      <c r="AP2293" s="113"/>
      <c r="AQ2293" s="113"/>
      <c r="AR2293" s="113"/>
      <c r="AS2293" s="113"/>
      <c r="AT2293" s="113"/>
      <c r="AU2293" s="113"/>
    </row>
    <row r="2294" spans="3:47" x14ac:dyDescent="0.2">
      <c r="C2294" s="62"/>
      <c r="D2294" s="62"/>
      <c r="AA2294" s="113"/>
      <c r="AB2294" s="113"/>
      <c r="AC2294" s="113"/>
      <c r="AD2294" s="113"/>
      <c r="AE2294" s="113"/>
      <c r="AF2294" s="271"/>
      <c r="AG2294" s="270"/>
      <c r="AN2294" s="113"/>
      <c r="AO2294" s="113"/>
      <c r="AP2294" s="113"/>
      <c r="AQ2294" s="113"/>
      <c r="AR2294" s="113"/>
      <c r="AS2294" s="113"/>
      <c r="AT2294" s="113"/>
      <c r="AU2294" s="113"/>
    </row>
    <row r="2295" spans="3:47" x14ac:dyDescent="0.2">
      <c r="C2295" s="62"/>
      <c r="D2295" s="62"/>
      <c r="AA2295" s="113"/>
      <c r="AB2295" s="113"/>
      <c r="AC2295" s="113"/>
      <c r="AD2295" s="113"/>
      <c r="AE2295" s="113"/>
      <c r="AF2295" s="271"/>
      <c r="AG2295" s="270"/>
      <c r="AN2295" s="113"/>
      <c r="AO2295" s="113"/>
      <c r="AP2295" s="113"/>
      <c r="AQ2295" s="113"/>
      <c r="AR2295" s="113"/>
      <c r="AS2295" s="113"/>
      <c r="AT2295" s="113"/>
      <c r="AU2295" s="113"/>
    </row>
    <row r="2296" spans="3:47" x14ac:dyDescent="0.2">
      <c r="C2296" s="62"/>
      <c r="D2296" s="62"/>
      <c r="AA2296" s="113"/>
      <c r="AB2296" s="113"/>
      <c r="AC2296" s="113"/>
      <c r="AD2296" s="113"/>
      <c r="AE2296" s="113"/>
      <c r="AF2296" s="271"/>
      <c r="AG2296" s="270"/>
      <c r="AN2296" s="113"/>
      <c r="AO2296" s="113"/>
      <c r="AP2296" s="113"/>
      <c r="AQ2296" s="113"/>
      <c r="AR2296" s="113"/>
      <c r="AS2296" s="113"/>
      <c r="AT2296" s="113"/>
      <c r="AU2296" s="113"/>
    </row>
    <row r="2297" spans="3:47" x14ac:dyDescent="0.2">
      <c r="C2297" s="62"/>
      <c r="D2297" s="62"/>
      <c r="AA2297" s="113"/>
      <c r="AB2297" s="113"/>
      <c r="AC2297" s="113"/>
      <c r="AD2297" s="113"/>
      <c r="AE2297" s="113"/>
      <c r="AF2297" s="271"/>
      <c r="AG2297" s="270"/>
      <c r="AN2297" s="113"/>
      <c r="AO2297" s="113"/>
      <c r="AP2297" s="113"/>
      <c r="AQ2297" s="113"/>
      <c r="AR2297" s="113"/>
      <c r="AS2297" s="113"/>
      <c r="AT2297" s="113"/>
      <c r="AU2297" s="113"/>
    </row>
    <row r="2298" spans="3:47" x14ac:dyDescent="0.2">
      <c r="C2298" s="62"/>
      <c r="D2298" s="62"/>
      <c r="AA2298" s="113"/>
      <c r="AB2298" s="113"/>
      <c r="AC2298" s="113"/>
      <c r="AD2298" s="113"/>
      <c r="AE2298" s="113"/>
      <c r="AF2298" s="271"/>
      <c r="AG2298" s="270"/>
      <c r="AN2298" s="113"/>
      <c r="AO2298" s="113"/>
      <c r="AP2298" s="113"/>
      <c r="AQ2298" s="113"/>
      <c r="AR2298" s="113"/>
      <c r="AS2298" s="113"/>
      <c r="AT2298" s="113"/>
      <c r="AU2298" s="113"/>
    </row>
    <row r="2299" spans="3:47" x14ac:dyDescent="0.2">
      <c r="C2299" s="62"/>
      <c r="D2299" s="62"/>
      <c r="AA2299" s="113"/>
      <c r="AB2299" s="113"/>
      <c r="AC2299" s="113"/>
      <c r="AD2299" s="113"/>
      <c r="AE2299" s="113"/>
      <c r="AF2299" s="271"/>
      <c r="AG2299" s="270"/>
      <c r="AN2299" s="113"/>
      <c r="AO2299" s="113"/>
      <c r="AP2299" s="113"/>
      <c r="AQ2299" s="113"/>
      <c r="AR2299" s="113"/>
      <c r="AS2299" s="113"/>
      <c r="AT2299" s="113"/>
      <c r="AU2299" s="113"/>
    </row>
    <row r="2300" spans="3:47" x14ac:dyDescent="0.2">
      <c r="C2300" s="62"/>
      <c r="D2300" s="62"/>
      <c r="AA2300" s="113"/>
      <c r="AB2300" s="113"/>
      <c r="AC2300" s="113"/>
      <c r="AD2300" s="113"/>
      <c r="AE2300" s="113"/>
      <c r="AF2300" s="271"/>
      <c r="AG2300" s="270"/>
      <c r="AN2300" s="113"/>
      <c r="AO2300" s="113"/>
      <c r="AP2300" s="113"/>
      <c r="AQ2300" s="113"/>
      <c r="AR2300" s="113"/>
      <c r="AS2300" s="113"/>
      <c r="AT2300" s="113"/>
      <c r="AU2300" s="113"/>
    </row>
    <row r="2301" spans="3:47" x14ac:dyDescent="0.2">
      <c r="C2301" s="62"/>
      <c r="D2301" s="62"/>
      <c r="AA2301" s="113"/>
      <c r="AB2301" s="113"/>
      <c r="AC2301" s="113"/>
      <c r="AD2301" s="113"/>
      <c r="AE2301" s="113"/>
      <c r="AF2301" s="271"/>
      <c r="AG2301" s="270"/>
      <c r="AN2301" s="113"/>
      <c r="AO2301" s="113"/>
      <c r="AP2301" s="113"/>
      <c r="AQ2301" s="113"/>
      <c r="AR2301" s="113"/>
      <c r="AS2301" s="113"/>
      <c r="AT2301" s="113"/>
      <c r="AU2301" s="113"/>
    </row>
    <row r="2302" spans="3:47" x14ac:dyDescent="0.2">
      <c r="C2302" s="62"/>
      <c r="D2302" s="62"/>
      <c r="AA2302" s="113"/>
      <c r="AB2302" s="113"/>
      <c r="AC2302" s="113"/>
      <c r="AD2302" s="113"/>
      <c r="AE2302" s="113"/>
      <c r="AF2302" s="271"/>
      <c r="AG2302" s="270"/>
      <c r="AN2302" s="113"/>
      <c r="AO2302" s="113"/>
      <c r="AP2302" s="113"/>
      <c r="AQ2302" s="113"/>
      <c r="AR2302" s="113"/>
      <c r="AS2302" s="113"/>
      <c r="AT2302" s="113"/>
      <c r="AU2302" s="113"/>
    </row>
    <row r="2303" spans="3:47" x14ac:dyDescent="0.2">
      <c r="C2303" s="62"/>
      <c r="D2303" s="62"/>
      <c r="AA2303" s="113"/>
      <c r="AB2303" s="113"/>
      <c r="AC2303" s="113"/>
      <c r="AD2303" s="113"/>
      <c r="AE2303" s="113"/>
      <c r="AF2303" s="271"/>
      <c r="AG2303" s="270"/>
      <c r="AN2303" s="113"/>
      <c r="AO2303" s="113"/>
      <c r="AP2303" s="113"/>
      <c r="AQ2303" s="113"/>
      <c r="AR2303" s="113"/>
      <c r="AS2303" s="113"/>
      <c r="AT2303" s="113"/>
      <c r="AU2303" s="113"/>
    </row>
    <row r="2304" spans="3:47" x14ac:dyDescent="0.2">
      <c r="C2304" s="62"/>
      <c r="D2304" s="62"/>
      <c r="AA2304" s="113"/>
      <c r="AB2304" s="113"/>
      <c r="AC2304" s="113"/>
      <c r="AD2304" s="113"/>
      <c r="AE2304" s="113"/>
      <c r="AF2304" s="271"/>
      <c r="AG2304" s="270"/>
      <c r="AN2304" s="113"/>
      <c r="AO2304" s="113"/>
      <c r="AP2304" s="113"/>
      <c r="AQ2304" s="113"/>
      <c r="AR2304" s="113"/>
      <c r="AS2304" s="113"/>
      <c r="AT2304" s="113"/>
      <c r="AU2304" s="113"/>
    </row>
    <row r="2305" spans="3:47" x14ac:dyDescent="0.2">
      <c r="C2305" s="62"/>
      <c r="D2305" s="62"/>
      <c r="AA2305" s="113"/>
      <c r="AB2305" s="113"/>
      <c r="AC2305" s="113"/>
      <c r="AD2305" s="113"/>
      <c r="AE2305" s="113"/>
      <c r="AF2305" s="271"/>
      <c r="AG2305" s="270"/>
      <c r="AN2305" s="113"/>
      <c r="AO2305" s="113"/>
      <c r="AP2305" s="113"/>
      <c r="AQ2305" s="113"/>
      <c r="AR2305" s="113"/>
      <c r="AS2305" s="113"/>
      <c r="AT2305" s="113"/>
      <c r="AU2305" s="113"/>
    </row>
    <row r="2306" spans="3:47" x14ac:dyDescent="0.2">
      <c r="C2306" s="62"/>
      <c r="D2306" s="62"/>
      <c r="AA2306" s="113"/>
      <c r="AB2306" s="113"/>
      <c r="AC2306" s="113"/>
      <c r="AD2306" s="113"/>
      <c r="AE2306" s="113"/>
      <c r="AF2306" s="271"/>
      <c r="AG2306" s="270"/>
      <c r="AN2306" s="113"/>
      <c r="AO2306" s="113"/>
      <c r="AP2306" s="113"/>
      <c r="AQ2306" s="113"/>
      <c r="AR2306" s="113"/>
      <c r="AS2306" s="113"/>
      <c r="AT2306" s="113"/>
      <c r="AU2306" s="113"/>
    </row>
    <row r="2307" spans="3:47" x14ac:dyDescent="0.2">
      <c r="C2307" s="62"/>
      <c r="D2307" s="62"/>
      <c r="AA2307" s="113"/>
      <c r="AB2307" s="113"/>
      <c r="AC2307" s="113"/>
      <c r="AD2307" s="113"/>
      <c r="AE2307" s="113"/>
      <c r="AF2307" s="271"/>
      <c r="AG2307" s="270"/>
      <c r="AN2307" s="113"/>
      <c r="AO2307" s="113"/>
      <c r="AP2307" s="113"/>
      <c r="AQ2307" s="113"/>
      <c r="AR2307" s="113"/>
      <c r="AS2307" s="113"/>
      <c r="AT2307" s="113"/>
      <c r="AU2307" s="113"/>
    </row>
    <row r="2308" spans="3:47" x14ac:dyDescent="0.2">
      <c r="C2308" s="62"/>
      <c r="D2308" s="62"/>
      <c r="AA2308" s="113"/>
      <c r="AB2308" s="113"/>
      <c r="AC2308" s="113"/>
      <c r="AD2308" s="113"/>
      <c r="AE2308" s="113"/>
      <c r="AF2308" s="271"/>
      <c r="AG2308" s="270"/>
      <c r="AN2308" s="113"/>
      <c r="AO2308" s="113"/>
      <c r="AP2308" s="113"/>
      <c r="AQ2308" s="113"/>
      <c r="AR2308" s="113"/>
      <c r="AS2308" s="113"/>
      <c r="AT2308" s="113"/>
      <c r="AU2308" s="113"/>
    </row>
    <row r="2309" spans="3:47" x14ac:dyDescent="0.2">
      <c r="C2309" s="62"/>
      <c r="D2309" s="62"/>
      <c r="AA2309" s="113"/>
      <c r="AB2309" s="113"/>
      <c r="AC2309" s="113"/>
      <c r="AD2309" s="113"/>
      <c r="AE2309" s="113"/>
      <c r="AF2309" s="271"/>
      <c r="AG2309" s="270"/>
      <c r="AN2309" s="113"/>
      <c r="AO2309" s="113"/>
      <c r="AP2309" s="113"/>
      <c r="AQ2309" s="113"/>
      <c r="AR2309" s="113"/>
      <c r="AS2309" s="113"/>
      <c r="AT2309" s="113"/>
      <c r="AU2309" s="113"/>
    </row>
    <row r="2310" spans="3:47" x14ac:dyDescent="0.2">
      <c r="C2310" s="62"/>
      <c r="D2310" s="62"/>
      <c r="AA2310" s="113"/>
      <c r="AB2310" s="113"/>
      <c r="AC2310" s="113"/>
      <c r="AD2310" s="113"/>
      <c r="AE2310" s="113"/>
      <c r="AF2310" s="271"/>
      <c r="AG2310" s="270"/>
      <c r="AN2310" s="113"/>
      <c r="AO2310" s="113"/>
      <c r="AP2310" s="113"/>
      <c r="AQ2310" s="113"/>
      <c r="AR2310" s="113"/>
      <c r="AS2310" s="113"/>
      <c r="AT2310" s="113"/>
      <c r="AU2310" s="113"/>
    </row>
    <row r="2311" spans="3:47" x14ac:dyDescent="0.2">
      <c r="C2311" s="62"/>
      <c r="D2311" s="62"/>
      <c r="AA2311" s="113"/>
      <c r="AB2311" s="113"/>
      <c r="AC2311" s="113"/>
      <c r="AD2311" s="113"/>
      <c r="AE2311" s="113"/>
      <c r="AF2311" s="271"/>
      <c r="AG2311" s="270"/>
      <c r="AN2311" s="113"/>
      <c r="AO2311" s="113"/>
      <c r="AP2311" s="113"/>
      <c r="AQ2311" s="113"/>
      <c r="AR2311" s="113"/>
      <c r="AS2311" s="113"/>
      <c r="AT2311" s="113"/>
      <c r="AU2311" s="113"/>
    </row>
    <row r="2312" spans="3:47" x14ac:dyDescent="0.2">
      <c r="C2312" s="62"/>
      <c r="D2312" s="62"/>
      <c r="AA2312" s="113"/>
      <c r="AB2312" s="113"/>
      <c r="AC2312" s="113"/>
      <c r="AD2312" s="113"/>
      <c r="AE2312" s="113"/>
      <c r="AF2312" s="271"/>
      <c r="AG2312" s="270"/>
      <c r="AN2312" s="113"/>
      <c r="AO2312" s="113"/>
      <c r="AP2312" s="113"/>
      <c r="AQ2312" s="113"/>
      <c r="AR2312" s="113"/>
      <c r="AS2312" s="113"/>
      <c r="AT2312" s="113"/>
      <c r="AU2312" s="113"/>
    </row>
    <row r="2313" spans="3:47" x14ac:dyDescent="0.2">
      <c r="C2313" s="62"/>
      <c r="D2313" s="62"/>
      <c r="AA2313" s="113"/>
      <c r="AB2313" s="113"/>
      <c r="AC2313" s="113"/>
      <c r="AD2313" s="113"/>
      <c r="AE2313" s="113"/>
      <c r="AF2313" s="271"/>
      <c r="AG2313" s="270"/>
      <c r="AN2313" s="113"/>
      <c r="AO2313" s="113"/>
      <c r="AP2313" s="113"/>
      <c r="AQ2313" s="113"/>
      <c r="AR2313" s="113"/>
      <c r="AS2313" s="113"/>
      <c r="AT2313" s="113"/>
      <c r="AU2313" s="113"/>
    </row>
    <row r="2314" spans="3:47" x14ac:dyDescent="0.2">
      <c r="C2314" s="62"/>
      <c r="D2314" s="62"/>
      <c r="AA2314" s="113"/>
      <c r="AB2314" s="113"/>
      <c r="AC2314" s="113"/>
      <c r="AD2314" s="113"/>
      <c r="AE2314" s="113"/>
      <c r="AF2314" s="271"/>
      <c r="AG2314" s="270"/>
      <c r="AN2314" s="113"/>
      <c r="AO2314" s="113"/>
      <c r="AP2314" s="113"/>
      <c r="AQ2314" s="113"/>
      <c r="AR2314" s="113"/>
      <c r="AS2314" s="113"/>
      <c r="AT2314" s="113"/>
      <c r="AU2314" s="113"/>
    </row>
    <row r="2315" spans="3:47" x14ac:dyDescent="0.2">
      <c r="C2315" s="62"/>
      <c r="D2315" s="62"/>
      <c r="AA2315" s="113"/>
      <c r="AB2315" s="113"/>
      <c r="AC2315" s="113"/>
      <c r="AD2315" s="113"/>
      <c r="AE2315" s="113"/>
      <c r="AF2315" s="271"/>
      <c r="AG2315" s="270"/>
      <c r="AN2315" s="113"/>
      <c r="AO2315" s="113"/>
      <c r="AP2315" s="113"/>
      <c r="AQ2315" s="113"/>
      <c r="AR2315" s="113"/>
      <c r="AS2315" s="113"/>
      <c r="AT2315" s="113"/>
      <c r="AU2315" s="113"/>
    </row>
    <row r="2316" spans="3:47" x14ac:dyDescent="0.2">
      <c r="C2316" s="62"/>
      <c r="D2316" s="62"/>
      <c r="AA2316" s="113"/>
      <c r="AB2316" s="113"/>
      <c r="AC2316" s="113"/>
      <c r="AD2316" s="113"/>
      <c r="AE2316" s="113"/>
      <c r="AF2316" s="271"/>
      <c r="AG2316" s="270"/>
      <c r="AN2316" s="113"/>
      <c r="AO2316" s="113"/>
      <c r="AP2316" s="113"/>
      <c r="AQ2316" s="113"/>
      <c r="AR2316" s="113"/>
      <c r="AS2316" s="113"/>
      <c r="AT2316" s="113"/>
      <c r="AU2316" s="113"/>
    </row>
    <row r="2317" spans="3:47" x14ac:dyDescent="0.2">
      <c r="C2317" s="62"/>
      <c r="D2317" s="62"/>
      <c r="AA2317" s="113"/>
      <c r="AB2317" s="113"/>
      <c r="AC2317" s="113"/>
      <c r="AD2317" s="113"/>
      <c r="AE2317" s="113"/>
      <c r="AF2317" s="271"/>
      <c r="AG2317" s="270"/>
      <c r="AN2317" s="113"/>
      <c r="AO2317" s="113"/>
      <c r="AP2317" s="113"/>
      <c r="AQ2317" s="113"/>
      <c r="AR2317" s="113"/>
      <c r="AS2317" s="113"/>
      <c r="AT2317" s="113"/>
      <c r="AU2317" s="113"/>
    </row>
    <row r="2318" spans="3:47" x14ac:dyDescent="0.2">
      <c r="C2318" s="62"/>
      <c r="D2318" s="62"/>
      <c r="AA2318" s="113"/>
      <c r="AB2318" s="113"/>
      <c r="AC2318" s="113"/>
      <c r="AD2318" s="113"/>
      <c r="AE2318" s="113"/>
      <c r="AF2318" s="271"/>
      <c r="AG2318" s="270"/>
      <c r="AN2318" s="113"/>
      <c r="AO2318" s="113"/>
      <c r="AP2318" s="113"/>
      <c r="AQ2318" s="113"/>
      <c r="AR2318" s="113"/>
      <c r="AS2318" s="113"/>
      <c r="AT2318" s="113"/>
      <c r="AU2318" s="113"/>
    </row>
    <row r="2319" spans="3:47" x14ac:dyDescent="0.2">
      <c r="C2319" s="62"/>
      <c r="D2319" s="62"/>
      <c r="AA2319" s="113"/>
      <c r="AB2319" s="113"/>
      <c r="AC2319" s="113"/>
      <c r="AD2319" s="113"/>
      <c r="AE2319" s="113"/>
      <c r="AF2319" s="271"/>
      <c r="AG2319" s="270"/>
      <c r="AN2319" s="113"/>
      <c r="AO2319" s="113"/>
      <c r="AP2319" s="113"/>
      <c r="AQ2319" s="113"/>
      <c r="AR2319" s="113"/>
      <c r="AS2319" s="113"/>
      <c r="AT2319" s="113"/>
      <c r="AU2319" s="113"/>
    </row>
    <row r="2320" spans="3:47" x14ac:dyDescent="0.2">
      <c r="C2320" s="62"/>
      <c r="D2320" s="62"/>
      <c r="AA2320" s="113"/>
      <c r="AB2320" s="113"/>
      <c r="AC2320" s="113"/>
      <c r="AD2320" s="113"/>
      <c r="AE2320" s="113"/>
      <c r="AF2320" s="271"/>
      <c r="AG2320" s="270"/>
      <c r="AN2320" s="113"/>
      <c r="AO2320" s="113"/>
      <c r="AP2320" s="113"/>
      <c r="AQ2320" s="113"/>
      <c r="AR2320" s="113"/>
      <c r="AS2320" s="113"/>
      <c r="AT2320" s="113"/>
      <c r="AU2320" s="113"/>
    </row>
    <row r="2321" spans="3:47" x14ac:dyDescent="0.2">
      <c r="C2321" s="62"/>
      <c r="D2321" s="62"/>
      <c r="AA2321" s="113"/>
      <c r="AB2321" s="113"/>
      <c r="AC2321" s="113"/>
      <c r="AD2321" s="113"/>
      <c r="AE2321" s="113"/>
      <c r="AF2321" s="271"/>
      <c r="AG2321" s="270"/>
      <c r="AN2321" s="113"/>
      <c r="AO2321" s="113"/>
      <c r="AP2321" s="113"/>
      <c r="AQ2321" s="113"/>
      <c r="AR2321" s="113"/>
      <c r="AS2321" s="113"/>
      <c r="AT2321" s="113"/>
      <c r="AU2321" s="113"/>
    </row>
    <row r="2322" spans="3:47" x14ac:dyDescent="0.2">
      <c r="C2322" s="62"/>
      <c r="D2322" s="62"/>
      <c r="AA2322" s="113"/>
      <c r="AB2322" s="113"/>
      <c r="AC2322" s="113"/>
      <c r="AD2322" s="113"/>
      <c r="AE2322" s="113"/>
      <c r="AF2322" s="271"/>
      <c r="AG2322" s="270"/>
      <c r="AN2322" s="113"/>
      <c r="AO2322" s="113"/>
      <c r="AP2322" s="113"/>
      <c r="AQ2322" s="113"/>
      <c r="AR2322" s="113"/>
      <c r="AS2322" s="113"/>
      <c r="AT2322" s="113"/>
      <c r="AU2322" s="113"/>
    </row>
    <row r="2323" spans="3:47" x14ac:dyDescent="0.2">
      <c r="C2323" s="62"/>
      <c r="D2323" s="62"/>
      <c r="AA2323" s="113"/>
      <c r="AB2323" s="113"/>
      <c r="AC2323" s="113"/>
      <c r="AD2323" s="113"/>
      <c r="AE2323" s="113"/>
      <c r="AF2323" s="271"/>
      <c r="AG2323" s="270"/>
      <c r="AN2323" s="113"/>
      <c r="AO2323" s="113"/>
      <c r="AP2323" s="113"/>
      <c r="AQ2323" s="113"/>
      <c r="AR2323" s="113"/>
      <c r="AS2323" s="113"/>
      <c r="AT2323" s="113"/>
      <c r="AU2323" s="113"/>
    </row>
    <row r="2324" spans="3:47" x14ac:dyDescent="0.2">
      <c r="C2324" s="62"/>
      <c r="D2324" s="62"/>
      <c r="AA2324" s="113"/>
      <c r="AB2324" s="113"/>
      <c r="AC2324" s="113"/>
      <c r="AD2324" s="113"/>
      <c r="AE2324" s="113"/>
      <c r="AF2324" s="271"/>
      <c r="AG2324" s="270"/>
      <c r="AN2324" s="113"/>
      <c r="AO2324" s="113"/>
      <c r="AP2324" s="113"/>
      <c r="AQ2324" s="113"/>
      <c r="AR2324" s="113"/>
      <c r="AS2324" s="113"/>
      <c r="AT2324" s="113"/>
      <c r="AU2324" s="113"/>
    </row>
    <row r="2325" spans="3:47" x14ac:dyDescent="0.2">
      <c r="C2325" s="62"/>
      <c r="D2325" s="62"/>
      <c r="AA2325" s="113"/>
      <c r="AB2325" s="113"/>
      <c r="AC2325" s="113"/>
      <c r="AD2325" s="113"/>
      <c r="AE2325" s="113"/>
      <c r="AF2325" s="271"/>
      <c r="AG2325" s="270"/>
      <c r="AN2325" s="113"/>
      <c r="AO2325" s="113"/>
      <c r="AP2325" s="113"/>
      <c r="AQ2325" s="113"/>
      <c r="AR2325" s="113"/>
      <c r="AS2325" s="113"/>
      <c r="AT2325" s="113"/>
      <c r="AU2325" s="113"/>
    </row>
    <row r="2326" spans="3:47" x14ac:dyDescent="0.2">
      <c r="C2326" s="62"/>
      <c r="D2326" s="62"/>
      <c r="AA2326" s="113"/>
      <c r="AB2326" s="113"/>
      <c r="AC2326" s="113"/>
      <c r="AD2326" s="113"/>
      <c r="AE2326" s="113"/>
      <c r="AF2326" s="271"/>
      <c r="AG2326" s="270"/>
      <c r="AN2326" s="113"/>
      <c r="AO2326" s="113"/>
      <c r="AP2326" s="113"/>
      <c r="AQ2326" s="113"/>
      <c r="AR2326" s="113"/>
      <c r="AS2326" s="113"/>
      <c r="AT2326" s="113"/>
      <c r="AU2326" s="113"/>
    </row>
    <row r="2327" spans="3:47" x14ac:dyDescent="0.2">
      <c r="C2327" s="62"/>
      <c r="D2327" s="62"/>
      <c r="AA2327" s="113"/>
      <c r="AB2327" s="113"/>
      <c r="AC2327" s="113"/>
      <c r="AD2327" s="113"/>
      <c r="AE2327" s="113"/>
      <c r="AF2327" s="271"/>
      <c r="AG2327" s="270"/>
      <c r="AN2327" s="113"/>
      <c r="AO2327" s="113"/>
      <c r="AP2327" s="113"/>
      <c r="AQ2327" s="113"/>
      <c r="AR2327" s="113"/>
      <c r="AS2327" s="113"/>
      <c r="AT2327" s="113"/>
      <c r="AU2327" s="113"/>
    </row>
    <row r="2328" spans="3:47" x14ac:dyDescent="0.2">
      <c r="C2328" s="62"/>
      <c r="D2328" s="62"/>
      <c r="AA2328" s="113"/>
      <c r="AB2328" s="113"/>
      <c r="AC2328" s="113"/>
      <c r="AD2328" s="113"/>
      <c r="AE2328" s="113"/>
      <c r="AF2328" s="271"/>
      <c r="AG2328" s="270"/>
      <c r="AN2328" s="113"/>
      <c r="AO2328" s="113"/>
      <c r="AP2328" s="113"/>
      <c r="AQ2328" s="113"/>
      <c r="AR2328" s="113"/>
      <c r="AS2328" s="113"/>
      <c r="AT2328" s="113"/>
      <c r="AU2328" s="113"/>
    </row>
    <row r="2329" spans="3:47" x14ac:dyDescent="0.2">
      <c r="C2329" s="62"/>
      <c r="D2329" s="62"/>
      <c r="AA2329" s="113"/>
      <c r="AB2329" s="113"/>
      <c r="AC2329" s="113"/>
      <c r="AD2329" s="113"/>
      <c r="AE2329" s="113"/>
      <c r="AF2329" s="271"/>
      <c r="AG2329" s="270"/>
      <c r="AN2329" s="113"/>
      <c r="AO2329" s="113"/>
      <c r="AP2329" s="113"/>
      <c r="AQ2329" s="113"/>
      <c r="AR2329" s="113"/>
      <c r="AS2329" s="113"/>
      <c r="AT2329" s="113"/>
      <c r="AU2329" s="113"/>
    </row>
    <row r="2330" spans="3:47" x14ac:dyDescent="0.2">
      <c r="C2330" s="62"/>
      <c r="D2330" s="62"/>
      <c r="AA2330" s="113"/>
      <c r="AB2330" s="113"/>
      <c r="AC2330" s="113"/>
      <c r="AD2330" s="113"/>
      <c r="AE2330" s="113"/>
      <c r="AF2330" s="271"/>
      <c r="AG2330" s="270"/>
      <c r="AN2330" s="113"/>
      <c r="AO2330" s="113"/>
      <c r="AP2330" s="113"/>
      <c r="AQ2330" s="113"/>
      <c r="AR2330" s="113"/>
      <c r="AS2330" s="113"/>
      <c r="AT2330" s="113"/>
      <c r="AU2330" s="113"/>
    </row>
    <row r="2331" spans="3:47" x14ac:dyDescent="0.2">
      <c r="C2331" s="62"/>
      <c r="D2331" s="62"/>
      <c r="AA2331" s="113"/>
      <c r="AB2331" s="113"/>
      <c r="AC2331" s="113"/>
      <c r="AD2331" s="113"/>
      <c r="AE2331" s="113"/>
      <c r="AF2331" s="271"/>
      <c r="AG2331" s="270"/>
      <c r="AN2331" s="113"/>
      <c r="AO2331" s="113"/>
      <c r="AP2331" s="113"/>
      <c r="AQ2331" s="113"/>
      <c r="AR2331" s="113"/>
      <c r="AS2331" s="113"/>
      <c r="AT2331" s="113"/>
      <c r="AU2331" s="113"/>
    </row>
    <row r="2332" spans="3:47" x14ac:dyDescent="0.2">
      <c r="C2332" s="62"/>
      <c r="D2332" s="62"/>
      <c r="AA2332" s="113"/>
      <c r="AB2332" s="113"/>
      <c r="AC2332" s="113"/>
      <c r="AD2332" s="113"/>
      <c r="AE2332" s="113"/>
      <c r="AF2332" s="271"/>
      <c r="AG2332" s="270"/>
      <c r="AN2332" s="113"/>
      <c r="AO2332" s="113"/>
      <c r="AP2332" s="113"/>
      <c r="AQ2332" s="113"/>
      <c r="AR2332" s="113"/>
      <c r="AS2332" s="113"/>
      <c r="AT2332" s="113"/>
      <c r="AU2332" s="113"/>
    </row>
    <row r="2333" spans="3:47" x14ac:dyDescent="0.2">
      <c r="C2333" s="62"/>
      <c r="D2333" s="62"/>
      <c r="AA2333" s="113"/>
      <c r="AB2333" s="113"/>
      <c r="AC2333" s="113"/>
      <c r="AD2333" s="113"/>
      <c r="AE2333" s="113"/>
      <c r="AF2333" s="271"/>
      <c r="AG2333" s="270"/>
      <c r="AN2333" s="113"/>
      <c r="AO2333" s="113"/>
      <c r="AP2333" s="113"/>
      <c r="AQ2333" s="113"/>
      <c r="AR2333" s="113"/>
      <c r="AS2333" s="113"/>
      <c r="AT2333" s="113"/>
      <c r="AU2333" s="113"/>
    </row>
    <row r="2334" spans="3:47" x14ac:dyDescent="0.2">
      <c r="C2334" s="62"/>
      <c r="D2334" s="62"/>
      <c r="AA2334" s="113"/>
      <c r="AB2334" s="113"/>
      <c r="AC2334" s="113"/>
      <c r="AD2334" s="113"/>
      <c r="AE2334" s="113"/>
      <c r="AF2334" s="271"/>
      <c r="AG2334" s="270"/>
      <c r="AN2334" s="113"/>
      <c r="AO2334" s="113"/>
      <c r="AP2334" s="113"/>
      <c r="AQ2334" s="113"/>
      <c r="AR2334" s="113"/>
      <c r="AS2334" s="113"/>
      <c r="AT2334" s="113"/>
      <c r="AU2334" s="113"/>
    </row>
    <row r="2335" spans="3:47" x14ac:dyDescent="0.2">
      <c r="C2335" s="62"/>
      <c r="D2335" s="62"/>
      <c r="AA2335" s="113"/>
      <c r="AB2335" s="113"/>
      <c r="AC2335" s="113"/>
      <c r="AD2335" s="113"/>
      <c r="AE2335" s="113"/>
      <c r="AF2335" s="271"/>
      <c r="AG2335" s="270"/>
      <c r="AN2335" s="113"/>
      <c r="AO2335" s="113"/>
      <c r="AP2335" s="113"/>
      <c r="AQ2335" s="113"/>
      <c r="AR2335" s="113"/>
      <c r="AS2335" s="113"/>
      <c r="AT2335" s="113"/>
      <c r="AU2335" s="113"/>
    </row>
    <row r="2336" spans="3:47" x14ac:dyDescent="0.2">
      <c r="C2336" s="62"/>
      <c r="D2336" s="62"/>
      <c r="AA2336" s="113"/>
      <c r="AB2336" s="113"/>
      <c r="AC2336" s="113"/>
      <c r="AD2336" s="113"/>
      <c r="AE2336" s="113"/>
      <c r="AF2336" s="271"/>
      <c r="AG2336" s="270"/>
      <c r="AN2336" s="113"/>
      <c r="AO2336" s="113"/>
      <c r="AP2336" s="113"/>
      <c r="AQ2336" s="113"/>
      <c r="AR2336" s="113"/>
      <c r="AS2336" s="113"/>
      <c r="AT2336" s="113"/>
      <c r="AU2336" s="113"/>
    </row>
    <row r="2337" spans="3:47" x14ac:dyDescent="0.2">
      <c r="C2337" s="62"/>
      <c r="D2337" s="62"/>
      <c r="AA2337" s="113"/>
      <c r="AB2337" s="113"/>
      <c r="AC2337" s="113"/>
      <c r="AD2337" s="113"/>
      <c r="AE2337" s="113"/>
      <c r="AF2337" s="271"/>
      <c r="AG2337" s="270"/>
      <c r="AN2337" s="113"/>
      <c r="AO2337" s="113"/>
      <c r="AP2337" s="113"/>
      <c r="AQ2337" s="113"/>
      <c r="AR2337" s="113"/>
      <c r="AS2337" s="113"/>
      <c r="AT2337" s="113"/>
      <c r="AU2337" s="113"/>
    </row>
    <row r="2338" spans="3:47" x14ac:dyDescent="0.2">
      <c r="C2338" s="62"/>
      <c r="D2338" s="62"/>
      <c r="AA2338" s="113"/>
      <c r="AB2338" s="113"/>
      <c r="AC2338" s="113"/>
      <c r="AD2338" s="113"/>
      <c r="AE2338" s="113"/>
      <c r="AF2338" s="271"/>
      <c r="AG2338" s="270"/>
      <c r="AN2338" s="113"/>
      <c r="AO2338" s="113"/>
      <c r="AP2338" s="113"/>
      <c r="AQ2338" s="113"/>
      <c r="AR2338" s="113"/>
      <c r="AS2338" s="113"/>
      <c r="AT2338" s="113"/>
      <c r="AU2338" s="113"/>
    </row>
    <row r="2339" spans="3:47" x14ac:dyDescent="0.2">
      <c r="C2339" s="62"/>
      <c r="D2339" s="62"/>
      <c r="AA2339" s="113"/>
      <c r="AB2339" s="113"/>
      <c r="AC2339" s="113"/>
      <c r="AD2339" s="113"/>
      <c r="AE2339" s="113"/>
      <c r="AF2339" s="271"/>
      <c r="AG2339" s="270"/>
      <c r="AN2339" s="113"/>
      <c r="AO2339" s="113"/>
      <c r="AP2339" s="113"/>
      <c r="AQ2339" s="113"/>
      <c r="AR2339" s="113"/>
      <c r="AS2339" s="113"/>
      <c r="AT2339" s="113"/>
      <c r="AU2339" s="113"/>
    </row>
    <row r="2340" spans="3:47" x14ac:dyDescent="0.2">
      <c r="C2340" s="62"/>
      <c r="D2340" s="62"/>
      <c r="AA2340" s="113"/>
      <c r="AB2340" s="113"/>
      <c r="AC2340" s="113"/>
      <c r="AD2340" s="113"/>
      <c r="AE2340" s="113"/>
      <c r="AF2340" s="271"/>
      <c r="AG2340" s="270"/>
      <c r="AN2340" s="113"/>
      <c r="AO2340" s="113"/>
      <c r="AP2340" s="113"/>
      <c r="AQ2340" s="113"/>
      <c r="AR2340" s="113"/>
      <c r="AS2340" s="113"/>
      <c r="AT2340" s="113"/>
      <c r="AU2340" s="113"/>
    </row>
    <row r="2341" spans="3:47" x14ac:dyDescent="0.2">
      <c r="C2341" s="62"/>
      <c r="D2341" s="62"/>
      <c r="AA2341" s="113"/>
      <c r="AB2341" s="113"/>
      <c r="AC2341" s="113"/>
      <c r="AD2341" s="113"/>
      <c r="AE2341" s="113"/>
      <c r="AF2341" s="271"/>
      <c r="AG2341" s="270"/>
      <c r="AN2341" s="113"/>
      <c r="AO2341" s="113"/>
      <c r="AP2341" s="113"/>
      <c r="AQ2341" s="113"/>
      <c r="AR2341" s="113"/>
      <c r="AS2341" s="113"/>
      <c r="AT2341" s="113"/>
      <c r="AU2341" s="113"/>
    </row>
    <row r="2342" spans="3:47" x14ac:dyDescent="0.2">
      <c r="C2342" s="62"/>
      <c r="D2342" s="62"/>
      <c r="AA2342" s="113"/>
      <c r="AB2342" s="113"/>
      <c r="AC2342" s="113"/>
      <c r="AD2342" s="113"/>
      <c r="AE2342" s="113"/>
      <c r="AF2342" s="271"/>
      <c r="AG2342" s="270"/>
      <c r="AN2342" s="113"/>
      <c r="AO2342" s="113"/>
      <c r="AP2342" s="113"/>
      <c r="AQ2342" s="113"/>
      <c r="AR2342" s="113"/>
      <c r="AS2342" s="113"/>
      <c r="AT2342" s="113"/>
      <c r="AU2342" s="113"/>
    </row>
    <row r="2343" spans="3:47" x14ac:dyDescent="0.2">
      <c r="C2343" s="62"/>
      <c r="D2343" s="62"/>
      <c r="AA2343" s="113"/>
      <c r="AB2343" s="113"/>
      <c r="AC2343" s="113"/>
      <c r="AD2343" s="113"/>
      <c r="AE2343" s="113"/>
      <c r="AF2343" s="271"/>
      <c r="AG2343" s="270"/>
      <c r="AN2343" s="113"/>
      <c r="AO2343" s="113"/>
      <c r="AP2343" s="113"/>
      <c r="AQ2343" s="113"/>
      <c r="AR2343" s="113"/>
      <c r="AS2343" s="113"/>
      <c r="AT2343" s="113"/>
      <c r="AU2343" s="113"/>
    </row>
    <row r="2344" spans="3:47" x14ac:dyDescent="0.2">
      <c r="C2344" s="62"/>
      <c r="D2344" s="62"/>
      <c r="AA2344" s="113"/>
      <c r="AB2344" s="113"/>
      <c r="AC2344" s="113"/>
      <c r="AD2344" s="113"/>
      <c r="AE2344" s="113"/>
      <c r="AF2344" s="271"/>
      <c r="AG2344" s="270"/>
      <c r="AN2344" s="113"/>
      <c r="AO2344" s="113"/>
      <c r="AP2344" s="113"/>
      <c r="AQ2344" s="113"/>
      <c r="AR2344" s="113"/>
      <c r="AS2344" s="113"/>
      <c r="AT2344" s="113"/>
      <c r="AU2344" s="113"/>
    </row>
    <row r="2345" spans="3:47" x14ac:dyDescent="0.2">
      <c r="C2345" s="62"/>
      <c r="D2345" s="62"/>
      <c r="AA2345" s="113"/>
      <c r="AB2345" s="113"/>
      <c r="AC2345" s="113"/>
      <c r="AD2345" s="113"/>
      <c r="AE2345" s="113"/>
      <c r="AF2345" s="271"/>
      <c r="AG2345" s="270"/>
      <c r="AN2345" s="113"/>
      <c r="AO2345" s="113"/>
      <c r="AP2345" s="113"/>
      <c r="AQ2345" s="113"/>
      <c r="AR2345" s="113"/>
      <c r="AS2345" s="113"/>
      <c r="AT2345" s="113"/>
      <c r="AU2345" s="113"/>
    </row>
    <row r="2346" spans="3:47" x14ac:dyDescent="0.2">
      <c r="C2346" s="62"/>
      <c r="D2346" s="62"/>
      <c r="AA2346" s="113"/>
      <c r="AB2346" s="113"/>
      <c r="AC2346" s="113"/>
      <c r="AD2346" s="113"/>
      <c r="AE2346" s="113"/>
      <c r="AF2346" s="271"/>
      <c r="AG2346" s="270"/>
      <c r="AN2346" s="113"/>
      <c r="AO2346" s="113"/>
      <c r="AP2346" s="113"/>
      <c r="AQ2346" s="113"/>
      <c r="AR2346" s="113"/>
      <c r="AS2346" s="113"/>
      <c r="AT2346" s="113"/>
      <c r="AU2346" s="113"/>
    </row>
    <row r="2347" spans="3:47" x14ac:dyDescent="0.2">
      <c r="C2347" s="62"/>
      <c r="D2347" s="62"/>
      <c r="AA2347" s="113"/>
      <c r="AB2347" s="113"/>
      <c r="AC2347" s="113"/>
      <c r="AD2347" s="113"/>
      <c r="AE2347" s="113"/>
      <c r="AF2347" s="271"/>
      <c r="AG2347" s="270"/>
      <c r="AN2347" s="113"/>
      <c r="AO2347" s="113"/>
      <c r="AP2347" s="113"/>
      <c r="AQ2347" s="113"/>
      <c r="AR2347" s="113"/>
      <c r="AS2347" s="113"/>
      <c r="AT2347" s="113"/>
      <c r="AU2347" s="113"/>
    </row>
    <row r="2348" spans="3:47" x14ac:dyDescent="0.2">
      <c r="C2348" s="62"/>
      <c r="D2348" s="62"/>
      <c r="AA2348" s="113"/>
      <c r="AB2348" s="113"/>
      <c r="AC2348" s="113"/>
      <c r="AD2348" s="113"/>
      <c r="AE2348" s="113"/>
      <c r="AF2348" s="271"/>
      <c r="AG2348" s="270"/>
      <c r="AN2348" s="113"/>
      <c r="AO2348" s="113"/>
      <c r="AP2348" s="113"/>
      <c r="AQ2348" s="113"/>
      <c r="AR2348" s="113"/>
      <c r="AS2348" s="113"/>
      <c r="AT2348" s="113"/>
      <c r="AU2348" s="113"/>
    </row>
    <row r="2349" spans="3:47" x14ac:dyDescent="0.2">
      <c r="C2349" s="62"/>
      <c r="D2349" s="62"/>
      <c r="AA2349" s="113"/>
      <c r="AB2349" s="113"/>
      <c r="AC2349" s="113"/>
      <c r="AD2349" s="113"/>
      <c r="AE2349" s="113"/>
      <c r="AF2349" s="271"/>
      <c r="AG2349" s="270"/>
      <c r="AN2349" s="113"/>
      <c r="AO2349" s="113"/>
      <c r="AP2349" s="113"/>
      <c r="AQ2349" s="113"/>
      <c r="AR2349" s="113"/>
      <c r="AS2349" s="113"/>
      <c r="AT2349" s="113"/>
      <c r="AU2349" s="113"/>
    </row>
    <row r="2350" spans="3:47" x14ac:dyDescent="0.2">
      <c r="C2350" s="62"/>
      <c r="D2350" s="62"/>
      <c r="AA2350" s="113"/>
      <c r="AB2350" s="113"/>
      <c r="AC2350" s="113"/>
      <c r="AD2350" s="113"/>
      <c r="AE2350" s="113"/>
      <c r="AF2350" s="271"/>
      <c r="AG2350" s="270"/>
      <c r="AN2350" s="113"/>
      <c r="AO2350" s="113"/>
      <c r="AP2350" s="113"/>
      <c r="AQ2350" s="113"/>
      <c r="AR2350" s="113"/>
      <c r="AS2350" s="113"/>
      <c r="AT2350" s="113"/>
      <c r="AU2350" s="113"/>
    </row>
    <row r="2351" spans="3:47" x14ac:dyDescent="0.2">
      <c r="C2351" s="62"/>
      <c r="D2351" s="62"/>
      <c r="AA2351" s="113"/>
      <c r="AB2351" s="113"/>
      <c r="AC2351" s="113"/>
      <c r="AD2351" s="113"/>
      <c r="AE2351" s="113"/>
      <c r="AF2351" s="271"/>
      <c r="AG2351" s="270"/>
      <c r="AN2351" s="113"/>
      <c r="AO2351" s="113"/>
      <c r="AP2351" s="113"/>
      <c r="AQ2351" s="113"/>
      <c r="AR2351" s="113"/>
      <c r="AS2351" s="113"/>
      <c r="AT2351" s="113"/>
      <c r="AU2351" s="113"/>
    </row>
    <row r="2352" spans="3:47" x14ac:dyDescent="0.2">
      <c r="C2352" s="62"/>
      <c r="D2352" s="62"/>
      <c r="AA2352" s="113"/>
      <c r="AB2352" s="113"/>
      <c r="AC2352" s="113"/>
      <c r="AD2352" s="113"/>
      <c r="AE2352" s="113"/>
      <c r="AF2352" s="271"/>
      <c r="AG2352" s="270"/>
      <c r="AN2352" s="113"/>
      <c r="AO2352" s="113"/>
      <c r="AP2352" s="113"/>
      <c r="AQ2352" s="113"/>
      <c r="AR2352" s="113"/>
      <c r="AS2352" s="113"/>
      <c r="AT2352" s="113"/>
      <c r="AU2352" s="113"/>
    </row>
    <row r="2353" spans="3:47" x14ac:dyDescent="0.2">
      <c r="C2353" s="62"/>
      <c r="D2353" s="62"/>
      <c r="AA2353" s="113"/>
      <c r="AB2353" s="113"/>
      <c r="AC2353" s="113"/>
      <c r="AD2353" s="113"/>
      <c r="AE2353" s="113"/>
      <c r="AF2353" s="271"/>
      <c r="AG2353" s="270"/>
      <c r="AN2353" s="113"/>
      <c r="AO2353" s="113"/>
      <c r="AP2353" s="113"/>
      <c r="AQ2353" s="113"/>
      <c r="AR2353" s="113"/>
      <c r="AS2353" s="113"/>
      <c r="AT2353" s="113"/>
      <c r="AU2353" s="113"/>
    </row>
    <row r="2354" spans="3:47" x14ac:dyDescent="0.2">
      <c r="C2354" s="62"/>
      <c r="D2354" s="62"/>
      <c r="AA2354" s="113"/>
      <c r="AB2354" s="113"/>
      <c r="AC2354" s="113"/>
      <c r="AD2354" s="113"/>
      <c r="AE2354" s="113"/>
      <c r="AF2354" s="271"/>
      <c r="AG2354" s="270"/>
      <c r="AN2354" s="113"/>
      <c r="AO2354" s="113"/>
      <c r="AP2354" s="113"/>
      <c r="AQ2354" s="113"/>
      <c r="AR2354" s="113"/>
      <c r="AS2354" s="113"/>
      <c r="AT2354" s="113"/>
      <c r="AU2354" s="113"/>
    </row>
    <row r="2355" spans="3:47" x14ac:dyDescent="0.2">
      <c r="C2355" s="62"/>
      <c r="D2355" s="62"/>
      <c r="AA2355" s="113"/>
      <c r="AB2355" s="113"/>
      <c r="AC2355" s="113"/>
      <c r="AD2355" s="113"/>
      <c r="AE2355" s="113"/>
      <c r="AF2355" s="271"/>
      <c r="AG2355" s="270"/>
      <c r="AN2355" s="113"/>
      <c r="AO2355" s="113"/>
      <c r="AP2355" s="113"/>
      <c r="AQ2355" s="113"/>
      <c r="AR2355" s="113"/>
      <c r="AS2355" s="113"/>
      <c r="AT2355" s="113"/>
      <c r="AU2355" s="113"/>
    </row>
    <row r="2356" spans="3:47" x14ac:dyDescent="0.2">
      <c r="C2356" s="62"/>
      <c r="D2356" s="62"/>
      <c r="AA2356" s="113"/>
      <c r="AB2356" s="113"/>
      <c r="AC2356" s="113"/>
      <c r="AD2356" s="113"/>
      <c r="AE2356" s="113"/>
      <c r="AF2356" s="271"/>
      <c r="AG2356" s="270"/>
      <c r="AN2356" s="113"/>
      <c r="AO2356" s="113"/>
      <c r="AP2356" s="113"/>
      <c r="AQ2356" s="113"/>
      <c r="AR2356" s="113"/>
      <c r="AS2356" s="113"/>
      <c r="AT2356" s="113"/>
      <c r="AU2356" s="113"/>
    </row>
    <row r="2357" spans="3:47" x14ac:dyDescent="0.2">
      <c r="C2357" s="62"/>
      <c r="D2357" s="62"/>
      <c r="AA2357" s="113"/>
      <c r="AB2357" s="113"/>
      <c r="AC2357" s="113"/>
      <c r="AD2357" s="113"/>
      <c r="AE2357" s="113"/>
      <c r="AF2357" s="271"/>
      <c r="AG2357" s="270"/>
      <c r="AN2357" s="113"/>
      <c r="AO2357" s="113"/>
      <c r="AP2357" s="113"/>
      <c r="AQ2357" s="113"/>
      <c r="AR2357" s="113"/>
      <c r="AS2357" s="113"/>
      <c r="AT2357" s="113"/>
      <c r="AU2357" s="113"/>
    </row>
    <row r="2358" spans="3:47" x14ac:dyDescent="0.2">
      <c r="C2358" s="62"/>
      <c r="D2358" s="62"/>
      <c r="AA2358" s="113"/>
      <c r="AB2358" s="113"/>
      <c r="AC2358" s="113"/>
      <c r="AD2358" s="113"/>
      <c r="AE2358" s="113"/>
      <c r="AF2358" s="271"/>
      <c r="AG2358" s="270"/>
      <c r="AN2358" s="113"/>
      <c r="AO2358" s="113"/>
      <c r="AP2358" s="113"/>
      <c r="AQ2358" s="113"/>
      <c r="AR2358" s="113"/>
      <c r="AS2358" s="113"/>
      <c r="AT2358" s="113"/>
      <c r="AU2358" s="113"/>
    </row>
    <row r="2359" spans="3:47" x14ac:dyDescent="0.2">
      <c r="C2359" s="62"/>
      <c r="D2359" s="62"/>
      <c r="AA2359" s="113"/>
      <c r="AB2359" s="113"/>
      <c r="AC2359" s="113"/>
      <c r="AD2359" s="113"/>
      <c r="AE2359" s="113"/>
      <c r="AF2359" s="271"/>
      <c r="AG2359" s="270"/>
      <c r="AN2359" s="113"/>
      <c r="AO2359" s="113"/>
      <c r="AP2359" s="113"/>
      <c r="AQ2359" s="113"/>
      <c r="AR2359" s="113"/>
      <c r="AS2359" s="113"/>
      <c r="AT2359" s="113"/>
      <c r="AU2359" s="113"/>
    </row>
    <row r="2360" spans="3:47" x14ac:dyDescent="0.2">
      <c r="C2360" s="62"/>
      <c r="D2360" s="62"/>
      <c r="AA2360" s="113"/>
      <c r="AB2360" s="113"/>
      <c r="AC2360" s="113"/>
      <c r="AD2360" s="113"/>
      <c r="AE2360" s="113"/>
      <c r="AF2360" s="271"/>
      <c r="AG2360" s="270"/>
      <c r="AN2360" s="113"/>
      <c r="AO2360" s="113"/>
      <c r="AP2360" s="113"/>
      <c r="AQ2360" s="113"/>
      <c r="AR2360" s="113"/>
      <c r="AS2360" s="113"/>
      <c r="AT2360" s="113"/>
      <c r="AU2360" s="113"/>
    </row>
    <row r="2361" spans="3:47" x14ac:dyDescent="0.2">
      <c r="C2361" s="62"/>
      <c r="D2361" s="62"/>
      <c r="AA2361" s="113"/>
      <c r="AB2361" s="113"/>
      <c r="AC2361" s="113"/>
      <c r="AD2361" s="113"/>
      <c r="AE2361" s="113"/>
      <c r="AF2361" s="271"/>
      <c r="AG2361" s="270"/>
      <c r="AN2361" s="113"/>
      <c r="AO2361" s="113"/>
      <c r="AP2361" s="113"/>
      <c r="AQ2361" s="113"/>
      <c r="AR2361" s="113"/>
      <c r="AS2361" s="113"/>
      <c r="AT2361" s="113"/>
      <c r="AU2361" s="113"/>
    </row>
    <row r="2362" spans="3:47" x14ac:dyDescent="0.2">
      <c r="C2362" s="62"/>
      <c r="D2362" s="62"/>
      <c r="AA2362" s="113"/>
      <c r="AB2362" s="113"/>
      <c r="AC2362" s="113"/>
      <c r="AD2362" s="113"/>
      <c r="AE2362" s="113"/>
      <c r="AF2362" s="271"/>
      <c r="AG2362" s="270"/>
      <c r="AN2362" s="113"/>
      <c r="AO2362" s="113"/>
      <c r="AP2362" s="113"/>
      <c r="AQ2362" s="113"/>
      <c r="AR2362" s="113"/>
      <c r="AS2362" s="113"/>
      <c r="AT2362" s="113"/>
      <c r="AU2362" s="113"/>
    </row>
    <row r="2363" spans="3:47" x14ac:dyDescent="0.2">
      <c r="C2363" s="62"/>
      <c r="D2363" s="62"/>
      <c r="AA2363" s="113"/>
      <c r="AB2363" s="113"/>
      <c r="AC2363" s="113"/>
      <c r="AD2363" s="113"/>
      <c r="AE2363" s="113"/>
      <c r="AF2363" s="271"/>
      <c r="AG2363" s="270"/>
      <c r="AN2363" s="113"/>
      <c r="AO2363" s="113"/>
      <c r="AP2363" s="113"/>
      <c r="AQ2363" s="113"/>
      <c r="AR2363" s="113"/>
      <c r="AS2363" s="113"/>
      <c r="AT2363" s="113"/>
      <c r="AU2363" s="113"/>
    </row>
    <row r="2364" spans="3:47" x14ac:dyDescent="0.2">
      <c r="C2364" s="62"/>
      <c r="D2364" s="62"/>
      <c r="AA2364" s="113"/>
      <c r="AB2364" s="113"/>
      <c r="AC2364" s="113"/>
      <c r="AD2364" s="113"/>
      <c r="AE2364" s="113"/>
      <c r="AF2364" s="271"/>
      <c r="AG2364" s="270"/>
      <c r="AN2364" s="113"/>
      <c r="AO2364" s="113"/>
      <c r="AP2364" s="113"/>
      <c r="AQ2364" s="113"/>
      <c r="AR2364" s="113"/>
      <c r="AS2364" s="113"/>
      <c r="AT2364" s="113"/>
      <c r="AU2364" s="113"/>
    </row>
    <row r="2365" spans="3:47" x14ac:dyDescent="0.2">
      <c r="C2365" s="62"/>
      <c r="D2365" s="62"/>
      <c r="AA2365" s="113"/>
      <c r="AB2365" s="113"/>
      <c r="AC2365" s="113"/>
      <c r="AD2365" s="113"/>
      <c r="AE2365" s="113"/>
      <c r="AF2365" s="271"/>
      <c r="AG2365" s="270"/>
      <c r="AN2365" s="113"/>
      <c r="AO2365" s="113"/>
      <c r="AP2365" s="113"/>
      <c r="AQ2365" s="113"/>
      <c r="AR2365" s="113"/>
      <c r="AS2365" s="113"/>
      <c r="AT2365" s="113"/>
      <c r="AU2365" s="113"/>
    </row>
    <row r="2366" spans="3:47" x14ac:dyDescent="0.2">
      <c r="C2366" s="62"/>
      <c r="D2366" s="62"/>
      <c r="AA2366" s="113"/>
      <c r="AB2366" s="113"/>
      <c r="AC2366" s="113"/>
      <c r="AD2366" s="113"/>
      <c r="AE2366" s="113"/>
      <c r="AF2366" s="271"/>
      <c r="AG2366" s="270"/>
      <c r="AN2366" s="113"/>
      <c r="AO2366" s="113"/>
      <c r="AP2366" s="113"/>
      <c r="AQ2366" s="113"/>
      <c r="AR2366" s="113"/>
      <c r="AS2366" s="113"/>
      <c r="AT2366" s="113"/>
      <c r="AU2366" s="113"/>
    </row>
    <row r="2367" spans="3:47" x14ac:dyDescent="0.2">
      <c r="C2367" s="62"/>
      <c r="D2367" s="62"/>
      <c r="AA2367" s="113"/>
      <c r="AB2367" s="113"/>
      <c r="AC2367" s="113"/>
      <c r="AD2367" s="113"/>
      <c r="AE2367" s="113"/>
      <c r="AF2367" s="271"/>
      <c r="AG2367" s="270"/>
      <c r="AN2367" s="113"/>
      <c r="AO2367" s="113"/>
      <c r="AP2367" s="113"/>
      <c r="AQ2367" s="113"/>
      <c r="AR2367" s="113"/>
      <c r="AS2367" s="113"/>
      <c r="AT2367" s="113"/>
      <c r="AU2367" s="113"/>
    </row>
    <row r="2368" spans="3:47" x14ac:dyDescent="0.2">
      <c r="C2368" s="62"/>
      <c r="D2368" s="62"/>
      <c r="AA2368" s="113"/>
      <c r="AB2368" s="113"/>
      <c r="AC2368" s="113"/>
      <c r="AD2368" s="113"/>
      <c r="AE2368" s="113"/>
      <c r="AF2368" s="271"/>
      <c r="AG2368" s="270"/>
      <c r="AN2368" s="113"/>
      <c r="AO2368" s="113"/>
      <c r="AP2368" s="113"/>
      <c r="AQ2368" s="113"/>
      <c r="AR2368" s="113"/>
      <c r="AS2368" s="113"/>
      <c r="AT2368" s="113"/>
      <c r="AU2368" s="113"/>
    </row>
    <row r="2369" spans="3:47" x14ac:dyDescent="0.2">
      <c r="C2369" s="62"/>
      <c r="D2369" s="62"/>
      <c r="AA2369" s="113"/>
      <c r="AB2369" s="113"/>
      <c r="AC2369" s="113"/>
      <c r="AD2369" s="113"/>
      <c r="AE2369" s="113"/>
      <c r="AF2369" s="271"/>
      <c r="AG2369" s="270"/>
      <c r="AN2369" s="113"/>
      <c r="AO2369" s="113"/>
      <c r="AP2369" s="113"/>
      <c r="AQ2369" s="113"/>
      <c r="AR2369" s="113"/>
      <c r="AS2369" s="113"/>
      <c r="AT2369" s="113"/>
      <c r="AU2369" s="113"/>
    </row>
    <row r="2370" spans="3:47" x14ac:dyDescent="0.2">
      <c r="C2370" s="62"/>
      <c r="D2370" s="62"/>
      <c r="AA2370" s="113"/>
      <c r="AB2370" s="113"/>
      <c r="AC2370" s="113"/>
      <c r="AD2370" s="113"/>
      <c r="AE2370" s="113"/>
      <c r="AF2370" s="271"/>
      <c r="AG2370" s="270"/>
      <c r="AN2370" s="113"/>
      <c r="AO2370" s="113"/>
      <c r="AP2370" s="113"/>
      <c r="AQ2370" s="113"/>
      <c r="AR2370" s="113"/>
      <c r="AS2370" s="113"/>
      <c r="AT2370" s="113"/>
      <c r="AU2370" s="113"/>
    </row>
    <row r="2371" spans="3:47" x14ac:dyDescent="0.2">
      <c r="C2371" s="62"/>
      <c r="D2371" s="62"/>
      <c r="AA2371" s="113"/>
      <c r="AB2371" s="113"/>
      <c r="AC2371" s="113"/>
      <c r="AD2371" s="113"/>
      <c r="AE2371" s="113"/>
      <c r="AF2371" s="271"/>
      <c r="AG2371" s="270"/>
      <c r="AN2371" s="113"/>
      <c r="AO2371" s="113"/>
      <c r="AP2371" s="113"/>
      <c r="AQ2371" s="113"/>
      <c r="AR2371" s="113"/>
      <c r="AS2371" s="113"/>
      <c r="AT2371" s="113"/>
      <c r="AU2371" s="113"/>
    </row>
    <row r="2372" spans="3:47" x14ac:dyDescent="0.2">
      <c r="C2372" s="62"/>
      <c r="D2372" s="62"/>
      <c r="AA2372" s="113"/>
      <c r="AB2372" s="113"/>
      <c r="AC2372" s="113"/>
      <c r="AD2372" s="113"/>
      <c r="AE2372" s="113"/>
      <c r="AF2372" s="271"/>
      <c r="AG2372" s="270"/>
      <c r="AN2372" s="113"/>
      <c r="AO2372" s="113"/>
      <c r="AP2372" s="113"/>
      <c r="AQ2372" s="113"/>
      <c r="AR2372" s="113"/>
      <c r="AS2372" s="113"/>
      <c r="AT2372" s="113"/>
      <c r="AU2372" s="113"/>
    </row>
    <row r="2373" spans="3:47" x14ac:dyDescent="0.2">
      <c r="C2373" s="62"/>
      <c r="D2373" s="62"/>
      <c r="AA2373" s="113"/>
      <c r="AB2373" s="113"/>
      <c r="AC2373" s="113"/>
      <c r="AD2373" s="113"/>
      <c r="AE2373" s="113"/>
      <c r="AF2373" s="271"/>
      <c r="AG2373" s="270"/>
      <c r="AN2373" s="113"/>
      <c r="AO2373" s="113"/>
      <c r="AP2373" s="113"/>
      <c r="AQ2373" s="113"/>
      <c r="AR2373" s="113"/>
      <c r="AS2373" s="113"/>
      <c r="AT2373" s="113"/>
      <c r="AU2373" s="113"/>
    </row>
    <row r="2374" spans="3:47" x14ac:dyDescent="0.2">
      <c r="C2374" s="62"/>
      <c r="D2374" s="62"/>
      <c r="AA2374" s="113"/>
      <c r="AB2374" s="113"/>
      <c r="AC2374" s="113"/>
      <c r="AD2374" s="113"/>
      <c r="AE2374" s="113"/>
      <c r="AF2374" s="271"/>
      <c r="AG2374" s="270"/>
      <c r="AN2374" s="113"/>
      <c r="AO2374" s="113"/>
      <c r="AP2374" s="113"/>
      <c r="AQ2374" s="113"/>
      <c r="AR2374" s="113"/>
      <c r="AS2374" s="113"/>
      <c r="AT2374" s="113"/>
      <c r="AU2374" s="113"/>
    </row>
    <row r="2375" spans="3:47" x14ac:dyDescent="0.2">
      <c r="C2375" s="62"/>
      <c r="D2375" s="62"/>
      <c r="AA2375" s="113"/>
      <c r="AB2375" s="113"/>
      <c r="AC2375" s="113"/>
      <c r="AD2375" s="113"/>
      <c r="AE2375" s="113"/>
      <c r="AF2375" s="271"/>
      <c r="AG2375" s="270"/>
      <c r="AN2375" s="113"/>
      <c r="AO2375" s="113"/>
      <c r="AP2375" s="113"/>
      <c r="AQ2375" s="113"/>
      <c r="AR2375" s="113"/>
      <c r="AS2375" s="113"/>
      <c r="AT2375" s="113"/>
      <c r="AU2375" s="113"/>
    </row>
    <row r="2376" spans="3:47" x14ac:dyDescent="0.2">
      <c r="C2376" s="62"/>
      <c r="D2376" s="62"/>
      <c r="AA2376" s="113"/>
      <c r="AB2376" s="113"/>
      <c r="AC2376" s="113"/>
      <c r="AD2376" s="113"/>
      <c r="AE2376" s="113"/>
      <c r="AF2376" s="271"/>
      <c r="AG2376" s="270"/>
      <c r="AN2376" s="113"/>
      <c r="AO2376" s="113"/>
      <c r="AP2376" s="113"/>
      <c r="AQ2376" s="113"/>
      <c r="AR2376" s="113"/>
      <c r="AS2376" s="113"/>
      <c r="AT2376" s="113"/>
      <c r="AU2376" s="113"/>
    </row>
    <row r="2377" spans="3:47" x14ac:dyDescent="0.2">
      <c r="C2377" s="62"/>
      <c r="D2377" s="62"/>
      <c r="AA2377" s="113"/>
      <c r="AB2377" s="113"/>
      <c r="AC2377" s="113"/>
      <c r="AD2377" s="113"/>
      <c r="AE2377" s="113"/>
      <c r="AF2377" s="271"/>
      <c r="AG2377" s="270"/>
      <c r="AN2377" s="113"/>
      <c r="AO2377" s="113"/>
      <c r="AP2377" s="113"/>
      <c r="AQ2377" s="113"/>
      <c r="AR2377" s="113"/>
      <c r="AS2377" s="113"/>
      <c r="AT2377" s="113"/>
      <c r="AU2377" s="113"/>
    </row>
    <row r="2378" spans="3:47" x14ac:dyDescent="0.2">
      <c r="C2378" s="62"/>
      <c r="D2378" s="62"/>
      <c r="AA2378" s="113"/>
      <c r="AB2378" s="113"/>
      <c r="AC2378" s="113"/>
      <c r="AD2378" s="113"/>
      <c r="AE2378" s="113"/>
      <c r="AF2378" s="271"/>
      <c r="AG2378" s="270"/>
      <c r="AN2378" s="113"/>
      <c r="AO2378" s="113"/>
      <c r="AP2378" s="113"/>
      <c r="AQ2378" s="113"/>
      <c r="AR2378" s="113"/>
      <c r="AS2378" s="113"/>
      <c r="AT2378" s="113"/>
      <c r="AU2378" s="113"/>
    </row>
    <row r="2379" spans="3:47" x14ac:dyDescent="0.2">
      <c r="C2379" s="62"/>
      <c r="D2379" s="62"/>
      <c r="AA2379" s="113"/>
      <c r="AB2379" s="113"/>
      <c r="AC2379" s="113"/>
      <c r="AD2379" s="113"/>
      <c r="AE2379" s="113"/>
      <c r="AF2379" s="271"/>
      <c r="AG2379" s="270"/>
      <c r="AN2379" s="113"/>
      <c r="AO2379" s="113"/>
      <c r="AP2379" s="113"/>
      <c r="AQ2379" s="113"/>
      <c r="AR2379" s="113"/>
      <c r="AS2379" s="113"/>
      <c r="AT2379" s="113"/>
      <c r="AU2379" s="113"/>
    </row>
    <row r="2380" spans="3:47" x14ac:dyDescent="0.2">
      <c r="C2380" s="62"/>
      <c r="D2380" s="62"/>
      <c r="AA2380" s="113"/>
      <c r="AB2380" s="113"/>
      <c r="AC2380" s="113"/>
      <c r="AD2380" s="113"/>
      <c r="AE2380" s="113"/>
      <c r="AF2380" s="271"/>
      <c r="AG2380" s="270"/>
      <c r="AN2380" s="113"/>
      <c r="AO2380" s="113"/>
      <c r="AP2380" s="113"/>
      <c r="AQ2380" s="113"/>
      <c r="AR2380" s="113"/>
      <c r="AS2380" s="113"/>
      <c r="AT2380" s="113"/>
      <c r="AU2380" s="113"/>
    </row>
    <row r="2381" spans="3:47" x14ac:dyDescent="0.2">
      <c r="C2381" s="62"/>
      <c r="D2381" s="62"/>
      <c r="AA2381" s="113"/>
      <c r="AB2381" s="113"/>
      <c r="AC2381" s="113"/>
      <c r="AD2381" s="113"/>
      <c r="AE2381" s="113"/>
      <c r="AF2381" s="271"/>
      <c r="AG2381" s="270"/>
      <c r="AN2381" s="113"/>
      <c r="AO2381" s="113"/>
      <c r="AP2381" s="113"/>
      <c r="AQ2381" s="113"/>
      <c r="AR2381" s="113"/>
      <c r="AS2381" s="113"/>
      <c r="AT2381" s="113"/>
      <c r="AU2381" s="113"/>
    </row>
    <row r="2382" spans="3:47" x14ac:dyDescent="0.2">
      <c r="C2382" s="62"/>
      <c r="D2382" s="62"/>
      <c r="AA2382" s="113"/>
      <c r="AB2382" s="113"/>
      <c r="AC2382" s="113"/>
      <c r="AD2382" s="113"/>
      <c r="AE2382" s="113"/>
      <c r="AF2382" s="271"/>
      <c r="AG2382" s="270"/>
      <c r="AN2382" s="113"/>
      <c r="AO2382" s="113"/>
      <c r="AP2382" s="113"/>
      <c r="AQ2382" s="113"/>
      <c r="AR2382" s="113"/>
      <c r="AS2382" s="113"/>
      <c r="AT2382" s="113"/>
      <c r="AU2382" s="113"/>
    </row>
    <row r="2383" spans="3:47" x14ac:dyDescent="0.2">
      <c r="C2383" s="62"/>
      <c r="D2383" s="62"/>
      <c r="AA2383" s="113"/>
      <c r="AB2383" s="113"/>
      <c r="AC2383" s="113"/>
      <c r="AD2383" s="113"/>
      <c r="AE2383" s="113"/>
      <c r="AF2383" s="271"/>
      <c r="AG2383" s="270"/>
      <c r="AN2383" s="113"/>
      <c r="AO2383" s="113"/>
      <c r="AP2383" s="113"/>
      <c r="AQ2383" s="113"/>
      <c r="AR2383" s="113"/>
      <c r="AS2383" s="113"/>
      <c r="AT2383" s="113"/>
      <c r="AU2383" s="113"/>
    </row>
    <row r="2384" spans="3:47" x14ac:dyDescent="0.2">
      <c r="C2384" s="62"/>
      <c r="D2384" s="62"/>
      <c r="AA2384" s="113"/>
      <c r="AB2384" s="113"/>
      <c r="AC2384" s="113"/>
      <c r="AD2384" s="113"/>
      <c r="AE2384" s="113"/>
      <c r="AF2384" s="271"/>
      <c r="AG2384" s="270"/>
      <c r="AN2384" s="113"/>
      <c r="AO2384" s="113"/>
      <c r="AP2384" s="113"/>
      <c r="AQ2384" s="113"/>
      <c r="AR2384" s="113"/>
      <c r="AS2384" s="113"/>
      <c r="AT2384" s="113"/>
      <c r="AU2384" s="113"/>
    </row>
    <row r="2385" spans="3:47" x14ac:dyDescent="0.2">
      <c r="C2385" s="62"/>
      <c r="D2385" s="62"/>
      <c r="AA2385" s="113"/>
      <c r="AB2385" s="113"/>
      <c r="AC2385" s="113"/>
      <c r="AD2385" s="113"/>
      <c r="AE2385" s="113"/>
      <c r="AF2385" s="271"/>
      <c r="AG2385" s="270"/>
      <c r="AN2385" s="113"/>
      <c r="AO2385" s="113"/>
      <c r="AP2385" s="113"/>
      <c r="AQ2385" s="113"/>
      <c r="AR2385" s="113"/>
      <c r="AS2385" s="113"/>
      <c r="AT2385" s="113"/>
      <c r="AU2385" s="113"/>
    </row>
    <row r="2386" spans="3:47" x14ac:dyDescent="0.2">
      <c r="C2386" s="62"/>
      <c r="D2386" s="62"/>
      <c r="AA2386" s="113"/>
      <c r="AB2386" s="113"/>
      <c r="AC2386" s="113"/>
      <c r="AD2386" s="113"/>
      <c r="AE2386" s="113"/>
      <c r="AF2386" s="271"/>
      <c r="AG2386" s="270"/>
      <c r="AN2386" s="113"/>
      <c r="AO2386" s="113"/>
      <c r="AP2386" s="113"/>
      <c r="AQ2386" s="113"/>
      <c r="AR2386" s="113"/>
      <c r="AS2386" s="113"/>
      <c r="AT2386" s="113"/>
      <c r="AU2386" s="113"/>
    </row>
    <row r="2387" spans="3:47" x14ac:dyDescent="0.2">
      <c r="C2387" s="62"/>
      <c r="D2387" s="62"/>
      <c r="AA2387" s="113"/>
      <c r="AB2387" s="113"/>
      <c r="AC2387" s="113"/>
      <c r="AD2387" s="113"/>
      <c r="AE2387" s="113"/>
      <c r="AF2387" s="271"/>
      <c r="AG2387" s="270"/>
      <c r="AN2387" s="113"/>
      <c r="AO2387" s="113"/>
      <c r="AP2387" s="113"/>
      <c r="AQ2387" s="113"/>
      <c r="AR2387" s="113"/>
      <c r="AS2387" s="113"/>
      <c r="AT2387" s="113"/>
      <c r="AU2387" s="113"/>
    </row>
    <row r="2388" spans="3:47" x14ac:dyDescent="0.2">
      <c r="C2388" s="62"/>
      <c r="D2388" s="62"/>
      <c r="AA2388" s="113"/>
      <c r="AB2388" s="113"/>
      <c r="AC2388" s="113"/>
      <c r="AD2388" s="113"/>
      <c r="AE2388" s="113"/>
      <c r="AF2388" s="271"/>
      <c r="AG2388" s="270"/>
      <c r="AN2388" s="113"/>
      <c r="AO2388" s="113"/>
      <c r="AP2388" s="113"/>
      <c r="AQ2388" s="113"/>
      <c r="AR2388" s="113"/>
      <c r="AS2388" s="113"/>
      <c r="AT2388" s="113"/>
      <c r="AU2388" s="113"/>
    </row>
    <row r="2389" spans="3:47" x14ac:dyDescent="0.2">
      <c r="C2389" s="62"/>
      <c r="D2389" s="62"/>
      <c r="AA2389" s="113"/>
      <c r="AB2389" s="113"/>
      <c r="AC2389" s="113"/>
      <c r="AD2389" s="113"/>
      <c r="AE2389" s="113"/>
      <c r="AF2389" s="271"/>
      <c r="AG2389" s="270"/>
      <c r="AN2389" s="113"/>
      <c r="AO2389" s="113"/>
      <c r="AP2389" s="113"/>
      <c r="AQ2389" s="113"/>
      <c r="AR2389" s="113"/>
      <c r="AS2389" s="113"/>
      <c r="AT2389" s="113"/>
      <c r="AU2389" s="113"/>
    </row>
    <row r="2390" spans="3:47" x14ac:dyDescent="0.2">
      <c r="C2390" s="62"/>
      <c r="D2390" s="62"/>
      <c r="AA2390" s="113"/>
      <c r="AB2390" s="113"/>
      <c r="AC2390" s="113"/>
      <c r="AD2390" s="113"/>
      <c r="AE2390" s="113"/>
      <c r="AF2390" s="271"/>
      <c r="AG2390" s="270"/>
      <c r="AN2390" s="113"/>
      <c r="AO2390" s="113"/>
      <c r="AP2390" s="113"/>
      <c r="AQ2390" s="113"/>
      <c r="AR2390" s="113"/>
      <c r="AS2390" s="113"/>
      <c r="AT2390" s="113"/>
      <c r="AU2390" s="113"/>
    </row>
    <row r="2391" spans="3:47" x14ac:dyDescent="0.2">
      <c r="C2391" s="62"/>
      <c r="D2391" s="62"/>
      <c r="AA2391" s="113"/>
      <c r="AB2391" s="113"/>
      <c r="AC2391" s="113"/>
      <c r="AD2391" s="113"/>
      <c r="AE2391" s="113"/>
      <c r="AF2391" s="271"/>
      <c r="AG2391" s="270"/>
      <c r="AN2391" s="113"/>
      <c r="AO2391" s="113"/>
      <c r="AP2391" s="113"/>
      <c r="AQ2391" s="113"/>
      <c r="AR2391" s="113"/>
      <c r="AS2391" s="113"/>
      <c r="AT2391" s="113"/>
      <c r="AU2391" s="113"/>
    </row>
    <row r="2392" spans="3:47" x14ac:dyDescent="0.2">
      <c r="C2392" s="62"/>
      <c r="D2392" s="62"/>
      <c r="AA2392" s="113"/>
      <c r="AB2392" s="113"/>
      <c r="AC2392" s="113"/>
      <c r="AD2392" s="113"/>
      <c r="AE2392" s="113"/>
      <c r="AF2392" s="271"/>
      <c r="AG2392" s="270"/>
      <c r="AN2392" s="113"/>
      <c r="AO2392" s="113"/>
      <c r="AP2392" s="113"/>
      <c r="AQ2392" s="113"/>
      <c r="AR2392" s="113"/>
      <c r="AS2392" s="113"/>
      <c r="AT2392" s="113"/>
      <c r="AU2392" s="113"/>
    </row>
    <row r="2393" spans="3:47" x14ac:dyDescent="0.2">
      <c r="C2393" s="62"/>
      <c r="D2393" s="62"/>
      <c r="AA2393" s="113"/>
      <c r="AB2393" s="113"/>
      <c r="AC2393" s="113"/>
      <c r="AD2393" s="113"/>
      <c r="AE2393" s="113"/>
      <c r="AF2393" s="271"/>
      <c r="AG2393" s="270"/>
      <c r="AN2393" s="113"/>
      <c r="AO2393" s="113"/>
      <c r="AP2393" s="113"/>
      <c r="AQ2393" s="113"/>
      <c r="AR2393" s="113"/>
      <c r="AS2393" s="113"/>
      <c r="AT2393" s="113"/>
      <c r="AU2393" s="113"/>
    </row>
    <row r="2394" spans="3:47" x14ac:dyDescent="0.2">
      <c r="C2394" s="62"/>
      <c r="D2394" s="62"/>
      <c r="AA2394" s="113"/>
      <c r="AB2394" s="113"/>
      <c r="AC2394" s="113"/>
      <c r="AD2394" s="113"/>
      <c r="AE2394" s="113"/>
      <c r="AF2394" s="271"/>
      <c r="AG2394" s="270"/>
      <c r="AN2394" s="113"/>
      <c r="AO2394" s="113"/>
      <c r="AP2394" s="113"/>
      <c r="AQ2394" s="113"/>
      <c r="AR2394" s="113"/>
      <c r="AS2394" s="113"/>
      <c r="AT2394" s="113"/>
      <c r="AU2394" s="113"/>
    </row>
    <row r="2395" spans="3:47" x14ac:dyDescent="0.2">
      <c r="C2395" s="62"/>
      <c r="D2395" s="62"/>
      <c r="AA2395" s="113"/>
      <c r="AB2395" s="113"/>
      <c r="AC2395" s="113"/>
      <c r="AD2395" s="113"/>
      <c r="AE2395" s="113"/>
      <c r="AF2395" s="271"/>
      <c r="AG2395" s="270"/>
      <c r="AN2395" s="113"/>
      <c r="AO2395" s="113"/>
      <c r="AP2395" s="113"/>
      <c r="AQ2395" s="113"/>
      <c r="AR2395" s="113"/>
      <c r="AS2395" s="113"/>
      <c r="AT2395" s="113"/>
      <c r="AU2395" s="113"/>
    </row>
    <row r="2396" spans="3:47" x14ac:dyDescent="0.2">
      <c r="C2396" s="62"/>
      <c r="D2396" s="62"/>
      <c r="AA2396" s="113"/>
      <c r="AB2396" s="113"/>
      <c r="AC2396" s="113"/>
      <c r="AD2396" s="113"/>
      <c r="AE2396" s="113"/>
      <c r="AF2396" s="271"/>
      <c r="AG2396" s="270"/>
      <c r="AN2396" s="113"/>
      <c r="AO2396" s="113"/>
      <c r="AP2396" s="113"/>
      <c r="AQ2396" s="113"/>
      <c r="AR2396" s="113"/>
      <c r="AS2396" s="113"/>
      <c r="AT2396" s="113"/>
      <c r="AU2396" s="113"/>
    </row>
    <row r="2397" spans="3:47" x14ac:dyDescent="0.2">
      <c r="C2397" s="62"/>
      <c r="D2397" s="62"/>
      <c r="AA2397" s="113"/>
      <c r="AB2397" s="113"/>
      <c r="AC2397" s="113"/>
      <c r="AD2397" s="113"/>
      <c r="AE2397" s="113"/>
      <c r="AF2397" s="271"/>
      <c r="AG2397" s="270"/>
      <c r="AN2397" s="113"/>
      <c r="AO2397" s="113"/>
      <c r="AP2397" s="113"/>
      <c r="AQ2397" s="113"/>
      <c r="AR2397" s="113"/>
      <c r="AS2397" s="113"/>
      <c r="AT2397" s="113"/>
      <c r="AU2397" s="113"/>
    </row>
    <row r="2398" spans="3:47" x14ac:dyDescent="0.2">
      <c r="C2398" s="62"/>
      <c r="D2398" s="62"/>
      <c r="AA2398" s="113"/>
      <c r="AB2398" s="113"/>
      <c r="AC2398" s="113"/>
      <c r="AD2398" s="113"/>
      <c r="AE2398" s="113"/>
      <c r="AF2398" s="271"/>
      <c r="AG2398" s="270"/>
      <c r="AN2398" s="113"/>
      <c r="AO2398" s="113"/>
      <c r="AP2398" s="113"/>
      <c r="AQ2398" s="113"/>
      <c r="AR2398" s="113"/>
      <c r="AS2398" s="113"/>
      <c r="AT2398" s="113"/>
      <c r="AU2398" s="113"/>
    </row>
    <row r="2399" spans="3:47" x14ac:dyDescent="0.2">
      <c r="C2399" s="62"/>
      <c r="D2399" s="62"/>
      <c r="AA2399" s="113"/>
      <c r="AB2399" s="113"/>
      <c r="AC2399" s="113"/>
      <c r="AD2399" s="113"/>
      <c r="AE2399" s="113"/>
      <c r="AF2399" s="271"/>
      <c r="AG2399" s="270"/>
      <c r="AN2399" s="113"/>
      <c r="AO2399" s="113"/>
      <c r="AP2399" s="113"/>
      <c r="AQ2399" s="113"/>
      <c r="AR2399" s="113"/>
      <c r="AS2399" s="113"/>
      <c r="AT2399" s="113"/>
      <c r="AU2399" s="113"/>
    </row>
    <row r="2400" spans="3:47" x14ac:dyDescent="0.2">
      <c r="C2400" s="62"/>
      <c r="D2400" s="62"/>
      <c r="AA2400" s="113"/>
      <c r="AB2400" s="113"/>
      <c r="AC2400" s="113"/>
      <c r="AD2400" s="113"/>
      <c r="AE2400" s="113"/>
      <c r="AF2400" s="271"/>
      <c r="AG2400" s="270"/>
      <c r="AN2400" s="113"/>
      <c r="AO2400" s="113"/>
      <c r="AP2400" s="113"/>
      <c r="AQ2400" s="113"/>
      <c r="AR2400" s="113"/>
      <c r="AS2400" s="113"/>
      <c r="AT2400" s="113"/>
      <c r="AU2400" s="113"/>
    </row>
    <row r="2401" spans="3:47" x14ac:dyDescent="0.2">
      <c r="C2401" s="62"/>
      <c r="D2401" s="62"/>
      <c r="AA2401" s="113"/>
      <c r="AB2401" s="113"/>
      <c r="AC2401" s="113"/>
      <c r="AD2401" s="113"/>
      <c r="AE2401" s="113"/>
      <c r="AF2401" s="271"/>
      <c r="AG2401" s="270"/>
      <c r="AN2401" s="113"/>
      <c r="AO2401" s="113"/>
      <c r="AP2401" s="113"/>
      <c r="AQ2401" s="113"/>
      <c r="AR2401" s="113"/>
      <c r="AS2401" s="113"/>
      <c r="AT2401" s="113"/>
      <c r="AU2401" s="113"/>
    </row>
    <row r="2402" spans="3:47" x14ac:dyDescent="0.2">
      <c r="C2402" s="62"/>
      <c r="D2402" s="62"/>
      <c r="AA2402" s="113"/>
      <c r="AB2402" s="113"/>
      <c r="AC2402" s="113"/>
      <c r="AD2402" s="113"/>
      <c r="AE2402" s="113"/>
      <c r="AF2402" s="271"/>
      <c r="AG2402" s="270"/>
      <c r="AN2402" s="113"/>
      <c r="AO2402" s="113"/>
      <c r="AP2402" s="113"/>
      <c r="AQ2402" s="113"/>
      <c r="AR2402" s="113"/>
      <c r="AS2402" s="113"/>
      <c r="AT2402" s="113"/>
      <c r="AU2402" s="113"/>
    </row>
    <row r="2403" spans="3:47" x14ac:dyDescent="0.2">
      <c r="C2403" s="62"/>
      <c r="D2403" s="62"/>
      <c r="AA2403" s="113"/>
      <c r="AB2403" s="113"/>
      <c r="AC2403" s="113"/>
      <c r="AD2403" s="113"/>
      <c r="AE2403" s="113"/>
      <c r="AF2403" s="271"/>
      <c r="AG2403" s="270"/>
      <c r="AN2403" s="113"/>
      <c r="AO2403" s="113"/>
      <c r="AP2403" s="113"/>
      <c r="AQ2403" s="113"/>
      <c r="AR2403" s="113"/>
      <c r="AS2403" s="113"/>
      <c r="AT2403" s="113"/>
      <c r="AU2403" s="113"/>
    </row>
    <row r="2404" spans="3:47" x14ac:dyDescent="0.2">
      <c r="C2404" s="62"/>
      <c r="D2404" s="62"/>
      <c r="AA2404" s="113"/>
      <c r="AB2404" s="113"/>
      <c r="AC2404" s="113"/>
      <c r="AD2404" s="113"/>
      <c r="AE2404" s="113"/>
      <c r="AF2404" s="271"/>
      <c r="AG2404" s="270"/>
      <c r="AN2404" s="113"/>
      <c r="AO2404" s="113"/>
      <c r="AP2404" s="113"/>
      <c r="AQ2404" s="113"/>
      <c r="AR2404" s="113"/>
      <c r="AS2404" s="113"/>
      <c r="AT2404" s="113"/>
      <c r="AU2404" s="113"/>
    </row>
    <row r="2405" spans="3:47" x14ac:dyDescent="0.2">
      <c r="C2405" s="62"/>
      <c r="D2405" s="62"/>
      <c r="AA2405" s="113"/>
      <c r="AB2405" s="113"/>
      <c r="AC2405" s="113"/>
      <c r="AD2405" s="113"/>
      <c r="AE2405" s="113"/>
      <c r="AF2405" s="271"/>
      <c r="AG2405" s="270"/>
      <c r="AN2405" s="113"/>
      <c r="AO2405" s="113"/>
      <c r="AP2405" s="113"/>
      <c r="AQ2405" s="113"/>
      <c r="AR2405" s="113"/>
      <c r="AS2405" s="113"/>
      <c r="AT2405" s="113"/>
      <c r="AU2405" s="113"/>
    </row>
    <row r="2406" spans="3:47" x14ac:dyDescent="0.2">
      <c r="C2406" s="62"/>
      <c r="D2406" s="62"/>
      <c r="AA2406" s="113"/>
      <c r="AB2406" s="113"/>
      <c r="AC2406" s="113"/>
      <c r="AD2406" s="113"/>
      <c r="AE2406" s="113"/>
      <c r="AF2406" s="271"/>
      <c r="AG2406" s="270"/>
      <c r="AN2406" s="113"/>
      <c r="AO2406" s="113"/>
      <c r="AP2406" s="113"/>
      <c r="AQ2406" s="113"/>
      <c r="AR2406" s="113"/>
      <c r="AS2406" s="113"/>
      <c r="AT2406" s="113"/>
      <c r="AU2406" s="113"/>
    </row>
    <row r="2407" spans="3:47" x14ac:dyDescent="0.2">
      <c r="C2407" s="62"/>
      <c r="D2407" s="62"/>
      <c r="AA2407" s="113"/>
      <c r="AB2407" s="113"/>
      <c r="AC2407" s="113"/>
      <c r="AD2407" s="113"/>
      <c r="AE2407" s="113"/>
      <c r="AF2407" s="271"/>
      <c r="AG2407" s="270"/>
      <c r="AN2407" s="113"/>
      <c r="AO2407" s="113"/>
      <c r="AP2407" s="113"/>
      <c r="AQ2407" s="113"/>
      <c r="AR2407" s="113"/>
      <c r="AS2407" s="113"/>
      <c r="AT2407" s="113"/>
      <c r="AU2407" s="113"/>
    </row>
    <row r="2408" spans="3:47" x14ac:dyDescent="0.2">
      <c r="C2408" s="62"/>
      <c r="D2408" s="62"/>
      <c r="AA2408" s="113"/>
      <c r="AB2408" s="113"/>
      <c r="AC2408" s="113"/>
      <c r="AD2408" s="113"/>
      <c r="AE2408" s="113"/>
      <c r="AF2408" s="271"/>
      <c r="AG2408" s="270"/>
      <c r="AN2408" s="113"/>
      <c r="AO2408" s="113"/>
      <c r="AP2408" s="113"/>
      <c r="AQ2408" s="113"/>
      <c r="AR2408" s="113"/>
      <c r="AS2408" s="113"/>
      <c r="AT2408" s="113"/>
      <c r="AU2408" s="113"/>
    </row>
    <row r="2409" spans="3:47" x14ac:dyDescent="0.2">
      <c r="C2409" s="62"/>
      <c r="D2409" s="62"/>
      <c r="AA2409" s="113"/>
      <c r="AB2409" s="113"/>
      <c r="AC2409" s="113"/>
      <c r="AD2409" s="113"/>
      <c r="AE2409" s="113"/>
      <c r="AF2409" s="271"/>
      <c r="AG2409" s="270"/>
      <c r="AN2409" s="113"/>
      <c r="AO2409" s="113"/>
      <c r="AP2409" s="113"/>
      <c r="AQ2409" s="113"/>
      <c r="AR2409" s="113"/>
      <c r="AS2409" s="113"/>
      <c r="AT2409" s="113"/>
      <c r="AU2409" s="113"/>
    </row>
    <row r="2410" spans="3:47" x14ac:dyDescent="0.2">
      <c r="C2410" s="62"/>
      <c r="D2410" s="62"/>
      <c r="AA2410" s="113"/>
      <c r="AB2410" s="113"/>
      <c r="AC2410" s="113"/>
      <c r="AD2410" s="113"/>
      <c r="AE2410" s="113"/>
      <c r="AF2410" s="271"/>
      <c r="AG2410" s="270"/>
      <c r="AN2410" s="113"/>
      <c r="AO2410" s="113"/>
      <c r="AP2410" s="113"/>
      <c r="AQ2410" s="113"/>
      <c r="AR2410" s="113"/>
      <c r="AS2410" s="113"/>
      <c r="AT2410" s="113"/>
      <c r="AU2410" s="113"/>
    </row>
    <row r="2411" spans="3:47" x14ac:dyDescent="0.2">
      <c r="C2411" s="62"/>
      <c r="D2411" s="62"/>
      <c r="AA2411" s="113"/>
      <c r="AB2411" s="113"/>
      <c r="AC2411" s="113"/>
      <c r="AD2411" s="113"/>
      <c r="AE2411" s="113"/>
      <c r="AF2411" s="271"/>
      <c r="AG2411" s="270"/>
      <c r="AN2411" s="113"/>
      <c r="AO2411" s="113"/>
      <c r="AP2411" s="113"/>
      <c r="AQ2411" s="113"/>
      <c r="AR2411" s="113"/>
      <c r="AS2411" s="113"/>
      <c r="AT2411" s="113"/>
      <c r="AU2411" s="113"/>
    </row>
    <row r="2412" spans="3:47" x14ac:dyDescent="0.2">
      <c r="C2412" s="62"/>
      <c r="D2412" s="62"/>
      <c r="AA2412" s="113"/>
      <c r="AB2412" s="113"/>
      <c r="AC2412" s="113"/>
      <c r="AD2412" s="113"/>
      <c r="AE2412" s="113"/>
      <c r="AF2412" s="271"/>
      <c r="AG2412" s="270"/>
      <c r="AN2412" s="113"/>
      <c r="AO2412" s="113"/>
      <c r="AP2412" s="113"/>
      <c r="AQ2412" s="113"/>
      <c r="AR2412" s="113"/>
      <c r="AS2412" s="113"/>
      <c r="AT2412" s="113"/>
      <c r="AU2412" s="113"/>
    </row>
    <row r="2413" spans="3:47" x14ac:dyDescent="0.2">
      <c r="C2413" s="62"/>
      <c r="D2413" s="62"/>
      <c r="AA2413" s="113"/>
      <c r="AB2413" s="113"/>
      <c r="AC2413" s="113"/>
      <c r="AD2413" s="113"/>
      <c r="AE2413" s="113"/>
      <c r="AF2413" s="271"/>
      <c r="AG2413" s="270"/>
      <c r="AN2413" s="113"/>
      <c r="AO2413" s="113"/>
      <c r="AP2413" s="113"/>
      <c r="AQ2413" s="113"/>
      <c r="AR2413" s="113"/>
      <c r="AS2413" s="113"/>
      <c r="AT2413" s="113"/>
      <c r="AU2413" s="113"/>
    </row>
    <row r="2414" spans="3:47" x14ac:dyDescent="0.2">
      <c r="C2414" s="62"/>
      <c r="D2414" s="62"/>
      <c r="AA2414" s="113"/>
      <c r="AB2414" s="113"/>
      <c r="AC2414" s="113"/>
      <c r="AD2414" s="113"/>
      <c r="AE2414" s="113"/>
      <c r="AF2414" s="271"/>
      <c r="AG2414" s="270"/>
      <c r="AN2414" s="113"/>
      <c r="AO2414" s="113"/>
      <c r="AP2414" s="113"/>
      <c r="AQ2414" s="113"/>
      <c r="AR2414" s="113"/>
      <c r="AS2414" s="113"/>
      <c r="AT2414" s="113"/>
      <c r="AU2414" s="113"/>
    </row>
    <row r="2415" spans="3:47" x14ac:dyDescent="0.2">
      <c r="C2415" s="62"/>
      <c r="D2415" s="62"/>
      <c r="AA2415" s="113"/>
      <c r="AB2415" s="113"/>
      <c r="AC2415" s="113"/>
      <c r="AD2415" s="113"/>
      <c r="AE2415" s="113"/>
      <c r="AF2415" s="271"/>
      <c r="AG2415" s="270"/>
      <c r="AN2415" s="113"/>
      <c r="AO2415" s="113"/>
      <c r="AP2415" s="113"/>
      <c r="AQ2415" s="113"/>
      <c r="AR2415" s="113"/>
      <c r="AS2415" s="113"/>
      <c r="AT2415" s="113"/>
      <c r="AU2415" s="113"/>
    </row>
    <row r="2416" spans="3:47" x14ac:dyDescent="0.2">
      <c r="C2416" s="62"/>
      <c r="D2416" s="62"/>
      <c r="AA2416" s="113"/>
      <c r="AB2416" s="113"/>
      <c r="AC2416" s="113"/>
      <c r="AD2416" s="113"/>
      <c r="AE2416" s="113"/>
      <c r="AF2416" s="271"/>
      <c r="AG2416" s="270"/>
      <c r="AN2416" s="113"/>
      <c r="AO2416" s="113"/>
      <c r="AP2416" s="113"/>
      <c r="AQ2416" s="113"/>
      <c r="AR2416" s="113"/>
      <c r="AS2416" s="113"/>
      <c r="AT2416" s="113"/>
      <c r="AU2416" s="113"/>
    </row>
    <row r="2417" spans="3:47" x14ac:dyDescent="0.2">
      <c r="C2417" s="62"/>
      <c r="D2417" s="62"/>
      <c r="AA2417" s="113"/>
      <c r="AB2417" s="113"/>
      <c r="AC2417" s="113"/>
      <c r="AD2417" s="113"/>
      <c r="AE2417" s="113"/>
      <c r="AF2417" s="271"/>
      <c r="AG2417" s="270"/>
      <c r="AN2417" s="113"/>
      <c r="AO2417" s="113"/>
      <c r="AP2417" s="113"/>
      <c r="AQ2417" s="113"/>
      <c r="AR2417" s="113"/>
      <c r="AS2417" s="113"/>
      <c r="AT2417" s="113"/>
      <c r="AU2417" s="113"/>
    </row>
    <row r="2418" spans="3:47" x14ac:dyDescent="0.2">
      <c r="C2418" s="62"/>
      <c r="D2418" s="62"/>
      <c r="AA2418" s="113"/>
      <c r="AB2418" s="113"/>
      <c r="AC2418" s="113"/>
      <c r="AD2418" s="113"/>
      <c r="AE2418" s="113"/>
      <c r="AF2418" s="271"/>
      <c r="AG2418" s="270"/>
      <c r="AN2418" s="113"/>
      <c r="AO2418" s="113"/>
      <c r="AP2418" s="113"/>
      <c r="AQ2418" s="113"/>
      <c r="AR2418" s="113"/>
      <c r="AS2418" s="113"/>
      <c r="AT2418" s="113"/>
      <c r="AU2418" s="113"/>
    </row>
    <row r="2419" spans="3:47" x14ac:dyDescent="0.2">
      <c r="C2419" s="62"/>
      <c r="D2419" s="62"/>
      <c r="AA2419" s="113"/>
      <c r="AB2419" s="113"/>
      <c r="AC2419" s="113"/>
      <c r="AD2419" s="113"/>
      <c r="AE2419" s="113"/>
      <c r="AF2419" s="271"/>
      <c r="AG2419" s="270"/>
      <c r="AN2419" s="113"/>
      <c r="AO2419" s="113"/>
      <c r="AP2419" s="113"/>
      <c r="AQ2419" s="113"/>
      <c r="AR2419" s="113"/>
      <c r="AS2419" s="113"/>
      <c r="AT2419" s="113"/>
      <c r="AU2419" s="113"/>
    </row>
    <row r="2420" spans="3:47" x14ac:dyDescent="0.2">
      <c r="C2420" s="62"/>
      <c r="D2420" s="62"/>
      <c r="AA2420" s="113"/>
      <c r="AB2420" s="113"/>
      <c r="AC2420" s="113"/>
      <c r="AD2420" s="113"/>
      <c r="AE2420" s="113"/>
      <c r="AF2420" s="271"/>
      <c r="AG2420" s="270"/>
      <c r="AN2420" s="113"/>
      <c r="AO2420" s="113"/>
      <c r="AP2420" s="113"/>
      <c r="AQ2420" s="113"/>
      <c r="AR2420" s="113"/>
      <c r="AS2420" s="113"/>
      <c r="AT2420" s="113"/>
      <c r="AU2420" s="113"/>
    </row>
    <row r="2421" spans="3:47" x14ac:dyDescent="0.2">
      <c r="C2421" s="62"/>
      <c r="D2421" s="62"/>
      <c r="AA2421" s="113"/>
      <c r="AB2421" s="113"/>
      <c r="AC2421" s="113"/>
      <c r="AD2421" s="113"/>
      <c r="AE2421" s="113"/>
      <c r="AF2421" s="271"/>
      <c r="AG2421" s="270"/>
      <c r="AN2421" s="113"/>
      <c r="AO2421" s="113"/>
      <c r="AP2421" s="113"/>
      <c r="AQ2421" s="113"/>
      <c r="AR2421" s="113"/>
      <c r="AS2421" s="113"/>
      <c r="AT2421" s="113"/>
      <c r="AU2421" s="113"/>
    </row>
    <row r="2422" spans="3:47" x14ac:dyDescent="0.2">
      <c r="C2422" s="62"/>
      <c r="D2422" s="62"/>
      <c r="AA2422" s="113"/>
      <c r="AB2422" s="113"/>
      <c r="AC2422" s="113"/>
      <c r="AD2422" s="113"/>
      <c r="AE2422" s="113"/>
      <c r="AF2422" s="271"/>
      <c r="AG2422" s="270"/>
      <c r="AN2422" s="113"/>
      <c r="AO2422" s="113"/>
      <c r="AP2422" s="113"/>
      <c r="AQ2422" s="113"/>
      <c r="AR2422" s="113"/>
      <c r="AS2422" s="113"/>
      <c r="AT2422" s="113"/>
      <c r="AU2422" s="113"/>
    </row>
    <row r="2423" spans="3:47" x14ac:dyDescent="0.2">
      <c r="C2423" s="62"/>
      <c r="D2423" s="62"/>
      <c r="AA2423" s="113"/>
      <c r="AB2423" s="113"/>
      <c r="AC2423" s="113"/>
      <c r="AD2423" s="113"/>
      <c r="AE2423" s="113"/>
      <c r="AF2423" s="271"/>
      <c r="AG2423" s="270"/>
      <c r="AN2423" s="113"/>
      <c r="AO2423" s="113"/>
      <c r="AP2423" s="113"/>
      <c r="AQ2423" s="113"/>
      <c r="AR2423" s="113"/>
      <c r="AS2423" s="113"/>
      <c r="AT2423" s="113"/>
      <c r="AU2423" s="113"/>
    </row>
    <row r="2424" spans="3:47" x14ac:dyDescent="0.2">
      <c r="C2424" s="62"/>
      <c r="D2424" s="62"/>
      <c r="AA2424" s="113"/>
      <c r="AB2424" s="113"/>
      <c r="AC2424" s="113"/>
      <c r="AD2424" s="113"/>
      <c r="AE2424" s="113"/>
      <c r="AF2424" s="271"/>
      <c r="AG2424" s="270"/>
      <c r="AN2424" s="113"/>
      <c r="AO2424" s="113"/>
      <c r="AP2424" s="113"/>
      <c r="AQ2424" s="113"/>
      <c r="AR2424" s="113"/>
      <c r="AS2424" s="113"/>
      <c r="AT2424" s="113"/>
      <c r="AU2424" s="113"/>
    </row>
    <row r="2425" spans="3:47" x14ac:dyDescent="0.2">
      <c r="C2425" s="62"/>
      <c r="D2425" s="62"/>
      <c r="AA2425" s="113"/>
      <c r="AB2425" s="113"/>
      <c r="AC2425" s="113"/>
      <c r="AD2425" s="113"/>
      <c r="AE2425" s="113"/>
      <c r="AF2425" s="271"/>
      <c r="AG2425" s="270"/>
      <c r="AN2425" s="113"/>
      <c r="AO2425" s="113"/>
      <c r="AP2425" s="113"/>
      <c r="AQ2425" s="113"/>
      <c r="AR2425" s="113"/>
      <c r="AS2425" s="113"/>
      <c r="AT2425" s="113"/>
      <c r="AU2425" s="113"/>
    </row>
    <row r="2426" spans="3:47" x14ac:dyDescent="0.2">
      <c r="C2426" s="62"/>
      <c r="D2426" s="62"/>
      <c r="AA2426" s="113"/>
      <c r="AB2426" s="113"/>
      <c r="AC2426" s="113"/>
      <c r="AD2426" s="113"/>
      <c r="AE2426" s="113"/>
      <c r="AF2426" s="271"/>
      <c r="AG2426" s="270"/>
      <c r="AN2426" s="113"/>
      <c r="AO2426" s="113"/>
      <c r="AP2426" s="113"/>
      <c r="AQ2426" s="113"/>
      <c r="AR2426" s="113"/>
      <c r="AS2426" s="113"/>
      <c r="AT2426" s="113"/>
      <c r="AU2426" s="113"/>
    </row>
    <row r="2427" spans="3:47" x14ac:dyDescent="0.2">
      <c r="C2427" s="62"/>
      <c r="D2427" s="62"/>
      <c r="AA2427" s="113"/>
      <c r="AB2427" s="113"/>
      <c r="AC2427" s="113"/>
      <c r="AD2427" s="113"/>
      <c r="AE2427" s="113"/>
      <c r="AF2427" s="271"/>
      <c r="AG2427" s="270"/>
      <c r="AN2427" s="113"/>
      <c r="AO2427" s="113"/>
      <c r="AP2427" s="113"/>
      <c r="AQ2427" s="113"/>
      <c r="AR2427" s="113"/>
      <c r="AS2427" s="113"/>
      <c r="AT2427" s="113"/>
      <c r="AU2427" s="113"/>
    </row>
    <row r="2428" spans="3:47" x14ac:dyDescent="0.2">
      <c r="C2428" s="62"/>
      <c r="D2428" s="62"/>
      <c r="AA2428" s="113"/>
      <c r="AB2428" s="113"/>
      <c r="AC2428" s="113"/>
      <c r="AD2428" s="113"/>
      <c r="AE2428" s="113"/>
      <c r="AF2428" s="271"/>
      <c r="AG2428" s="270"/>
      <c r="AN2428" s="113"/>
      <c r="AO2428" s="113"/>
      <c r="AP2428" s="113"/>
      <c r="AQ2428" s="113"/>
      <c r="AR2428" s="113"/>
      <c r="AS2428" s="113"/>
      <c r="AT2428" s="113"/>
      <c r="AU2428" s="113"/>
    </row>
    <row r="2429" spans="3:47" x14ac:dyDescent="0.2">
      <c r="C2429" s="62"/>
      <c r="D2429" s="62"/>
      <c r="AA2429" s="113"/>
      <c r="AB2429" s="113"/>
      <c r="AC2429" s="113"/>
      <c r="AD2429" s="113"/>
      <c r="AE2429" s="113"/>
      <c r="AF2429" s="271"/>
      <c r="AG2429" s="270"/>
      <c r="AN2429" s="113"/>
      <c r="AO2429" s="113"/>
      <c r="AP2429" s="113"/>
      <c r="AQ2429" s="113"/>
      <c r="AR2429" s="113"/>
      <c r="AS2429" s="113"/>
      <c r="AT2429" s="113"/>
      <c r="AU2429" s="113"/>
    </row>
    <row r="2430" spans="3:47" x14ac:dyDescent="0.2">
      <c r="C2430" s="62"/>
      <c r="D2430" s="62"/>
      <c r="AA2430" s="113"/>
      <c r="AB2430" s="113"/>
      <c r="AC2430" s="113"/>
      <c r="AD2430" s="113"/>
      <c r="AE2430" s="113"/>
      <c r="AF2430" s="271"/>
      <c r="AG2430" s="270"/>
      <c r="AN2430" s="113"/>
      <c r="AO2430" s="113"/>
      <c r="AP2430" s="113"/>
      <c r="AQ2430" s="113"/>
      <c r="AR2430" s="113"/>
      <c r="AS2430" s="113"/>
      <c r="AT2430" s="113"/>
      <c r="AU2430" s="113"/>
    </row>
    <row r="2431" spans="3:47" x14ac:dyDescent="0.2">
      <c r="C2431" s="62"/>
      <c r="D2431" s="62"/>
      <c r="AA2431" s="113"/>
      <c r="AB2431" s="113"/>
      <c r="AC2431" s="113"/>
      <c r="AD2431" s="113"/>
      <c r="AE2431" s="113"/>
      <c r="AF2431" s="271"/>
      <c r="AG2431" s="270"/>
      <c r="AN2431" s="113"/>
      <c r="AO2431" s="113"/>
      <c r="AP2431" s="113"/>
      <c r="AQ2431" s="113"/>
      <c r="AR2431" s="113"/>
      <c r="AS2431" s="113"/>
      <c r="AT2431" s="113"/>
      <c r="AU2431" s="113"/>
    </row>
    <row r="2432" spans="3:47" x14ac:dyDescent="0.2">
      <c r="C2432" s="62"/>
      <c r="D2432" s="62"/>
      <c r="AA2432" s="113"/>
      <c r="AB2432" s="113"/>
      <c r="AC2432" s="113"/>
      <c r="AD2432" s="113"/>
      <c r="AE2432" s="113"/>
      <c r="AF2432" s="271"/>
      <c r="AG2432" s="270"/>
      <c r="AN2432" s="113"/>
      <c r="AO2432" s="113"/>
      <c r="AP2432" s="113"/>
      <c r="AQ2432" s="113"/>
      <c r="AR2432" s="113"/>
      <c r="AS2432" s="113"/>
      <c r="AT2432" s="113"/>
      <c r="AU2432" s="113"/>
    </row>
    <row r="2433" spans="3:47" x14ac:dyDescent="0.2">
      <c r="C2433" s="62"/>
      <c r="D2433" s="62"/>
      <c r="AA2433" s="113"/>
      <c r="AB2433" s="113"/>
      <c r="AC2433" s="113"/>
      <c r="AD2433" s="113"/>
      <c r="AE2433" s="113"/>
      <c r="AF2433" s="271"/>
      <c r="AG2433" s="270"/>
      <c r="AN2433" s="113"/>
      <c r="AO2433" s="113"/>
      <c r="AP2433" s="113"/>
      <c r="AQ2433" s="113"/>
      <c r="AR2433" s="113"/>
      <c r="AS2433" s="113"/>
      <c r="AT2433" s="113"/>
      <c r="AU2433" s="113"/>
    </row>
    <row r="2434" spans="3:47" x14ac:dyDescent="0.2">
      <c r="C2434" s="62"/>
      <c r="D2434" s="62"/>
      <c r="AA2434" s="113"/>
      <c r="AB2434" s="113"/>
      <c r="AC2434" s="113"/>
      <c r="AD2434" s="113"/>
      <c r="AE2434" s="113"/>
      <c r="AF2434" s="271"/>
      <c r="AG2434" s="270"/>
      <c r="AN2434" s="113"/>
      <c r="AO2434" s="113"/>
      <c r="AP2434" s="113"/>
      <c r="AQ2434" s="113"/>
      <c r="AR2434" s="113"/>
      <c r="AS2434" s="113"/>
      <c r="AT2434" s="113"/>
      <c r="AU2434" s="113"/>
    </row>
    <row r="2435" spans="3:47" x14ac:dyDescent="0.2">
      <c r="C2435" s="62"/>
      <c r="D2435" s="62"/>
      <c r="AA2435" s="113"/>
      <c r="AB2435" s="113"/>
      <c r="AC2435" s="113"/>
      <c r="AD2435" s="113"/>
      <c r="AE2435" s="113"/>
      <c r="AF2435" s="271"/>
      <c r="AG2435" s="270"/>
      <c r="AN2435" s="113"/>
      <c r="AO2435" s="113"/>
      <c r="AP2435" s="113"/>
      <c r="AQ2435" s="113"/>
      <c r="AR2435" s="113"/>
      <c r="AS2435" s="113"/>
      <c r="AT2435" s="113"/>
      <c r="AU2435" s="113"/>
    </row>
    <row r="2436" spans="3:47" x14ac:dyDescent="0.2">
      <c r="C2436" s="62"/>
      <c r="D2436" s="62"/>
      <c r="AA2436" s="113"/>
      <c r="AB2436" s="113"/>
      <c r="AC2436" s="113"/>
      <c r="AD2436" s="113"/>
      <c r="AE2436" s="113"/>
      <c r="AF2436" s="271"/>
      <c r="AG2436" s="270"/>
      <c r="AN2436" s="113"/>
      <c r="AO2436" s="113"/>
      <c r="AP2436" s="113"/>
      <c r="AQ2436" s="113"/>
      <c r="AR2436" s="113"/>
      <c r="AS2436" s="113"/>
      <c r="AT2436" s="113"/>
      <c r="AU2436" s="113"/>
    </row>
    <row r="2437" spans="3:47" x14ac:dyDescent="0.2">
      <c r="C2437" s="62"/>
      <c r="D2437" s="62"/>
      <c r="AA2437" s="113"/>
      <c r="AB2437" s="113"/>
      <c r="AC2437" s="113"/>
      <c r="AD2437" s="113"/>
      <c r="AE2437" s="113"/>
      <c r="AF2437" s="271"/>
      <c r="AG2437" s="270"/>
      <c r="AN2437" s="113"/>
      <c r="AO2437" s="113"/>
      <c r="AP2437" s="113"/>
      <c r="AQ2437" s="113"/>
      <c r="AR2437" s="113"/>
      <c r="AS2437" s="113"/>
      <c r="AT2437" s="113"/>
      <c r="AU2437" s="113"/>
    </row>
    <row r="2438" spans="3:47" x14ac:dyDescent="0.2">
      <c r="C2438" s="62"/>
      <c r="D2438" s="62"/>
      <c r="AA2438" s="113"/>
      <c r="AB2438" s="113"/>
      <c r="AC2438" s="113"/>
      <c r="AD2438" s="113"/>
      <c r="AE2438" s="113"/>
      <c r="AF2438" s="271"/>
      <c r="AG2438" s="270"/>
      <c r="AN2438" s="113"/>
      <c r="AO2438" s="113"/>
      <c r="AP2438" s="113"/>
      <c r="AQ2438" s="113"/>
      <c r="AR2438" s="113"/>
      <c r="AS2438" s="113"/>
      <c r="AT2438" s="113"/>
      <c r="AU2438" s="113"/>
    </row>
    <row r="2439" spans="3:47" x14ac:dyDescent="0.2">
      <c r="C2439" s="62"/>
      <c r="D2439" s="62"/>
      <c r="AA2439" s="113"/>
      <c r="AB2439" s="113"/>
      <c r="AC2439" s="113"/>
      <c r="AD2439" s="113"/>
      <c r="AE2439" s="113"/>
      <c r="AF2439" s="271"/>
      <c r="AG2439" s="270"/>
      <c r="AN2439" s="113"/>
      <c r="AO2439" s="113"/>
      <c r="AP2439" s="113"/>
      <c r="AQ2439" s="113"/>
      <c r="AR2439" s="113"/>
      <c r="AS2439" s="113"/>
      <c r="AT2439" s="113"/>
      <c r="AU2439" s="113"/>
    </row>
    <row r="2440" spans="3:47" x14ac:dyDescent="0.2">
      <c r="C2440" s="62"/>
      <c r="D2440" s="62"/>
      <c r="AA2440" s="113"/>
      <c r="AB2440" s="113"/>
      <c r="AC2440" s="113"/>
      <c r="AD2440" s="113"/>
      <c r="AE2440" s="113"/>
      <c r="AF2440" s="271"/>
      <c r="AG2440" s="270"/>
      <c r="AN2440" s="113"/>
      <c r="AO2440" s="113"/>
      <c r="AP2440" s="113"/>
      <c r="AQ2440" s="113"/>
      <c r="AR2440" s="113"/>
      <c r="AS2440" s="113"/>
      <c r="AT2440" s="113"/>
      <c r="AU2440" s="113"/>
    </row>
    <row r="2441" spans="3:47" x14ac:dyDescent="0.2">
      <c r="C2441" s="62"/>
      <c r="D2441" s="62"/>
      <c r="AA2441" s="113"/>
      <c r="AB2441" s="113"/>
      <c r="AC2441" s="113"/>
      <c r="AD2441" s="113"/>
      <c r="AE2441" s="113"/>
      <c r="AF2441" s="271"/>
      <c r="AG2441" s="270"/>
      <c r="AN2441" s="113"/>
      <c r="AO2441" s="113"/>
      <c r="AP2441" s="113"/>
      <c r="AQ2441" s="113"/>
      <c r="AR2441" s="113"/>
      <c r="AS2441" s="113"/>
      <c r="AT2441" s="113"/>
      <c r="AU2441" s="113"/>
    </row>
    <row r="2442" spans="3:47" x14ac:dyDescent="0.2">
      <c r="C2442" s="62"/>
      <c r="D2442" s="62"/>
      <c r="AA2442" s="113"/>
      <c r="AB2442" s="113"/>
      <c r="AC2442" s="113"/>
      <c r="AD2442" s="113"/>
      <c r="AE2442" s="113"/>
      <c r="AF2442" s="271"/>
      <c r="AG2442" s="270"/>
      <c r="AN2442" s="113"/>
      <c r="AO2442" s="113"/>
      <c r="AP2442" s="113"/>
      <c r="AQ2442" s="113"/>
      <c r="AR2442" s="113"/>
      <c r="AS2442" s="113"/>
      <c r="AT2442" s="113"/>
      <c r="AU2442" s="113"/>
    </row>
    <row r="2443" spans="3:47" x14ac:dyDescent="0.2">
      <c r="C2443" s="62"/>
      <c r="D2443" s="62"/>
      <c r="AA2443" s="113"/>
      <c r="AB2443" s="113"/>
      <c r="AC2443" s="113"/>
      <c r="AD2443" s="113"/>
      <c r="AE2443" s="113"/>
      <c r="AF2443" s="271"/>
      <c r="AG2443" s="270"/>
      <c r="AN2443" s="113"/>
      <c r="AO2443" s="113"/>
      <c r="AP2443" s="113"/>
      <c r="AQ2443" s="113"/>
      <c r="AR2443" s="113"/>
      <c r="AS2443" s="113"/>
      <c r="AT2443" s="113"/>
      <c r="AU2443" s="113"/>
    </row>
    <row r="2444" spans="3:47" x14ac:dyDescent="0.2">
      <c r="C2444" s="62"/>
      <c r="D2444" s="62"/>
      <c r="AA2444" s="113"/>
      <c r="AB2444" s="113"/>
      <c r="AC2444" s="113"/>
      <c r="AD2444" s="113"/>
      <c r="AE2444" s="113"/>
      <c r="AF2444" s="271"/>
      <c r="AG2444" s="270"/>
      <c r="AN2444" s="113"/>
      <c r="AO2444" s="113"/>
      <c r="AP2444" s="113"/>
      <c r="AQ2444" s="113"/>
      <c r="AR2444" s="113"/>
      <c r="AS2444" s="113"/>
      <c r="AT2444" s="113"/>
      <c r="AU2444" s="113"/>
    </row>
    <row r="2445" spans="3:47" x14ac:dyDescent="0.2">
      <c r="C2445" s="62"/>
      <c r="D2445" s="62"/>
      <c r="AA2445" s="113"/>
      <c r="AB2445" s="113"/>
      <c r="AC2445" s="113"/>
      <c r="AD2445" s="113"/>
      <c r="AE2445" s="113"/>
      <c r="AF2445" s="271"/>
      <c r="AG2445" s="270"/>
      <c r="AN2445" s="113"/>
      <c r="AO2445" s="113"/>
      <c r="AP2445" s="113"/>
      <c r="AQ2445" s="113"/>
      <c r="AR2445" s="113"/>
      <c r="AS2445" s="113"/>
      <c r="AT2445" s="113"/>
      <c r="AU2445" s="113"/>
    </row>
    <row r="2446" spans="3:47" x14ac:dyDescent="0.2">
      <c r="C2446" s="62"/>
      <c r="D2446" s="62"/>
      <c r="AA2446" s="113"/>
      <c r="AB2446" s="113"/>
      <c r="AC2446" s="113"/>
      <c r="AD2446" s="113"/>
      <c r="AE2446" s="113"/>
      <c r="AF2446" s="271"/>
      <c r="AG2446" s="270"/>
      <c r="AN2446" s="113"/>
      <c r="AO2446" s="113"/>
      <c r="AP2446" s="113"/>
      <c r="AQ2446" s="113"/>
      <c r="AR2446" s="113"/>
      <c r="AS2446" s="113"/>
      <c r="AT2446" s="113"/>
      <c r="AU2446" s="113"/>
    </row>
    <row r="2447" spans="3:47" x14ac:dyDescent="0.2">
      <c r="C2447" s="62"/>
      <c r="D2447" s="62"/>
      <c r="AA2447" s="113"/>
      <c r="AB2447" s="113"/>
      <c r="AC2447" s="113"/>
      <c r="AD2447" s="113"/>
      <c r="AE2447" s="113"/>
      <c r="AF2447" s="271"/>
      <c r="AG2447" s="270"/>
      <c r="AN2447" s="113"/>
      <c r="AO2447" s="113"/>
      <c r="AP2447" s="113"/>
      <c r="AQ2447" s="113"/>
      <c r="AR2447" s="113"/>
      <c r="AS2447" s="113"/>
      <c r="AT2447" s="113"/>
      <c r="AU2447" s="113"/>
    </row>
    <row r="2448" spans="3:47" x14ac:dyDescent="0.2">
      <c r="C2448" s="62"/>
      <c r="D2448" s="62"/>
      <c r="AA2448" s="113"/>
      <c r="AB2448" s="113"/>
      <c r="AC2448" s="113"/>
      <c r="AD2448" s="113"/>
      <c r="AE2448" s="113"/>
      <c r="AF2448" s="271"/>
      <c r="AG2448" s="270"/>
      <c r="AN2448" s="113"/>
      <c r="AO2448" s="113"/>
      <c r="AP2448" s="113"/>
      <c r="AQ2448" s="113"/>
      <c r="AR2448" s="113"/>
      <c r="AS2448" s="113"/>
      <c r="AT2448" s="113"/>
      <c r="AU2448" s="113"/>
    </row>
    <row r="2449" spans="3:47" x14ac:dyDescent="0.2">
      <c r="C2449" s="62"/>
      <c r="D2449" s="62"/>
      <c r="AA2449" s="113"/>
      <c r="AB2449" s="113"/>
      <c r="AC2449" s="113"/>
      <c r="AD2449" s="113"/>
      <c r="AE2449" s="113"/>
      <c r="AF2449" s="271"/>
      <c r="AG2449" s="270"/>
      <c r="AN2449" s="113"/>
      <c r="AO2449" s="113"/>
      <c r="AP2449" s="113"/>
      <c r="AQ2449" s="113"/>
      <c r="AR2449" s="113"/>
      <c r="AS2449" s="113"/>
      <c r="AT2449" s="113"/>
      <c r="AU2449" s="113"/>
    </row>
    <row r="2450" spans="3:47" x14ac:dyDescent="0.2">
      <c r="C2450" s="62"/>
      <c r="D2450" s="62"/>
      <c r="AA2450" s="113"/>
      <c r="AB2450" s="113"/>
      <c r="AC2450" s="113"/>
      <c r="AD2450" s="113"/>
      <c r="AE2450" s="113"/>
      <c r="AF2450" s="271"/>
      <c r="AG2450" s="270"/>
      <c r="AN2450" s="113"/>
      <c r="AO2450" s="113"/>
      <c r="AP2450" s="113"/>
      <c r="AQ2450" s="113"/>
      <c r="AR2450" s="113"/>
      <c r="AS2450" s="113"/>
      <c r="AT2450" s="113"/>
      <c r="AU2450" s="113"/>
    </row>
    <row r="2451" spans="3:47" x14ac:dyDescent="0.2">
      <c r="C2451" s="62"/>
      <c r="D2451" s="62"/>
      <c r="AA2451" s="113"/>
      <c r="AB2451" s="113"/>
      <c r="AC2451" s="113"/>
      <c r="AD2451" s="113"/>
      <c r="AE2451" s="113"/>
      <c r="AF2451" s="271"/>
      <c r="AG2451" s="270"/>
      <c r="AN2451" s="113"/>
      <c r="AO2451" s="113"/>
      <c r="AP2451" s="113"/>
      <c r="AQ2451" s="113"/>
      <c r="AR2451" s="113"/>
      <c r="AS2451" s="113"/>
      <c r="AT2451" s="113"/>
      <c r="AU2451" s="113"/>
    </row>
    <row r="2452" spans="3:47" x14ac:dyDescent="0.2">
      <c r="C2452" s="62"/>
      <c r="D2452" s="62"/>
      <c r="AA2452" s="113"/>
      <c r="AB2452" s="113"/>
      <c r="AC2452" s="113"/>
      <c r="AD2452" s="113"/>
      <c r="AE2452" s="113"/>
      <c r="AF2452" s="271"/>
      <c r="AG2452" s="270"/>
      <c r="AN2452" s="113"/>
      <c r="AO2452" s="113"/>
      <c r="AP2452" s="113"/>
      <c r="AQ2452" s="113"/>
      <c r="AR2452" s="113"/>
      <c r="AS2452" s="113"/>
      <c r="AT2452" s="113"/>
      <c r="AU2452" s="113"/>
    </row>
    <row r="2453" spans="3:47" x14ac:dyDescent="0.2">
      <c r="C2453" s="62"/>
      <c r="D2453" s="62"/>
      <c r="AA2453" s="113"/>
      <c r="AB2453" s="113"/>
      <c r="AC2453" s="113"/>
      <c r="AD2453" s="113"/>
      <c r="AE2453" s="113"/>
      <c r="AF2453" s="271"/>
      <c r="AG2453" s="270"/>
      <c r="AN2453" s="113"/>
      <c r="AO2453" s="113"/>
      <c r="AP2453" s="113"/>
      <c r="AQ2453" s="113"/>
      <c r="AR2453" s="113"/>
      <c r="AS2453" s="113"/>
      <c r="AT2453" s="113"/>
      <c r="AU2453" s="113"/>
    </row>
    <row r="2454" spans="3:47" x14ac:dyDescent="0.2">
      <c r="C2454" s="62"/>
      <c r="D2454" s="62"/>
      <c r="AA2454" s="113"/>
      <c r="AB2454" s="113"/>
      <c r="AC2454" s="113"/>
      <c r="AD2454" s="113"/>
      <c r="AE2454" s="113"/>
      <c r="AF2454" s="271"/>
      <c r="AG2454" s="270"/>
      <c r="AN2454" s="113"/>
      <c r="AO2454" s="113"/>
      <c r="AP2454" s="113"/>
      <c r="AQ2454" s="113"/>
      <c r="AR2454" s="113"/>
      <c r="AS2454" s="113"/>
      <c r="AT2454" s="113"/>
      <c r="AU2454" s="113"/>
    </row>
    <row r="2455" spans="3:47" x14ac:dyDescent="0.2">
      <c r="C2455" s="62"/>
      <c r="D2455" s="62"/>
      <c r="AA2455" s="113"/>
      <c r="AB2455" s="113"/>
      <c r="AC2455" s="113"/>
      <c r="AD2455" s="113"/>
      <c r="AE2455" s="113"/>
      <c r="AF2455" s="271"/>
      <c r="AG2455" s="270"/>
      <c r="AN2455" s="113"/>
      <c r="AO2455" s="113"/>
      <c r="AP2455" s="113"/>
      <c r="AQ2455" s="113"/>
      <c r="AR2455" s="113"/>
      <c r="AS2455" s="113"/>
      <c r="AT2455" s="113"/>
      <c r="AU2455" s="113"/>
    </row>
    <row r="2456" spans="3:47" x14ac:dyDescent="0.2">
      <c r="C2456" s="62"/>
      <c r="D2456" s="62"/>
      <c r="AA2456" s="113"/>
      <c r="AB2456" s="113"/>
      <c r="AC2456" s="113"/>
      <c r="AD2456" s="113"/>
      <c r="AE2456" s="113"/>
      <c r="AF2456" s="271"/>
      <c r="AG2456" s="270"/>
      <c r="AN2456" s="113"/>
      <c r="AO2456" s="113"/>
      <c r="AP2456" s="113"/>
      <c r="AQ2456" s="113"/>
      <c r="AR2456" s="113"/>
      <c r="AS2456" s="113"/>
      <c r="AT2456" s="113"/>
      <c r="AU2456" s="113"/>
    </row>
    <row r="2457" spans="3:47" x14ac:dyDescent="0.2">
      <c r="C2457" s="62"/>
      <c r="D2457" s="62"/>
      <c r="AA2457" s="113"/>
      <c r="AB2457" s="113"/>
      <c r="AC2457" s="113"/>
      <c r="AD2457" s="113"/>
      <c r="AE2457" s="113"/>
      <c r="AF2457" s="271"/>
      <c r="AG2457" s="270"/>
      <c r="AN2457" s="113"/>
      <c r="AO2457" s="113"/>
      <c r="AP2457" s="113"/>
      <c r="AQ2457" s="113"/>
      <c r="AR2457" s="113"/>
      <c r="AS2457" s="113"/>
      <c r="AT2457" s="113"/>
      <c r="AU2457" s="113"/>
    </row>
    <row r="2458" spans="3:47" x14ac:dyDescent="0.2">
      <c r="C2458" s="62"/>
      <c r="D2458" s="62"/>
      <c r="AA2458" s="113"/>
      <c r="AB2458" s="113"/>
      <c r="AC2458" s="113"/>
      <c r="AD2458" s="113"/>
      <c r="AE2458" s="113"/>
      <c r="AF2458" s="271"/>
      <c r="AG2458" s="270"/>
      <c r="AN2458" s="113"/>
      <c r="AO2458" s="113"/>
      <c r="AP2458" s="113"/>
      <c r="AQ2458" s="113"/>
      <c r="AR2458" s="113"/>
      <c r="AS2458" s="113"/>
      <c r="AT2458" s="113"/>
      <c r="AU2458" s="113"/>
    </row>
    <row r="2459" spans="3:47" x14ac:dyDescent="0.2">
      <c r="C2459" s="62"/>
      <c r="D2459" s="62"/>
      <c r="AA2459" s="113"/>
      <c r="AB2459" s="113"/>
      <c r="AC2459" s="113"/>
      <c r="AD2459" s="113"/>
      <c r="AE2459" s="113"/>
      <c r="AF2459" s="271"/>
      <c r="AG2459" s="270"/>
      <c r="AN2459" s="113"/>
      <c r="AO2459" s="113"/>
      <c r="AP2459" s="113"/>
      <c r="AQ2459" s="113"/>
      <c r="AR2459" s="113"/>
      <c r="AS2459" s="113"/>
      <c r="AT2459" s="113"/>
      <c r="AU2459" s="113"/>
    </row>
    <row r="2460" spans="3:47" x14ac:dyDescent="0.2">
      <c r="C2460" s="62"/>
      <c r="D2460" s="62"/>
      <c r="AA2460" s="113"/>
      <c r="AB2460" s="113"/>
      <c r="AC2460" s="113"/>
      <c r="AD2460" s="113"/>
      <c r="AE2460" s="113"/>
      <c r="AF2460" s="271"/>
      <c r="AG2460" s="270"/>
      <c r="AN2460" s="113"/>
      <c r="AO2460" s="113"/>
      <c r="AP2460" s="113"/>
      <c r="AQ2460" s="113"/>
      <c r="AR2460" s="113"/>
      <c r="AS2460" s="113"/>
      <c r="AT2460" s="113"/>
      <c r="AU2460" s="113"/>
    </row>
    <row r="2461" spans="3:47" x14ac:dyDescent="0.2">
      <c r="C2461" s="62"/>
      <c r="D2461" s="62"/>
      <c r="AA2461" s="113"/>
      <c r="AB2461" s="113"/>
      <c r="AC2461" s="113"/>
      <c r="AD2461" s="113"/>
      <c r="AE2461" s="113"/>
      <c r="AF2461" s="271"/>
      <c r="AG2461" s="270"/>
      <c r="AN2461" s="113"/>
      <c r="AO2461" s="113"/>
      <c r="AP2461" s="113"/>
      <c r="AQ2461" s="113"/>
      <c r="AR2461" s="113"/>
      <c r="AS2461" s="113"/>
      <c r="AT2461" s="113"/>
      <c r="AU2461" s="113"/>
    </row>
    <row r="2462" spans="3:47" x14ac:dyDescent="0.2">
      <c r="C2462" s="62"/>
      <c r="D2462" s="62"/>
      <c r="AA2462" s="113"/>
      <c r="AB2462" s="113"/>
      <c r="AC2462" s="113"/>
      <c r="AD2462" s="113"/>
      <c r="AE2462" s="113"/>
      <c r="AF2462" s="271"/>
      <c r="AG2462" s="270"/>
      <c r="AN2462" s="113"/>
      <c r="AO2462" s="113"/>
      <c r="AP2462" s="113"/>
      <c r="AQ2462" s="113"/>
      <c r="AR2462" s="113"/>
      <c r="AS2462" s="113"/>
      <c r="AT2462" s="113"/>
      <c r="AU2462" s="113"/>
    </row>
    <row r="2463" spans="3:47" x14ac:dyDescent="0.2">
      <c r="C2463" s="62"/>
      <c r="D2463" s="62"/>
      <c r="AA2463" s="113"/>
      <c r="AB2463" s="113"/>
      <c r="AC2463" s="113"/>
      <c r="AD2463" s="113"/>
      <c r="AE2463" s="113"/>
      <c r="AF2463" s="271"/>
      <c r="AG2463" s="270"/>
      <c r="AN2463" s="113"/>
      <c r="AO2463" s="113"/>
      <c r="AP2463" s="113"/>
      <c r="AQ2463" s="113"/>
      <c r="AR2463" s="113"/>
      <c r="AS2463" s="113"/>
      <c r="AT2463" s="113"/>
      <c r="AU2463" s="113"/>
    </row>
    <row r="2464" spans="3:47" x14ac:dyDescent="0.2">
      <c r="C2464" s="62"/>
      <c r="D2464" s="62"/>
      <c r="AA2464" s="113"/>
      <c r="AB2464" s="113"/>
      <c r="AC2464" s="113"/>
      <c r="AD2464" s="113"/>
      <c r="AE2464" s="113"/>
      <c r="AF2464" s="271"/>
      <c r="AG2464" s="270"/>
      <c r="AN2464" s="113"/>
      <c r="AO2464" s="113"/>
      <c r="AP2464" s="113"/>
      <c r="AQ2464" s="113"/>
      <c r="AR2464" s="113"/>
      <c r="AS2464" s="113"/>
      <c r="AT2464" s="113"/>
      <c r="AU2464" s="113"/>
    </row>
    <row r="2465" spans="3:47" x14ac:dyDescent="0.2">
      <c r="C2465" s="62"/>
      <c r="D2465" s="62"/>
      <c r="AA2465" s="113"/>
      <c r="AB2465" s="113"/>
      <c r="AC2465" s="113"/>
      <c r="AD2465" s="113"/>
      <c r="AE2465" s="113"/>
      <c r="AF2465" s="271"/>
      <c r="AG2465" s="270"/>
      <c r="AN2465" s="113"/>
      <c r="AO2465" s="113"/>
      <c r="AP2465" s="113"/>
      <c r="AQ2465" s="113"/>
      <c r="AR2465" s="113"/>
      <c r="AS2465" s="113"/>
      <c r="AT2465" s="113"/>
      <c r="AU2465" s="113"/>
    </row>
    <row r="2466" spans="3:47" x14ac:dyDescent="0.2">
      <c r="C2466" s="62"/>
      <c r="D2466" s="62"/>
      <c r="AA2466" s="113"/>
      <c r="AB2466" s="113"/>
      <c r="AC2466" s="113"/>
      <c r="AD2466" s="113"/>
      <c r="AE2466" s="113"/>
      <c r="AF2466" s="271"/>
      <c r="AG2466" s="270"/>
      <c r="AN2466" s="113"/>
      <c r="AO2466" s="113"/>
      <c r="AP2466" s="113"/>
      <c r="AQ2466" s="113"/>
      <c r="AR2466" s="113"/>
      <c r="AS2466" s="113"/>
      <c r="AT2466" s="113"/>
      <c r="AU2466" s="113"/>
    </row>
    <row r="2467" spans="3:47" x14ac:dyDescent="0.2">
      <c r="C2467" s="62"/>
      <c r="D2467" s="62"/>
      <c r="AA2467" s="113"/>
      <c r="AB2467" s="113"/>
      <c r="AC2467" s="113"/>
      <c r="AD2467" s="113"/>
      <c r="AE2467" s="113"/>
      <c r="AF2467" s="271"/>
      <c r="AG2467" s="270"/>
      <c r="AN2467" s="113"/>
      <c r="AO2467" s="113"/>
      <c r="AP2467" s="113"/>
      <c r="AQ2467" s="113"/>
      <c r="AR2467" s="113"/>
      <c r="AS2467" s="113"/>
      <c r="AT2467" s="113"/>
      <c r="AU2467" s="113"/>
    </row>
    <row r="2468" spans="3:47" x14ac:dyDescent="0.2">
      <c r="C2468" s="62"/>
      <c r="D2468" s="62"/>
      <c r="AA2468" s="113"/>
      <c r="AB2468" s="113"/>
      <c r="AC2468" s="113"/>
      <c r="AD2468" s="113"/>
      <c r="AE2468" s="113"/>
      <c r="AF2468" s="271"/>
      <c r="AG2468" s="270"/>
      <c r="AN2468" s="113"/>
      <c r="AO2468" s="113"/>
      <c r="AP2468" s="113"/>
      <c r="AQ2468" s="113"/>
      <c r="AR2468" s="113"/>
      <c r="AS2468" s="113"/>
      <c r="AT2468" s="113"/>
      <c r="AU2468" s="113"/>
    </row>
    <row r="2469" spans="3:47" x14ac:dyDescent="0.2">
      <c r="C2469" s="62"/>
      <c r="D2469" s="62"/>
      <c r="AA2469" s="113"/>
      <c r="AB2469" s="113"/>
      <c r="AC2469" s="113"/>
      <c r="AD2469" s="113"/>
      <c r="AE2469" s="113"/>
      <c r="AF2469" s="271"/>
      <c r="AG2469" s="270"/>
      <c r="AN2469" s="113"/>
      <c r="AO2469" s="113"/>
      <c r="AP2469" s="113"/>
      <c r="AQ2469" s="113"/>
      <c r="AR2469" s="113"/>
      <c r="AS2469" s="113"/>
      <c r="AT2469" s="113"/>
      <c r="AU2469" s="113"/>
    </row>
    <row r="2470" spans="3:47" x14ac:dyDescent="0.2">
      <c r="C2470" s="62"/>
      <c r="D2470" s="62"/>
      <c r="AA2470" s="113"/>
      <c r="AB2470" s="113"/>
      <c r="AC2470" s="113"/>
      <c r="AD2470" s="113"/>
      <c r="AE2470" s="113"/>
      <c r="AF2470" s="271"/>
      <c r="AG2470" s="270"/>
      <c r="AN2470" s="113"/>
      <c r="AO2470" s="113"/>
      <c r="AP2470" s="113"/>
      <c r="AQ2470" s="113"/>
      <c r="AR2470" s="113"/>
      <c r="AS2470" s="113"/>
      <c r="AT2470" s="113"/>
      <c r="AU2470" s="113"/>
    </row>
    <row r="2471" spans="3:47" x14ac:dyDescent="0.2">
      <c r="C2471" s="62"/>
      <c r="D2471" s="62"/>
      <c r="AA2471" s="113"/>
      <c r="AB2471" s="113"/>
      <c r="AC2471" s="113"/>
      <c r="AD2471" s="113"/>
      <c r="AE2471" s="113"/>
      <c r="AF2471" s="271"/>
      <c r="AG2471" s="270"/>
      <c r="AN2471" s="113"/>
      <c r="AO2471" s="113"/>
      <c r="AP2471" s="113"/>
      <c r="AQ2471" s="113"/>
      <c r="AR2471" s="113"/>
      <c r="AS2471" s="113"/>
      <c r="AT2471" s="113"/>
      <c r="AU2471" s="113"/>
    </row>
    <row r="2472" spans="3:47" x14ac:dyDescent="0.2">
      <c r="C2472" s="62"/>
      <c r="D2472" s="62"/>
      <c r="AA2472" s="113"/>
      <c r="AB2472" s="113"/>
      <c r="AC2472" s="113"/>
      <c r="AD2472" s="113"/>
      <c r="AE2472" s="113"/>
      <c r="AF2472" s="271"/>
      <c r="AG2472" s="270"/>
      <c r="AN2472" s="113"/>
      <c r="AO2472" s="113"/>
      <c r="AP2472" s="113"/>
      <c r="AQ2472" s="113"/>
      <c r="AR2472" s="113"/>
      <c r="AS2472" s="113"/>
      <c r="AT2472" s="113"/>
      <c r="AU2472" s="113"/>
    </row>
    <row r="2473" spans="3:47" x14ac:dyDescent="0.2">
      <c r="C2473" s="62"/>
      <c r="D2473" s="62"/>
      <c r="AA2473" s="113"/>
      <c r="AB2473" s="113"/>
      <c r="AC2473" s="113"/>
      <c r="AD2473" s="113"/>
      <c r="AE2473" s="113"/>
      <c r="AF2473" s="271"/>
      <c r="AG2473" s="270"/>
      <c r="AN2473" s="113"/>
      <c r="AO2473" s="113"/>
      <c r="AP2473" s="113"/>
      <c r="AQ2473" s="113"/>
      <c r="AR2473" s="113"/>
      <c r="AS2473" s="113"/>
      <c r="AT2473" s="113"/>
      <c r="AU2473" s="113"/>
    </row>
    <row r="2474" spans="3:47" x14ac:dyDescent="0.2">
      <c r="C2474" s="62"/>
      <c r="D2474" s="62"/>
      <c r="AA2474" s="113"/>
      <c r="AB2474" s="113"/>
      <c r="AC2474" s="113"/>
      <c r="AD2474" s="113"/>
      <c r="AE2474" s="113"/>
      <c r="AF2474" s="271"/>
      <c r="AG2474" s="270"/>
      <c r="AN2474" s="113"/>
      <c r="AO2474" s="113"/>
      <c r="AP2474" s="113"/>
      <c r="AQ2474" s="113"/>
      <c r="AR2474" s="113"/>
      <c r="AS2474" s="113"/>
      <c r="AT2474" s="113"/>
      <c r="AU2474" s="113"/>
    </row>
    <row r="2475" spans="3:47" x14ac:dyDescent="0.2">
      <c r="C2475" s="62"/>
      <c r="D2475" s="62"/>
      <c r="AA2475" s="113"/>
      <c r="AB2475" s="113"/>
      <c r="AC2475" s="113"/>
      <c r="AD2475" s="113"/>
      <c r="AE2475" s="113"/>
      <c r="AF2475" s="271"/>
      <c r="AG2475" s="270"/>
      <c r="AN2475" s="113"/>
      <c r="AO2475" s="113"/>
      <c r="AP2475" s="113"/>
      <c r="AQ2475" s="113"/>
      <c r="AR2475" s="113"/>
      <c r="AS2475" s="113"/>
      <c r="AT2475" s="113"/>
      <c r="AU2475" s="113"/>
    </row>
    <row r="2476" spans="3:47" x14ac:dyDescent="0.2">
      <c r="C2476" s="62"/>
      <c r="D2476" s="62"/>
      <c r="AA2476" s="113"/>
      <c r="AB2476" s="113"/>
      <c r="AC2476" s="113"/>
      <c r="AD2476" s="113"/>
      <c r="AE2476" s="113"/>
      <c r="AF2476" s="271"/>
      <c r="AG2476" s="270"/>
      <c r="AN2476" s="113"/>
      <c r="AO2476" s="113"/>
      <c r="AP2476" s="113"/>
      <c r="AQ2476" s="113"/>
      <c r="AR2476" s="113"/>
      <c r="AS2476" s="113"/>
      <c r="AT2476" s="113"/>
      <c r="AU2476" s="113"/>
    </row>
    <row r="2477" spans="3:47" x14ac:dyDescent="0.2">
      <c r="C2477" s="62"/>
      <c r="D2477" s="62"/>
      <c r="AA2477" s="113"/>
      <c r="AB2477" s="113"/>
      <c r="AC2477" s="113"/>
      <c r="AD2477" s="113"/>
      <c r="AE2477" s="113"/>
      <c r="AF2477" s="271"/>
      <c r="AG2477" s="270"/>
      <c r="AN2477" s="113"/>
      <c r="AO2477" s="113"/>
      <c r="AP2477" s="113"/>
      <c r="AQ2477" s="113"/>
      <c r="AR2477" s="113"/>
      <c r="AS2477" s="113"/>
      <c r="AT2477" s="113"/>
      <c r="AU2477" s="113"/>
    </row>
    <row r="2478" spans="3:47" x14ac:dyDescent="0.2">
      <c r="C2478" s="62"/>
      <c r="D2478" s="62"/>
      <c r="AA2478" s="113"/>
      <c r="AB2478" s="113"/>
      <c r="AC2478" s="113"/>
      <c r="AD2478" s="113"/>
      <c r="AE2478" s="113"/>
      <c r="AF2478" s="271"/>
      <c r="AG2478" s="270"/>
      <c r="AN2478" s="113"/>
      <c r="AO2478" s="113"/>
      <c r="AP2478" s="113"/>
      <c r="AQ2478" s="113"/>
      <c r="AR2478" s="113"/>
      <c r="AS2478" s="113"/>
      <c r="AT2478" s="113"/>
      <c r="AU2478" s="113"/>
    </row>
    <row r="2479" spans="3:47" x14ac:dyDescent="0.2">
      <c r="C2479" s="62"/>
      <c r="D2479" s="62"/>
      <c r="AA2479" s="113"/>
      <c r="AB2479" s="113"/>
      <c r="AC2479" s="113"/>
      <c r="AD2479" s="113"/>
      <c r="AE2479" s="113"/>
      <c r="AF2479" s="271"/>
      <c r="AG2479" s="270"/>
      <c r="AN2479" s="113"/>
      <c r="AO2479" s="113"/>
      <c r="AP2479" s="113"/>
      <c r="AQ2479" s="113"/>
      <c r="AR2479" s="113"/>
      <c r="AS2479" s="113"/>
      <c r="AT2479" s="113"/>
      <c r="AU2479" s="113"/>
    </row>
    <row r="2480" spans="3:47" x14ac:dyDescent="0.2">
      <c r="C2480" s="62"/>
      <c r="D2480" s="62"/>
      <c r="AA2480" s="113"/>
      <c r="AB2480" s="113"/>
      <c r="AC2480" s="113"/>
      <c r="AD2480" s="113"/>
      <c r="AE2480" s="113"/>
      <c r="AF2480" s="271"/>
      <c r="AG2480" s="270"/>
      <c r="AN2480" s="113"/>
      <c r="AO2480" s="113"/>
      <c r="AP2480" s="113"/>
      <c r="AQ2480" s="113"/>
      <c r="AR2480" s="113"/>
      <c r="AS2480" s="113"/>
      <c r="AT2480" s="113"/>
      <c r="AU2480" s="113"/>
    </row>
    <row r="2481" spans="3:47" x14ac:dyDescent="0.2">
      <c r="C2481" s="62"/>
      <c r="D2481" s="62"/>
      <c r="AA2481" s="113"/>
      <c r="AB2481" s="113"/>
      <c r="AC2481" s="113"/>
      <c r="AD2481" s="113"/>
      <c r="AE2481" s="113"/>
      <c r="AF2481" s="271"/>
      <c r="AG2481" s="270"/>
      <c r="AN2481" s="113"/>
      <c r="AO2481" s="113"/>
      <c r="AP2481" s="113"/>
      <c r="AQ2481" s="113"/>
      <c r="AR2481" s="113"/>
      <c r="AS2481" s="113"/>
      <c r="AT2481" s="113"/>
      <c r="AU2481" s="113"/>
    </row>
    <row r="2482" spans="3:47" x14ac:dyDescent="0.2">
      <c r="C2482" s="62"/>
      <c r="D2482" s="62"/>
      <c r="AA2482" s="113"/>
      <c r="AB2482" s="113"/>
      <c r="AC2482" s="113"/>
      <c r="AD2482" s="113"/>
      <c r="AE2482" s="113"/>
      <c r="AF2482" s="271"/>
      <c r="AG2482" s="270"/>
      <c r="AN2482" s="113"/>
      <c r="AO2482" s="113"/>
      <c r="AP2482" s="113"/>
      <c r="AQ2482" s="113"/>
      <c r="AR2482" s="113"/>
      <c r="AS2482" s="113"/>
      <c r="AT2482" s="113"/>
      <c r="AU2482" s="113"/>
    </row>
    <row r="2483" spans="3:47" x14ac:dyDescent="0.2">
      <c r="C2483" s="62"/>
      <c r="D2483" s="62"/>
      <c r="AA2483" s="113"/>
      <c r="AB2483" s="113"/>
      <c r="AC2483" s="113"/>
      <c r="AD2483" s="113"/>
      <c r="AE2483" s="113"/>
      <c r="AF2483" s="271"/>
      <c r="AG2483" s="270"/>
      <c r="AN2483" s="113"/>
      <c r="AO2483" s="113"/>
      <c r="AP2483" s="113"/>
      <c r="AQ2483" s="113"/>
      <c r="AR2483" s="113"/>
      <c r="AS2483" s="113"/>
      <c r="AT2483" s="113"/>
      <c r="AU2483" s="113"/>
    </row>
    <row r="2484" spans="3:47" x14ac:dyDescent="0.2">
      <c r="C2484" s="62"/>
      <c r="D2484" s="62"/>
      <c r="AA2484" s="113"/>
      <c r="AB2484" s="113"/>
      <c r="AC2484" s="113"/>
      <c r="AD2484" s="113"/>
      <c r="AE2484" s="113"/>
      <c r="AF2484" s="271"/>
      <c r="AG2484" s="270"/>
      <c r="AN2484" s="113"/>
      <c r="AO2484" s="113"/>
      <c r="AP2484" s="113"/>
      <c r="AQ2484" s="113"/>
      <c r="AR2484" s="113"/>
      <c r="AS2484" s="113"/>
      <c r="AT2484" s="113"/>
      <c r="AU2484" s="113"/>
    </row>
    <row r="2485" spans="3:47" x14ac:dyDescent="0.2">
      <c r="C2485" s="62"/>
      <c r="D2485" s="62"/>
      <c r="AA2485" s="113"/>
      <c r="AB2485" s="113"/>
      <c r="AC2485" s="113"/>
      <c r="AD2485" s="113"/>
      <c r="AE2485" s="113"/>
      <c r="AF2485" s="271"/>
      <c r="AG2485" s="270"/>
      <c r="AN2485" s="113"/>
      <c r="AO2485" s="113"/>
      <c r="AP2485" s="113"/>
      <c r="AQ2485" s="113"/>
      <c r="AR2485" s="113"/>
      <c r="AS2485" s="113"/>
      <c r="AT2485" s="113"/>
      <c r="AU2485" s="113"/>
    </row>
    <row r="2486" spans="3:47" x14ac:dyDescent="0.2">
      <c r="C2486" s="62"/>
      <c r="D2486" s="62"/>
      <c r="AA2486" s="113"/>
      <c r="AB2486" s="113"/>
      <c r="AC2486" s="113"/>
      <c r="AD2486" s="113"/>
      <c r="AE2486" s="113"/>
      <c r="AF2486" s="271"/>
      <c r="AG2486" s="270"/>
      <c r="AN2486" s="113"/>
      <c r="AO2486" s="113"/>
      <c r="AP2486" s="113"/>
      <c r="AQ2486" s="113"/>
      <c r="AR2486" s="113"/>
      <c r="AS2486" s="113"/>
      <c r="AT2486" s="113"/>
      <c r="AU2486" s="113"/>
    </row>
    <row r="2487" spans="3:47" x14ac:dyDescent="0.2">
      <c r="C2487" s="62"/>
      <c r="D2487" s="62"/>
      <c r="AA2487" s="113"/>
      <c r="AB2487" s="113"/>
      <c r="AC2487" s="113"/>
      <c r="AD2487" s="113"/>
      <c r="AE2487" s="113"/>
      <c r="AF2487" s="271"/>
      <c r="AG2487" s="270"/>
      <c r="AN2487" s="113"/>
      <c r="AO2487" s="113"/>
      <c r="AP2487" s="113"/>
      <c r="AQ2487" s="113"/>
      <c r="AR2487" s="113"/>
      <c r="AS2487" s="113"/>
      <c r="AT2487" s="113"/>
      <c r="AU2487" s="113"/>
    </row>
    <row r="2488" spans="3:47" x14ac:dyDescent="0.2">
      <c r="C2488" s="62"/>
      <c r="D2488" s="62"/>
      <c r="AA2488" s="113"/>
      <c r="AB2488" s="113"/>
      <c r="AC2488" s="113"/>
      <c r="AD2488" s="113"/>
      <c r="AE2488" s="113"/>
      <c r="AF2488" s="271"/>
      <c r="AG2488" s="270"/>
      <c r="AN2488" s="113"/>
      <c r="AO2488" s="113"/>
      <c r="AP2488" s="113"/>
      <c r="AQ2488" s="113"/>
      <c r="AR2488" s="113"/>
      <c r="AS2488" s="113"/>
      <c r="AT2488" s="113"/>
      <c r="AU2488" s="113"/>
    </row>
    <row r="2489" spans="3:47" x14ac:dyDescent="0.2">
      <c r="C2489" s="62"/>
      <c r="D2489" s="62"/>
      <c r="AA2489" s="113"/>
      <c r="AB2489" s="113"/>
      <c r="AC2489" s="113"/>
      <c r="AD2489" s="113"/>
      <c r="AE2489" s="113"/>
      <c r="AF2489" s="271"/>
      <c r="AG2489" s="270"/>
      <c r="AN2489" s="113"/>
      <c r="AO2489" s="113"/>
      <c r="AP2489" s="113"/>
      <c r="AQ2489" s="113"/>
      <c r="AR2489" s="113"/>
      <c r="AS2489" s="113"/>
      <c r="AT2489" s="113"/>
      <c r="AU2489" s="113"/>
    </row>
    <row r="2490" spans="3:47" x14ac:dyDescent="0.2">
      <c r="C2490" s="62"/>
      <c r="D2490" s="62"/>
      <c r="AA2490" s="113"/>
      <c r="AB2490" s="113"/>
      <c r="AC2490" s="113"/>
      <c r="AD2490" s="113"/>
      <c r="AE2490" s="113"/>
      <c r="AF2490" s="271"/>
      <c r="AG2490" s="270"/>
      <c r="AN2490" s="113"/>
      <c r="AO2490" s="113"/>
      <c r="AP2490" s="113"/>
      <c r="AQ2490" s="113"/>
      <c r="AR2490" s="113"/>
      <c r="AS2490" s="113"/>
      <c r="AT2490" s="113"/>
      <c r="AU2490" s="113"/>
    </row>
    <row r="2491" spans="3:47" x14ac:dyDescent="0.2">
      <c r="C2491" s="62"/>
      <c r="D2491" s="62"/>
      <c r="AA2491" s="113"/>
      <c r="AB2491" s="113"/>
      <c r="AC2491" s="113"/>
      <c r="AD2491" s="113"/>
      <c r="AE2491" s="113"/>
      <c r="AF2491" s="271"/>
      <c r="AG2491" s="270"/>
      <c r="AN2491" s="113"/>
      <c r="AO2491" s="113"/>
      <c r="AP2491" s="113"/>
      <c r="AQ2491" s="113"/>
      <c r="AR2491" s="113"/>
      <c r="AS2491" s="113"/>
      <c r="AT2491" s="113"/>
      <c r="AU2491" s="113"/>
    </row>
    <row r="2492" spans="3:47" x14ac:dyDescent="0.2">
      <c r="C2492" s="62"/>
      <c r="D2492" s="62"/>
      <c r="AA2492" s="113"/>
      <c r="AB2492" s="113"/>
      <c r="AC2492" s="113"/>
      <c r="AD2492" s="113"/>
      <c r="AE2492" s="113"/>
      <c r="AF2492" s="271"/>
      <c r="AG2492" s="270"/>
      <c r="AN2492" s="113"/>
      <c r="AO2492" s="113"/>
      <c r="AP2492" s="113"/>
      <c r="AQ2492" s="113"/>
      <c r="AR2492" s="113"/>
      <c r="AS2492" s="113"/>
      <c r="AT2492" s="113"/>
      <c r="AU2492" s="113"/>
    </row>
    <row r="2493" spans="3:47" x14ac:dyDescent="0.2">
      <c r="C2493" s="62"/>
      <c r="D2493" s="62"/>
      <c r="AA2493" s="113"/>
      <c r="AB2493" s="113"/>
      <c r="AC2493" s="113"/>
      <c r="AD2493" s="113"/>
      <c r="AE2493" s="113"/>
      <c r="AF2493" s="271"/>
      <c r="AG2493" s="270"/>
      <c r="AN2493" s="113"/>
      <c r="AO2493" s="113"/>
      <c r="AP2493" s="113"/>
      <c r="AQ2493" s="113"/>
      <c r="AR2493" s="113"/>
      <c r="AS2493" s="113"/>
      <c r="AT2493" s="113"/>
      <c r="AU2493" s="113"/>
    </row>
    <row r="2494" spans="3:47" x14ac:dyDescent="0.2">
      <c r="C2494" s="62"/>
      <c r="D2494" s="62"/>
      <c r="AA2494" s="113"/>
      <c r="AB2494" s="113"/>
      <c r="AC2494" s="113"/>
      <c r="AD2494" s="113"/>
      <c r="AE2494" s="113"/>
      <c r="AF2494" s="271"/>
      <c r="AG2494" s="270"/>
      <c r="AN2494" s="113"/>
      <c r="AO2494" s="113"/>
      <c r="AP2494" s="113"/>
      <c r="AQ2494" s="113"/>
      <c r="AR2494" s="113"/>
      <c r="AS2494" s="113"/>
      <c r="AT2494" s="113"/>
      <c r="AU2494" s="113"/>
    </row>
    <row r="2495" spans="3:47" x14ac:dyDescent="0.2">
      <c r="C2495" s="62"/>
      <c r="D2495" s="62"/>
      <c r="AA2495" s="113"/>
      <c r="AB2495" s="113"/>
      <c r="AC2495" s="113"/>
      <c r="AD2495" s="113"/>
      <c r="AE2495" s="113"/>
      <c r="AF2495" s="271"/>
      <c r="AG2495" s="270"/>
      <c r="AN2495" s="113"/>
      <c r="AO2495" s="113"/>
      <c r="AP2495" s="113"/>
      <c r="AQ2495" s="113"/>
      <c r="AR2495" s="113"/>
      <c r="AS2495" s="113"/>
      <c r="AT2495" s="113"/>
      <c r="AU2495" s="113"/>
    </row>
    <row r="2496" spans="3:47" x14ac:dyDescent="0.2">
      <c r="C2496" s="62"/>
      <c r="D2496" s="62"/>
      <c r="AA2496" s="113"/>
      <c r="AB2496" s="113"/>
      <c r="AC2496" s="113"/>
      <c r="AD2496" s="113"/>
      <c r="AE2496" s="113"/>
      <c r="AF2496" s="271"/>
      <c r="AG2496" s="270"/>
      <c r="AN2496" s="113"/>
      <c r="AO2496" s="113"/>
      <c r="AP2496" s="113"/>
      <c r="AQ2496" s="113"/>
      <c r="AR2496" s="113"/>
      <c r="AS2496" s="113"/>
      <c r="AT2496" s="113"/>
      <c r="AU2496" s="113"/>
    </row>
    <row r="2497" spans="3:47" x14ac:dyDescent="0.2">
      <c r="C2497" s="62"/>
      <c r="D2497" s="62"/>
      <c r="AA2497" s="113"/>
      <c r="AB2497" s="113"/>
      <c r="AC2497" s="113"/>
      <c r="AD2497" s="113"/>
      <c r="AE2497" s="113"/>
      <c r="AF2497" s="271"/>
      <c r="AG2497" s="270"/>
      <c r="AN2497" s="113"/>
      <c r="AO2497" s="113"/>
      <c r="AP2497" s="113"/>
      <c r="AQ2497" s="113"/>
      <c r="AR2497" s="113"/>
      <c r="AS2497" s="113"/>
      <c r="AT2497" s="113"/>
      <c r="AU2497" s="113"/>
    </row>
    <row r="2498" spans="3:47" x14ac:dyDescent="0.2">
      <c r="C2498" s="62"/>
      <c r="D2498" s="62"/>
      <c r="AA2498" s="113"/>
      <c r="AB2498" s="113"/>
      <c r="AC2498" s="113"/>
      <c r="AD2498" s="113"/>
      <c r="AE2498" s="113"/>
      <c r="AF2498" s="271"/>
      <c r="AG2498" s="270"/>
      <c r="AN2498" s="113"/>
      <c r="AO2498" s="113"/>
      <c r="AP2498" s="113"/>
      <c r="AQ2498" s="113"/>
      <c r="AR2498" s="113"/>
      <c r="AS2498" s="113"/>
      <c r="AT2498" s="113"/>
      <c r="AU2498" s="113"/>
    </row>
    <row r="2499" spans="3:47" x14ac:dyDescent="0.2">
      <c r="C2499" s="62"/>
      <c r="D2499" s="62"/>
      <c r="AA2499" s="113"/>
      <c r="AB2499" s="113"/>
      <c r="AC2499" s="113"/>
      <c r="AD2499" s="113"/>
      <c r="AE2499" s="113"/>
      <c r="AF2499" s="271"/>
      <c r="AG2499" s="270"/>
      <c r="AN2499" s="113"/>
      <c r="AO2499" s="113"/>
      <c r="AP2499" s="113"/>
      <c r="AQ2499" s="113"/>
      <c r="AR2499" s="113"/>
      <c r="AS2499" s="113"/>
      <c r="AT2499" s="113"/>
      <c r="AU2499" s="113"/>
    </row>
    <row r="2500" spans="3:47" x14ac:dyDescent="0.2">
      <c r="C2500" s="62"/>
      <c r="D2500" s="62"/>
      <c r="AA2500" s="113"/>
      <c r="AB2500" s="113"/>
      <c r="AC2500" s="113"/>
      <c r="AD2500" s="113"/>
      <c r="AE2500" s="113"/>
      <c r="AF2500" s="271"/>
      <c r="AG2500" s="270"/>
      <c r="AN2500" s="113"/>
      <c r="AO2500" s="113"/>
      <c r="AP2500" s="113"/>
      <c r="AQ2500" s="113"/>
      <c r="AR2500" s="113"/>
      <c r="AS2500" s="113"/>
      <c r="AT2500" s="113"/>
      <c r="AU2500" s="113"/>
    </row>
    <row r="2501" spans="3:47" x14ac:dyDescent="0.2">
      <c r="C2501" s="62"/>
      <c r="D2501" s="62"/>
      <c r="AA2501" s="113"/>
      <c r="AB2501" s="113"/>
      <c r="AC2501" s="113"/>
      <c r="AD2501" s="113"/>
      <c r="AE2501" s="113"/>
      <c r="AF2501" s="271"/>
      <c r="AG2501" s="270"/>
      <c r="AN2501" s="113"/>
      <c r="AO2501" s="113"/>
      <c r="AP2501" s="113"/>
      <c r="AQ2501" s="113"/>
      <c r="AR2501" s="113"/>
      <c r="AS2501" s="113"/>
      <c r="AT2501" s="113"/>
      <c r="AU2501" s="113"/>
    </row>
    <row r="2502" spans="3:47" x14ac:dyDescent="0.2">
      <c r="C2502" s="62"/>
      <c r="D2502" s="62"/>
      <c r="AA2502" s="113"/>
      <c r="AB2502" s="113"/>
      <c r="AC2502" s="113"/>
      <c r="AD2502" s="113"/>
      <c r="AE2502" s="113"/>
      <c r="AF2502" s="271"/>
      <c r="AG2502" s="270"/>
      <c r="AN2502" s="113"/>
      <c r="AO2502" s="113"/>
      <c r="AP2502" s="113"/>
      <c r="AQ2502" s="113"/>
      <c r="AR2502" s="113"/>
      <c r="AS2502" s="113"/>
      <c r="AT2502" s="113"/>
      <c r="AU2502" s="113"/>
    </row>
    <row r="2503" spans="3:47" x14ac:dyDescent="0.2">
      <c r="C2503" s="62"/>
      <c r="D2503" s="62"/>
      <c r="AA2503" s="113"/>
      <c r="AB2503" s="113"/>
      <c r="AC2503" s="113"/>
      <c r="AD2503" s="113"/>
      <c r="AE2503" s="113"/>
      <c r="AF2503" s="271"/>
      <c r="AG2503" s="270"/>
      <c r="AN2503" s="113"/>
      <c r="AO2503" s="113"/>
      <c r="AP2503" s="113"/>
      <c r="AQ2503" s="113"/>
      <c r="AR2503" s="113"/>
      <c r="AS2503" s="113"/>
      <c r="AT2503" s="113"/>
      <c r="AU2503" s="113"/>
    </row>
    <row r="2504" spans="3:47" x14ac:dyDescent="0.2">
      <c r="C2504" s="62"/>
      <c r="D2504" s="62"/>
      <c r="AA2504" s="113"/>
      <c r="AB2504" s="113"/>
      <c r="AC2504" s="113"/>
      <c r="AD2504" s="113"/>
      <c r="AE2504" s="113"/>
      <c r="AF2504" s="271"/>
      <c r="AG2504" s="270"/>
      <c r="AN2504" s="113"/>
      <c r="AO2504" s="113"/>
      <c r="AP2504" s="113"/>
      <c r="AQ2504" s="113"/>
      <c r="AR2504" s="113"/>
      <c r="AS2504" s="113"/>
      <c r="AT2504" s="113"/>
      <c r="AU2504" s="113"/>
    </row>
    <row r="2505" spans="3:47" x14ac:dyDescent="0.2">
      <c r="C2505" s="62"/>
      <c r="D2505" s="62"/>
      <c r="AA2505" s="113"/>
      <c r="AB2505" s="113"/>
      <c r="AC2505" s="113"/>
      <c r="AD2505" s="113"/>
      <c r="AE2505" s="113"/>
      <c r="AF2505" s="271"/>
      <c r="AG2505" s="270"/>
      <c r="AN2505" s="113"/>
      <c r="AO2505" s="113"/>
      <c r="AP2505" s="113"/>
      <c r="AQ2505" s="113"/>
      <c r="AR2505" s="113"/>
      <c r="AS2505" s="113"/>
      <c r="AT2505" s="113"/>
      <c r="AU2505" s="113"/>
    </row>
    <row r="2506" spans="3:47" x14ac:dyDescent="0.2">
      <c r="C2506" s="62"/>
      <c r="D2506" s="62"/>
      <c r="AA2506" s="113"/>
      <c r="AB2506" s="113"/>
      <c r="AC2506" s="113"/>
      <c r="AD2506" s="113"/>
      <c r="AE2506" s="113"/>
      <c r="AF2506" s="271"/>
      <c r="AG2506" s="270"/>
      <c r="AN2506" s="113"/>
      <c r="AO2506" s="113"/>
      <c r="AP2506" s="113"/>
      <c r="AQ2506" s="113"/>
      <c r="AR2506" s="113"/>
      <c r="AS2506" s="113"/>
      <c r="AT2506" s="113"/>
      <c r="AU2506" s="113"/>
    </row>
    <row r="2507" spans="3:47" x14ac:dyDescent="0.2">
      <c r="C2507" s="62"/>
      <c r="D2507" s="62"/>
      <c r="AA2507" s="113"/>
      <c r="AB2507" s="113"/>
      <c r="AC2507" s="113"/>
      <c r="AD2507" s="113"/>
      <c r="AE2507" s="113"/>
      <c r="AF2507" s="271"/>
      <c r="AG2507" s="270"/>
      <c r="AN2507" s="113"/>
      <c r="AO2507" s="113"/>
      <c r="AP2507" s="113"/>
      <c r="AQ2507" s="113"/>
      <c r="AR2507" s="113"/>
      <c r="AS2507" s="113"/>
      <c r="AT2507" s="113"/>
      <c r="AU2507" s="113"/>
    </row>
    <row r="2508" spans="3:47" x14ac:dyDescent="0.2">
      <c r="C2508" s="62"/>
      <c r="D2508" s="62"/>
      <c r="AA2508" s="113"/>
      <c r="AB2508" s="113"/>
      <c r="AC2508" s="113"/>
      <c r="AD2508" s="113"/>
      <c r="AE2508" s="113"/>
      <c r="AF2508" s="271"/>
      <c r="AG2508" s="270"/>
      <c r="AN2508" s="113"/>
      <c r="AO2508" s="113"/>
      <c r="AP2508" s="113"/>
      <c r="AQ2508" s="113"/>
      <c r="AR2508" s="113"/>
      <c r="AS2508" s="113"/>
      <c r="AT2508" s="113"/>
      <c r="AU2508" s="113"/>
    </row>
    <row r="2509" spans="3:47" x14ac:dyDescent="0.2">
      <c r="C2509" s="62"/>
      <c r="D2509" s="62"/>
      <c r="AA2509" s="113"/>
      <c r="AB2509" s="113"/>
      <c r="AC2509" s="113"/>
      <c r="AD2509" s="113"/>
      <c r="AE2509" s="113"/>
      <c r="AF2509" s="271"/>
      <c r="AG2509" s="270"/>
      <c r="AN2509" s="113"/>
      <c r="AO2509" s="113"/>
      <c r="AP2509" s="113"/>
      <c r="AQ2509" s="113"/>
      <c r="AR2509" s="113"/>
      <c r="AS2509" s="113"/>
      <c r="AT2509" s="113"/>
      <c r="AU2509" s="113"/>
    </row>
    <row r="2510" spans="3:47" x14ac:dyDescent="0.2">
      <c r="C2510" s="62"/>
      <c r="D2510" s="62"/>
      <c r="AA2510" s="113"/>
      <c r="AB2510" s="113"/>
      <c r="AC2510" s="113"/>
      <c r="AD2510" s="113"/>
      <c r="AE2510" s="113"/>
      <c r="AF2510" s="271"/>
      <c r="AG2510" s="270"/>
      <c r="AN2510" s="113"/>
      <c r="AO2510" s="113"/>
      <c r="AP2510" s="113"/>
      <c r="AQ2510" s="113"/>
      <c r="AR2510" s="113"/>
      <c r="AS2510" s="113"/>
      <c r="AT2510" s="113"/>
      <c r="AU2510" s="113"/>
    </row>
    <row r="2511" spans="3:47" x14ac:dyDescent="0.2">
      <c r="C2511" s="62"/>
      <c r="D2511" s="62"/>
      <c r="AA2511" s="113"/>
      <c r="AB2511" s="113"/>
      <c r="AC2511" s="113"/>
      <c r="AD2511" s="113"/>
      <c r="AE2511" s="113"/>
      <c r="AF2511" s="271"/>
      <c r="AG2511" s="270"/>
      <c r="AN2511" s="113"/>
      <c r="AO2511" s="113"/>
      <c r="AP2511" s="113"/>
      <c r="AQ2511" s="113"/>
      <c r="AR2511" s="113"/>
      <c r="AS2511" s="113"/>
      <c r="AT2511" s="113"/>
      <c r="AU2511" s="113"/>
    </row>
    <row r="2512" spans="3:47" x14ac:dyDescent="0.2">
      <c r="C2512" s="62"/>
      <c r="D2512" s="62"/>
      <c r="AA2512" s="113"/>
      <c r="AB2512" s="113"/>
      <c r="AC2512" s="113"/>
      <c r="AD2512" s="113"/>
      <c r="AE2512" s="113"/>
      <c r="AF2512" s="271"/>
      <c r="AG2512" s="270"/>
      <c r="AN2512" s="113"/>
      <c r="AO2512" s="113"/>
      <c r="AP2512" s="113"/>
      <c r="AQ2512" s="113"/>
      <c r="AR2512" s="113"/>
      <c r="AS2512" s="113"/>
      <c r="AT2512" s="113"/>
      <c r="AU2512" s="113"/>
    </row>
    <row r="2513" spans="3:47" x14ac:dyDescent="0.2">
      <c r="C2513" s="62"/>
      <c r="D2513" s="62"/>
      <c r="AA2513" s="113"/>
      <c r="AB2513" s="113"/>
      <c r="AC2513" s="113"/>
      <c r="AD2513" s="113"/>
      <c r="AE2513" s="113"/>
      <c r="AF2513" s="271"/>
      <c r="AG2513" s="270"/>
      <c r="AN2513" s="113"/>
      <c r="AO2513" s="113"/>
      <c r="AP2513" s="113"/>
      <c r="AQ2513" s="113"/>
      <c r="AR2513" s="113"/>
      <c r="AS2513" s="113"/>
      <c r="AT2513" s="113"/>
      <c r="AU2513" s="113"/>
    </row>
    <row r="2514" spans="3:47" x14ac:dyDescent="0.2">
      <c r="C2514" s="62"/>
      <c r="D2514" s="62"/>
      <c r="AA2514" s="113"/>
      <c r="AB2514" s="113"/>
      <c r="AC2514" s="113"/>
      <c r="AD2514" s="113"/>
      <c r="AE2514" s="113"/>
      <c r="AF2514" s="271"/>
      <c r="AG2514" s="270"/>
      <c r="AN2514" s="113"/>
      <c r="AO2514" s="113"/>
      <c r="AP2514" s="113"/>
      <c r="AQ2514" s="113"/>
      <c r="AR2514" s="113"/>
      <c r="AS2514" s="113"/>
      <c r="AT2514" s="113"/>
      <c r="AU2514" s="113"/>
    </row>
    <row r="2515" spans="3:47" x14ac:dyDescent="0.2">
      <c r="C2515" s="62"/>
      <c r="D2515" s="62"/>
      <c r="AA2515" s="113"/>
      <c r="AB2515" s="113"/>
      <c r="AC2515" s="113"/>
      <c r="AD2515" s="113"/>
      <c r="AE2515" s="113"/>
      <c r="AF2515" s="271"/>
      <c r="AG2515" s="270"/>
      <c r="AN2515" s="113"/>
      <c r="AO2515" s="113"/>
      <c r="AP2515" s="113"/>
      <c r="AQ2515" s="113"/>
      <c r="AR2515" s="113"/>
      <c r="AS2515" s="113"/>
      <c r="AT2515" s="113"/>
      <c r="AU2515" s="113"/>
    </row>
    <row r="2516" spans="3:47" x14ac:dyDescent="0.2">
      <c r="C2516" s="62"/>
      <c r="D2516" s="62"/>
      <c r="AA2516" s="113"/>
      <c r="AB2516" s="113"/>
      <c r="AC2516" s="113"/>
      <c r="AD2516" s="113"/>
      <c r="AE2516" s="113"/>
      <c r="AF2516" s="271"/>
      <c r="AG2516" s="270"/>
      <c r="AN2516" s="113"/>
      <c r="AO2516" s="113"/>
      <c r="AP2516" s="113"/>
      <c r="AQ2516" s="113"/>
      <c r="AR2516" s="113"/>
      <c r="AS2516" s="113"/>
      <c r="AT2516" s="113"/>
      <c r="AU2516" s="113"/>
    </row>
    <row r="2517" spans="3:47" x14ac:dyDescent="0.2">
      <c r="C2517" s="62"/>
      <c r="D2517" s="62"/>
      <c r="AA2517" s="113"/>
      <c r="AB2517" s="113"/>
      <c r="AC2517" s="113"/>
      <c r="AD2517" s="113"/>
      <c r="AE2517" s="113"/>
      <c r="AF2517" s="271"/>
      <c r="AG2517" s="270"/>
      <c r="AN2517" s="113"/>
      <c r="AO2517" s="113"/>
      <c r="AP2517" s="113"/>
      <c r="AQ2517" s="113"/>
      <c r="AR2517" s="113"/>
      <c r="AS2517" s="113"/>
      <c r="AT2517" s="113"/>
      <c r="AU2517" s="113"/>
    </row>
    <row r="2518" spans="3:47" x14ac:dyDescent="0.2">
      <c r="C2518" s="62"/>
      <c r="D2518" s="62"/>
      <c r="AA2518" s="113"/>
      <c r="AB2518" s="113"/>
      <c r="AC2518" s="113"/>
      <c r="AD2518" s="113"/>
      <c r="AE2518" s="113"/>
      <c r="AF2518" s="271"/>
      <c r="AG2518" s="270"/>
      <c r="AN2518" s="113"/>
      <c r="AO2518" s="113"/>
      <c r="AP2518" s="113"/>
      <c r="AQ2518" s="113"/>
      <c r="AR2518" s="113"/>
      <c r="AS2518" s="113"/>
      <c r="AT2518" s="113"/>
      <c r="AU2518" s="113"/>
    </row>
    <row r="2519" spans="3:47" x14ac:dyDescent="0.2">
      <c r="C2519" s="62"/>
      <c r="D2519" s="62"/>
      <c r="AA2519" s="113"/>
      <c r="AB2519" s="113"/>
      <c r="AC2519" s="113"/>
      <c r="AD2519" s="113"/>
      <c r="AE2519" s="113"/>
      <c r="AF2519" s="271"/>
      <c r="AG2519" s="270"/>
      <c r="AN2519" s="113"/>
      <c r="AO2519" s="113"/>
      <c r="AP2519" s="113"/>
      <c r="AQ2519" s="113"/>
      <c r="AR2519" s="113"/>
      <c r="AS2519" s="113"/>
      <c r="AT2519" s="113"/>
      <c r="AU2519" s="113"/>
    </row>
    <row r="2520" spans="3:47" x14ac:dyDescent="0.2">
      <c r="C2520" s="62"/>
      <c r="D2520" s="62"/>
      <c r="AA2520" s="113"/>
      <c r="AB2520" s="113"/>
      <c r="AC2520" s="113"/>
      <c r="AD2520" s="113"/>
      <c r="AE2520" s="113"/>
      <c r="AF2520" s="271"/>
      <c r="AG2520" s="270"/>
      <c r="AN2520" s="113"/>
      <c r="AO2520" s="113"/>
      <c r="AP2520" s="113"/>
      <c r="AQ2520" s="113"/>
      <c r="AR2520" s="113"/>
      <c r="AS2520" s="113"/>
      <c r="AT2520" s="113"/>
      <c r="AU2520" s="113"/>
    </row>
    <row r="2521" spans="3:47" x14ac:dyDescent="0.2">
      <c r="C2521" s="62"/>
      <c r="D2521" s="62"/>
      <c r="AA2521" s="113"/>
      <c r="AB2521" s="113"/>
      <c r="AC2521" s="113"/>
      <c r="AD2521" s="113"/>
      <c r="AE2521" s="113"/>
      <c r="AF2521" s="271"/>
      <c r="AG2521" s="270"/>
      <c r="AN2521" s="113"/>
      <c r="AO2521" s="113"/>
      <c r="AP2521" s="113"/>
      <c r="AQ2521" s="113"/>
      <c r="AR2521" s="113"/>
      <c r="AS2521" s="113"/>
      <c r="AT2521" s="113"/>
      <c r="AU2521" s="113"/>
    </row>
    <row r="2522" spans="3:47" x14ac:dyDescent="0.2">
      <c r="C2522" s="62"/>
      <c r="D2522" s="62"/>
      <c r="AA2522" s="113"/>
      <c r="AB2522" s="113"/>
      <c r="AC2522" s="113"/>
      <c r="AD2522" s="113"/>
      <c r="AE2522" s="113"/>
      <c r="AF2522" s="271"/>
      <c r="AG2522" s="270"/>
      <c r="AN2522" s="113"/>
      <c r="AO2522" s="113"/>
      <c r="AP2522" s="113"/>
      <c r="AQ2522" s="113"/>
      <c r="AR2522" s="113"/>
      <c r="AS2522" s="113"/>
      <c r="AT2522" s="113"/>
      <c r="AU2522" s="113"/>
    </row>
    <row r="2523" spans="3:47" x14ac:dyDescent="0.2">
      <c r="C2523" s="62"/>
      <c r="D2523" s="62"/>
      <c r="AA2523" s="113"/>
      <c r="AB2523" s="113"/>
      <c r="AC2523" s="113"/>
      <c r="AD2523" s="113"/>
      <c r="AE2523" s="113"/>
      <c r="AF2523" s="271"/>
      <c r="AG2523" s="270"/>
      <c r="AN2523" s="113"/>
      <c r="AO2523" s="113"/>
      <c r="AP2523" s="113"/>
      <c r="AQ2523" s="113"/>
      <c r="AR2523" s="113"/>
      <c r="AS2523" s="113"/>
      <c r="AT2523" s="113"/>
      <c r="AU2523" s="113"/>
    </row>
    <row r="2524" spans="3:47" x14ac:dyDescent="0.2">
      <c r="C2524" s="62"/>
      <c r="D2524" s="62"/>
      <c r="AA2524" s="113"/>
      <c r="AB2524" s="113"/>
      <c r="AC2524" s="113"/>
      <c r="AD2524" s="113"/>
      <c r="AE2524" s="113"/>
      <c r="AF2524" s="271"/>
      <c r="AG2524" s="270"/>
      <c r="AN2524" s="113"/>
      <c r="AO2524" s="113"/>
      <c r="AP2524" s="113"/>
      <c r="AQ2524" s="113"/>
      <c r="AR2524" s="113"/>
      <c r="AS2524" s="113"/>
      <c r="AT2524" s="113"/>
      <c r="AU2524" s="113"/>
    </row>
    <row r="2525" spans="3:47" x14ac:dyDescent="0.2">
      <c r="C2525" s="62"/>
      <c r="D2525" s="62"/>
      <c r="AA2525" s="113"/>
      <c r="AB2525" s="113"/>
      <c r="AC2525" s="113"/>
      <c r="AD2525" s="113"/>
      <c r="AE2525" s="113"/>
      <c r="AF2525" s="271"/>
      <c r="AG2525" s="270"/>
      <c r="AN2525" s="113"/>
      <c r="AO2525" s="113"/>
      <c r="AP2525" s="113"/>
      <c r="AQ2525" s="113"/>
      <c r="AR2525" s="113"/>
      <c r="AS2525" s="113"/>
      <c r="AT2525" s="113"/>
      <c r="AU2525" s="113"/>
    </row>
    <row r="2526" spans="3:47" x14ac:dyDescent="0.2">
      <c r="C2526" s="62"/>
      <c r="D2526" s="62"/>
      <c r="AA2526" s="113"/>
      <c r="AB2526" s="113"/>
      <c r="AC2526" s="113"/>
      <c r="AD2526" s="113"/>
      <c r="AE2526" s="113"/>
      <c r="AF2526" s="271"/>
      <c r="AG2526" s="270"/>
      <c r="AN2526" s="113"/>
      <c r="AO2526" s="113"/>
      <c r="AP2526" s="113"/>
      <c r="AQ2526" s="113"/>
      <c r="AR2526" s="113"/>
      <c r="AS2526" s="113"/>
      <c r="AT2526" s="113"/>
      <c r="AU2526" s="113"/>
    </row>
    <row r="2527" spans="3:47" x14ac:dyDescent="0.2">
      <c r="C2527" s="62"/>
      <c r="D2527" s="62"/>
      <c r="AA2527" s="113"/>
      <c r="AB2527" s="113"/>
      <c r="AC2527" s="113"/>
      <c r="AD2527" s="113"/>
      <c r="AE2527" s="113"/>
      <c r="AF2527" s="271"/>
      <c r="AG2527" s="270"/>
      <c r="AN2527" s="113"/>
      <c r="AO2527" s="113"/>
      <c r="AP2527" s="113"/>
      <c r="AQ2527" s="113"/>
      <c r="AR2527" s="113"/>
      <c r="AS2527" s="113"/>
      <c r="AT2527" s="113"/>
      <c r="AU2527" s="113"/>
    </row>
    <row r="2528" spans="3:47" x14ac:dyDescent="0.2">
      <c r="C2528" s="62"/>
      <c r="D2528" s="62"/>
      <c r="AA2528" s="113"/>
      <c r="AB2528" s="113"/>
      <c r="AC2528" s="113"/>
      <c r="AD2528" s="113"/>
      <c r="AE2528" s="113"/>
      <c r="AF2528" s="271"/>
      <c r="AG2528" s="270"/>
      <c r="AN2528" s="113"/>
      <c r="AO2528" s="113"/>
      <c r="AP2528" s="113"/>
      <c r="AQ2528" s="113"/>
      <c r="AR2528" s="113"/>
      <c r="AS2528" s="113"/>
      <c r="AT2528" s="113"/>
      <c r="AU2528" s="113"/>
    </row>
    <row r="2529" spans="3:47" x14ac:dyDescent="0.2">
      <c r="C2529" s="62"/>
      <c r="D2529" s="62"/>
      <c r="AA2529" s="113"/>
      <c r="AB2529" s="113"/>
      <c r="AC2529" s="113"/>
      <c r="AD2529" s="113"/>
      <c r="AE2529" s="113"/>
      <c r="AF2529" s="271"/>
      <c r="AG2529" s="270"/>
      <c r="AN2529" s="113"/>
      <c r="AO2529" s="113"/>
      <c r="AP2529" s="113"/>
      <c r="AQ2529" s="113"/>
      <c r="AR2529" s="113"/>
      <c r="AS2529" s="113"/>
      <c r="AT2529" s="113"/>
      <c r="AU2529" s="113"/>
    </row>
    <row r="2530" spans="3:47" x14ac:dyDescent="0.2">
      <c r="C2530" s="62"/>
      <c r="D2530" s="62"/>
      <c r="AA2530" s="113"/>
      <c r="AB2530" s="113"/>
      <c r="AC2530" s="113"/>
      <c r="AD2530" s="113"/>
      <c r="AE2530" s="113"/>
      <c r="AF2530" s="271"/>
      <c r="AG2530" s="270"/>
      <c r="AN2530" s="113"/>
      <c r="AO2530" s="113"/>
      <c r="AP2530" s="113"/>
      <c r="AQ2530" s="113"/>
      <c r="AR2530" s="113"/>
      <c r="AS2530" s="113"/>
      <c r="AT2530" s="113"/>
      <c r="AU2530" s="113"/>
    </row>
    <row r="2531" spans="3:47" x14ac:dyDescent="0.2">
      <c r="C2531" s="62"/>
      <c r="D2531" s="62"/>
      <c r="AA2531" s="113"/>
      <c r="AB2531" s="113"/>
      <c r="AC2531" s="113"/>
      <c r="AD2531" s="113"/>
      <c r="AE2531" s="113"/>
      <c r="AF2531" s="271"/>
      <c r="AG2531" s="270"/>
      <c r="AN2531" s="113"/>
      <c r="AO2531" s="113"/>
      <c r="AP2531" s="113"/>
      <c r="AQ2531" s="113"/>
      <c r="AR2531" s="113"/>
      <c r="AS2531" s="113"/>
      <c r="AT2531" s="113"/>
      <c r="AU2531" s="113"/>
    </row>
    <row r="2532" spans="3:47" x14ac:dyDescent="0.2">
      <c r="C2532" s="62"/>
      <c r="D2532" s="62"/>
      <c r="AA2532" s="113"/>
      <c r="AB2532" s="113"/>
      <c r="AC2532" s="113"/>
      <c r="AD2532" s="113"/>
      <c r="AE2532" s="113"/>
      <c r="AF2532" s="271"/>
      <c r="AG2532" s="270"/>
      <c r="AN2532" s="113"/>
      <c r="AO2532" s="113"/>
      <c r="AP2532" s="113"/>
      <c r="AQ2532" s="113"/>
      <c r="AR2532" s="113"/>
      <c r="AS2532" s="113"/>
      <c r="AT2532" s="113"/>
      <c r="AU2532" s="113"/>
    </row>
    <row r="2533" spans="3:47" x14ac:dyDescent="0.2">
      <c r="C2533" s="62"/>
      <c r="D2533" s="62"/>
      <c r="AA2533" s="113"/>
      <c r="AB2533" s="113"/>
      <c r="AC2533" s="113"/>
      <c r="AD2533" s="113"/>
      <c r="AE2533" s="113"/>
      <c r="AF2533" s="271"/>
      <c r="AG2533" s="270"/>
      <c r="AN2533" s="113"/>
      <c r="AO2533" s="113"/>
      <c r="AP2533" s="113"/>
      <c r="AQ2533" s="113"/>
      <c r="AR2533" s="113"/>
      <c r="AS2533" s="113"/>
      <c r="AT2533" s="113"/>
      <c r="AU2533" s="113"/>
    </row>
    <row r="2534" spans="3:47" x14ac:dyDescent="0.2">
      <c r="C2534" s="62"/>
      <c r="D2534" s="62"/>
      <c r="AA2534" s="113"/>
      <c r="AB2534" s="113"/>
      <c r="AC2534" s="113"/>
      <c r="AD2534" s="113"/>
      <c r="AE2534" s="113"/>
      <c r="AF2534" s="271"/>
      <c r="AG2534" s="270"/>
      <c r="AN2534" s="113"/>
      <c r="AO2534" s="113"/>
      <c r="AP2534" s="113"/>
      <c r="AQ2534" s="113"/>
      <c r="AR2534" s="113"/>
      <c r="AS2534" s="113"/>
      <c r="AT2534" s="113"/>
      <c r="AU2534" s="113"/>
    </row>
    <row r="2535" spans="3:47" x14ac:dyDescent="0.2">
      <c r="C2535" s="62"/>
      <c r="D2535" s="62"/>
      <c r="AA2535" s="113"/>
      <c r="AB2535" s="113"/>
      <c r="AC2535" s="113"/>
      <c r="AD2535" s="113"/>
      <c r="AE2535" s="113"/>
      <c r="AF2535" s="271"/>
      <c r="AG2535" s="270"/>
      <c r="AN2535" s="113"/>
      <c r="AO2535" s="113"/>
      <c r="AP2535" s="113"/>
      <c r="AQ2535" s="113"/>
      <c r="AR2535" s="113"/>
      <c r="AS2535" s="113"/>
      <c r="AT2535" s="113"/>
      <c r="AU2535" s="113"/>
    </row>
    <row r="2536" spans="3:47" x14ac:dyDescent="0.2">
      <c r="C2536" s="62"/>
      <c r="D2536" s="62"/>
      <c r="AA2536" s="113"/>
      <c r="AB2536" s="113"/>
      <c r="AC2536" s="113"/>
      <c r="AD2536" s="113"/>
      <c r="AE2536" s="113"/>
      <c r="AF2536" s="271"/>
      <c r="AG2536" s="270"/>
      <c r="AN2536" s="113"/>
      <c r="AO2536" s="113"/>
      <c r="AP2536" s="113"/>
      <c r="AQ2536" s="113"/>
      <c r="AR2536" s="113"/>
      <c r="AS2536" s="113"/>
      <c r="AT2536" s="113"/>
      <c r="AU2536" s="113"/>
    </row>
    <row r="2537" spans="3:47" x14ac:dyDescent="0.2">
      <c r="C2537" s="62"/>
      <c r="D2537" s="62"/>
      <c r="AA2537" s="113"/>
      <c r="AB2537" s="113"/>
      <c r="AC2537" s="113"/>
      <c r="AD2537" s="113"/>
      <c r="AE2537" s="113"/>
      <c r="AF2537" s="271"/>
      <c r="AG2537" s="270"/>
      <c r="AN2537" s="113"/>
      <c r="AO2537" s="113"/>
      <c r="AP2537" s="113"/>
      <c r="AQ2537" s="113"/>
      <c r="AR2537" s="113"/>
      <c r="AS2537" s="113"/>
      <c r="AT2537" s="113"/>
      <c r="AU2537" s="113"/>
    </row>
    <row r="2538" spans="3:47" x14ac:dyDescent="0.2">
      <c r="C2538" s="62"/>
      <c r="D2538" s="62"/>
      <c r="AA2538" s="113"/>
      <c r="AB2538" s="113"/>
      <c r="AC2538" s="113"/>
      <c r="AD2538" s="113"/>
      <c r="AE2538" s="113"/>
      <c r="AF2538" s="271"/>
      <c r="AG2538" s="270"/>
      <c r="AN2538" s="113"/>
      <c r="AO2538" s="113"/>
      <c r="AP2538" s="113"/>
      <c r="AQ2538" s="113"/>
      <c r="AR2538" s="113"/>
      <c r="AS2538" s="113"/>
      <c r="AT2538" s="113"/>
      <c r="AU2538" s="113"/>
    </row>
    <row r="2539" spans="3:47" x14ac:dyDescent="0.2">
      <c r="C2539" s="62"/>
      <c r="D2539" s="62"/>
      <c r="AA2539" s="113"/>
      <c r="AB2539" s="113"/>
      <c r="AC2539" s="113"/>
      <c r="AD2539" s="113"/>
      <c r="AE2539" s="113"/>
      <c r="AF2539" s="271"/>
      <c r="AG2539" s="270"/>
      <c r="AN2539" s="113"/>
      <c r="AO2539" s="113"/>
      <c r="AP2539" s="113"/>
      <c r="AQ2539" s="113"/>
      <c r="AR2539" s="113"/>
      <c r="AS2539" s="113"/>
      <c r="AT2539" s="113"/>
      <c r="AU2539" s="113"/>
    </row>
    <row r="2540" spans="3:47" x14ac:dyDescent="0.2">
      <c r="C2540" s="62"/>
      <c r="D2540" s="62"/>
      <c r="AA2540" s="113"/>
      <c r="AB2540" s="113"/>
      <c r="AC2540" s="113"/>
      <c r="AD2540" s="113"/>
      <c r="AE2540" s="113"/>
      <c r="AF2540" s="271"/>
      <c r="AG2540" s="270"/>
      <c r="AN2540" s="113"/>
      <c r="AO2540" s="113"/>
      <c r="AP2540" s="113"/>
      <c r="AQ2540" s="113"/>
      <c r="AR2540" s="113"/>
      <c r="AS2540" s="113"/>
      <c r="AT2540" s="113"/>
      <c r="AU2540" s="113"/>
    </row>
    <row r="2541" spans="3:47" x14ac:dyDescent="0.2">
      <c r="C2541" s="62"/>
      <c r="D2541" s="62"/>
      <c r="AA2541" s="113"/>
      <c r="AB2541" s="113"/>
      <c r="AC2541" s="113"/>
      <c r="AD2541" s="113"/>
      <c r="AE2541" s="113"/>
      <c r="AF2541" s="271"/>
      <c r="AG2541" s="270"/>
      <c r="AN2541" s="113"/>
      <c r="AO2541" s="113"/>
      <c r="AP2541" s="113"/>
      <c r="AQ2541" s="113"/>
      <c r="AR2541" s="113"/>
      <c r="AS2541" s="113"/>
      <c r="AT2541" s="113"/>
      <c r="AU2541" s="113"/>
    </row>
    <row r="2542" spans="3:47" x14ac:dyDescent="0.2">
      <c r="C2542" s="62"/>
      <c r="D2542" s="62"/>
      <c r="AA2542" s="113"/>
      <c r="AB2542" s="113"/>
      <c r="AC2542" s="113"/>
      <c r="AD2542" s="113"/>
      <c r="AE2542" s="113"/>
      <c r="AF2542" s="271"/>
      <c r="AG2542" s="270"/>
      <c r="AN2542" s="113"/>
      <c r="AO2542" s="113"/>
      <c r="AP2542" s="113"/>
      <c r="AQ2542" s="113"/>
      <c r="AR2542" s="113"/>
      <c r="AS2542" s="113"/>
      <c r="AT2542" s="113"/>
      <c r="AU2542" s="113"/>
    </row>
    <row r="2543" spans="3:47" x14ac:dyDescent="0.2">
      <c r="C2543" s="62"/>
      <c r="D2543" s="62"/>
    </row>
    <row r="2544" spans="3:47" x14ac:dyDescent="0.2">
      <c r="C2544" s="62"/>
      <c r="D2544" s="62"/>
    </row>
    <row r="2545" spans="3:4" x14ac:dyDescent="0.2">
      <c r="C2545" s="62"/>
      <c r="D2545" s="62"/>
    </row>
    <row r="2546" spans="3:4" x14ac:dyDescent="0.2">
      <c r="C2546" s="62"/>
      <c r="D2546" s="62"/>
    </row>
    <row r="2547" spans="3:4" x14ac:dyDescent="0.2">
      <c r="C2547" s="62"/>
      <c r="D2547" s="62"/>
    </row>
    <row r="2548" spans="3:4" x14ac:dyDescent="0.2">
      <c r="C2548" s="62"/>
      <c r="D2548" s="62"/>
    </row>
    <row r="2549" spans="3:4" x14ac:dyDescent="0.2">
      <c r="C2549" s="62"/>
      <c r="D2549" s="62"/>
    </row>
    <row r="2550" spans="3:4" x14ac:dyDescent="0.2">
      <c r="C2550" s="62"/>
      <c r="D2550" s="62"/>
    </row>
    <row r="2551" spans="3:4" x14ac:dyDescent="0.2">
      <c r="C2551" s="62"/>
      <c r="D2551" s="62"/>
    </row>
    <row r="2552" spans="3:4" x14ac:dyDescent="0.2">
      <c r="C2552" s="62"/>
      <c r="D2552" s="62"/>
    </row>
    <row r="2553" spans="3:4" x14ac:dyDescent="0.2">
      <c r="C2553" s="62"/>
      <c r="D2553" s="62"/>
    </row>
    <row r="2554" spans="3:4" x14ac:dyDescent="0.2">
      <c r="C2554" s="62"/>
      <c r="D2554" s="62"/>
    </row>
    <row r="2555" spans="3:4" x14ac:dyDescent="0.2">
      <c r="C2555" s="62"/>
      <c r="D2555" s="62"/>
    </row>
    <row r="2556" spans="3:4" x14ac:dyDescent="0.2">
      <c r="C2556" s="62"/>
      <c r="D2556" s="62"/>
    </row>
    <row r="2557" spans="3:4" x14ac:dyDescent="0.2">
      <c r="C2557" s="62"/>
      <c r="D2557" s="62"/>
    </row>
    <row r="2558" spans="3:4" x14ac:dyDescent="0.2">
      <c r="C2558" s="62"/>
      <c r="D2558" s="62"/>
    </row>
    <row r="2559" spans="3:4" x14ac:dyDescent="0.2">
      <c r="C2559" s="62"/>
      <c r="D2559" s="62"/>
    </row>
    <row r="2560" spans="3:4" x14ac:dyDescent="0.2">
      <c r="C2560" s="62"/>
      <c r="D2560" s="62"/>
    </row>
    <row r="2561" spans="3:4" x14ac:dyDescent="0.2">
      <c r="C2561" s="62"/>
      <c r="D2561" s="62"/>
    </row>
    <row r="2562" spans="3:4" x14ac:dyDescent="0.2">
      <c r="C2562" s="62"/>
      <c r="D2562" s="62"/>
    </row>
    <row r="2563" spans="3:4" x14ac:dyDescent="0.2">
      <c r="C2563" s="62"/>
      <c r="D2563" s="62"/>
    </row>
    <row r="2564" spans="3:4" x14ac:dyDescent="0.2">
      <c r="C2564" s="62"/>
      <c r="D2564" s="62"/>
    </row>
    <row r="2565" spans="3:4" x14ac:dyDescent="0.2">
      <c r="C2565" s="62"/>
      <c r="D2565" s="62"/>
    </row>
    <row r="2566" spans="3:4" x14ac:dyDescent="0.2">
      <c r="C2566" s="62"/>
      <c r="D2566" s="62"/>
    </row>
    <row r="2567" spans="3:4" x14ac:dyDescent="0.2">
      <c r="C2567" s="62"/>
      <c r="D2567" s="62"/>
    </row>
    <row r="2568" spans="3:4" x14ac:dyDescent="0.2">
      <c r="C2568" s="62"/>
      <c r="D2568" s="62"/>
    </row>
    <row r="2569" spans="3:4" x14ac:dyDescent="0.2">
      <c r="C2569" s="62"/>
      <c r="D2569" s="62"/>
    </row>
    <row r="2570" spans="3:4" x14ac:dyDescent="0.2">
      <c r="C2570" s="62"/>
      <c r="D2570" s="62"/>
    </row>
    <row r="2571" spans="3:4" x14ac:dyDescent="0.2">
      <c r="C2571" s="62"/>
      <c r="D2571" s="62"/>
    </row>
    <row r="2572" spans="3:4" x14ac:dyDescent="0.2">
      <c r="C2572" s="62"/>
      <c r="D2572" s="62"/>
    </row>
    <row r="2573" spans="3:4" x14ac:dyDescent="0.2">
      <c r="C2573" s="62"/>
      <c r="D2573" s="62"/>
    </row>
    <row r="2574" spans="3:4" x14ac:dyDescent="0.2">
      <c r="C2574" s="62"/>
      <c r="D2574" s="62"/>
    </row>
    <row r="2575" spans="3:4" x14ac:dyDescent="0.2">
      <c r="C2575" s="62"/>
      <c r="D2575" s="62"/>
    </row>
    <row r="2576" spans="3:4" x14ac:dyDescent="0.2">
      <c r="C2576" s="62"/>
      <c r="D2576" s="62"/>
    </row>
    <row r="2577" spans="3:4" x14ac:dyDescent="0.2">
      <c r="C2577" s="62"/>
      <c r="D2577" s="62"/>
    </row>
    <row r="2578" spans="3:4" x14ac:dyDescent="0.2">
      <c r="C2578" s="62"/>
      <c r="D2578" s="62"/>
    </row>
    <row r="2579" spans="3:4" x14ac:dyDescent="0.2">
      <c r="C2579" s="62"/>
      <c r="D2579" s="62"/>
    </row>
    <row r="2580" spans="3:4" x14ac:dyDescent="0.2">
      <c r="C2580" s="62"/>
      <c r="D2580" s="62"/>
    </row>
    <row r="2581" spans="3:4" x14ac:dyDescent="0.2">
      <c r="C2581" s="62"/>
      <c r="D2581" s="62"/>
    </row>
    <row r="2582" spans="3:4" x14ac:dyDescent="0.2">
      <c r="C2582" s="62"/>
      <c r="D2582" s="62"/>
    </row>
    <row r="2583" spans="3:4" x14ac:dyDescent="0.2">
      <c r="C2583" s="62"/>
      <c r="D2583" s="62"/>
    </row>
    <row r="2584" spans="3:4" x14ac:dyDescent="0.2">
      <c r="C2584" s="62"/>
      <c r="D2584" s="62"/>
    </row>
    <row r="2585" spans="3:4" x14ac:dyDescent="0.2">
      <c r="C2585" s="62"/>
      <c r="D2585" s="62"/>
    </row>
    <row r="2586" spans="3:4" x14ac:dyDescent="0.2">
      <c r="C2586" s="62"/>
      <c r="D2586" s="62"/>
    </row>
    <row r="2587" spans="3:4" x14ac:dyDescent="0.2">
      <c r="C2587" s="62"/>
      <c r="D2587" s="62"/>
    </row>
    <row r="2588" spans="3:4" x14ac:dyDescent="0.2">
      <c r="C2588" s="62"/>
      <c r="D2588" s="62"/>
    </row>
    <row r="2589" spans="3:4" x14ac:dyDescent="0.2">
      <c r="C2589" s="62"/>
      <c r="D2589" s="62"/>
    </row>
    <row r="2590" spans="3:4" x14ac:dyDescent="0.2">
      <c r="C2590" s="62"/>
      <c r="D2590" s="62"/>
    </row>
    <row r="2591" spans="3:4" x14ac:dyDescent="0.2">
      <c r="C2591" s="62"/>
      <c r="D2591" s="62"/>
    </row>
    <row r="2592" spans="3:4" x14ac:dyDescent="0.2">
      <c r="C2592" s="62"/>
      <c r="D2592" s="62"/>
    </row>
    <row r="2593" spans="3:4" x14ac:dyDescent="0.2">
      <c r="C2593" s="62"/>
      <c r="D2593" s="62"/>
    </row>
    <row r="2594" spans="3:4" x14ac:dyDescent="0.2">
      <c r="C2594" s="62"/>
      <c r="D2594" s="62"/>
    </row>
    <row r="2595" spans="3:4" x14ac:dyDescent="0.2">
      <c r="C2595" s="62"/>
      <c r="D2595" s="62"/>
    </row>
    <row r="2596" spans="3:4" x14ac:dyDescent="0.2">
      <c r="C2596" s="62"/>
      <c r="D2596" s="62"/>
    </row>
    <row r="2597" spans="3:4" x14ac:dyDescent="0.2">
      <c r="C2597" s="62"/>
      <c r="D2597" s="62"/>
    </row>
    <row r="2598" spans="3:4" x14ac:dyDescent="0.2">
      <c r="C2598" s="62"/>
      <c r="D2598" s="62"/>
    </row>
    <row r="2599" spans="3:4" x14ac:dyDescent="0.2">
      <c r="C2599" s="62"/>
      <c r="D2599" s="62"/>
    </row>
    <row r="2600" spans="3:4" x14ac:dyDescent="0.2">
      <c r="C2600" s="62"/>
      <c r="D2600" s="62"/>
    </row>
    <row r="2601" spans="3:4" x14ac:dyDescent="0.2">
      <c r="C2601" s="62"/>
      <c r="D2601" s="62"/>
    </row>
    <row r="2602" spans="3:4" x14ac:dyDescent="0.2">
      <c r="C2602" s="62"/>
      <c r="D2602" s="62"/>
    </row>
    <row r="2603" spans="3:4" x14ac:dyDescent="0.2">
      <c r="C2603" s="62"/>
      <c r="D2603" s="62"/>
    </row>
    <row r="2604" spans="3:4" x14ac:dyDescent="0.2">
      <c r="C2604" s="62"/>
      <c r="D2604" s="62"/>
    </row>
    <row r="2605" spans="3:4" x14ac:dyDescent="0.2">
      <c r="C2605" s="62"/>
      <c r="D2605" s="62"/>
    </row>
    <row r="2606" spans="3:4" x14ac:dyDescent="0.2">
      <c r="C2606" s="62"/>
      <c r="D2606" s="62"/>
    </row>
    <row r="2607" spans="3:4" x14ac:dyDescent="0.2">
      <c r="C2607" s="62"/>
      <c r="D2607" s="62"/>
    </row>
    <row r="2608" spans="3:4" x14ac:dyDescent="0.2">
      <c r="C2608" s="62"/>
      <c r="D2608" s="62"/>
    </row>
    <row r="2609" spans="3:4" x14ac:dyDescent="0.2">
      <c r="C2609" s="62"/>
      <c r="D2609" s="62"/>
    </row>
    <row r="2610" spans="3:4" x14ac:dyDescent="0.2">
      <c r="C2610" s="62"/>
      <c r="D2610" s="62"/>
    </row>
    <row r="2611" spans="3:4" x14ac:dyDescent="0.2">
      <c r="C2611" s="62"/>
      <c r="D2611" s="62"/>
    </row>
    <row r="2612" spans="3:4" x14ac:dyDescent="0.2">
      <c r="C2612" s="62"/>
      <c r="D2612" s="62"/>
    </row>
    <row r="2613" spans="3:4" x14ac:dyDescent="0.2">
      <c r="C2613" s="62"/>
      <c r="D2613" s="62"/>
    </row>
    <row r="2614" spans="3:4" x14ac:dyDescent="0.2">
      <c r="C2614" s="62"/>
      <c r="D2614" s="62"/>
    </row>
    <row r="2615" spans="3:4" x14ac:dyDescent="0.2">
      <c r="C2615" s="62"/>
      <c r="D2615" s="62"/>
    </row>
    <row r="2616" spans="3:4" x14ac:dyDescent="0.2">
      <c r="C2616" s="62"/>
      <c r="D2616" s="62"/>
    </row>
    <row r="2617" spans="3:4" x14ac:dyDescent="0.2">
      <c r="C2617" s="62"/>
      <c r="D2617" s="62"/>
    </row>
    <row r="2618" spans="3:4" x14ac:dyDescent="0.2">
      <c r="C2618" s="62"/>
      <c r="D2618" s="62"/>
    </row>
    <row r="2619" spans="3:4" x14ac:dyDescent="0.2">
      <c r="C2619" s="62"/>
      <c r="D2619" s="62"/>
    </row>
    <row r="2620" spans="3:4" x14ac:dyDescent="0.2">
      <c r="C2620" s="62"/>
      <c r="D2620" s="62"/>
    </row>
    <row r="2621" spans="3:4" x14ac:dyDescent="0.2">
      <c r="C2621" s="62"/>
      <c r="D2621" s="62"/>
    </row>
    <row r="2622" spans="3:4" x14ac:dyDescent="0.2">
      <c r="C2622" s="62"/>
      <c r="D2622" s="62"/>
    </row>
    <row r="2623" spans="3:4" x14ac:dyDescent="0.2">
      <c r="C2623" s="62"/>
      <c r="D2623" s="62"/>
    </row>
    <row r="2624" spans="3:4" x14ac:dyDescent="0.2">
      <c r="C2624" s="62"/>
      <c r="D2624" s="62"/>
    </row>
    <row r="2625" spans="3:4" x14ac:dyDescent="0.2">
      <c r="C2625" s="62"/>
      <c r="D2625" s="62"/>
    </row>
    <row r="2626" spans="3:4" x14ac:dyDescent="0.2">
      <c r="C2626" s="62"/>
      <c r="D2626" s="62"/>
    </row>
    <row r="2627" spans="3:4" x14ac:dyDescent="0.2">
      <c r="C2627" s="62"/>
      <c r="D2627" s="62"/>
    </row>
    <row r="2628" spans="3:4" x14ac:dyDescent="0.2">
      <c r="C2628" s="62"/>
      <c r="D2628" s="62"/>
    </row>
    <row r="2629" spans="3:4" x14ac:dyDescent="0.2">
      <c r="C2629" s="62"/>
      <c r="D2629" s="62"/>
    </row>
    <row r="2630" spans="3:4" x14ac:dyDescent="0.2">
      <c r="C2630" s="62"/>
      <c r="D2630" s="62"/>
    </row>
    <row r="2631" spans="3:4" x14ac:dyDescent="0.2">
      <c r="C2631" s="62"/>
      <c r="D2631" s="62"/>
    </row>
    <row r="2632" spans="3:4" x14ac:dyDescent="0.2">
      <c r="C2632" s="62"/>
      <c r="D2632" s="62"/>
    </row>
    <row r="2633" spans="3:4" x14ac:dyDescent="0.2">
      <c r="C2633" s="62"/>
      <c r="D2633" s="62"/>
    </row>
    <row r="2634" spans="3:4" x14ac:dyDescent="0.2">
      <c r="C2634" s="62"/>
      <c r="D2634" s="62"/>
    </row>
    <row r="2635" spans="3:4" x14ac:dyDescent="0.2">
      <c r="C2635" s="62"/>
      <c r="D2635" s="62"/>
    </row>
    <row r="2636" spans="3:4" x14ac:dyDescent="0.2">
      <c r="C2636" s="62"/>
      <c r="D2636" s="62"/>
    </row>
    <row r="2637" spans="3:4" x14ac:dyDescent="0.2">
      <c r="C2637" s="62"/>
      <c r="D2637" s="62"/>
    </row>
    <row r="2638" spans="3:4" x14ac:dyDescent="0.2">
      <c r="C2638" s="62"/>
      <c r="D2638" s="62"/>
    </row>
    <row r="2639" spans="3:4" x14ac:dyDescent="0.2">
      <c r="C2639" s="62"/>
      <c r="D2639" s="62"/>
    </row>
    <row r="2640" spans="3:4" x14ac:dyDescent="0.2">
      <c r="C2640" s="62"/>
      <c r="D2640" s="62"/>
    </row>
    <row r="2641" spans="3:4" x14ac:dyDescent="0.2">
      <c r="C2641" s="62"/>
      <c r="D2641" s="62"/>
    </row>
    <row r="2642" spans="3:4" x14ac:dyDescent="0.2">
      <c r="C2642" s="62"/>
      <c r="D2642" s="62"/>
    </row>
    <row r="2643" spans="3:4" x14ac:dyDescent="0.2">
      <c r="C2643" s="62"/>
      <c r="D2643" s="62"/>
    </row>
    <row r="2644" spans="3:4" x14ac:dyDescent="0.2">
      <c r="C2644" s="62"/>
      <c r="D2644" s="62"/>
    </row>
    <row r="2645" spans="3:4" x14ac:dyDescent="0.2">
      <c r="C2645" s="62"/>
      <c r="D2645" s="62"/>
    </row>
    <row r="2646" spans="3:4" x14ac:dyDescent="0.2">
      <c r="C2646" s="62"/>
      <c r="D2646" s="62"/>
    </row>
    <row r="2647" spans="3:4" x14ac:dyDescent="0.2">
      <c r="C2647" s="62"/>
      <c r="D2647" s="62"/>
    </row>
    <row r="2648" spans="3:4" x14ac:dyDescent="0.2">
      <c r="C2648" s="62"/>
      <c r="D2648" s="62"/>
    </row>
    <row r="2649" spans="3:4" x14ac:dyDescent="0.2">
      <c r="C2649" s="62"/>
      <c r="D2649" s="62"/>
    </row>
    <row r="2650" spans="3:4" x14ac:dyDescent="0.2">
      <c r="C2650" s="62"/>
      <c r="D2650" s="62"/>
    </row>
    <row r="2651" spans="3:4" x14ac:dyDescent="0.2">
      <c r="C2651" s="62"/>
      <c r="D2651" s="62"/>
    </row>
    <row r="2652" spans="3:4" x14ac:dyDescent="0.2">
      <c r="C2652" s="62"/>
      <c r="D2652" s="62"/>
    </row>
    <row r="2653" spans="3:4" x14ac:dyDescent="0.2">
      <c r="C2653" s="62"/>
      <c r="D2653" s="62"/>
    </row>
    <row r="2654" spans="3:4" x14ac:dyDescent="0.2">
      <c r="C2654" s="62"/>
      <c r="D2654" s="62"/>
    </row>
    <row r="2655" spans="3:4" x14ac:dyDescent="0.2">
      <c r="C2655" s="62"/>
      <c r="D2655" s="62"/>
    </row>
    <row r="2656" spans="3:4" x14ac:dyDescent="0.2">
      <c r="C2656" s="62"/>
      <c r="D2656" s="62"/>
    </row>
    <row r="2657" spans="3:4" x14ac:dyDescent="0.2">
      <c r="C2657" s="62"/>
      <c r="D2657" s="62"/>
    </row>
    <row r="2658" spans="3:4" x14ac:dyDescent="0.2">
      <c r="C2658" s="62"/>
      <c r="D2658" s="62"/>
    </row>
    <row r="2659" spans="3:4" x14ac:dyDescent="0.2">
      <c r="C2659" s="62"/>
      <c r="D2659" s="62"/>
    </row>
    <row r="2660" spans="3:4" x14ac:dyDescent="0.2">
      <c r="C2660" s="62"/>
      <c r="D2660" s="62"/>
    </row>
    <row r="2661" spans="3:4" x14ac:dyDescent="0.2">
      <c r="C2661" s="62"/>
      <c r="D2661" s="62"/>
    </row>
    <row r="2662" spans="3:4" x14ac:dyDescent="0.2">
      <c r="C2662" s="62"/>
      <c r="D2662" s="62"/>
    </row>
    <row r="2663" spans="3:4" x14ac:dyDescent="0.2">
      <c r="C2663" s="62"/>
      <c r="D2663" s="62"/>
    </row>
    <row r="2664" spans="3:4" x14ac:dyDescent="0.2">
      <c r="C2664" s="62"/>
      <c r="D2664" s="62"/>
    </row>
    <row r="2665" spans="3:4" x14ac:dyDescent="0.2">
      <c r="C2665" s="62"/>
      <c r="D2665" s="62"/>
    </row>
    <row r="2666" spans="3:4" x14ac:dyDescent="0.2">
      <c r="C2666" s="62"/>
      <c r="D2666" s="62"/>
    </row>
    <row r="2667" spans="3:4" x14ac:dyDescent="0.2">
      <c r="C2667" s="62"/>
      <c r="D2667" s="62"/>
    </row>
    <row r="2668" spans="3:4" x14ac:dyDescent="0.2">
      <c r="C2668" s="62"/>
      <c r="D2668" s="62"/>
    </row>
    <row r="2669" spans="3:4" x14ac:dyDescent="0.2">
      <c r="C2669" s="62"/>
      <c r="D2669" s="62"/>
    </row>
    <row r="2670" spans="3:4" x14ac:dyDescent="0.2">
      <c r="C2670" s="62"/>
      <c r="D2670" s="62"/>
    </row>
    <row r="2671" spans="3:4" x14ac:dyDescent="0.2">
      <c r="C2671" s="62"/>
      <c r="D2671" s="62"/>
    </row>
    <row r="2672" spans="3:4" x14ac:dyDescent="0.2">
      <c r="C2672" s="62"/>
      <c r="D2672" s="62"/>
    </row>
    <row r="2673" spans="3:4" x14ac:dyDescent="0.2">
      <c r="C2673" s="62"/>
      <c r="D2673" s="62"/>
    </row>
    <row r="2674" spans="3:4" x14ac:dyDescent="0.2">
      <c r="C2674" s="62"/>
      <c r="D2674" s="62"/>
    </row>
    <row r="2675" spans="3:4" x14ac:dyDescent="0.2">
      <c r="C2675" s="62"/>
      <c r="D2675" s="62"/>
    </row>
    <row r="2676" spans="3:4" x14ac:dyDescent="0.2">
      <c r="C2676" s="62"/>
      <c r="D2676" s="62"/>
    </row>
    <row r="2677" spans="3:4" x14ac:dyDescent="0.2">
      <c r="C2677" s="62"/>
      <c r="D2677" s="62"/>
    </row>
    <row r="2678" spans="3:4" x14ac:dyDescent="0.2">
      <c r="C2678" s="62"/>
      <c r="D2678" s="62"/>
    </row>
    <row r="2679" spans="3:4" x14ac:dyDescent="0.2">
      <c r="C2679" s="62"/>
      <c r="D2679" s="62"/>
    </row>
    <row r="2680" spans="3:4" x14ac:dyDescent="0.2">
      <c r="C2680" s="62"/>
      <c r="D2680" s="62"/>
    </row>
    <row r="2681" spans="3:4" x14ac:dyDescent="0.2">
      <c r="C2681" s="62"/>
      <c r="D2681" s="62"/>
    </row>
    <row r="2682" spans="3:4" x14ac:dyDescent="0.2">
      <c r="C2682" s="62"/>
      <c r="D2682" s="62"/>
    </row>
    <row r="2683" spans="3:4" x14ac:dyDescent="0.2">
      <c r="C2683" s="62"/>
      <c r="D2683" s="62"/>
    </row>
    <row r="2684" spans="3:4" x14ac:dyDescent="0.2">
      <c r="C2684" s="62"/>
      <c r="D2684" s="62"/>
    </row>
    <row r="2685" spans="3:4" x14ac:dyDescent="0.2">
      <c r="C2685" s="62"/>
      <c r="D2685" s="62"/>
    </row>
    <row r="2686" spans="3:4" x14ac:dyDescent="0.2">
      <c r="C2686" s="62"/>
      <c r="D2686" s="62"/>
    </row>
    <row r="2687" spans="3:4" x14ac:dyDescent="0.2">
      <c r="C2687" s="62"/>
      <c r="D2687" s="62"/>
    </row>
    <row r="2688" spans="3:4" x14ac:dyDescent="0.2">
      <c r="C2688" s="62"/>
      <c r="D2688" s="62"/>
    </row>
    <row r="2689" spans="3:4" x14ac:dyDescent="0.2">
      <c r="C2689" s="62"/>
      <c r="D2689" s="62"/>
    </row>
    <row r="2690" spans="3:4" x14ac:dyDescent="0.2">
      <c r="C2690" s="62"/>
      <c r="D2690" s="62"/>
    </row>
    <row r="2691" spans="3:4" x14ac:dyDescent="0.2">
      <c r="C2691" s="62"/>
      <c r="D2691" s="62"/>
    </row>
    <row r="2692" spans="3:4" x14ac:dyDescent="0.2">
      <c r="C2692" s="62"/>
      <c r="D2692" s="62"/>
    </row>
    <row r="2693" spans="3:4" x14ac:dyDescent="0.2">
      <c r="C2693" s="62"/>
      <c r="D2693" s="62"/>
    </row>
    <row r="2694" spans="3:4" x14ac:dyDescent="0.2">
      <c r="C2694" s="62"/>
      <c r="D2694" s="62"/>
    </row>
    <row r="2695" spans="3:4" x14ac:dyDescent="0.2">
      <c r="C2695" s="62"/>
      <c r="D2695" s="62"/>
    </row>
    <row r="2696" spans="3:4" x14ac:dyDescent="0.2">
      <c r="C2696" s="62"/>
      <c r="D2696" s="62"/>
    </row>
    <row r="2697" spans="3:4" x14ac:dyDescent="0.2">
      <c r="C2697" s="62"/>
      <c r="D2697" s="62"/>
    </row>
    <row r="2698" spans="3:4" x14ac:dyDescent="0.2">
      <c r="C2698" s="62"/>
      <c r="D2698" s="62"/>
    </row>
    <row r="2699" spans="3:4" x14ac:dyDescent="0.2">
      <c r="C2699" s="62"/>
      <c r="D2699" s="62"/>
    </row>
    <row r="2700" spans="3:4" x14ac:dyDescent="0.2">
      <c r="C2700" s="62"/>
      <c r="D2700" s="62"/>
    </row>
    <row r="2701" spans="3:4" x14ac:dyDescent="0.2">
      <c r="C2701" s="62"/>
      <c r="D2701" s="62"/>
    </row>
    <row r="2702" spans="3:4" x14ac:dyDescent="0.2">
      <c r="C2702" s="62"/>
      <c r="D2702" s="62"/>
    </row>
    <row r="2703" spans="3:4" x14ac:dyDescent="0.2">
      <c r="C2703" s="62"/>
      <c r="D2703" s="62"/>
    </row>
    <row r="2704" spans="3:4" x14ac:dyDescent="0.2">
      <c r="C2704" s="62"/>
      <c r="D2704" s="62"/>
    </row>
    <row r="2705" spans="3:4" x14ac:dyDescent="0.2">
      <c r="C2705" s="62"/>
      <c r="D2705" s="62"/>
    </row>
    <row r="2706" spans="3:4" x14ac:dyDescent="0.2">
      <c r="C2706" s="62"/>
      <c r="D2706" s="62"/>
    </row>
    <row r="2707" spans="3:4" x14ac:dyDescent="0.2">
      <c r="C2707" s="62"/>
      <c r="D2707" s="62"/>
    </row>
    <row r="2708" spans="3:4" x14ac:dyDescent="0.2">
      <c r="C2708" s="62"/>
      <c r="D2708" s="62"/>
    </row>
    <row r="2709" spans="3:4" x14ac:dyDescent="0.2">
      <c r="C2709" s="62"/>
      <c r="D2709" s="62"/>
    </row>
    <row r="2710" spans="3:4" x14ac:dyDescent="0.2">
      <c r="C2710" s="62"/>
      <c r="D2710" s="62"/>
    </row>
    <row r="2711" spans="3:4" x14ac:dyDescent="0.2">
      <c r="C2711" s="62"/>
      <c r="D2711" s="62"/>
    </row>
    <row r="2712" spans="3:4" x14ac:dyDescent="0.2">
      <c r="C2712" s="62"/>
      <c r="D2712" s="62"/>
    </row>
    <row r="2713" spans="3:4" x14ac:dyDescent="0.2">
      <c r="C2713" s="62"/>
      <c r="D2713" s="62"/>
    </row>
    <row r="2714" spans="3:4" x14ac:dyDescent="0.2">
      <c r="C2714" s="62"/>
      <c r="D2714" s="62"/>
    </row>
    <row r="2715" spans="3:4" x14ac:dyDescent="0.2">
      <c r="C2715" s="62"/>
      <c r="D2715" s="62"/>
    </row>
    <row r="2716" spans="3:4" x14ac:dyDescent="0.2">
      <c r="C2716" s="62"/>
      <c r="D2716" s="62"/>
    </row>
    <row r="2717" spans="3:4" x14ac:dyDescent="0.2">
      <c r="C2717" s="62"/>
      <c r="D2717" s="62"/>
    </row>
    <row r="2718" spans="3:4" x14ac:dyDescent="0.2">
      <c r="C2718" s="62"/>
      <c r="D2718" s="62"/>
    </row>
    <row r="2719" spans="3:4" x14ac:dyDescent="0.2">
      <c r="C2719" s="62"/>
      <c r="D2719" s="62"/>
    </row>
    <row r="2720" spans="3:4" x14ac:dyDescent="0.2">
      <c r="C2720" s="62"/>
      <c r="D2720" s="62"/>
    </row>
    <row r="2721" spans="3:4" x14ac:dyDescent="0.2">
      <c r="C2721" s="62"/>
      <c r="D2721" s="62"/>
    </row>
    <row r="2722" spans="3:4" x14ac:dyDescent="0.2">
      <c r="C2722" s="62"/>
      <c r="D2722" s="62"/>
    </row>
    <row r="2723" spans="3:4" x14ac:dyDescent="0.2">
      <c r="C2723" s="62"/>
      <c r="D2723" s="62"/>
    </row>
    <row r="2724" spans="3:4" x14ac:dyDescent="0.2">
      <c r="C2724" s="62"/>
      <c r="D2724" s="62"/>
    </row>
    <row r="2725" spans="3:4" x14ac:dyDescent="0.2">
      <c r="C2725" s="62"/>
      <c r="D2725" s="62"/>
    </row>
    <row r="2726" spans="3:4" x14ac:dyDescent="0.2">
      <c r="C2726" s="62"/>
      <c r="D2726" s="62"/>
    </row>
    <row r="2727" spans="3:4" x14ac:dyDescent="0.2">
      <c r="C2727" s="62"/>
      <c r="D2727" s="62"/>
    </row>
    <row r="2728" spans="3:4" x14ac:dyDescent="0.2">
      <c r="C2728" s="62"/>
      <c r="D2728" s="62"/>
    </row>
    <row r="2729" spans="3:4" x14ac:dyDescent="0.2">
      <c r="C2729" s="62"/>
      <c r="D2729" s="62"/>
    </row>
    <row r="2730" spans="3:4" x14ac:dyDescent="0.2">
      <c r="C2730" s="62"/>
      <c r="D2730" s="62"/>
    </row>
    <row r="2731" spans="3:4" x14ac:dyDescent="0.2">
      <c r="C2731" s="62"/>
      <c r="D2731" s="62"/>
    </row>
    <row r="2732" spans="3:4" x14ac:dyDescent="0.2">
      <c r="C2732" s="62"/>
      <c r="D2732" s="62"/>
    </row>
    <row r="2733" spans="3:4" x14ac:dyDescent="0.2">
      <c r="C2733" s="62"/>
      <c r="D2733" s="62"/>
    </row>
    <row r="2734" spans="3:4" x14ac:dyDescent="0.2">
      <c r="C2734" s="62"/>
      <c r="D2734" s="62"/>
    </row>
    <row r="2735" spans="3:4" x14ac:dyDescent="0.2">
      <c r="C2735" s="62"/>
      <c r="D2735" s="62"/>
    </row>
    <row r="2736" spans="3:4" x14ac:dyDescent="0.2">
      <c r="C2736" s="62"/>
      <c r="D2736" s="62"/>
    </row>
    <row r="2737" spans="3:4" x14ac:dyDescent="0.2">
      <c r="C2737" s="62"/>
      <c r="D2737" s="62"/>
    </row>
    <row r="2738" spans="3:4" x14ac:dyDescent="0.2">
      <c r="C2738" s="62"/>
      <c r="D2738" s="62"/>
    </row>
    <row r="2739" spans="3:4" x14ac:dyDescent="0.2">
      <c r="C2739" s="62"/>
      <c r="D2739" s="62"/>
    </row>
    <row r="2740" spans="3:4" x14ac:dyDescent="0.2">
      <c r="C2740" s="62"/>
      <c r="D2740" s="62"/>
    </row>
    <row r="2741" spans="3:4" x14ac:dyDescent="0.2">
      <c r="C2741" s="62"/>
      <c r="D2741" s="62"/>
    </row>
    <row r="2742" spans="3:4" x14ac:dyDescent="0.2">
      <c r="C2742" s="62"/>
      <c r="D2742" s="62"/>
    </row>
    <row r="2743" spans="3:4" x14ac:dyDescent="0.2">
      <c r="C2743" s="62"/>
      <c r="D2743" s="62"/>
    </row>
    <row r="2744" spans="3:4" x14ac:dyDescent="0.2">
      <c r="C2744" s="62"/>
      <c r="D2744" s="62"/>
    </row>
    <row r="2745" spans="3:4" x14ac:dyDescent="0.2">
      <c r="C2745" s="62"/>
      <c r="D2745" s="62"/>
    </row>
    <row r="2746" spans="3:4" x14ac:dyDescent="0.2">
      <c r="C2746" s="62"/>
      <c r="D2746" s="62"/>
    </row>
    <row r="2747" spans="3:4" x14ac:dyDescent="0.2">
      <c r="C2747" s="62"/>
      <c r="D2747" s="62"/>
    </row>
    <row r="2748" spans="3:4" x14ac:dyDescent="0.2">
      <c r="C2748" s="62"/>
      <c r="D2748" s="62"/>
    </row>
    <row r="2749" spans="3:4" x14ac:dyDescent="0.2">
      <c r="C2749" s="62"/>
      <c r="D2749" s="62"/>
    </row>
    <row r="2750" spans="3:4" x14ac:dyDescent="0.2">
      <c r="C2750" s="62"/>
      <c r="D2750" s="62"/>
    </row>
    <row r="2751" spans="3:4" x14ac:dyDescent="0.2">
      <c r="C2751" s="62"/>
      <c r="D2751" s="62"/>
    </row>
    <row r="2752" spans="3:4" x14ac:dyDescent="0.2">
      <c r="C2752" s="62"/>
      <c r="D2752" s="62"/>
    </row>
    <row r="2753" spans="3:4" x14ac:dyDescent="0.2">
      <c r="C2753" s="62"/>
      <c r="D2753" s="62"/>
    </row>
    <row r="2754" spans="3:4" x14ac:dyDescent="0.2">
      <c r="C2754" s="62"/>
      <c r="D2754" s="62"/>
    </row>
    <row r="2755" spans="3:4" x14ac:dyDescent="0.2">
      <c r="C2755" s="62"/>
      <c r="D2755" s="62"/>
    </row>
    <row r="2756" spans="3:4" x14ac:dyDescent="0.2">
      <c r="C2756" s="62"/>
      <c r="D2756" s="62"/>
    </row>
    <row r="2757" spans="3:4" x14ac:dyDescent="0.2">
      <c r="C2757" s="62"/>
      <c r="D2757" s="62"/>
    </row>
    <row r="2758" spans="3:4" x14ac:dyDescent="0.2">
      <c r="C2758" s="62"/>
      <c r="D2758" s="62"/>
    </row>
    <row r="2759" spans="3:4" x14ac:dyDescent="0.2">
      <c r="C2759" s="62"/>
      <c r="D2759" s="62"/>
    </row>
    <row r="2760" spans="3:4" x14ac:dyDescent="0.2">
      <c r="C2760" s="62"/>
      <c r="D2760" s="62"/>
    </row>
    <row r="2761" spans="3:4" x14ac:dyDescent="0.2">
      <c r="C2761" s="62"/>
      <c r="D2761" s="62"/>
    </row>
    <row r="2762" spans="3:4" x14ac:dyDescent="0.2">
      <c r="C2762" s="62"/>
      <c r="D2762" s="62"/>
    </row>
    <row r="2763" spans="3:4" x14ac:dyDescent="0.2">
      <c r="C2763" s="62"/>
      <c r="D2763" s="62"/>
    </row>
    <row r="2764" spans="3:4" x14ac:dyDescent="0.2">
      <c r="C2764" s="62"/>
      <c r="D2764" s="62"/>
    </row>
    <row r="2765" spans="3:4" x14ac:dyDescent="0.2">
      <c r="C2765" s="62"/>
      <c r="D2765" s="62"/>
    </row>
    <row r="2766" spans="3:4" x14ac:dyDescent="0.2">
      <c r="C2766" s="62"/>
      <c r="D2766" s="62"/>
    </row>
    <row r="2767" spans="3:4" x14ac:dyDescent="0.2">
      <c r="C2767" s="62"/>
      <c r="D2767" s="62"/>
    </row>
    <row r="2768" spans="3:4" x14ac:dyDescent="0.2">
      <c r="C2768" s="62"/>
      <c r="D2768" s="62"/>
    </row>
    <row r="2769" spans="3:4" x14ac:dyDescent="0.2">
      <c r="C2769" s="62"/>
      <c r="D2769" s="62"/>
    </row>
    <row r="2770" spans="3:4" x14ac:dyDescent="0.2">
      <c r="C2770" s="62"/>
      <c r="D2770" s="62"/>
    </row>
    <row r="2771" spans="3:4" x14ac:dyDescent="0.2">
      <c r="C2771" s="62"/>
      <c r="D2771" s="62"/>
    </row>
    <row r="2772" spans="3:4" x14ac:dyDescent="0.2">
      <c r="C2772" s="62"/>
      <c r="D2772" s="62"/>
    </row>
    <row r="2773" spans="3:4" x14ac:dyDescent="0.2">
      <c r="C2773" s="62"/>
      <c r="D2773" s="62"/>
    </row>
    <row r="2774" spans="3:4" x14ac:dyDescent="0.2">
      <c r="C2774" s="62"/>
      <c r="D2774" s="62"/>
    </row>
    <row r="2775" spans="3:4" x14ac:dyDescent="0.2">
      <c r="C2775" s="62"/>
      <c r="D2775" s="62"/>
    </row>
    <row r="2776" spans="3:4" x14ac:dyDescent="0.2">
      <c r="C2776" s="62"/>
      <c r="D2776" s="62"/>
    </row>
    <row r="2777" spans="3:4" x14ac:dyDescent="0.2">
      <c r="C2777" s="62"/>
      <c r="D2777" s="62"/>
    </row>
    <row r="2778" spans="3:4" x14ac:dyDescent="0.2">
      <c r="C2778" s="62"/>
      <c r="D2778" s="62"/>
    </row>
    <row r="2779" spans="3:4" x14ac:dyDescent="0.2">
      <c r="C2779" s="62"/>
      <c r="D2779" s="62"/>
    </row>
    <row r="2780" spans="3:4" x14ac:dyDescent="0.2">
      <c r="C2780" s="62"/>
      <c r="D2780" s="62"/>
    </row>
    <row r="2781" spans="3:4" x14ac:dyDescent="0.2">
      <c r="C2781" s="62"/>
      <c r="D2781" s="62"/>
    </row>
    <row r="2782" spans="3:4" x14ac:dyDescent="0.2">
      <c r="C2782" s="62"/>
      <c r="D2782" s="62"/>
    </row>
    <row r="2783" spans="3:4" x14ac:dyDescent="0.2">
      <c r="C2783" s="62"/>
      <c r="D2783" s="62"/>
    </row>
    <row r="2784" spans="3:4" x14ac:dyDescent="0.2">
      <c r="C2784" s="62"/>
      <c r="D2784" s="62"/>
    </row>
    <row r="2785" spans="3:4" x14ac:dyDescent="0.2">
      <c r="C2785" s="62"/>
      <c r="D2785" s="62"/>
    </row>
    <row r="2786" spans="3:4" x14ac:dyDescent="0.2">
      <c r="C2786" s="62"/>
      <c r="D2786" s="62"/>
    </row>
    <row r="2787" spans="3:4" x14ac:dyDescent="0.2">
      <c r="C2787" s="62"/>
      <c r="D2787" s="62"/>
    </row>
    <row r="2788" spans="3:4" x14ac:dyDescent="0.2">
      <c r="C2788" s="62"/>
      <c r="D2788" s="62"/>
    </row>
    <row r="2789" spans="3:4" x14ac:dyDescent="0.2">
      <c r="C2789" s="62"/>
      <c r="D2789" s="62"/>
    </row>
    <row r="2790" spans="3:4" x14ac:dyDescent="0.2">
      <c r="C2790" s="62"/>
      <c r="D2790" s="62"/>
    </row>
    <row r="2791" spans="3:4" x14ac:dyDescent="0.2">
      <c r="C2791" s="62"/>
      <c r="D2791" s="62"/>
    </row>
    <row r="2792" spans="3:4" x14ac:dyDescent="0.2">
      <c r="C2792" s="62"/>
      <c r="D2792" s="62"/>
    </row>
    <row r="2793" spans="3:4" x14ac:dyDescent="0.2">
      <c r="C2793" s="62"/>
      <c r="D2793" s="62"/>
    </row>
    <row r="2794" spans="3:4" x14ac:dyDescent="0.2">
      <c r="C2794" s="62"/>
      <c r="D2794" s="62"/>
    </row>
    <row r="2795" spans="3:4" x14ac:dyDescent="0.2">
      <c r="C2795" s="62"/>
      <c r="D2795" s="62"/>
    </row>
    <row r="2796" spans="3:4" x14ac:dyDescent="0.2">
      <c r="C2796" s="62"/>
      <c r="D2796" s="62"/>
    </row>
    <row r="2797" spans="3:4" x14ac:dyDescent="0.2">
      <c r="C2797" s="62"/>
      <c r="D2797" s="62"/>
    </row>
    <row r="2798" spans="3:4" x14ac:dyDescent="0.2">
      <c r="C2798" s="62"/>
      <c r="D2798" s="62"/>
    </row>
    <row r="2799" spans="3:4" x14ac:dyDescent="0.2">
      <c r="C2799" s="62"/>
      <c r="D2799" s="62"/>
    </row>
    <row r="2800" spans="3:4" x14ac:dyDescent="0.2">
      <c r="C2800" s="62"/>
      <c r="D2800" s="62"/>
    </row>
    <row r="2801" spans="3:4" x14ac:dyDescent="0.2">
      <c r="C2801" s="62"/>
      <c r="D2801" s="62"/>
    </row>
    <row r="2802" spans="3:4" x14ac:dyDescent="0.2">
      <c r="C2802" s="62"/>
      <c r="D2802" s="62"/>
    </row>
    <row r="2803" spans="3:4" x14ac:dyDescent="0.2">
      <c r="C2803" s="62"/>
      <c r="D2803" s="62"/>
    </row>
    <row r="2804" spans="3:4" x14ac:dyDescent="0.2">
      <c r="C2804" s="62"/>
      <c r="D2804" s="62"/>
    </row>
    <row r="2805" spans="3:4" x14ac:dyDescent="0.2">
      <c r="C2805" s="62"/>
      <c r="D2805" s="62"/>
    </row>
    <row r="2806" spans="3:4" x14ac:dyDescent="0.2">
      <c r="C2806" s="62"/>
      <c r="D2806" s="62"/>
    </row>
    <row r="2807" spans="3:4" x14ac:dyDescent="0.2">
      <c r="C2807" s="62"/>
      <c r="D2807" s="62"/>
    </row>
    <row r="2808" spans="3:4" x14ac:dyDescent="0.2">
      <c r="C2808" s="62"/>
      <c r="D2808" s="62"/>
    </row>
    <row r="2809" spans="3:4" x14ac:dyDescent="0.2">
      <c r="C2809" s="62"/>
      <c r="D2809" s="62"/>
    </row>
    <row r="2810" spans="3:4" x14ac:dyDescent="0.2">
      <c r="C2810" s="62"/>
      <c r="D2810" s="62"/>
    </row>
    <row r="2811" spans="3:4" x14ac:dyDescent="0.2">
      <c r="C2811" s="62"/>
      <c r="D2811" s="62"/>
    </row>
    <row r="2812" spans="3:4" x14ac:dyDescent="0.2">
      <c r="C2812" s="62"/>
      <c r="D2812" s="62"/>
    </row>
    <row r="2813" spans="3:4" x14ac:dyDescent="0.2">
      <c r="C2813" s="62"/>
      <c r="D2813" s="62"/>
    </row>
    <row r="2814" spans="3:4" x14ac:dyDescent="0.2">
      <c r="C2814" s="62"/>
      <c r="D2814" s="62"/>
    </row>
    <row r="2815" spans="3:4" x14ac:dyDescent="0.2">
      <c r="C2815" s="62"/>
      <c r="D2815" s="62"/>
    </row>
    <row r="2816" spans="3:4" x14ac:dyDescent="0.2">
      <c r="C2816" s="62"/>
      <c r="D2816" s="62"/>
    </row>
    <row r="2817" spans="3:4" x14ac:dyDescent="0.2">
      <c r="C2817" s="62"/>
      <c r="D2817" s="62"/>
    </row>
    <row r="2818" spans="3:4" x14ac:dyDescent="0.2">
      <c r="C2818" s="62"/>
      <c r="D2818" s="62"/>
    </row>
    <row r="2819" spans="3:4" x14ac:dyDescent="0.2">
      <c r="C2819" s="62"/>
      <c r="D2819" s="62"/>
    </row>
    <row r="2820" spans="3:4" x14ac:dyDescent="0.2">
      <c r="C2820" s="62"/>
      <c r="D2820" s="62"/>
    </row>
    <row r="2821" spans="3:4" x14ac:dyDescent="0.2">
      <c r="C2821" s="62"/>
      <c r="D2821" s="62"/>
    </row>
    <row r="2822" spans="3:4" x14ac:dyDescent="0.2">
      <c r="C2822" s="62"/>
      <c r="D2822" s="62"/>
    </row>
    <row r="2823" spans="3:4" x14ac:dyDescent="0.2">
      <c r="C2823" s="62"/>
      <c r="D2823" s="62"/>
    </row>
    <row r="2824" spans="3:4" x14ac:dyDescent="0.2">
      <c r="C2824" s="62"/>
      <c r="D2824" s="62"/>
    </row>
    <row r="2825" spans="3:4" x14ac:dyDescent="0.2">
      <c r="C2825" s="62"/>
      <c r="D2825" s="62"/>
    </row>
    <row r="2826" spans="3:4" x14ac:dyDescent="0.2">
      <c r="C2826" s="62"/>
      <c r="D2826" s="62"/>
    </row>
    <row r="2827" spans="3:4" x14ac:dyDescent="0.2">
      <c r="C2827" s="62"/>
      <c r="D2827" s="62"/>
    </row>
    <row r="2828" spans="3:4" x14ac:dyDescent="0.2">
      <c r="C2828" s="62"/>
      <c r="D2828" s="62"/>
    </row>
    <row r="2829" spans="3:4" x14ac:dyDescent="0.2">
      <c r="C2829" s="62"/>
      <c r="D2829" s="62"/>
    </row>
    <row r="2830" spans="3:4" x14ac:dyDescent="0.2">
      <c r="C2830" s="62"/>
      <c r="D2830" s="62"/>
    </row>
    <row r="2831" spans="3:4" x14ac:dyDescent="0.2">
      <c r="C2831" s="62"/>
      <c r="D2831" s="62"/>
    </row>
    <row r="2832" spans="3:4" x14ac:dyDescent="0.2">
      <c r="C2832" s="62"/>
      <c r="D2832" s="62"/>
    </row>
    <row r="2833" spans="3:4" x14ac:dyDescent="0.2">
      <c r="C2833" s="62"/>
      <c r="D2833" s="62"/>
    </row>
    <row r="2834" spans="3:4" x14ac:dyDescent="0.2">
      <c r="C2834" s="62"/>
      <c r="D2834" s="62"/>
    </row>
    <row r="2835" spans="3:4" x14ac:dyDescent="0.2">
      <c r="C2835" s="62"/>
      <c r="D2835" s="62"/>
    </row>
    <row r="2836" spans="3:4" x14ac:dyDescent="0.2">
      <c r="C2836" s="62"/>
      <c r="D2836" s="62"/>
    </row>
    <row r="2837" spans="3:4" x14ac:dyDescent="0.2">
      <c r="C2837" s="62"/>
      <c r="D2837" s="62"/>
    </row>
    <row r="2838" spans="3:4" x14ac:dyDescent="0.2">
      <c r="C2838" s="62"/>
      <c r="D2838" s="62"/>
    </row>
    <row r="2839" spans="3:4" x14ac:dyDescent="0.2">
      <c r="C2839" s="62"/>
      <c r="D2839" s="62"/>
    </row>
    <row r="2840" spans="3:4" x14ac:dyDescent="0.2">
      <c r="C2840" s="62"/>
      <c r="D2840" s="62"/>
    </row>
    <row r="2841" spans="3:4" x14ac:dyDescent="0.2">
      <c r="C2841" s="62"/>
      <c r="D2841" s="62"/>
    </row>
    <row r="2842" spans="3:4" x14ac:dyDescent="0.2">
      <c r="C2842" s="62"/>
      <c r="D2842" s="62"/>
    </row>
    <row r="2843" spans="3:4" x14ac:dyDescent="0.2">
      <c r="C2843" s="62"/>
      <c r="D2843" s="62"/>
    </row>
    <row r="2844" spans="3:4" x14ac:dyDescent="0.2">
      <c r="C2844" s="62"/>
      <c r="D2844" s="62"/>
    </row>
    <row r="2845" spans="3:4" x14ac:dyDescent="0.2">
      <c r="C2845" s="62"/>
      <c r="D2845" s="62"/>
    </row>
    <row r="2846" spans="3:4" x14ac:dyDescent="0.2">
      <c r="C2846" s="62"/>
      <c r="D2846" s="62"/>
    </row>
    <row r="2847" spans="3:4" x14ac:dyDescent="0.2">
      <c r="C2847" s="62"/>
      <c r="D2847" s="62"/>
    </row>
    <row r="2848" spans="3:4" x14ac:dyDescent="0.2">
      <c r="C2848" s="62"/>
      <c r="D2848" s="62"/>
    </row>
    <row r="2849" spans="3:4" x14ac:dyDescent="0.2">
      <c r="C2849" s="62"/>
      <c r="D2849" s="62"/>
    </row>
    <row r="2850" spans="3:4" x14ac:dyDescent="0.2">
      <c r="C2850" s="62"/>
      <c r="D2850" s="62"/>
    </row>
    <row r="2851" spans="3:4" x14ac:dyDescent="0.2">
      <c r="C2851" s="62"/>
      <c r="D2851" s="62"/>
    </row>
    <row r="2852" spans="3:4" x14ac:dyDescent="0.2">
      <c r="C2852" s="62"/>
      <c r="D2852" s="62"/>
    </row>
    <row r="2853" spans="3:4" x14ac:dyDescent="0.2">
      <c r="C2853" s="62"/>
      <c r="D2853" s="62"/>
    </row>
    <row r="2854" spans="3:4" x14ac:dyDescent="0.2">
      <c r="C2854" s="62"/>
      <c r="D2854" s="62"/>
    </row>
    <row r="2855" spans="3:4" x14ac:dyDescent="0.2">
      <c r="C2855" s="62"/>
      <c r="D2855" s="62"/>
    </row>
    <row r="2856" spans="3:4" x14ac:dyDescent="0.2">
      <c r="C2856" s="62"/>
      <c r="D2856" s="62"/>
    </row>
    <row r="2857" spans="3:4" x14ac:dyDescent="0.2">
      <c r="C2857" s="62"/>
      <c r="D2857" s="62"/>
    </row>
    <row r="2858" spans="3:4" x14ac:dyDescent="0.2">
      <c r="C2858" s="62"/>
      <c r="D2858" s="62"/>
    </row>
    <row r="2859" spans="3:4" x14ac:dyDescent="0.2">
      <c r="C2859" s="62"/>
      <c r="D2859" s="62"/>
    </row>
    <row r="2860" spans="3:4" x14ac:dyDescent="0.2">
      <c r="C2860" s="62"/>
      <c r="D2860" s="62"/>
    </row>
    <row r="2861" spans="3:4" x14ac:dyDescent="0.2">
      <c r="C2861" s="62"/>
      <c r="D2861" s="62"/>
    </row>
    <row r="2862" spans="3:4" x14ac:dyDescent="0.2">
      <c r="C2862" s="62"/>
      <c r="D2862" s="62"/>
    </row>
    <row r="2863" spans="3:4" x14ac:dyDescent="0.2">
      <c r="C2863" s="62"/>
      <c r="D2863" s="62"/>
    </row>
    <row r="2864" spans="3:4" x14ac:dyDescent="0.2">
      <c r="C2864" s="62"/>
      <c r="D2864" s="62"/>
    </row>
    <row r="2865" spans="3:4" x14ac:dyDescent="0.2">
      <c r="C2865" s="62"/>
      <c r="D2865" s="62"/>
    </row>
    <row r="2866" spans="3:4" x14ac:dyDescent="0.2">
      <c r="C2866" s="62"/>
      <c r="D2866" s="62"/>
    </row>
    <row r="2867" spans="3:4" x14ac:dyDescent="0.2">
      <c r="C2867" s="62"/>
      <c r="D2867" s="62"/>
    </row>
    <row r="2868" spans="3:4" x14ac:dyDescent="0.2">
      <c r="C2868" s="62"/>
      <c r="D2868" s="62"/>
    </row>
    <row r="2869" spans="3:4" x14ac:dyDescent="0.2">
      <c r="C2869" s="62"/>
      <c r="D2869" s="62"/>
    </row>
    <row r="2870" spans="3:4" x14ac:dyDescent="0.2">
      <c r="C2870" s="62"/>
      <c r="D2870" s="62"/>
    </row>
    <row r="2871" spans="3:4" x14ac:dyDescent="0.2">
      <c r="C2871" s="62"/>
      <c r="D2871" s="62"/>
    </row>
    <row r="2872" spans="3:4" x14ac:dyDescent="0.2">
      <c r="C2872" s="62"/>
      <c r="D2872" s="62"/>
    </row>
    <row r="2873" spans="3:4" x14ac:dyDescent="0.2">
      <c r="C2873" s="62"/>
      <c r="D2873" s="62"/>
    </row>
    <row r="2874" spans="3:4" x14ac:dyDescent="0.2">
      <c r="C2874" s="62"/>
      <c r="D2874" s="62"/>
    </row>
    <row r="2875" spans="3:4" x14ac:dyDescent="0.2">
      <c r="C2875" s="62"/>
      <c r="D2875" s="62"/>
    </row>
    <row r="2876" spans="3:4" x14ac:dyDescent="0.2">
      <c r="C2876" s="62"/>
      <c r="D2876" s="62"/>
    </row>
    <row r="2877" spans="3:4" x14ac:dyDescent="0.2">
      <c r="C2877" s="62"/>
      <c r="D2877" s="62"/>
    </row>
    <row r="2878" spans="3:4" x14ac:dyDescent="0.2">
      <c r="C2878" s="62"/>
      <c r="D2878" s="62"/>
    </row>
    <row r="2879" spans="3:4" x14ac:dyDescent="0.2">
      <c r="C2879" s="62"/>
      <c r="D2879" s="62"/>
    </row>
    <row r="2880" spans="3:4" x14ac:dyDescent="0.2">
      <c r="C2880" s="62"/>
      <c r="D2880" s="62"/>
    </row>
    <row r="2881" spans="3:4" x14ac:dyDescent="0.2">
      <c r="C2881" s="62"/>
      <c r="D2881" s="62"/>
    </row>
    <row r="2882" spans="3:4" x14ac:dyDescent="0.2">
      <c r="C2882" s="62"/>
      <c r="D2882" s="62"/>
    </row>
    <row r="2883" spans="3:4" x14ac:dyDescent="0.2">
      <c r="C2883" s="62"/>
      <c r="D2883" s="62"/>
    </row>
    <row r="2884" spans="3:4" x14ac:dyDescent="0.2">
      <c r="C2884" s="62"/>
      <c r="D2884" s="62"/>
    </row>
    <row r="2885" spans="3:4" x14ac:dyDescent="0.2">
      <c r="C2885" s="62"/>
      <c r="D2885" s="62"/>
    </row>
    <row r="2886" spans="3:4" x14ac:dyDescent="0.2">
      <c r="C2886" s="62"/>
      <c r="D2886" s="62"/>
    </row>
    <row r="2887" spans="3:4" x14ac:dyDescent="0.2">
      <c r="C2887" s="62"/>
      <c r="D2887" s="62"/>
    </row>
    <row r="2888" spans="3:4" x14ac:dyDescent="0.2">
      <c r="C2888" s="62"/>
      <c r="D2888" s="62"/>
    </row>
    <row r="2889" spans="3:4" x14ac:dyDescent="0.2">
      <c r="C2889" s="62"/>
      <c r="D2889" s="62"/>
    </row>
    <row r="2890" spans="3:4" x14ac:dyDescent="0.2">
      <c r="C2890" s="62"/>
      <c r="D2890" s="62"/>
    </row>
    <row r="2891" spans="3:4" x14ac:dyDescent="0.2">
      <c r="C2891" s="62"/>
      <c r="D2891" s="62"/>
    </row>
    <row r="2892" spans="3:4" x14ac:dyDescent="0.2">
      <c r="C2892" s="62"/>
      <c r="D2892" s="62"/>
    </row>
    <row r="2893" spans="3:4" x14ac:dyDescent="0.2">
      <c r="C2893" s="62"/>
      <c r="D2893" s="62"/>
    </row>
    <row r="2894" spans="3:4" x14ac:dyDescent="0.2">
      <c r="C2894" s="62"/>
      <c r="D2894" s="62"/>
    </row>
    <row r="2895" spans="3:4" x14ac:dyDescent="0.2">
      <c r="C2895" s="62"/>
      <c r="D2895" s="62"/>
    </row>
    <row r="2896" spans="3:4" x14ac:dyDescent="0.2">
      <c r="C2896" s="62"/>
      <c r="D2896" s="62"/>
    </row>
    <row r="2897" spans="3:4" x14ac:dyDescent="0.2">
      <c r="C2897" s="62"/>
      <c r="D2897" s="62"/>
    </row>
    <row r="2898" spans="3:4" x14ac:dyDescent="0.2">
      <c r="C2898" s="62"/>
      <c r="D2898" s="62"/>
    </row>
    <row r="2899" spans="3:4" x14ac:dyDescent="0.2">
      <c r="C2899" s="62"/>
      <c r="D2899" s="62"/>
    </row>
    <row r="2900" spans="3:4" x14ac:dyDescent="0.2">
      <c r="C2900" s="62"/>
      <c r="D2900" s="62"/>
    </row>
    <row r="2901" spans="3:4" x14ac:dyDescent="0.2">
      <c r="C2901" s="62"/>
      <c r="D2901" s="62"/>
    </row>
    <row r="2902" spans="3:4" x14ac:dyDescent="0.2">
      <c r="C2902" s="62"/>
      <c r="D2902" s="62"/>
    </row>
    <row r="2903" spans="3:4" x14ac:dyDescent="0.2">
      <c r="C2903" s="62"/>
      <c r="D2903" s="62"/>
    </row>
    <row r="2904" spans="3:4" x14ac:dyDescent="0.2">
      <c r="C2904" s="62"/>
      <c r="D2904" s="62"/>
    </row>
    <row r="2905" spans="3:4" x14ac:dyDescent="0.2">
      <c r="C2905" s="62"/>
      <c r="D2905" s="62"/>
    </row>
    <row r="2906" spans="3:4" x14ac:dyDescent="0.2">
      <c r="C2906" s="62"/>
      <c r="D2906" s="62"/>
    </row>
    <row r="2907" spans="3:4" x14ac:dyDescent="0.2">
      <c r="C2907" s="62"/>
      <c r="D2907" s="62"/>
    </row>
    <row r="2908" spans="3:4" x14ac:dyDescent="0.2">
      <c r="C2908" s="62"/>
      <c r="D2908" s="62"/>
    </row>
    <row r="2909" spans="3:4" x14ac:dyDescent="0.2">
      <c r="C2909" s="62"/>
      <c r="D2909" s="62"/>
    </row>
    <row r="2910" spans="3:4" x14ac:dyDescent="0.2">
      <c r="C2910" s="62"/>
      <c r="D2910" s="62"/>
    </row>
    <row r="2911" spans="3:4" x14ac:dyDescent="0.2">
      <c r="C2911" s="62"/>
      <c r="D2911" s="62"/>
    </row>
    <row r="2912" spans="3:4" x14ac:dyDescent="0.2">
      <c r="C2912" s="62"/>
      <c r="D2912" s="62"/>
    </row>
    <row r="2913" spans="3:4" x14ac:dyDescent="0.2">
      <c r="C2913" s="62"/>
      <c r="D2913" s="62"/>
    </row>
    <row r="2914" spans="3:4" x14ac:dyDescent="0.2">
      <c r="C2914" s="62"/>
      <c r="D2914" s="62"/>
    </row>
    <row r="2915" spans="3:4" x14ac:dyDescent="0.2">
      <c r="C2915" s="62"/>
      <c r="D2915" s="62"/>
    </row>
    <row r="2916" spans="3:4" x14ac:dyDescent="0.2">
      <c r="C2916" s="62"/>
      <c r="D2916" s="62"/>
    </row>
    <row r="2917" spans="3:4" x14ac:dyDescent="0.2">
      <c r="C2917" s="62"/>
      <c r="D2917" s="62"/>
    </row>
    <row r="2918" spans="3:4" x14ac:dyDescent="0.2">
      <c r="C2918" s="62"/>
      <c r="D2918" s="62"/>
    </row>
    <row r="2919" spans="3:4" x14ac:dyDescent="0.2">
      <c r="C2919" s="62"/>
      <c r="D2919" s="62"/>
    </row>
    <row r="2920" spans="3:4" x14ac:dyDescent="0.2">
      <c r="C2920" s="62"/>
      <c r="D2920" s="62"/>
    </row>
    <row r="2921" spans="3:4" x14ac:dyDescent="0.2">
      <c r="C2921" s="62"/>
      <c r="D2921" s="62"/>
    </row>
    <row r="2922" spans="3:4" x14ac:dyDescent="0.2">
      <c r="C2922" s="62"/>
      <c r="D2922" s="62"/>
    </row>
    <row r="2923" spans="3:4" x14ac:dyDescent="0.2">
      <c r="C2923" s="62"/>
      <c r="D2923" s="62"/>
    </row>
    <row r="2924" spans="3:4" x14ac:dyDescent="0.2">
      <c r="C2924" s="62"/>
      <c r="D2924" s="62"/>
    </row>
    <row r="2925" spans="3:4" x14ac:dyDescent="0.2">
      <c r="C2925" s="62"/>
      <c r="D2925" s="62"/>
    </row>
    <row r="2926" spans="3:4" x14ac:dyDescent="0.2">
      <c r="C2926" s="62"/>
      <c r="D2926" s="62"/>
    </row>
    <row r="2927" spans="3:4" x14ac:dyDescent="0.2">
      <c r="C2927" s="62"/>
      <c r="D2927" s="62"/>
    </row>
    <row r="2928" spans="3:4" x14ac:dyDescent="0.2">
      <c r="C2928" s="62"/>
      <c r="D2928" s="62"/>
    </row>
    <row r="2929" spans="3:4" x14ac:dyDescent="0.2">
      <c r="C2929" s="62"/>
      <c r="D2929" s="62"/>
    </row>
    <row r="2930" spans="3:4" x14ac:dyDescent="0.2">
      <c r="C2930" s="62"/>
      <c r="D2930" s="62"/>
    </row>
    <row r="2931" spans="3:4" x14ac:dyDescent="0.2">
      <c r="C2931" s="62"/>
      <c r="D2931" s="62"/>
    </row>
    <row r="2932" spans="3:4" x14ac:dyDescent="0.2">
      <c r="C2932" s="62"/>
      <c r="D2932" s="62"/>
    </row>
    <row r="2933" spans="3:4" x14ac:dyDescent="0.2">
      <c r="C2933" s="62"/>
      <c r="D2933" s="62"/>
    </row>
    <row r="2934" spans="3:4" x14ac:dyDescent="0.2">
      <c r="C2934" s="62"/>
      <c r="D2934" s="62"/>
    </row>
    <row r="2935" spans="3:4" x14ac:dyDescent="0.2">
      <c r="C2935" s="62"/>
      <c r="D2935" s="62"/>
    </row>
    <row r="2936" spans="3:4" x14ac:dyDescent="0.2">
      <c r="C2936" s="62"/>
      <c r="D2936" s="62"/>
    </row>
    <row r="2937" spans="3:4" x14ac:dyDescent="0.2">
      <c r="C2937" s="62"/>
      <c r="D2937" s="62"/>
    </row>
    <row r="2938" spans="3:4" x14ac:dyDescent="0.2">
      <c r="C2938" s="62"/>
      <c r="D2938" s="62"/>
    </row>
    <row r="2939" spans="3:4" x14ac:dyDescent="0.2">
      <c r="C2939" s="62"/>
      <c r="D2939" s="62"/>
    </row>
    <row r="2940" spans="3:4" x14ac:dyDescent="0.2">
      <c r="C2940" s="62"/>
      <c r="D2940" s="62"/>
    </row>
    <row r="2941" spans="3:4" x14ac:dyDescent="0.2">
      <c r="C2941" s="62"/>
      <c r="D2941" s="62"/>
    </row>
    <row r="2942" spans="3:4" x14ac:dyDescent="0.2">
      <c r="C2942" s="62"/>
      <c r="D2942" s="62"/>
    </row>
    <row r="2943" spans="3:4" x14ac:dyDescent="0.2">
      <c r="C2943" s="62"/>
      <c r="D2943" s="62"/>
    </row>
    <row r="2944" spans="3:4" x14ac:dyDescent="0.2">
      <c r="C2944" s="62"/>
      <c r="D2944" s="62"/>
    </row>
    <row r="2945" spans="3:4" x14ac:dyDescent="0.2">
      <c r="C2945" s="62"/>
      <c r="D2945" s="62"/>
    </row>
    <row r="2946" spans="3:4" x14ac:dyDescent="0.2">
      <c r="C2946" s="62"/>
      <c r="D2946" s="62"/>
    </row>
    <row r="2947" spans="3:4" x14ac:dyDescent="0.2">
      <c r="C2947" s="62"/>
      <c r="D2947" s="62"/>
    </row>
    <row r="2948" spans="3:4" x14ac:dyDescent="0.2">
      <c r="C2948" s="62"/>
      <c r="D2948" s="62"/>
    </row>
    <row r="2949" spans="3:4" x14ac:dyDescent="0.2">
      <c r="C2949" s="62"/>
      <c r="D2949" s="62"/>
    </row>
    <row r="2950" spans="3:4" x14ac:dyDescent="0.2">
      <c r="C2950" s="62"/>
      <c r="D2950" s="62"/>
    </row>
    <row r="2951" spans="3:4" x14ac:dyDescent="0.2">
      <c r="C2951" s="62"/>
      <c r="D2951" s="62"/>
    </row>
    <row r="2952" spans="3:4" x14ac:dyDescent="0.2">
      <c r="C2952" s="62"/>
      <c r="D2952" s="62"/>
    </row>
    <row r="2953" spans="3:4" x14ac:dyDescent="0.2">
      <c r="C2953" s="62"/>
      <c r="D2953" s="62"/>
    </row>
    <row r="2954" spans="3:4" x14ac:dyDescent="0.2">
      <c r="C2954" s="62"/>
      <c r="D2954" s="62"/>
    </row>
    <row r="2955" spans="3:4" x14ac:dyDescent="0.2">
      <c r="C2955" s="62"/>
      <c r="D2955" s="62"/>
    </row>
    <row r="2956" spans="3:4" x14ac:dyDescent="0.2">
      <c r="C2956" s="62"/>
      <c r="D2956" s="62"/>
    </row>
    <row r="2957" spans="3:4" x14ac:dyDescent="0.2">
      <c r="C2957" s="62"/>
      <c r="D2957" s="62"/>
    </row>
    <row r="2958" spans="3:4" x14ac:dyDescent="0.2">
      <c r="C2958" s="62"/>
      <c r="D2958" s="62"/>
    </row>
    <row r="2959" spans="3:4" x14ac:dyDescent="0.2">
      <c r="C2959" s="62"/>
      <c r="D2959" s="62"/>
    </row>
    <row r="2960" spans="3:4" x14ac:dyDescent="0.2">
      <c r="C2960" s="62"/>
      <c r="D2960" s="62"/>
    </row>
    <row r="2961" spans="3:4" x14ac:dyDescent="0.2">
      <c r="C2961" s="62"/>
      <c r="D2961" s="62"/>
    </row>
    <row r="2962" spans="3:4" x14ac:dyDescent="0.2">
      <c r="C2962" s="62"/>
      <c r="D2962" s="62"/>
    </row>
    <row r="2963" spans="3:4" x14ac:dyDescent="0.2">
      <c r="C2963" s="62"/>
      <c r="D2963" s="62"/>
    </row>
    <row r="2964" spans="3:4" x14ac:dyDescent="0.2">
      <c r="C2964" s="62"/>
      <c r="D2964" s="62"/>
    </row>
    <row r="2965" spans="3:4" x14ac:dyDescent="0.2">
      <c r="C2965" s="62"/>
      <c r="D2965" s="62"/>
    </row>
    <row r="2966" spans="3:4" x14ac:dyDescent="0.2">
      <c r="C2966" s="62"/>
      <c r="D2966" s="62"/>
    </row>
    <row r="2967" spans="3:4" x14ac:dyDescent="0.2">
      <c r="C2967" s="62"/>
      <c r="D2967" s="62"/>
    </row>
    <row r="2968" spans="3:4" x14ac:dyDescent="0.2">
      <c r="C2968" s="62"/>
      <c r="D2968" s="62"/>
    </row>
    <row r="2969" spans="3:4" x14ac:dyDescent="0.2">
      <c r="C2969" s="62"/>
      <c r="D2969" s="62"/>
    </row>
    <row r="2970" spans="3:4" x14ac:dyDescent="0.2">
      <c r="C2970" s="62"/>
      <c r="D2970" s="62"/>
    </row>
    <row r="2971" spans="3:4" x14ac:dyDescent="0.2">
      <c r="C2971" s="62"/>
      <c r="D2971" s="62"/>
    </row>
    <row r="2972" spans="3:4" x14ac:dyDescent="0.2">
      <c r="C2972" s="62"/>
      <c r="D2972" s="62"/>
    </row>
    <row r="2973" spans="3:4" x14ac:dyDescent="0.2">
      <c r="C2973" s="62"/>
      <c r="D2973" s="62"/>
    </row>
    <row r="2974" spans="3:4" x14ac:dyDescent="0.2">
      <c r="C2974" s="62"/>
      <c r="D2974" s="62"/>
    </row>
    <row r="2975" spans="3:4" x14ac:dyDescent="0.2">
      <c r="C2975" s="62"/>
      <c r="D2975" s="62"/>
    </row>
    <row r="2976" spans="3:4" x14ac:dyDescent="0.2">
      <c r="C2976" s="62"/>
      <c r="D2976" s="62"/>
    </row>
    <row r="2977" spans="3:4" x14ac:dyDescent="0.2">
      <c r="C2977" s="62"/>
      <c r="D2977" s="62"/>
    </row>
    <row r="2978" spans="3:4" x14ac:dyDescent="0.2">
      <c r="C2978" s="62"/>
      <c r="D2978" s="62"/>
    </row>
    <row r="2979" spans="3:4" x14ac:dyDescent="0.2">
      <c r="C2979" s="62"/>
      <c r="D2979" s="62"/>
    </row>
    <row r="2980" spans="3:4" x14ac:dyDescent="0.2">
      <c r="C2980" s="62"/>
      <c r="D2980" s="62"/>
    </row>
    <row r="2981" spans="3:4" x14ac:dyDescent="0.2">
      <c r="C2981" s="62"/>
      <c r="D2981" s="62"/>
    </row>
    <row r="2982" spans="3:4" x14ac:dyDescent="0.2">
      <c r="C2982" s="62"/>
      <c r="D2982" s="62"/>
    </row>
    <row r="2983" spans="3:4" x14ac:dyDescent="0.2">
      <c r="C2983" s="62"/>
      <c r="D2983" s="62"/>
    </row>
    <row r="2984" spans="3:4" x14ac:dyDescent="0.2">
      <c r="C2984" s="62"/>
      <c r="D2984" s="62"/>
    </row>
    <row r="2985" spans="3:4" x14ac:dyDescent="0.2">
      <c r="C2985" s="62"/>
      <c r="D2985" s="62"/>
    </row>
    <row r="2986" spans="3:4" x14ac:dyDescent="0.2">
      <c r="C2986" s="62"/>
      <c r="D2986" s="62"/>
    </row>
    <row r="2987" spans="3:4" x14ac:dyDescent="0.2">
      <c r="C2987" s="62"/>
      <c r="D2987" s="62"/>
    </row>
    <row r="2988" spans="3:4" x14ac:dyDescent="0.2">
      <c r="C2988" s="62"/>
      <c r="D2988" s="62"/>
    </row>
    <row r="2989" spans="3:4" x14ac:dyDescent="0.2">
      <c r="C2989" s="62"/>
      <c r="D2989" s="62"/>
    </row>
    <row r="2990" spans="3:4" x14ac:dyDescent="0.2">
      <c r="C2990" s="62"/>
      <c r="D2990" s="62"/>
    </row>
    <row r="2991" spans="3:4" x14ac:dyDescent="0.2">
      <c r="C2991" s="62"/>
      <c r="D2991" s="62"/>
    </row>
    <row r="2992" spans="3:4" x14ac:dyDescent="0.2">
      <c r="C2992" s="62"/>
      <c r="D2992" s="62"/>
    </row>
    <row r="2993" spans="3:4" x14ac:dyDescent="0.2">
      <c r="C2993" s="62"/>
      <c r="D2993" s="62"/>
    </row>
    <row r="2994" spans="3:4" x14ac:dyDescent="0.2">
      <c r="C2994" s="62"/>
      <c r="D2994" s="62"/>
    </row>
    <row r="2995" spans="3:4" x14ac:dyDescent="0.2">
      <c r="C2995" s="62"/>
      <c r="D2995" s="62"/>
    </row>
    <row r="2996" spans="3:4" x14ac:dyDescent="0.2">
      <c r="C2996" s="62"/>
      <c r="D2996" s="62"/>
    </row>
    <row r="2997" spans="3:4" x14ac:dyDescent="0.2">
      <c r="C2997" s="62"/>
      <c r="D2997" s="62"/>
    </row>
    <row r="2998" spans="3:4" x14ac:dyDescent="0.2">
      <c r="C2998" s="62"/>
      <c r="D2998" s="62"/>
    </row>
    <row r="2999" spans="3:4" x14ac:dyDescent="0.2">
      <c r="C2999" s="62"/>
      <c r="D2999" s="62"/>
    </row>
    <row r="3000" spans="3:4" x14ac:dyDescent="0.2">
      <c r="C3000" s="62"/>
      <c r="D3000" s="62"/>
    </row>
    <row r="3001" spans="3:4" x14ac:dyDescent="0.2">
      <c r="C3001" s="62"/>
      <c r="D3001" s="62"/>
    </row>
    <row r="3002" spans="3:4" x14ac:dyDescent="0.2">
      <c r="C3002" s="62"/>
      <c r="D3002" s="62"/>
    </row>
    <row r="3003" spans="3:4" x14ac:dyDescent="0.2">
      <c r="C3003" s="62"/>
      <c r="D3003" s="62"/>
    </row>
    <row r="3004" spans="3:4" x14ac:dyDescent="0.2">
      <c r="C3004" s="62"/>
      <c r="D3004" s="62"/>
    </row>
    <row r="3005" spans="3:4" x14ac:dyDescent="0.2">
      <c r="C3005" s="62"/>
      <c r="D3005" s="62"/>
    </row>
    <row r="3006" spans="3:4" x14ac:dyDescent="0.2">
      <c r="C3006" s="62"/>
      <c r="D3006" s="62"/>
    </row>
    <row r="3007" spans="3:4" x14ac:dyDescent="0.2">
      <c r="C3007" s="62"/>
      <c r="D3007" s="62"/>
    </row>
    <row r="3008" spans="3:4" x14ac:dyDescent="0.2">
      <c r="C3008" s="62"/>
      <c r="D3008" s="62"/>
    </row>
    <row r="3009" spans="3:4" x14ac:dyDescent="0.2">
      <c r="C3009" s="62"/>
      <c r="D3009" s="62"/>
    </row>
    <row r="3010" spans="3:4" x14ac:dyDescent="0.2">
      <c r="C3010" s="62"/>
      <c r="D3010" s="62"/>
    </row>
    <row r="3011" spans="3:4" x14ac:dyDescent="0.2">
      <c r="C3011" s="62"/>
      <c r="D3011" s="62"/>
    </row>
    <row r="3012" spans="3:4" x14ac:dyDescent="0.2">
      <c r="C3012" s="62"/>
      <c r="D3012" s="62"/>
    </row>
    <row r="3013" spans="3:4" x14ac:dyDescent="0.2">
      <c r="C3013" s="62"/>
      <c r="D3013" s="62"/>
    </row>
    <row r="3014" spans="3:4" x14ac:dyDescent="0.2">
      <c r="C3014" s="62"/>
      <c r="D3014" s="62"/>
    </row>
    <row r="3015" spans="3:4" x14ac:dyDescent="0.2">
      <c r="C3015" s="62"/>
      <c r="D3015" s="62"/>
    </row>
    <row r="3016" spans="3:4" x14ac:dyDescent="0.2">
      <c r="C3016" s="62"/>
      <c r="D3016" s="62"/>
    </row>
    <row r="3017" spans="3:4" x14ac:dyDescent="0.2">
      <c r="C3017" s="62"/>
      <c r="D3017" s="62"/>
    </row>
    <row r="3018" spans="3:4" x14ac:dyDescent="0.2">
      <c r="C3018" s="62"/>
      <c r="D3018" s="62"/>
    </row>
    <row r="3019" spans="3:4" x14ac:dyDescent="0.2">
      <c r="C3019" s="62"/>
      <c r="D3019" s="62"/>
    </row>
    <row r="3020" spans="3:4" x14ac:dyDescent="0.2">
      <c r="C3020" s="62"/>
      <c r="D3020" s="62"/>
    </row>
    <row r="3021" spans="3:4" x14ac:dyDescent="0.2">
      <c r="C3021" s="62"/>
      <c r="D3021" s="62"/>
    </row>
    <row r="3022" spans="3:4" x14ac:dyDescent="0.2">
      <c r="C3022" s="62"/>
      <c r="D3022" s="62"/>
    </row>
    <row r="3023" spans="3:4" x14ac:dyDescent="0.2">
      <c r="C3023" s="62"/>
      <c r="D3023" s="62"/>
    </row>
    <row r="3024" spans="3:4" x14ac:dyDescent="0.2">
      <c r="C3024" s="62"/>
      <c r="D3024" s="62"/>
    </row>
    <row r="3025" spans="3:4" x14ac:dyDescent="0.2">
      <c r="C3025" s="62"/>
      <c r="D3025" s="62"/>
    </row>
    <row r="3026" spans="3:4" x14ac:dyDescent="0.2">
      <c r="C3026" s="62"/>
      <c r="D3026" s="62"/>
    </row>
    <row r="3027" spans="3:4" x14ac:dyDescent="0.2">
      <c r="C3027" s="62"/>
      <c r="D3027" s="62"/>
    </row>
    <row r="3028" spans="3:4" x14ac:dyDescent="0.2">
      <c r="C3028" s="62"/>
      <c r="D3028" s="62"/>
    </row>
    <row r="3029" spans="3:4" x14ac:dyDescent="0.2">
      <c r="C3029" s="62"/>
      <c r="D3029" s="62"/>
    </row>
    <row r="3030" spans="3:4" x14ac:dyDescent="0.2">
      <c r="C3030" s="62"/>
      <c r="D3030" s="62"/>
    </row>
    <row r="3031" spans="3:4" x14ac:dyDescent="0.2">
      <c r="C3031" s="62"/>
      <c r="D3031" s="62"/>
    </row>
    <row r="3032" spans="3:4" x14ac:dyDescent="0.2">
      <c r="C3032" s="62"/>
      <c r="D3032" s="62"/>
    </row>
    <row r="3033" spans="3:4" x14ac:dyDescent="0.2">
      <c r="C3033" s="62"/>
      <c r="D3033" s="62"/>
    </row>
    <row r="3034" spans="3:4" x14ac:dyDescent="0.2">
      <c r="C3034" s="62"/>
      <c r="D3034" s="62"/>
    </row>
    <row r="3035" spans="3:4" x14ac:dyDescent="0.2">
      <c r="C3035" s="62"/>
      <c r="D3035" s="62"/>
    </row>
    <row r="3036" spans="3:4" x14ac:dyDescent="0.2">
      <c r="C3036" s="62"/>
      <c r="D3036" s="62"/>
    </row>
    <row r="3037" spans="3:4" x14ac:dyDescent="0.2">
      <c r="C3037" s="62"/>
      <c r="D3037" s="62"/>
    </row>
    <row r="3038" spans="3:4" x14ac:dyDescent="0.2">
      <c r="C3038" s="62"/>
      <c r="D3038" s="62"/>
    </row>
    <row r="3039" spans="3:4" x14ac:dyDescent="0.2">
      <c r="C3039" s="62"/>
      <c r="D3039" s="62"/>
    </row>
    <row r="3040" spans="3:4" x14ac:dyDescent="0.2">
      <c r="C3040" s="62"/>
      <c r="D3040" s="62"/>
    </row>
    <row r="3041" spans="3:4" x14ac:dyDescent="0.2">
      <c r="C3041" s="62"/>
      <c r="D3041" s="62"/>
    </row>
    <row r="3042" spans="3:4" x14ac:dyDescent="0.2">
      <c r="C3042" s="62"/>
      <c r="D3042" s="62"/>
    </row>
    <row r="3043" spans="3:4" x14ac:dyDescent="0.2">
      <c r="C3043" s="62"/>
      <c r="D3043" s="62"/>
    </row>
    <row r="3044" spans="3:4" x14ac:dyDescent="0.2">
      <c r="C3044" s="62"/>
      <c r="D3044" s="62"/>
    </row>
    <row r="3045" spans="3:4" x14ac:dyDescent="0.2">
      <c r="C3045" s="62"/>
      <c r="D3045" s="62"/>
    </row>
    <row r="3046" spans="3:4" x14ac:dyDescent="0.2">
      <c r="C3046" s="62"/>
      <c r="D3046" s="62"/>
    </row>
    <row r="3047" spans="3:4" x14ac:dyDescent="0.2">
      <c r="C3047" s="62"/>
      <c r="D3047" s="62"/>
    </row>
    <row r="3048" spans="3:4" x14ac:dyDescent="0.2">
      <c r="C3048" s="62"/>
      <c r="D3048" s="62"/>
    </row>
    <row r="3049" spans="3:4" x14ac:dyDescent="0.2">
      <c r="C3049" s="62"/>
      <c r="D3049" s="62"/>
    </row>
    <row r="3050" spans="3:4" x14ac:dyDescent="0.2">
      <c r="C3050" s="62"/>
      <c r="D3050" s="62"/>
    </row>
    <row r="3051" spans="3:4" x14ac:dyDescent="0.2">
      <c r="C3051" s="62"/>
      <c r="D3051" s="62"/>
    </row>
    <row r="3052" spans="3:4" x14ac:dyDescent="0.2">
      <c r="C3052" s="62"/>
      <c r="D3052" s="62"/>
    </row>
    <row r="3053" spans="3:4" x14ac:dyDescent="0.2">
      <c r="C3053" s="62"/>
      <c r="D3053" s="62"/>
    </row>
    <row r="3054" spans="3:4" x14ac:dyDescent="0.2">
      <c r="C3054" s="62"/>
      <c r="D3054" s="62"/>
    </row>
    <row r="3055" spans="3:4" x14ac:dyDescent="0.2">
      <c r="C3055" s="62"/>
      <c r="D3055" s="62"/>
    </row>
    <row r="3056" spans="3:4" x14ac:dyDescent="0.2">
      <c r="C3056" s="62"/>
      <c r="D3056" s="62"/>
    </row>
    <row r="3057" spans="3:4" x14ac:dyDescent="0.2">
      <c r="C3057" s="62"/>
      <c r="D3057" s="62"/>
    </row>
    <row r="3058" spans="3:4" x14ac:dyDescent="0.2">
      <c r="C3058" s="62"/>
      <c r="D3058" s="62"/>
    </row>
    <row r="3059" spans="3:4" x14ac:dyDescent="0.2">
      <c r="C3059" s="62"/>
      <c r="D3059" s="62"/>
    </row>
    <row r="3060" spans="3:4" x14ac:dyDescent="0.2">
      <c r="C3060" s="62"/>
      <c r="D3060" s="62"/>
    </row>
    <row r="3061" spans="3:4" x14ac:dyDescent="0.2">
      <c r="C3061" s="62"/>
      <c r="D3061" s="62"/>
    </row>
    <row r="3062" spans="3:4" x14ac:dyDescent="0.2">
      <c r="C3062" s="62"/>
      <c r="D3062" s="62"/>
    </row>
    <row r="3063" spans="3:4" x14ac:dyDescent="0.2">
      <c r="C3063" s="62"/>
      <c r="D3063" s="62"/>
    </row>
    <row r="3064" spans="3:4" x14ac:dyDescent="0.2">
      <c r="C3064" s="62"/>
      <c r="D3064" s="62"/>
    </row>
    <row r="3065" spans="3:4" x14ac:dyDescent="0.2">
      <c r="C3065" s="62"/>
      <c r="D3065" s="62"/>
    </row>
    <row r="3066" spans="3:4" x14ac:dyDescent="0.2">
      <c r="C3066" s="62"/>
      <c r="D3066" s="62"/>
    </row>
    <row r="3067" spans="3:4" x14ac:dyDescent="0.2">
      <c r="C3067" s="62"/>
      <c r="D3067" s="62"/>
    </row>
    <row r="3068" spans="3:4" x14ac:dyDescent="0.2">
      <c r="C3068" s="62"/>
      <c r="D3068" s="62"/>
    </row>
    <row r="3069" spans="3:4" x14ac:dyDescent="0.2">
      <c r="C3069" s="62"/>
      <c r="D3069" s="62"/>
    </row>
    <row r="3070" spans="3:4" x14ac:dyDescent="0.2">
      <c r="C3070" s="62"/>
      <c r="D3070" s="62"/>
    </row>
    <row r="3071" spans="3:4" x14ac:dyDescent="0.2">
      <c r="C3071" s="62"/>
      <c r="D3071" s="62"/>
    </row>
    <row r="3072" spans="3:4" x14ac:dyDescent="0.2">
      <c r="C3072" s="62"/>
      <c r="D3072" s="62"/>
    </row>
    <row r="3073" spans="3:4" x14ac:dyDescent="0.2">
      <c r="C3073" s="62"/>
      <c r="D3073" s="62"/>
    </row>
    <row r="3074" spans="3:4" x14ac:dyDescent="0.2">
      <c r="C3074" s="62"/>
      <c r="D3074" s="62"/>
    </row>
    <row r="3075" spans="3:4" x14ac:dyDescent="0.2">
      <c r="C3075" s="62"/>
      <c r="D3075" s="62"/>
    </row>
    <row r="3076" spans="3:4" x14ac:dyDescent="0.2">
      <c r="C3076" s="62"/>
      <c r="D3076" s="62"/>
    </row>
    <row r="3077" spans="3:4" x14ac:dyDescent="0.2">
      <c r="C3077" s="62"/>
      <c r="D3077" s="62"/>
    </row>
    <row r="3078" spans="3:4" x14ac:dyDescent="0.2">
      <c r="C3078" s="62"/>
      <c r="D3078" s="62"/>
    </row>
    <row r="3079" spans="3:4" x14ac:dyDescent="0.2">
      <c r="C3079" s="62"/>
      <c r="D3079" s="62"/>
    </row>
    <row r="3080" spans="3:4" x14ac:dyDescent="0.2">
      <c r="C3080" s="62"/>
      <c r="D3080" s="62"/>
    </row>
    <row r="3081" spans="3:4" x14ac:dyDescent="0.2">
      <c r="C3081" s="62"/>
      <c r="D3081" s="62"/>
    </row>
    <row r="3082" spans="3:4" x14ac:dyDescent="0.2">
      <c r="C3082" s="62"/>
      <c r="D3082" s="62"/>
    </row>
    <row r="3083" spans="3:4" x14ac:dyDescent="0.2">
      <c r="C3083" s="62"/>
      <c r="D3083" s="62"/>
    </row>
    <row r="3084" spans="3:4" x14ac:dyDescent="0.2">
      <c r="C3084" s="62"/>
      <c r="D3084" s="62"/>
    </row>
    <row r="3085" spans="3:4" x14ac:dyDescent="0.2">
      <c r="C3085" s="62"/>
      <c r="D3085" s="62"/>
    </row>
    <row r="3086" spans="3:4" x14ac:dyDescent="0.2">
      <c r="C3086" s="62"/>
      <c r="D3086" s="62"/>
    </row>
    <row r="3087" spans="3:4" x14ac:dyDescent="0.2">
      <c r="C3087" s="62"/>
      <c r="D3087" s="62"/>
    </row>
    <row r="3088" spans="3:4" x14ac:dyDescent="0.2">
      <c r="C3088" s="62"/>
      <c r="D3088" s="62"/>
    </row>
    <row r="3089" spans="3:4" x14ac:dyDescent="0.2">
      <c r="C3089" s="62"/>
      <c r="D3089" s="62"/>
    </row>
    <row r="3090" spans="3:4" x14ac:dyDescent="0.2">
      <c r="C3090" s="62"/>
      <c r="D3090" s="62"/>
    </row>
    <row r="3091" spans="3:4" x14ac:dyDescent="0.2">
      <c r="C3091" s="62"/>
      <c r="D3091" s="62"/>
    </row>
    <row r="3092" spans="3:4" x14ac:dyDescent="0.2">
      <c r="C3092" s="62"/>
      <c r="D3092" s="62"/>
    </row>
    <row r="3093" spans="3:4" x14ac:dyDescent="0.2">
      <c r="C3093" s="62"/>
      <c r="D3093" s="62"/>
    </row>
    <row r="3094" spans="3:4" x14ac:dyDescent="0.2">
      <c r="C3094" s="62"/>
      <c r="D3094" s="62"/>
    </row>
    <row r="3095" spans="3:4" x14ac:dyDescent="0.2">
      <c r="C3095" s="62"/>
      <c r="D3095" s="62"/>
    </row>
    <row r="3096" spans="3:4" x14ac:dyDescent="0.2">
      <c r="C3096" s="62"/>
      <c r="D3096" s="62"/>
    </row>
    <row r="3097" spans="3:4" x14ac:dyDescent="0.2">
      <c r="C3097" s="62"/>
      <c r="D3097" s="62"/>
    </row>
    <row r="3098" spans="3:4" x14ac:dyDescent="0.2">
      <c r="C3098" s="62"/>
      <c r="D3098" s="62"/>
    </row>
    <row r="3099" spans="3:4" x14ac:dyDescent="0.2">
      <c r="C3099" s="62"/>
      <c r="D3099" s="62"/>
    </row>
    <row r="3100" spans="3:4" x14ac:dyDescent="0.2">
      <c r="C3100" s="62"/>
      <c r="D3100" s="62"/>
    </row>
    <row r="3101" spans="3:4" x14ac:dyDescent="0.2">
      <c r="C3101" s="62"/>
      <c r="D3101" s="62"/>
    </row>
    <row r="3102" spans="3:4" x14ac:dyDescent="0.2">
      <c r="C3102" s="62"/>
      <c r="D3102" s="62"/>
    </row>
    <row r="3103" spans="3:4" x14ac:dyDescent="0.2">
      <c r="C3103" s="62"/>
      <c r="D3103" s="62"/>
    </row>
    <row r="3104" spans="3:4" x14ac:dyDescent="0.2">
      <c r="C3104" s="62"/>
      <c r="D3104" s="62"/>
    </row>
    <row r="3105" spans="3:4" x14ac:dyDescent="0.2">
      <c r="C3105" s="62"/>
      <c r="D3105" s="62"/>
    </row>
    <row r="3106" spans="3:4" x14ac:dyDescent="0.2">
      <c r="C3106" s="62"/>
      <c r="D3106" s="62"/>
    </row>
    <row r="3107" spans="3:4" x14ac:dyDescent="0.2">
      <c r="C3107" s="62"/>
      <c r="D3107" s="62"/>
    </row>
    <row r="3108" spans="3:4" x14ac:dyDescent="0.2">
      <c r="C3108" s="62"/>
      <c r="D3108" s="62"/>
    </row>
    <row r="3109" spans="3:4" x14ac:dyDescent="0.2">
      <c r="C3109" s="62"/>
      <c r="D3109" s="62"/>
    </row>
    <row r="3110" spans="3:4" x14ac:dyDescent="0.2">
      <c r="C3110" s="62"/>
      <c r="D3110" s="62"/>
    </row>
    <row r="3111" spans="3:4" x14ac:dyDescent="0.2">
      <c r="C3111" s="62"/>
      <c r="D3111" s="62"/>
    </row>
    <row r="3112" spans="3:4" x14ac:dyDescent="0.2">
      <c r="C3112" s="62"/>
      <c r="D3112" s="62"/>
    </row>
    <row r="3113" spans="3:4" x14ac:dyDescent="0.2">
      <c r="C3113" s="62"/>
      <c r="D3113" s="62"/>
    </row>
    <row r="3114" spans="3:4" x14ac:dyDescent="0.2">
      <c r="C3114" s="62"/>
      <c r="D3114" s="62"/>
    </row>
    <row r="3115" spans="3:4" x14ac:dyDescent="0.2">
      <c r="C3115" s="62"/>
      <c r="D3115" s="62"/>
    </row>
    <row r="3116" spans="3:4" x14ac:dyDescent="0.2">
      <c r="C3116" s="62"/>
      <c r="D3116" s="62"/>
    </row>
    <row r="3117" spans="3:4" x14ac:dyDescent="0.2">
      <c r="C3117" s="62"/>
      <c r="D3117" s="62"/>
    </row>
    <row r="3118" spans="3:4" x14ac:dyDescent="0.2">
      <c r="C3118" s="62"/>
      <c r="D3118" s="62"/>
    </row>
    <row r="3119" spans="3:4" x14ac:dyDescent="0.2">
      <c r="C3119" s="62"/>
      <c r="D3119" s="62"/>
    </row>
    <row r="3120" spans="3:4" x14ac:dyDescent="0.2">
      <c r="C3120" s="62"/>
      <c r="D3120" s="62"/>
    </row>
    <row r="3121" spans="3:4" x14ac:dyDescent="0.2">
      <c r="C3121" s="62"/>
      <c r="D3121" s="62"/>
    </row>
    <row r="3122" spans="3:4" x14ac:dyDescent="0.2">
      <c r="C3122" s="62"/>
      <c r="D3122" s="62"/>
    </row>
    <row r="3123" spans="3:4" x14ac:dyDescent="0.2">
      <c r="C3123" s="62"/>
      <c r="D3123" s="62"/>
    </row>
    <row r="3124" spans="3:4" x14ac:dyDescent="0.2">
      <c r="C3124" s="62"/>
      <c r="D3124" s="62"/>
    </row>
    <row r="3125" spans="3:4" x14ac:dyDescent="0.2">
      <c r="C3125" s="62"/>
      <c r="D3125" s="62"/>
    </row>
    <row r="3126" spans="3:4" x14ac:dyDescent="0.2">
      <c r="C3126" s="62"/>
      <c r="D3126" s="62"/>
    </row>
    <row r="3127" spans="3:4" x14ac:dyDescent="0.2">
      <c r="C3127" s="62"/>
      <c r="D3127" s="62"/>
    </row>
    <row r="3128" spans="3:4" x14ac:dyDescent="0.2">
      <c r="C3128" s="62"/>
      <c r="D3128" s="62"/>
    </row>
    <row r="3129" spans="3:4" x14ac:dyDescent="0.2">
      <c r="C3129" s="62"/>
      <c r="D3129" s="62"/>
    </row>
    <row r="3130" spans="3:4" x14ac:dyDescent="0.2">
      <c r="C3130" s="62"/>
      <c r="D3130" s="62"/>
    </row>
    <row r="3131" spans="3:4" x14ac:dyDescent="0.2">
      <c r="C3131" s="62"/>
      <c r="D3131" s="62"/>
    </row>
    <row r="3132" spans="3:4" x14ac:dyDescent="0.2">
      <c r="C3132" s="62"/>
      <c r="D3132" s="62"/>
    </row>
    <row r="3133" spans="3:4" x14ac:dyDescent="0.2">
      <c r="C3133" s="62"/>
      <c r="D3133" s="62"/>
    </row>
    <row r="3134" spans="3:4" x14ac:dyDescent="0.2">
      <c r="C3134" s="62"/>
      <c r="D3134" s="62"/>
    </row>
    <row r="3135" spans="3:4" x14ac:dyDescent="0.2">
      <c r="C3135" s="62"/>
      <c r="D3135" s="62"/>
    </row>
    <row r="3136" spans="3:4" x14ac:dyDescent="0.2">
      <c r="C3136" s="62"/>
      <c r="D3136" s="62"/>
    </row>
    <row r="3137" spans="3:4" x14ac:dyDescent="0.2">
      <c r="C3137" s="62"/>
      <c r="D3137" s="62"/>
    </row>
    <row r="3138" spans="3:4" x14ac:dyDescent="0.2">
      <c r="C3138" s="62"/>
      <c r="D3138" s="62"/>
    </row>
    <row r="3139" spans="3:4" x14ac:dyDescent="0.2">
      <c r="C3139" s="62"/>
      <c r="D3139" s="62"/>
    </row>
    <row r="3140" spans="3:4" x14ac:dyDescent="0.2">
      <c r="C3140" s="62"/>
      <c r="D3140" s="62"/>
    </row>
    <row r="3141" spans="3:4" x14ac:dyDescent="0.2">
      <c r="C3141" s="62"/>
      <c r="D3141" s="62"/>
    </row>
    <row r="3142" spans="3:4" x14ac:dyDescent="0.2">
      <c r="C3142" s="62"/>
      <c r="D3142" s="62"/>
    </row>
    <row r="3143" spans="3:4" x14ac:dyDescent="0.2">
      <c r="C3143" s="62"/>
      <c r="D3143" s="62"/>
    </row>
    <row r="3144" spans="3:4" x14ac:dyDescent="0.2">
      <c r="C3144" s="62"/>
      <c r="D3144" s="62"/>
    </row>
    <row r="3145" spans="3:4" x14ac:dyDescent="0.2">
      <c r="C3145" s="62"/>
      <c r="D3145" s="62"/>
    </row>
    <row r="3146" spans="3:4" x14ac:dyDescent="0.2">
      <c r="C3146" s="62"/>
      <c r="D3146" s="62"/>
    </row>
    <row r="3147" spans="3:4" x14ac:dyDescent="0.2">
      <c r="C3147" s="62"/>
      <c r="D3147" s="62"/>
    </row>
    <row r="3148" spans="3:4" x14ac:dyDescent="0.2">
      <c r="C3148" s="62"/>
      <c r="D3148" s="62"/>
    </row>
    <row r="3149" spans="3:4" x14ac:dyDescent="0.2">
      <c r="C3149" s="62"/>
      <c r="D3149" s="62"/>
    </row>
    <row r="3150" spans="3:4" x14ac:dyDescent="0.2">
      <c r="C3150" s="62"/>
      <c r="D3150" s="62"/>
    </row>
    <row r="3151" spans="3:4" x14ac:dyDescent="0.2">
      <c r="C3151" s="62"/>
      <c r="D3151" s="62"/>
    </row>
    <row r="3152" spans="3:4" x14ac:dyDescent="0.2">
      <c r="C3152" s="62"/>
      <c r="D3152" s="62"/>
    </row>
    <row r="3153" spans="3:4" x14ac:dyDescent="0.2">
      <c r="C3153" s="62"/>
      <c r="D3153" s="62"/>
    </row>
    <row r="3154" spans="3:4" x14ac:dyDescent="0.2">
      <c r="C3154" s="62"/>
      <c r="D3154" s="62"/>
    </row>
    <row r="3155" spans="3:4" x14ac:dyDescent="0.2">
      <c r="C3155" s="62"/>
      <c r="D3155" s="62"/>
    </row>
    <row r="3156" spans="3:4" x14ac:dyDescent="0.2">
      <c r="C3156" s="62"/>
      <c r="D3156" s="62"/>
    </row>
    <row r="3157" spans="3:4" x14ac:dyDescent="0.2">
      <c r="C3157" s="62"/>
      <c r="D3157" s="62"/>
    </row>
    <row r="3158" spans="3:4" x14ac:dyDescent="0.2">
      <c r="C3158" s="62"/>
      <c r="D3158" s="62"/>
    </row>
    <row r="3159" spans="3:4" x14ac:dyDescent="0.2">
      <c r="C3159" s="62"/>
      <c r="D3159" s="62"/>
    </row>
    <row r="3160" spans="3:4" x14ac:dyDescent="0.2">
      <c r="C3160" s="62"/>
      <c r="D3160" s="62"/>
    </row>
    <row r="3161" spans="3:4" x14ac:dyDescent="0.2">
      <c r="C3161" s="62"/>
      <c r="D3161" s="62"/>
    </row>
    <row r="3162" spans="3:4" x14ac:dyDescent="0.2">
      <c r="C3162" s="62"/>
      <c r="D3162" s="62"/>
    </row>
    <row r="3163" spans="3:4" x14ac:dyDescent="0.2">
      <c r="C3163" s="62"/>
      <c r="D3163" s="62"/>
    </row>
    <row r="3164" spans="3:4" x14ac:dyDescent="0.2">
      <c r="C3164" s="62"/>
      <c r="D3164" s="62"/>
    </row>
    <row r="3165" spans="3:4" x14ac:dyDescent="0.2">
      <c r="C3165" s="62"/>
      <c r="D3165" s="62"/>
    </row>
    <row r="3166" spans="3:4" x14ac:dyDescent="0.2">
      <c r="C3166" s="62"/>
      <c r="D3166" s="62"/>
    </row>
    <row r="3167" spans="3:4" x14ac:dyDescent="0.2">
      <c r="C3167" s="62"/>
      <c r="D3167" s="62"/>
    </row>
    <row r="3168" spans="3:4" x14ac:dyDescent="0.2">
      <c r="C3168" s="62"/>
      <c r="D3168" s="62"/>
    </row>
    <row r="3169" spans="3:4" x14ac:dyDescent="0.2">
      <c r="C3169" s="62"/>
      <c r="D3169" s="62"/>
    </row>
    <row r="3170" spans="3:4" x14ac:dyDescent="0.2">
      <c r="C3170" s="62"/>
      <c r="D3170" s="62"/>
    </row>
    <row r="3171" spans="3:4" x14ac:dyDescent="0.2">
      <c r="C3171" s="62"/>
      <c r="D3171" s="62"/>
    </row>
    <row r="3172" spans="3:4" x14ac:dyDescent="0.2">
      <c r="C3172" s="62"/>
      <c r="D3172" s="62"/>
    </row>
    <row r="3173" spans="3:4" x14ac:dyDescent="0.2">
      <c r="C3173" s="62"/>
      <c r="D3173" s="62"/>
    </row>
    <row r="3174" spans="3:4" x14ac:dyDescent="0.2">
      <c r="C3174" s="62"/>
      <c r="D3174" s="62"/>
    </row>
    <row r="3175" spans="3:4" x14ac:dyDescent="0.2">
      <c r="C3175" s="62"/>
      <c r="D3175" s="62"/>
    </row>
    <row r="3176" spans="3:4" x14ac:dyDescent="0.2">
      <c r="C3176" s="62"/>
      <c r="D3176" s="62"/>
    </row>
    <row r="3177" spans="3:4" x14ac:dyDescent="0.2">
      <c r="C3177" s="62"/>
      <c r="D3177" s="62"/>
    </row>
    <row r="3178" spans="3:4" x14ac:dyDescent="0.2">
      <c r="C3178" s="62"/>
      <c r="D3178" s="62"/>
    </row>
    <row r="3179" spans="3:4" x14ac:dyDescent="0.2">
      <c r="C3179" s="62"/>
      <c r="D3179" s="62"/>
    </row>
    <row r="3180" spans="3:4" x14ac:dyDescent="0.2">
      <c r="C3180" s="62"/>
      <c r="D3180" s="62"/>
    </row>
    <row r="3181" spans="3:4" x14ac:dyDescent="0.2">
      <c r="C3181" s="62"/>
      <c r="D3181" s="62"/>
    </row>
    <row r="3182" spans="3:4" x14ac:dyDescent="0.2">
      <c r="C3182" s="62"/>
      <c r="D3182" s="62"/>
    </row>
    <row r="3183" spans="3:4" x14ac:dyDescent="0.2">
      <c r="C3183" s="62"/>
      <c r="D3183" s="62"/>
    </row>
    <row r="3184" spans="3:4" x14ac:dyDescent="0.2">
      <c r="C3184" s="62"/>
      <c r="D3184" s="62"/>
    </row>
    <row r="3185" spans="3:4" x14ac:dyDescent="0.2">
      <c r="C3185" s="62"/>
      <c r="D3185" s="62"/>
    </row>
    <row r="3186" spans="3:4" x14ac:dyDescent="0.2">
      <c r="C3186" s="62"/>
      <c r="D3186" s="62"/>
    </row>
    <row r="3187" spans="3:4" x14ac:dyDescent="0.2">
      <c r="C3187" s="62"/>
      <c r="D3187" s="62"/>
    </row>
    <row r="3188" spans="3:4" x14ac:dyDescent="0.2">
      <c r="C3188" s="62"/>
      <c r="D3188" s="62"/>
    </row>
    <row r="3189" spans="3:4" x14ac:dyDescent="0.2">
      <c r="C3189" s="62"/>
      <c r="D3189" s="62"/>
    </row>
    <row r="3190" spans="3:4" x14ac:dyDescent="0.2">
      <c r="C3190" s="62"/>
      <c r="D3190" s="62"/>
    </row>
    <row r="3191" spans="3:4" x14ac:dyDescent="0.2">
      <c r="C3191" s="62"/>
      <c r="D3191" s="62"/>
    </row>
    <row r="3192" spans="3:4" x14ac:dyDescent="0.2">
      <c r="C3192" s="62"/>
      <c r="D3192" s="62"/>
    </row>
    <row r="3193" spans="3:4" x14ac:dyDescent="0.2">
      <c r="C3193" s="62"/>
      <c r="D3193" s="62"/>
    </row>
    <row r="3194" spans="3:4" x14ac:dyDescent="0.2">
      <c r="C3194" s="62"/>
      <c r="D3194" s="62"/>
    </row>
    <row r="3195" spans="3:4" x14ac:dyDescent="0.2">
      <c r="C3195" s="62"/>
      <c r="D3195" s="62"/>
    </row>
    <row r="3196" spans="3:4" x14ac:dyDescent="0.2">
      <c r="C3196" s="62"/>
      <c r="D3196" s="62"/>
    </row>
    <row r="3197" spans="3:4" x14ac:dyDescent="0.2">
      <c r="C3197" s="62"/>
      <c r="D3197" s="62"/>
    </row>
    <row r="3198" spans="3:4" x14ac:dyDescent="0.2">
      <c r="C3198" s="62"/>
      <c r="D3198" s="62"/>
    </row>
    <row r="3199" spans="3:4" x14ac:dyDescent="0.2">
      <c r="C3199" s="62"/>
      <c r="D3199" s="62"/>
    </row>
    <row r="3200" spans="3:4" x14ac:dyDescent="0.2">
      <c r="C3200" s="62"/>
      <c r="D3200" s="62"/>
    </row>
    <row r="3201" spans="3:4" x14ac:dyDescent="0.2">
      <c r="C3201" s="62"/>
      <c r="D3201" s="62"/>
    </row>
    <row r="3202" spans="3:4" x14ac:dyDescent="0.2">
      <c r="C3202" s="62"/>
      <c r="D3202" s="62"/>
    </row>
    <row r="3203" spans="3:4" x14ac:dyDescent="0.2">
      <c r="C3203" s="62"/>
      <c r="D3203" s="62"/>
    </row>
    <row r="3204" spans="3:4" x14ac:dyDescent="0.2">
      <c r="C3204" s="62"/>
      <c r="D3204" s="62"/>
    </row>
    <row r="3205" spans="3:4" x14ac:dyDescent="0.2">
      <c r="C3205" s="62"/>
      <c r="D3205" s="62"/>
    </row>
    <row r="3206" spans="3:4" x14ac:dyDescent="0.2">
      <c r="C3206" s="62"/>
      <c r="D3206" s="62"/>
    </row>
    <row r="3207" spans="3:4" x14ac:dyDescent="0.2">
      <c r="C3207" s="62"/>
      <c r="D3207" s="62"/>
    </row>
    <row r="3208" spans="3:4" x14ac:dyDescent="0.2">
      <c r="C3208" s="62"/>
      <c r="D3208" s="62"/>
    </row>
    <row r="3209" spans="3:4" x14ac:dyDescent="0.2">
      <c r="C3209" s="62"/>
      <c r="D3209" s="62"/>
    </row>
    <row r="3210" spans="3:4" x14ac:dyDescent="0.2">
      <c r="C3210" s="62"/>
      <c r="D3210" s="62"/>
    </row>
    <row r="3211" spans="3:4" x14ac:dyDescent="0.2">
      <c r="C3211" s="62"/>
      <c r="D3211" s="62"/>
    </row>
    <row r="3212" spans="3:4" x14ac:dyDescent="0.2">
      <c r="C3212" s="62"/>
      <c r="D3212" s="62"/>
    </row>
    <row r="3213" spans="3:4" x14ac:dyDescent="0.2">
      <c r="C3213" s="62"/>
      <c r="D3213" s="62"/>
    </row>
    <row r="3214" spans="3:4" x14ac:dyDescent="0.2">
      <c r="C3214" s="62"/>
      <c r="D3214" s="62"/>
    </row>
    <row r="3215" spans="3:4" x14ac:dyDescent="0.2">
      <c r="C3215" s="62"/>
      <c r="D3215" s="62"/>
    </row>
    <row r="3216" spans="3:4" x14ac:dyDescent="0.2">
      <c r="C3216" s="62"/>
      <c r="D3216" s="62"/>
    </row>
    <row r="3217" spans="3:4" x14ac:dyDescent="0.2">
      <c r="C3217" s="62"/>
      <c r="D3217" s="62"/>
    </row>
    <row r="3218" spans="3:4" x14ac:dyDescent="0.2">
      <c r="C3218" s="62"/>
      <c r="D3218" s="62"/>
    </row>
    <row r="3219" spans="3:4" x14ac:dyDescent="0.2">
      <c r="C3219" s="62"/>
      <c r="D3219" s="62"/>
    </row>
    <row r="3220" spans="3:4" x14ac:dyDescent="0.2">
      <c r="C3220" s="62"/>
      <c r="D3220" s="62"/>
    </row>
    <row r="3221" spans="3:4" x14ac:dyDescent="0.2">
      <c r="C3221" s="62"/>
      <c r="D3221" s="62"/>
    </row>
    <row r="3222" spans="3:4" x14ac:dyDescent="0.2">
      <c r="C3222" s="62"/>
      <c r="D3222" s="62"/>
    </row>
    <row r="3223" spans="3:4" x14ac:dyDescent="0.2">
      <c r="C3223" s="62"/>
      <c r="D3223" s="62"/>
    </row>
    <row r="3224" spans="3:4" x14ac:dyDescent="0.2">
      <c r="C3224" s="62"/>
      <c r="D3224" s="62"/>
    </row>
    <row r="3225" spans="3:4" x14ac:dyDescent="0.2">
      <c r="C3225" s="62"/>
      <c r="D3225" s="62"/>
    </row>
    <row r="3226" spans="3:4" x14ac:dyDescent="0.2">
      <c r="C3226" s="62"/>
      <c r="D3226" s="62"/>
    </row>
    <row r="3227" spans="3:4" x14ac:dyDescent="0.2">
      <c r="C3227" s="62"/>
      <c r="D3227" s="62"/>
    </row>
    <row r="3228" spans="3:4" x14ac:dyDescent="0.2">
      <c r="C3228" s="62"/>
      <c r="D3228" s="62"/>
    </row>
    <row r="3229" spans="3:4" x14ac:dyDescent="0.2">
      <c r="C3229" s="62"/>
      <c r="D3229" s="62"/>
    </row>
    <row r="3230" spans="3:4" x14ac:dyDescent="0.2">
      <c r="C3230" s="62"/>
      <c r="D3230" s="62"/>
    </row>
    <row r="3231" spans="3:4" x14ac:dyDescent="0.2">
      <c r="C3231" s="62"/>
      <c r="D3231" s="62"/>
    </row>
    <row r="3232" spans="3:4" x14ac:dyDescent="0.2">
      <c r="C3232" s="62"/>
      <c r="D3232" s="62"/>
    </row>
    <row r="3233" spans="3:4" x14ac:dyDescent="0.2">
      <c r="C3233" s="62"/>
      <c r="D3233" s="62"/>
    </row>
    <row r="3234" spans="3:4" x14ac:dyDescent="0.2">
      <c r="C3234" s="62"/>
      <c r="D3234" s="62"/>
    </row>
    <row r="3235" spans="3:4" x14ac:dyDescent="0.2">
      <c r="C3235" s="62"/>
      <c r="D3235" s="62"/>
    </row>
    <row r="3236" spans="3:4" x14ac:dyDescent="0.2">
      <c r="C3236" s="62"/>
      <c r="D3236" s="62"/>
    </row>
    <row r="3237" spans="3:4" x14ac:dyDescent="0.2">
      <c r="C3237" s="62"/>
      <c r="D3237" s="62"/>
    </row>
    <row r="3238" spans="3:4" x14ac:dyDescent="0.2">
      <c r="C3238" s="62"/>
      <c r="D3238" s="62"/>
    </row>
    <row r="3239" spans="3:4" x14ac:dyDescent="0.2">
      <c r="C3239" s="62"/>
      <c r="D3239" s="62"/>
    </row>
    <row r="3240" spans="3:4" x14ac:dyDescent="0.2">
      <c r="C3240" s="62"/>
      <c r="D3240" s="62"/>
    </row>
    <row r="3241" spans="3:4" x14ac:dyDescent="0.2">
      <c r="C3241" s="62"/>
      <c r="D3241" s="62"/>
    </row>
    <row r="3242" spans="3:4" x14ac:dyDescent="0.2">
      <c r="C3242" s="62"/>
      <c r="D3242" s="62"/>
    </row>
    <row r="3243" spans="3:4" x14ac:dyDescent="0.2">
      <c r="C3243" s="62"/>
      <c r="D3243" s="62"/>
    </row>
    <row r="3244" spans="3:4" x14ac:dyDescent="0.2">
      <c r="C3244" s="62"/>
      <c r="D3244" s="62"/>
    </row>
    <row r="3245" spans="3:4" x14ac:dyDescent="0.2">
      <c r="C3245" s="62"/>
      <c r="D3245" s="62"/>
    </row>
    <row r="3246" spans="3:4" x14ac:dyDescent="0.2">
      <c r="C3246" s="62"/>
      <c r="D3246" s="62"/>
    </row>
    <row r="3247" spans="3:4" x14ac:dyDescent="0.2">
      <c r="C3247" s="62"/>
      <c r="D3247" s="62"/>
    </row>
    <row r="3248" spans="3:4" x14ac:dyDescent="0.2">
      <c r="C3248" s="62"/>
      <c r="D3248" s="62"/>
    </row>
    <row r="3249" spans="3:4" x14ac:dyDescent="0.2">
      <c r="C3249" s="62"/>
      <c r="D3249" s="62"/>
    </row>
    <row r="3250" spans="3:4" x14ac:dyDescent="0.2">
      <c r="C3250" s="62"/>
      <c r="D3250" s="62"/>
    </row>
    <row r="3251" spans="3:4" x14ac:dyDescent="0.2">
      <c r="C3251" s="62"/>
      <c r="D3251" s="62"/>
    </row>
    <row r="3252" spans="3:4" x14ac:dyDescent="0.2">
      <c r="C3252" s="62"/>
      <c r="D3252" s="62"/>
    </row>
    <row r="3253" spans="3:4" x14ac:dyDescent="0.2">
      <c r="C3253" s="62"/>
      <c r="D3253" s="62"/>
    </row>
    <row r="3254" spans="3:4" x14ac:dyDescent="0.2">
      <c r="C3254" s="62"/>
      <c r="D3254" s="62"/>
    </row>
    <row r="3255" spans="3:4" x14ac:dyDescent="0.2">
      <c r="C3255" s="62"/>
      <c r="D3255" s="62"/>
    </row>
    <row r="3256" spans="3:4" x14ac:dyDescent="0.2">
      <c r="C3256" s="62"/>
      <c r="D3256" s="62"/>
    </row>
    <row r="3257" spans="3:4" x14ac:dyDescent="0.2">
      <c r="C3257" s="62"/>
      <c r="D3257" s="62"/>
    </row>
    <row r="3258" spans="3:4" x14ac:dyDescent="0.2">
      <c r="C3258" s="62"/>
      <c r="D3258" s="62"/>
    </row>
    <row r="3259" spans="3:4" x14ac:dyDescent="0.2">
      <c r="C3259" s="62"/>
      <c r="D3259" s="62"/>
    </row>
    <row r="3260" spans="3:4" x14ac:dyDescent="0.2">
      <c r="C3260" s="62"/>
      <c r="D3260" s="62"/>
    </row>
    <row r="3261" spans="3:4" x14ac:dyDescent="0.2">
      <c r="C3261" s="62"/>
      <c r="D3261" s="62"/>
    </row>
    <row r="3262" spans="3:4" x14ac:dyDescent="0.2">
      <c r="C3262" s="62"/>
      <c r="D3262" s="62"/>
    </row>
    <row r="3263" spans="3:4" x14ac:dyDescent="0.2">
      <c r="C3263" s="62"/>
      <c r="D3263" s="62"/>
    </row>
    <row r="3264" spans="3:4" x14ac:dyDescent="0.2">
      <c r="C3264" s="62"/>
      <c r="D3264" s="62"/>
    </row>
    <row r="3265" spans="3:4" x14ac:dyDescent="0.2">
      <c r="C3265" s="62"/>
      <c r="D3265" s="62"/>
    </row>
    <row r="3266" spans="3:4" x14ac:dyDescent="0.2">
      <c r="C3266" s="62"/>
      <c r="D3266" s="62"/>
    </row>
    <row r="3267" spans="3:4" x14ac:dyDescent="0.2">
      <c r="C3267" s="62"/>
      <c r="D3267" s="62"/>
    </row>
    <row r="3268" spans="3:4" x14ac:dyDescent="0.2">
      <c r="C3268" s="62"/>
      <c r="D3268" s="62"/>
    </row>
    <row r="3269" spans="3:4" x14ac:dyDescent="0.2">
      <c r="C3269" s="62"/>
      <c r="D3269" s="62"/>
    </row>
    <row r="3270" spans="3:4" x14ac:dyDescent="0.2">
      <c r="C3270" s="62"/>
      <c r="D3270" s="62"/>
    </row>
    <row r="3271" spans="3:4" x14ac:dyDescent="0.2">
      <c r="C3271" s="62"/>
      <c r="D3271" s="62"/>
    </row>
    <row r="3272" spans="3:4" x14ac:dyDescent="0.2">
      <c r="C3272" s="62"/>
      <c r="D3272" s="62"/>
    </row>
    <row r="3273" spans="3:4" x14ac:dyDescent="0.2">
      <c r="C3273" s="62"/>
      <c r="D3273" s="62"/>
    </row>
    <row r="3274" spans="3:4" x14ac:dyDescent="0.2">
      <c r="C3274" s="62"/>
      <c r="D3274" s="62"/>
    </row>
    <row r="3275" spans="3:4" x14ac:dyDescent="0.2">
      <c r="C3275" s="62"/>
      <c r="D3275" s="62"/>
    </row>
    <row r="3276" spans="3:4" x14ac:dyDescent="0.2">
      <c r="C3276" s="62"/>
      <c r="D3276" s="62"/>
    </row>
    <row r="3277" spans="3:4" x14ac:dyDescent="0.2">
      <c r="C3277" s="62"/>
      <c r="D3277" s="62"/>
    </row>
    <row r="3278" spans="3:4" x14ac:dyDescent="0.2">
      <c r="C3278" s="62"/>
      <c r="D3278" s="62"/>
    </row>
    <row r="3279" spans="3:4" x14ac:dyDescent="0.2">
      <c r="C3279" s="62"/>
      <c r="D3279" s="62"/>
    </row>
    <row r="3280" spans="3:4" x14ac:dyDescent="0.2">
      <c r="C3280" s="62"/>
      <c r="D3280" s="62"/>
    </row>
    <row r="3281" spans="3:4" x14ac:dyDescent="0.2">
      <c r="C3281" s="62"/>
      <c r="D3281" s="62"/>
    </row>
    <row r="3282" spans="3:4" x14ac:dyDescent="0.2">
      <c r="C3282" s="62"/>
      <c r="D3282" s="62"/>
    </row>
    <row r="3283" spans="3:4" x14ac:dyDescent="0.2">
      <c r="C3283" s="62"/>
      <c r="D3283" s="62"/>
    </row>
    <row r="3284" spans="3:4" x14ac:dyDescent="0.2">
      <c r="C3284" s="62"/>
      <c r="D3284" s="62"/>
    </row>
    <row r="3285" spans="3:4" x14ac:dyDescent="0.2">
      <c r="C3285" s="62"/>
      <c r="D3285" s="62"/>
    </row>
    <row r="3286" spans="3:4" x14ac:dyDescent="0.2">
      <c r="C3286" s="62"/>
      <c r="D3286" s="62"/>
    </row>
    <row r="3287" spans="3:4" x14ac:dyDescent="0.2">
      <c r="C3287" s="62"/>
      <c r="D3287" s="62"/>
    </row>
    <row r="3288" spans="3:4" x14ac:dyDescent="0.2">
      <c r="C3288" s="62"/>
      <c r="D3288" s="62"/>
    </row>
    <row r="3289" spans="3:4" x14ac:dyDescent="0.2">
      <c r="C3289" s="62"/>
      <c r="D3289" s="62"/>
    </row>
    <row r="3290" spans="3:4" x14ac:dyDescent="0.2">
      <c r="C3290" s="62"/>
      <c r="D3290" s="62"/>
    </row>
    <row r="3291" spans="3:4" x14ac:dyDescent="0.2">
      <c r="C3291" s="62"/>
      <c r="D3291" s="62"/>
    </row>
    <row r="3292" spans="3:4" x14ac:dyDescent="0.2">
      <c r="C3292" s="62"/>
      <c r="D3292" s="62"/>
    </row>
    <row r="3293" spans="3:4" x14ac:dyDescent="0.2">
      <c r="C3293" s="62"/>
      <c r="D3293" s="62"/>
    </row>
    <row r="3294" spans="3:4" x14ac:dyDescent="0.2">
      <c r="C3294" s="62"/>
      <c r="D3294" s="62"/>
    </row>
    <row r="3295" spans="3:4" x14ac:dyDescent="0.2">
      <c r="C3295" s="62"/>
      <c r="D3295" s="62"/>
    </row>
    <row r="3296" spans="3:4" x14ac:dyDescent="0.2">
      <c r="C3296" s="62"/>
      <c r="D3296" s="62"/>
    </row>
    <row r="3297" spans="3:4" x14ac:dyDescent="0.2">
      <c r="C3297" s="62"/>
      <c r="D3297" s="62"/>
    </row>
    <row r="3298" spans="3:4" x14ac:dyDescent="0.2">
      <c r="C3298" s="62"/>
      <c r="D3298" s="62"/>
    </row>
    <row r="3299" spans="3:4" x14ac:dyDescent="0.2">
      <c r="C3299" s="62"/>
      <c r="D3299" s="62"/>
    </row>
    <row r="3300" spans="3:4" x14ac:dyDescent="0.2">
      <c r="C3300" s="62"/>
      <c r="D3300" s="62"/>
    </row>
    <row r="3301" spans="3:4" x14ac:dyDescent="0.2">
      <c r="C3301" s="62"/>
      <c r="D3301" s="62"/>
    </row>
    <row r="3302" spans="3:4" x14ac:dyDescent="0.2">
      <c r="C3302" s="62"/>
      <c r="D3302" s="62"/>
    </row>
    <row r="3303" spans="3:4" x14ac:dyDescent="0.2">
      <c r="C3303" s="62"/>
      <c r="D3303" s="62"/>
    </row>
    <row r="3304" spans="3:4" x14ac:dyDescent="0.2">
      <c r="C3304" s="62"/>
      <c r="D3304" s="62"/>
    </row>
    <row r="3305" spans="3:4" x14ac:dyDescent="0.2">
      <c r="C3305" s="62"/>
      <c r="D3305" s="62"/>
    </row>
    <row r="3306" spans="3:4" x14ac:dyDescent="0.2">
      <c r="C3306" s="62"/>
      <c r="D3306" s="62"/>
    </row>
    <row r="3307" spans="3:4" x14ac:dyDescent="0.2">
      <c r="C3307" s="62"/>
      <c r="D3307" s="62"/>
    </row>
    <row r="3308" spans="3:4" x14ac:dyDescent="0.2">
      <c r="C3308" s="62"/>
      <c r="D3308" s="62"/>
    </row>
    <row r="3309" spans="3:4" x14ac:dyDescent="0.2">
      <c r="C3309" s="62"/>
      <c r="D3309" s="62"/>
    </row>
    <row r="3310" spans="3:4" x14ac:dyDescent="0.2">
      <c r="C3310" s="62"/>
      <c r="D3310" s="62"/>
    </row>
    <row r="3311" spans="3:4" x14ac:dyDescent="0.2">
      <c r="C3311" s="62"/>
      <c r="D3311" s="62"/>
    </row>
    <row r="3312" spans="3:4" x14ac:dyDescent="0.2">
      <c r="C3312" s="62"/>
      <c r="D3312" s="62"/>
    </row>
    <row r="3313" spans="3:4" x14ac:dyDescent="0.2">
      <c r="C3313" s="62"/>
      <c r="D3313" s="62"/>
    </row>
    <row r="3314" spans="3:4" x14ac:dyDescent="0.2">
      <c r="C3314" s="62"/>
      <c r="D3314" s="62"/>
    </row>
    <row r="3315" spans="3:4" x14ac:dyDescent="0.2">
      <c r="C3315" s="62"/>
      <c r="D3315" s="62"/>
    </row>
    <row r="3316" spans="3:4" x14ac:dyDescent="0.2">
      <c r="C3316" s="62"/>
      <c r="D3316" s="62"/>
    </row>
    <row r="3317" spans="3:4" x14ac:dyDescent="0.2">
      <c r="C3317" s="62"/>
      <c r="D3317" s="62"/>
    </row>
    <row r="3318" spans="3:4" x14ac:dyDescent="0.2">
      <c r="C3318" s="62"/>
      <c r="D3318" s="62"/>
    </row>
    <row r="3319" spans="3:4" x14ac:dyDescent="0.2">
      <c r="C3319" s="62"/>
      <c r="D3319" s="62"/>
    </row>
    <row r="3320" spans="3:4" x14ac:dyDescent="0.2">
      <c r="C3320" s="62"/>
      <c r="D3320" s="62"/>
    </row>
    <row r="3321" spans="3:4" x14ac:dyDescent="0.2">
      <c r="C3321" s="62"/>
      <c r="D3321" s="62"/>
    </row>
    <row r="3322" spans="3:4" x14ac:dyDescent="0.2">
      <c r="C3322" s="62"/>
      <c r="D3322" s="62"/>
    </row>
    <row r="3323" spans="3:4" x14ac:dyDescent="0.2">
      <c r="C3323" s="62"/>
      <c r="D3323" s="62"/>
    </row>
    <row r="3324" spans="3:4" x14ac:dyDescent="0.2">
      <c r="C3324" s="62"/>
      <c r="D3324" s="62"/>
    </row>
    <row r="3325" spans="3:4" x14ac:dyDescent="0.2">
      <c r="C3325" s="62"/>
      <c r="D3325" s="62"/>
    </row>
    <row r="3326" spans="3:4" x14ac:dyDescent="0.2">
      <c r="C3326" s="62"/>
      <c r="D3326" s="62"/>
    </row>
    <row r="3327" spans="3:4" x14ac:dyDescent="0.2">
      <c r="C3327" s="62"/>
      <c r="D3327" s="62"/>
    </row>
    <row r="3328" spans="3:4" x14ac:dyDescent="0.2">
      <c r="C3328" s="62"/>
      <c r="D3328" s="62"/>
    </row>
    <row r="3329" spans="3:4" x14ac:dyDescent="0.2">
      <c r="C3329" s="62"/>
      <c r="D3329" s="62"/>
    </row>
    <row r="3330" spans="3:4" x14ac:dyDescent="0.2">
      <c r="C3330" s="62"/>
      <c r="D3330" s="62"/>
    </row>
    <row r="3331" spans="3:4" x14ac:dyDescent="0.2">
      <c r="C3331" s="62"/>
      <c r="D3331" s="62"/>
    </row>
    <row r="3332" spans="3:4" x14ac:dyDescent="0.2">
      <c r="C3332" s="62"/>
      <c r="D3332" s="62"/>
    </row>
    <row r="3333" spans="3:4" x14ac:dyDescent="0.2">
      <c r="C3333" s="62"/>
      <c r="D3333" s="62"/>
    </row>
    <row r="3334" spans="3:4" x14ac:dyDescent="0.2">
      <c r="C3334" s="62"/>
      <c r="D3334" s="62"/>
    </row>
    <row r="3335" spans="3:4" x14ac:dyDescent="0.2">
      <c r="C3335" s="62"/>
      <c r="D3335" s="62"/>
    </row>
    <row r="3336" spans="3:4" x14ac:dyDescent="0.2">
      <c r="C3336" s="62"/>
      <c r="D3336" s="62"/>
    </row>
    <row r="3337" spans="3:4" x14ac:dyDescent="0.2">
      <c r="C3337" s="62"/>
      <c r="D3337" s="62"/>
    </row>
    <row r="3338" spans="3:4" x14ac:dyDescent="0.2">
      <c r="C3338" s="62"/>
      <c r="D3338" s="62"/>
    </row>
    <row r="3339" spans="3:4" x14ac:dyDescent="0.2">
      <c r="C3339" s="62"/>
      <c r="D3339" s="62"/>
    </row>
    <row r="3340" spans="3:4" x14ac:dyDescent="0.2">
      <c r="C3340" s="62"/>
      <c r="D3340" s="62"/>
    </row>
    <row r="3341" spans="3:4" x14ac:dyDescent="0.2">
      <c r="C3341" s="62"/>
      <c r="D3341" s="62"/>
    </row>
    <row r="3342" spans="3:4" x14ac:dyDescent="0.2">
      <c r="C3342" s="62"/>
      <c r="D3342" s="62"/>
    </row>
    <row r="3343" spans="3:4" x14ac:dyDescent="0.2">
      <c r="C3343" s="62"/>
      <c r="D3343" s="62"/>
    </row>
    <row r="3344" spans="3:4" x14ac:dyDescent="0.2">
      <c r="C3344" s="62"/>
      <c r="D3344" s="62"/>
    </row>
    <row r="3345" spans="3:4" x14ac:dyDescent="0.2">
      <c r="C3345" s="62"/>
      <c r="D3345" s="62"/>
    </row>
    <row r="3346" spans="3:4" x14ac:dyDescent="0.2">
      <c r="C3346" s="62"/>
      <c r="D3346" s="62"/>
    </row>
    <row r="3347" spans="3:4" x14ac:dyDescent="0.2">
      <c r="C3347" s="62"/>
      <c r="D3347" s="62"/>
    </row>
    <row r="3348" spans="3:4" x14ac:dyDescent="0.2">
      <c r="C3348" s="62"/>
      <c r="D3348" s="62"/>
    </row>
    <row r="3349" spans="3:4" x14ac:dyDescent="0.2">
      <c r="C3349" s="62"/>
      <c r="D3349" s="62"/>
    </row>
    <row r="3350" spans="3:4" x14ac:dyDescent="0.2">
      <c r="C3350" s="62"/>
      <c r="D3350" s="62"/>
    </row>
    <row r="3351" spans="3:4" x14ac:dyDescent="0.2">
      <c r="C3351" s="62"/>
      <c r="D3351" s="62"/>
    </row>
    <row r="3352" spans="3:4" x14ac:dyDescent="0.2">
      <c r="C3352" s="62"/>
      <c r="D3352" s="62"/>
    </row>
    <row r="3353" spans="3:4" x14ac:dyDescent="0.2">
      <c r="C3353" s="62"/>
      <c r="D3353" s="62"/>
    </row>
    <row r="3354" spans="3:4" x14ac:dyDescent="0.2">
      <c r="C3354" s="62"/>
      <c r="D3354" s="62"/>
    </row>
    <row r="3355" spans="3:4" x14ac:dyDescent="0.2">
      <c r="C3355" s="62"/>
      <c r="D3355" s="62"/>
    </row>
    <row r="3356" spans="3:4" x14ac:dyDescent="0.2">
      <c r="C3356" s="62"/>
      <c r="D3356" s="62"/>
    </row>
    <row r="3357" spans="3:4" x14ac:dyDescent="0.2">
      <c r="C3357" s="62"/>
      <c r="D3357" s="62"/>
    </row>
    <row r="3358" spans="3:4" x14ac:dyDescent="0.2">
      <c r="C3358" s="62"/>
      <c r="D3358" s="62"/>
    </row>
    <row r="3359" spans="3:4" x14ac:dyDescent="0.2">
      <c r="C3359" s="62"/>
      <c r="D3359" s="62"/>
    </row>
    <row r="3360" spans="3:4" x14ac:dyDescent="0.2">
      <c r="C3360" s="62"/>
      <c r="D3360" s="62"/>
    </row>
    <row r="3361" spans="3:4" x14ac:dyDescent="0.2">
      <c r="C3361" s="62"/>
      <c r="D3361" s="62"/>
    </row>
    <row r="3362" spans="3:4" x14ac:dyDescent="0.2">
      <c r="C3362" s="62"/>
      <c r="D3362" s="62"/>
    </row>
    <row r="3363" spans="3:4" x14ac:dyDescent="0.2">
      <c r="C3363" s="62"/>
      <c r="D3363" s="62"/>
    </row>
    <row r="3364" spans="3:4" x14ac:dyDescent="0.2">
      <c r="C3364" s="62"/>
      <c r="D3364" s="62"/>
    </row>
    <row r="3365" spans="3:4" x14ac:dyDescent="0.2">
      <c r="C3365" s="62"/>
      <c r="D3365" s="62"/>
    </row>
    <row r="3366" spans="3:4" x14ac:dyDescent="0.2">
      <c r="C3366" s="62"/>
      <c r="D3366" s="62"/>
    </row>
    <row r="3367" spans="3:4" x14ac:dyDescent="0.2">
      <c r="C3367" s="62"/>
      <c r="D3367" s="62"/>
    </row>
    <row r="3368" spans="3:4" x14ac:dyDescent="0.2">
      <c r="C3368" s="62"/>
      <c r="D3368" s="62"/>
    </row>
    <row r="3369" spans="3:4" x14ac:dyDescent="0.2">
      <c r="C3369" s="62"/>
      <c r="D3369" s="62"/>
    </row>
    <row r="3370" spans="3:4" x14ac:dyDescent="0.2">
      <c r="C3370" s="62"/>
      <c r="D3370" s="62"/>
    </row>
    <row r="3371" spans="3:4" x14ac:dyDescent="0.2">
      <c r="C3371" s="62"/>
      <c r="D3371" s="62"/>
    </row>
    <row r="3372" spans="3:4" x14ac:dyDescent="0.2">
      <c r="C3372" s="62"/>
      <c r="D3372" s="62"/>
    </row>
    <row r="3373" spans="3:4" x14ac:dyDescent="0.2">
      <c r="C3373" s="62"/>
      <c r="D3373" s="62"/>
    </row>
    <row r="3374" spans="3:4" x14ac:dyDescent="0.2">
      <c r="C3374" s="62"/>
      <c r="D3374" s="62"/>
    </row>
    <row r="3375" spans="3:4" x14ac:dyDescent="0.2">
      <c r="C3375" s="62"/>
      <c r="D3375" s="62"/>
    </row>
    <row r="3376" spans="3:4" x14ac:dyDescent="0.2">
      <c r="C3376" s="62"/>
      <c r="D3376" s="62"/>
    </row>
    <row r="3377" spans="3:4" x14ac:dyDescent="0.2">
      <c r="C3377" s="62"/>
      <c r="D3377" s="62"/>
    </row>
    <row r="3378" spans="3:4" x14ac:dyDescent="0.2">
      <c r="C3378" s="62"/>
      <c r="D3378" s="62"/>
    </row>
    <row r="3379" spans="3:4" x14ac:dyDescent="0.2">
      <c r="C3379" s="62"/>
      <c r="D3379" s="62"/>
    </row>
    <row r="3380" spans="3:4" x14ac:dyDescent="0.2">
      <c r="C3380" s="62"/>
      <c r="D3380" s="62"/>
    </row>
    <row r="3381" spans="3:4" x14ac:dyDescent="0.2">
      <c r="C3381" s="62"/>
      <c r="D3381" s="62"/>
    </row>
    <row r="3382" spans="3:4" x14ac:dyDescent="0.2">
      <c r="C3382" s="62"/>
      <c r="D3382" s="62"/>
    </row>
    <row r="3383" spans="3:4" x14ac:dyDescent="0.2">
      <c r="C3383" s="62"/>
      <c r="D3383" s="62"/>
    </row>
    <row r="3384" spans="3:4" x14ac:dyDescent="0.2">
      <c r="C3384" s="62"/>
      <c r="D3384" s="62"/>
    </row>
    <row r="3385" spans="3:4" x14ac:dyDescent="0.2">
      <c r="C3385" s="62"/>
      <c r="D3385" s="62"/>
    </row>
    <row r="3386" spans="3:4" x14ac:dyDescent="0.2">
      <c r="C3386" s="62"/>
      <c r="D3386" s="62"/>
    </row>
    <row r="3387" spans="3:4" x14ac:dyDescent="0.2">
      <c r="C3387" s="62"/>
      <c r="D3387" s="62"/>
    </row>
    <row r="3388" spans="3:4" x14ac:dyDescent="0.2">
      <c r="C3388" s="62"/>
      <c r="D3388" s="62"/>
    </row>
    <row r="3389" spans="3:4" x14ac:dyDescent="0.2">
      <c r="C3389" s="62"/>
      <c r="D3389" s="62"/>
    </row>
    <row r="3390" spans="3:4" x14ac:dyDescent="0.2">
      <c r="C3390" s="62"/>
      <c r="D3390" s="62"/>
    </row>
    <row r="3391" spans="3:4" x14ac:dyDescent="0.2">
      <c r="C3391" s="62"/>
      <c r="D3391" s="62"/>
    </row>
    <row r="3392" spans="3:4" x14ac:dyDescent="0.2">
      <c r="C3392" s="62"/>
      <c r="D3392" s="62"/>
    </row>
    <row r="3393" spans="3:4" x14ac:dyDescent="0.2">
      <c r="C3393" s="62"/>
      <c r="D3393" s="62"/>
    </row>
    <row r="3394" spans="3:4" x14ac:dyDescent="0.2">
      <c r="C3394" s="62"/>
      <c r="D3394" s="62"/>
    </row>
    <row r="3395" spans="3:4" x14ac:dyDescent="0.2">
      <c r="C3395" s="62"/>
      <c r="D3395" s="62"/>
    </row>
    <row r="3396" spans="3:4" x14ac:dyDescent="0.2">
      <c r="C3396" s="62"/>
      <c r="D3396" s="62"/>
    </row>
    <row r="3397" spans="3:4" x14ac:dyDescent="0.2">
      <c r="C3397" s="62"/>
      <c r="D3397" s="62"/>
    </row>
    <row r="3398" spans="3:4" x14ac:dyDescent="0.2">
      <c r="C3398" s="62"/>
      <c r="D3398" s="62"/>
    </row>
    <row r="3399" spans="3:4" x14ac:dyDescent="0.2">
      <c r="C3399" s="62"/>
      <c r="D3399" s="62"/>
    </row>
    <row r="3400" spans="3:4" x14ac:dyDescent="0.2">
      <c r="C3400" s="62"/>
      <c r="D3400" s="62"/>
    </row>
    <row r="3401" spans="3:4" x14ac:dyDescent="0.2">
      <c r="C3401" s="62"/>
      <c r="D3401" s="62"/>
    </row>
    <row r="3402" spans="3:4" x14ac:dyDescent="0.2">
      <c r="C3402" s="62"/>
      <c r="D3402" s="62"/>
    </row>
    <row r="3403" spans="3:4" x14ac:dyDescent="0.2">
      <c r="C3403" s="62"/>
      <c r="D3403" s="62"/>
    </row>
    <row r="3404" spans="3:4" x14ac:dyDescent="0.2">
      <c r="C3404" s="62"/>
      <c r="D3404" s="62"/>
    </row>
    <row r="3405" spans="3:4" x14ac:dyDescent="0.2">
      <c r="C3405" s="62"/>
      <c r="D3405" s="62"/>
    </row>
    <row r="3406" spans="3:4" x14ac:dyDescent="0.2">
      <c r="C3406" s="62"/>
      <c r="D3406" s="62"/>
    </row>
    <row r="3407" spans="3:4" x14ac:dyDescent="0.2">
      <c r="C3407" s="62"/>
      <c r="D3407" s="62"/>
    </row>
    <row r="3408" spans="3:4" x14ac:dyDescent="0.2">
      <c r="C3408" s="62"/>
      <c r="D3408" s="62"/>
    </row>
    <row r="3409" spans="3:4" x14ac:dyDescent="0.2">
      <c r="C3409" s="62"/>
      <c r="D3409" s="62"/>
    </row>
    <row r="3410" spans="3:4" x14ac:dyDescent="0.2">
      <c r="C3410" s="62"/>
      <c r="D3410" s="62"/>
    </row>
    <row r="3411" spans="3:4" x14ac:dyDescent="0.2">
      <c r="C3411" s="62"/>
      <c r="D3411" s="62"/>
    </row>
    <row r="3412" spans="3:4" x14ac:dyDescent="0.2">
      <c r="C3412" s="62"/>
      <c r="D3412" s="62"/>
    </row>
    <row r="3413" spans="3:4" x14ac:dyDescent="0.2">
      <c r="C3413" s="62"/>
      <c r="D3413" s="62"/>
    </row>
    <row r="3414" spans="3:4" x14ac:dyDescent="0.2">
      <c r="C3414" s="62"/>
      <c r="D3414" s="62"/>
    </row>
    <row r="3415" spans="3:4" x14ac:dyDescent="0.2">
      <c r="C3415" s="62"/>
      <c r="D3415" s="62"/>
    </row>
    <row r="3416" spans="3:4" x14ac:dyDescent="0.2">
      <c r="C3416" s="62"/>
      <c r="D3416" s="62"/>
    </row>
    <row r="3417" spans="3:4" x14ac:dyDescent="0.2">
      <c r="C3417" s="62"/>
      <c r="D3417" s="62"/>
    </row>
    <row r="3418" spans="3:4" x14ac:dyDescent="0.2">
      <c r="C3418" s="62"/>
      <c r="D3418" s="62"/>
    </row>
    <row r="3419" spans="3:4" x14ac:dyDescent="0.2">
      <c r="C3419" s="62"/>
      <c r="D3419" s="62"/>
    </row>
    <row r="3420" spans="3:4" x14ac:dyDescent="0.2">
      <c r="C3420" s="62"/>
      <c r="D3420" s="62"/>
    </row>
    <row r="3421" spans="3:4" x14ac:dyDescent="0.2">
      <c r="C3421" s="62"/>
      <c r="D3421" s="62"/>
    </row>
    <row r="3422" spans="3:4" x14ac:dyDescent="0.2">
      <c r="C3422" s="62"/>
      <c r="D3422" s="62"/>
    </row>
    <row r="3423" spans="3:4" x14ac:dyDescent="0.2">
      <c r="C3423" s="62"/>
      <c r="D3423" s="62"/>
    </row>
    <row r="3424" spans="3:4" x14ac:dyDescent="0.2">
      <c r="C3424" s="62"/>
      <c r="D3424" s="62"/>
    </row>
    <row r="3425" spans="3:4" x14ac:dyDescent="0.2">
      <c r="C3425" s="62"/>
      <c r="D3425" s="62"/>
    </row>
    <row r="3426" spans="3:4" x14ac:dyDescent="0.2">
      <c r="C3426" s="62"/>
      <c r="D3426" s="62"/>
    </row>
    <row r="3427" spans="3:4" x14ac:dyDescent="0.2">
      <c r="C3427" s="62"/>
      <c r="D3427" s="62"/>
    </row>
    <row r="3428" spans="3:4" x14ac:dyDescent="0.2">
      <c r="C3428" s="62"/>
      <c r="D3428" s="62"/>
    </row>
    <row r="3429" spans="3:4" x14ac:dyDescent="0.2">
      <c r="C3429" s="62"/>
      <c r="D3429" s="62"/>
    </row>
    <row r="3430" spans="3:4" x14ac:dyDescent="0.2">
      <c r="C3430" s="62"/>
      <c r="D3430" s="62"/>
    </row>
    <row r="3431" spans="3:4" x14ac:dyDescent="0.2">
      <c r="C3431" s="62"/>
      <c r="D3431" s="62"/>
    </row>
    <row r="3432" spans="3:4" x14ac:dyDescent="0.2">
      <c r="C3432" s="62"/>
      <c r="D3432" s="62"/>
    </row>
    <row r="3433" spans="3:4" x14ac:dyDescent="0.2">
      <c r="C3433" s="62"/>
      <c r="D3433" s="62"/>
    </row>
    <row r="3434" spans="3:4" x14ac:dyDescent="0.2">
      <c r="C3434" s="62"/>
      <c r="D3434" s="62"/>
    </row>
    <row r="3435" spans="3:4" x14ac:dyDescent="0.2">
      <c r="C3435" s="62"/>
      <c r="D3435" s="62"/>
    </row>
    <row r="3436" spans="3:4" x14ac:dyDescent="0.2">
      <c r="C3436" s="62"/>
      <c r="D3436" s="62"/>
    </row>
    <row r="3437" spans="3:4" x14ac:dyDescent="0.2">
      <c r="C3437" s="62"/>
      <c r="D3437" s="62"/>
    </row>
    <row r="3438" spans="3:4" x14ac:dyDescent="0.2">
      <c r="C3438" s="62"/>
      <c r="D3438" s="62"/>
    </row>
    <row r="3439" spans="3:4" x14ac:dyDescent="0.2">
      <c r="C3439" s="62"/>
      <c r="D3439" s="62"/>
    </row>
    <row r="3440" spans="3:4" x14ac:dyDescent="0.2">
      <c r="C3440" s="62"/>
      <c r="D3440" s="62"/>
    </row>
    <row r="3441" spans="3:4" x14ac:dyDescent="0.2">
      <c r="C3441" s="62"/>
      <c r="D3441" s="62"/>
    </row>
    <row r="3442" spans="3:4" x14ac:dyDescent="0.2">
      <c r="C3442" s="62"/>
      <c r="D3442" s="62"/>
    </row>
    <row r="3443" spans="3:4" x14ac:dyDescent="0.2">
      <c r="C3443" s="62"/>
      <c r="D3443" s="62"/>
    </row>
    <row r="3444" spans="3:4" x14ac:dyDescent="0.2">
      <c r="C3444" s="62"/>
      <c r="D3444" s="62"/>
    </row>
    <row r="3445" spans="3:4" x14ac:dyDescent="0.2">
      <c r="C3445" s="62"/>
      <c r="D3445" s="62"/>
    </row>
    <row r="3446" spans="3:4" x14ac:dyDescent="0.2">
      <c r="C3446" s="62"/>
      <c r="D3446" s="62"/>
    </row>
    <row r="3447" spans="3:4" x14ac:dyDescent="0.2">
      <c r="C3447" s="62"/>
      <c r="D3447" s="62"/>
    </row>
    <row r="3448" spans="3:4" x14ac:dyDescent="0.2">
      <c r="C3448" s="62"/>
      <c r="D3448" s="62"/>
    </row>
    <row r="3449" spans="3:4" x14ac:dyDescent="0.2">
      <c r="C3449" s="62"/>
      <c r="D3449" s="62"/>
    </row>
    <row r="3450" spans="3:4" x14ac:dyDescent="0.2">
      <c r="C3450" s="62"/>
      <c r="D3450" s="62"/>
    </row>
    <row r="3451" spans="3:4" x14ac:dyDescent="0.2">
      <c r="C3451" s="62"/>
      <c r="D3451" s="62"/>
    </row>
    <row r="3452" spans="3:4" x14ac:dyDescent="0.2">
      <c r="C3452" s="62"/>
      <c r="D3452" s="62"/>
    </row>
    <row r="3453" spans="3:4" x14ac:dyDescent="0.2">
      <c r="C3453" s="62"/>
      <c r="D3453" s="62"/>
    </row>
    <row r="3454" spans="3:4" x14ac:dyDescent="0.2">
      <c r="C3454" s="62"/>
      <c r="D3454" s="62"/>
    </row>
    <row r="3455" spans="3:4" x14ac:dyDescent="0.2">
      <c r="C3455" s="62"/>
      <c r="D3455" s="62"/>
    </row>
    <row r="3456" spans="3:4" x14ac:dyDescent="0.2">
      <c r="C3456" s="62"/>
      <c r="D3456" s="62"/>
    </row>
    <row r="3457" spans="3:4" x14ac:dyDescent="0.2">
      <c r="C3457" s="62"/>
      <c r="D3457" s="62"/>
    </row>
    <row r="3458" spans="3:4" x14ac:dyDescent="0.2">
      <c r="C3458" s="62"/>
      <c r="D3458" s="62"/>
    </row>
    <row r="3459" spans="3:4" x14ac:dyDescent="0.2">
      <c r="C3459" s="62"/>
      <c r="D3459" s="62"/>
    </row>
    <row r="3460" spans="3:4" x14ac:dyDescent="0.2">
      <c r="C3460" s="62"/>
      <c r="D3460" s="62"/>
    </row>
    <row r="3461" spans="3:4" x14ac:dyDescent="0.2">
      <c r="C3461" s="62"/>
      <c r="D3461" s="62"/>
    </row>
    <row r="3462" spans="3:4" x14ac:dyDescent="0.2">
      <c r="C3462" s="62"/>
      <c r="D3462" s="62"/>
    </row>
    <row r="3463" spans="3:4" x14ac:dyDescent="0.2">
      <c r="C3463" s="62"/>
      <c r="D3463" s="62"/>
    </row>
    <row r="3464" spans="3:4" x14ac:dyDescent="0.2">
      <c r="C3464" s="62"/>
      <c r="D3464" s="62"/>
    </row>
    <row r="3465" spans="3:4" x14ac:dyDescent="0.2">
      <c r="C3465" s="62"/>
      <c r="D3465" s="62"/>
    </row>
    <row r="3466" spans="3:4" x14ac:dyDescent="0.2">
      <c r="C3466" s="62"/>
      <c r="D3466" s="62"/>
    </row>
    <row r="3467" spans="3:4" x14ac:dyDescent="0.2">
      <c r="C3467" s="62"/>
      <c r="D3467" s="62"/>
    </row>
    <row r="3468" spans="3:4" x14ac:dyDescent="0.2">
      <c r="C3468" s="62"/>
      <c r="D3468" s="62"/>
    </row>
    <row r="3469" spans="3:4" x14ac:dyDescent="0.2">
      <c r="C3469" s="62"/>
      <c r="D3469" s="62"/>
    </row>
    <row r="3470" spans="3:4" x14ac:dyDescent="0.2">
      <c r="C3470" s="62"/>
      <c r="D3470" s="62"/>
    </row>
    <row r="3471" spans="3:4" x14ac:dyDescent="0.2">
      <c r="C3471" s="62"/>
      <c r="D3471" s="62"/>
    </row>
    <row r="3472" spans="3:4" x14ac:dyDescent="0.2">
      <c r="C3472" s="62"/>
      <c r="D3472" s="62"/>
    </row>
    <row r="3473" spans="3:4" x14ac:dyDescent="0.2">
      <c r="C3473" s="62"/>
      <c r="D3473" s="62"/>
    </row>
    <row r="3474" spans="3:4" x14ac:dyDescent="0.2">
      <c r="C3474" s="62"/>
      <c r="D3474" s="62"/>
    </row>
    <row r="3475" spans="3:4" x14ac:dyDescent="0.2">
      <c r="C3475" s="62"/>
      <c r="D3475" s="62"/>
    </row>
    <row r="3476" spans="3:4" x14ac:dyDescent="0.2">
      <c r="C3476" s="62"/>
      <c r="D3476" s="62"/>
    </row>
    <row r="3477" spans="3:4" x14ac:dyDescent="0.2">
      <c r="C3477" s="62"/>
      <c r="D3477" s="62"/>
    </row>
    <row r="3478" spans="3:4" x14ac:dyDescent="0.2">
      <c r="C3478" s="62"/>
      <c r="D3478" s="62"/>
    </row>
    <row r="3479" spans="3:4" x14ac:dyDescent="0.2">
      <c r="C3479" s="62"/>
      <c r="D3479" s="62"/>
    </row>
    <row r="3480" spans="3:4" x14ac:dyDescent="0.2">
      <c r="C3480" s="62"/>
      <c r="D3480" s="62"/>
    </row>
    <row r="3481" spans="3:4" x14ac:dyDescent="0.2">
      <c r="C3481" s="62"/>
      <c r="D3481" s="62"/>
    </row>
    <row r="3482" spans="3:4" x14ac:dyDescent="0.2">
      <c r="C3482" s="62"/>
      <c r="D3482" s="62"/>
    </row>
    <row r="3483" spans="3:4" x14ac:dyDescent="0.2">
      <c r="C3483" s="62"/>
      <c r="D3483" s="62"/>
    </row>
    <row r="3484" spans="3:4" x14ac:dyDescent="0.2">
      <c r="C3484" s="62"/>
      <c r="D3484" s="62"/>
    </row>
    <row r="3485" spans="3:4" x14ac:dyDescent="0.2">
      <c r="C3485" s="62"/>
      <c r="D3485" s="62"/>
    </row>
    <row r="3486" spans="3:4" x14ac:dyDescent="0.2">
      <c r="C3486" s="62"/>
      <c r="D3486" s="62"/>
    </row>
    <row r="3487" spans="3:4" x14ac:dyDescent="0.2">
      <c r="C3487" s="62"/>
      <c r="D3487" s="62"/>
    </row>
    <row r="3488" spans="3:4" x14ac:dyDescent="0.2">
      <c r="C3488" s="62"/>
      <c r="D3488" s="62"/>
    </row>
    <row r="3489" spans="3:4" x14ac:dyDescent="0.2">
      <c r="C3489" s="62"/>
      <c r="D3489" s="62"/>
    </row>
    <row r="3490" spans="3:4" x14ac:dyDescent="0.2">
      <c r="C3490" s="62"/>
      <c r="D3490" s="62"/>
    </row>
    <row r="3491" spans="3:4" x14ac:dyDescent="0.2">
      <c r="C3491" s="62"/>
      <c r="D3491" s="62"/>
    </row>
    <row r="3492" spans="3:4" x14ac:dyDescent="0.2">
      <c r="C3492" s="62"/>
      <c r="D3492" s="62"/>
    </row>
    <row r="3493" spans="3:4" x14ac:dyDescent="0.2">
      <c r="C3493" s="62"/>
      <c r="D3493" s="62"/>
    </row>
    <row r="3494" spans="3:4" x14ac:dyDescent="0.2">
      <c r="C3494" s="62"/>
      <c r="D3494" s="62"/>
    </row>
    <row r="3495" spans="3:4" x14ac:dyDescent="0.2">
      <c r="C3495" s="62"/>
      <c r="D3495" s="62"/>
    </row>
    <row r="3496" spans="3:4" x14ac:dyDescent="0.2">
      <c r="C3496" s="62"/>
      <c r="D3496" s="62"/>
    </row>
    <row r="3497" spans="3:4" x14ac:dyDescent="0.2">
      <c r="C3497" s="62"/>
      <c r="D3497" s="62"/>
    </row>
    <row r="3498" spans="3:4" x14ac:dyDescent="0.2">
      <c r="C3498" s="62"/>
      <c r="D3498" s="62"/>
    </row>
    <row r="3499" spans="3:4" x14ac:dyDescent="0.2">
      <c r="C3499" s="62"/>
      <c r="D3499" s="62"/>
    </row>
    <row r="3500" spans="3:4" x14ac:dyDescent="0.2">
      <c r="C3500" s="62"/>
      <c r="D3500" s="62"/>
    </row>
    <row r="3501" spans="3:4" x14ac:dyDescent="0.2">
      <c r="C3501" s="62"/>
      <c r="D3501" s="62"/>
    </row>
    <row r="3502" spans="3:4" x14ac:dyDescent="0.2">
      <c r="C3502" s="62"/>
      <c r="D3502" s="62"/>
    </row>
    <row r="3503" spans="3:4" x14ac:dyDescent="0.2">
      <c r="C3503" s="62"/>
      <c r="D3503" s="62"/>
    </row>
    <row r="3504" spans="3:4" x14ac:dyDescent="0.2">
      <c r="C3504" s="62"/>
      <c r="D3504" s="62"/>
    </row>
    <row r="3505" spans="3:4" x14ac:dyDescent="0.2">
      <c r="C3505" s="62"/>
      <c r="D3505" s="62"/>
    </row>
    <row r="3506" spans="3:4" x14ac:dyDescent="0.2">
      <c r="C3506" s="62"/>
      <c r="D3506" s="62"/>
    </row>
    <row r="3507" spans="3:4" x14ac:dyDescent="0.2">
      <c r="C3507" s="62"/>
      <c r="D3507" s="62"/>
    </row>
    <row r="3508" spans="3:4" x14ac:dyDescent="0.2">
      <c r="C3508" s="62"/>
      <c r="D3508" s="62"/>
    </row>
    <row r="3509" spans="3:4" x14ac:dyDescent="0.2">
      <c r="C3509" s="62"/>
      <c r="D3509" s="62"/>
    </row>
    <row r="3510" spans="3:4" x14ac:dyDescent="0.2">
      <c r="C3510" s="62"/>
      <c r="D3510" s="62"/>
    </row>
    <row r="3511" spans="3:4" x14ac:dyDescent="0.2">
      <c r="C3511" s="62"/>
      <c r="D3511" s="62"/>
    </row>
    <row r="3512" spans="3:4" x14ac:dyDescent="0.2">
      <c r="C3512" s="62"/>
      <c r="D3512" s="62"/>
    </row>
    <row r="3513" spans="3:4" x14ac:dyDescent="0.2">
      <c r="C3513" s="62"/>
      <c r="D3513" s="62"/>
    </row>
    <row r="3514" spans="3:4" x14ac:dyDescent="0.2">
      <c r="C3514" s="62"/>
      <c r="D3514" s="62"/>
    </row>
    <row r="3515" spans="3:4" x14ac:dyDescent="0.2">
      <c r="C3515" s="62"/>
      <c r="D3515" s="62"/>
    </row>
    <row r="3516" spans="3:4" x14ac:dyDescent="0.2">
      <c r="C3516" s="62"/>
      <c r="D3516" s="62"/>
    </row>
    <row r="3517" spans="3:4" x14ac:dyDescent="0.2">
      <c r="C3517" s="62"/>
      <c r="D3517" s="62"/>
    </row>
    <row r="3518" spans="3:4" x14ac:dyDescent="0.2">
      <c r="C3518" s="62"/>
      <c r="D3518" s="62"/>
    </row>
    <row r="3519" spans="3:4" x14ac:dyDescent="0.2">
      <c r="C3519" s="62"/>
      <c r="D3519" s="62"/>
    </row>
    <row r="3520" spans="3:4" x14ac:dyDescent="0.2">
      <c r="C3520" s="62"/>
      <c r="D3520" s="62"/>
    </row>
    <row r="3521" spans="3:4" x14ac:dyDescent="0.2">
      <c r="C3521" s="62"/>
      <c r="D3521" s="62"/>
    </row>
    <row r="3522" spans="3:4" x14ac:dyDescent="0.2">
      <c r="C3522" s="62"/>
      <c r="D3522" s="62"/>
    </row>
    <row r="3523" spans="3:4" x14ac:dyDescent="0.2">
      <c r="C3523" s="62"/>
      <c r="D3523" s="62"/>
    </row>
    <row r="3524" spans="3:4" x14ac:dyDescent="0.2">
      <c r="C3524" s="62"/>
      <c r="D3524" s="62"/>
    </row>
    <row r="3525" spans="3:4" x14ac:dyDescent="0.2">
      <c r="C3525" s="62"/>
      <c r="D3525" s="62"/>
    </row>
    <row r="3526" spans="3:4" x14ac:dyDescent="0.2">
      <c r="C3526" s="62"/>
      <c r="D3526" s="62"/>
    </row>
    <row r="3527" spans="3:4" x14ac:dyDescent="0.2">
      <c r="C3527" s="62"/>
      <c r="D3527" s="62"/>
    </row>
    <row r="3528" spans="3:4" x14ac:dyDescent="0.2">
      <c r="C3528" s="62"/>
      <c r="D3528" s="62"/>
    </row>
    <row r="3529" spans="3:4" x14ac:dyDescent="0.2">
      <c r="C3529" s="62"/>
      <c r="D3529" s="62"/>
    </row>
    <row r="3530" spans="3:4" x14ac:dyDescent="0.2">
      <c r="C3530" s="62"/>
      <c r="D3530" s="62"/>
    </row>
    <row r="3531" spans="3:4" x14ac:dyDescent="0.2">
      <c r="C3531" s="62"/>
      <c r="D3531" s="62"/>
    </row>
    <row r="3532" spans="3:4" x14ac:dyDescent="0.2">
      <c r="C3532" s="62"/>
      <c r="D3532" s="62"/>
    </row>
    <row r="3533" spans="3:4" x14ac:dyDescent="0.2">
      <c r="C3533" s="62"/>
      <c r="D3533" s="62"/>
    </row>
    <row r="3534" spans="3:4" x14ac:dyDescent="0.2">
      <c r="C3534" s="62"/>
      <c r="D3534" s="62"/>
    </row>
    <row r="3535" spans="3:4" x14ac:dyDescent="0.2">
      <c r="C3535" s="62"/>
      <c r="D3535" s="62"/>
    </row>
    <row r="3536" spans="3:4" x14ac:dyDescent="0.2">
      <c r="C3536" s="62"/>
      <c r="D3536" s="62"/>
    </row>
    <row r="3537" spans="3:4" x14ac:dyDescent="0.2">
      <c r="C3537" s="62"/>
      <c r="D3537" s="62"/>
    </row>
    <row r="3538" spans="3:4" x14ac:dyDescent="0.2">
      <c r="C3538" s="62"/>
      <c r="D3538" s="62"/>
    </row>
    <row r="3539" spans="3:4" x14ac:dyDescent="0.2">
      <c r="C3539" s="62"/>
      <c r="D3539" s="62"/>
    </row>
    <row r="3540" spans="3:4" x14ac:dyDescent="0.2">
      <c r="C3540" s="62"/>
      <c r="D3540" s="62"/>
    </row>
    <row r="3541" spans="3:4" x14ac:dyDescent="0.2">
      <c r="C3541" s="62"/>
      <c r="D3541" s="62"/>
    </row>
    <row r="3542" spans="3:4" x14ac:dyDescent="0.2">
      <c r="C3542" s="62"/>
      <c r="D3542" s="62"/>
    </row>
    <row r="3543" spans="3:4" x14ac:dyDescent="0.2">
      <c r="C3543" s="62"/>
      <c r="D3543" s="62"/>
    </row>
    <row r="3544" spans="3:4" x14ac:dyDescent="0.2">
      <c r="C3544" s="62"/>
      <c r="D3544" s="62"/>
    </row>
    <row r="3545" spans="3:4" x14ac:dyDescent="0.2">
      <c r="C3545" s="62"/>
      <c r="D3545" s="62"/>
    </row>
    <row r="3546" spans="3:4" x14ac:dyDescent="0.2">
      <c r="C3546" s="62"/>
      <c r="D3546" s="62"/>
    </row>
    <row r="3547" spans="3:4" x14ac:dyDescent="0.2">
      <c r="C3547" s="62"/>
      <c r="D3547" s="62"/>
    </row>
    <row r="3548" spans="3:4" x14ac:dyDescent="0.2">
      <c r="C3548" s="62"/>
      <c r="D3548" s="62"/>
    </row>
    <row r="3549" spans="3:4" x14ac:dyDescent="0.2">
      <c r="C3549" s="62"/>
      <c r="D3549" s="62"/>
    </row>
    <row r="3550" spans="3:4" x14ac:dyDescent="0.2">
      <c r="C3550" s="62"/>
      <c r="D3550" s="62"/>
    </row>
    <row r="3551" spans="3:4" x14ac:dyDescent="0.2">
      <c r="C3551" s="62"/>
      <c r="D3551" s="62"/>
    </row>
    <row r="3552" spans="3:4" x14ac:dyDescent="0.2">
      <c r="C3552" s="62"/>
      <c r="D3552" s="62"/>
    </row>
    <row r="3553" spans="3:4" x14ac:dyDescent="0.2">
      <c r="C3553" s="62"/>
      <c r="D3553" s="62"/>
    </row>
    <row r="3554" spans="3:4" x14ac:dyDescent="0.2">
      <c r="C3554" s="62"/>
      <c r="D3554" s="62"/>
    </row>
    <row r="3555" spans="3:4" x14ac:dyDescent="0.2">
      <c r="C3555" s="62"/>
      <c r="D3555" s="62"/>
    </row>
    <row r="3556" spans="3:4" x14ac:dyDescent="0.2">
      <c r="C3556" s="62"/>
      <c r="D3556" s="62"/>
    </row>
    <row r="3557" spans="3:4" x14ac:dyDescent="0.2">
      <c r="C3557" s="62"/>
      <c r="D3557" s="62"/>
    </row>
    <row r="3558" spans="3:4" x14ac:dyDescent="0.2">
      <c r="C3558" s="62"/>
      <c r="D3558" s="62"/>
    </row>
    <row r="3559" spans="3:4" x14ac:dyDescent="0.2">
      <c r="C3559" s="62"/>
      <c r="D3559" s="62"/>
    </row>
    <row r="3560" spans="3:4" x14ac:dyDescent="0.2">
      <c r="C3560" s="62"/>
      <c r="D3560" s="62"/>
    </row>
    <row r="3561" spans="3:4" x14ac:dyDescent="0.2">
      <c r="C3561" s="62"/>
      <c r="D3561" s="62"/>
    </row>
    <row r="3562" spans="3:4" x14ac:dyDescent="0.2">
      <c r="C3562" s="62"/>
      <c r="D3562" s="62"/>
    </row>
    <row r="3563" spans="3:4" x14ac:dyDescent="0.2">
      <c r="C3563" s="62"/>
      <c r="D3563" s="62"/>
    </row>
    <row r="3564" spans="3:4" x14ac:dyDescent="0.2">
      <c r="C3564" s="62"/>
      <c r="D3564" s="62"/>
    </row>
    <row r="3565" spans="3:4" x14ac:dyDescent="0.2">
      <c r="C3565" s="62"/>
      <c r="D3565" s="62"/>
    </row>
    <row r="3566" spans="3:4" x14ac:dyDescent="0.2">
      <c r="C3566" s="62"/>
      <c r="D3566" s="62"/>
    </row>
    <row r="3567" spans="3:4" x14ac:dyDescent="0.2">
      <c r="C3567" s="62"/>
      <c r="D3567" s="62"/>
    </row>
    <row r="3568" spans="3:4" x14ac:dyDescent="0.2">
      <c r="C3568" s="62"/>
      <c r="D3568" s="62"/>
    </row>
    <row r="3569" spans="3:4" x14ac:dyDescent="0.2">
      <c r="C3569" s="62"/>
      <c r="D3569" s="62"/>
    </row>
    <row r="3570" spans="3:4" x14ac:dyDescent="0.2">
      <c r="C3570" s="62"/>
      <c r="D3570" s="62"/>
    </row>
    <row r="3571" spans="3:4" x14ac:dyDescent="0.2">
      <c r="C3571" s="62"/>
      <c r="D3571" s="62"/>
    </row>
    <row r="3572" spans="3:4" x14ac:dyDescent="0.2">
      <c r="C3572" s="62"/>
      <c r="D3572" s="62"/>
    </row>
    <row r="3573" spans="3:4" x14ac:dyDescent="0.2">
      <c r="C3573" s="62"/>
      <c r="D3573" s="62"/>
    </row>
    <row r="3574" spans="3:4" x14ac:dyDescent="0.2">
      <c r="C3574" s="62"/>
      <c r="D3574" s="62"/>
    </row>
    <row r="3575" spans="3:4" x14ac:dyDescent="0.2">
      <c r="C3575" s="62"/>
      <c r="D3575" s="62"/>
    </row>
    <row r="3576" spans="3:4" x14ac:dyDescent="0.2">
      <c r="C3576" s="62"/>
      <c r="D3576" s="62"/>
    </row>
    <row r="3577" spans="3:4" x14ac:dyDescent="0.2">
      <c r="C3577" s="62"/>
      <c r="D3577" s="62"/>
    </row>
    <row r="3578" spans="3:4" x14ac:dyDescent="0.2">
      <c r="C3578" s="62"/>
      <c r="D3578" s="62"/>
    </row>
    <row r="3579" spans="3:4" x14ac:dyDescent="0.2">
      <c r="C3579" s="62"/>
      <c r="D3579" s="62"/>
    </row>
    <row r="3580" spans="3:4" x14ac:dyDescent="0.2">
      <c r="C3580" s="62"/>
      <c r="D3580" s="62"/>
    </row>
    <row r="3581" spans="3:4" x14ac:dyDescent="0.2">
      <c r="C3581" s="62"/>
      <c r="D3581" s="62"/>
    </row>
    <row r="3582" spans="3:4" x14ac:dyDescent="0.2">
      <c r="C3582" s="62"/>
      <c r="D3582" s="62"/>
    </row>
    <row r="3583" spans="3:4" x14ac:dyDescent="0.2">
      <c r="C3583" s="62"/>
      <c r="D3583" s="62"/>
    </row>
    <row r="3584" spans="3:4" x14ac:dyDescent="0.2">
      <c r="C3584" s="62"/>
      <c r="D3584" s="62"/>
    </row>
    <row r="3585" spans="3:4" x14ac:dyDescent="0.2">
      <c r="C3585" s="62"/>
      <c r="D3585" s="62"/>
    </row>
    <row r="3586" spans="3:4" x14ac:dyDescent="0.2">
      <c r="C3586" s="62"/>
      <c r="D3586" s="62"/>
    </row>
    <row r="3587" spans="3:4" x14ac:dyDescent="0.2">
      <c r="C3587" s="62"/>
      <c r="D3587" s="62"/>
    </row>
    <row r="3588" spans="3:4" x14ac:dyDescent="0.2">
      <c r="C3588" s="62"/>
      <c r="D3588" s="62"/>
    </row>
    <row r="3589" spans="3:4" x14ac:dyDescent="0.2">
      <c r="C3589" s="62"/>
      <c r="D3589" s="62"/>
    </row>
    <row r="3590" spans="3:4" x14ac:dyDescent="0.2">
      <c r="C3590" s="62"/>
      <c r="D3590" s="62"/>
    </row>
    <row r="3591" spans="3:4" x14ac:dyDescent="0.2">
      <c r="C3591" s="62"/>
      <c r="D3591" s="62"/>
    </row>
    <row r="3592" spans="3:4" x14ac:dyDescent="0.2">
      <c r="C3592" s="62"/>
      <c r="D3592" s="62"/>
    </row>
    <row r="3593" spans="3:4" x14ac:dyDescent="0.2">
      <c r="C3593" s="62"/>
      <c r="D3593" s="62"/>
    </row>
    <row r="3594" spans="3:4" x14ac:dyDescent="0.2">
      <c r="C3594" s="62"/>
      <c r="D3594" s="62"/>
    </row>
    <row r="3595" spans="3:4" x14ac:dyDescent="0.2">
      <c r="C3595" s="62"/>
      <c r="D3595" s="62"/>
    </row>
    <row r="3596" spans="3:4" x14ac:dyDescent="0.2">
      <c r="C3596" s="62"/>
      <c r="D3596" s="62"/>
    </row>
    <row r="3597" spans="3:4" x14ac:dyDescent="0.2">
      <c r="C3597" s="62"/>
      <c r="D3597" s="62"/>
    </row>
    <row r="3598" spans="3:4" x14ac:dyDescent="0.2">
      <c r="C3598" s="62"/>
      <c r="D3598" s="62"/>
    </row>
    <row r="3599" spans="3:4" x14ac:dyDescent="0.2">
      <c r="C3599" s="62"/>
      <c r="D3599" s="62"/>
    </row>
    <row r="3600" spans="3:4" x14ac:dyDescent="0.2">
      <c r="C3600" s="62"/>
      <c r="D3600" s="62"/>
    </row>
    <row r="3601" spans="3:4" x14ac:dyDescent="0.2">
      <c r="C3601" s="62"/>
      <c r="D3601" s="62"/>
    </row>
    <row r="3602" spans="3:4" x14ac:dyDescent="0.2">
      <c r="C3602" s="62"/>
      <c r="D3602" s="62"/>
    </row>
    <row r="3603" spans="3:4" x14ac:dyDescent="0.2">
      <c r="C3603" s="62"/>
      <c r="D3603" s="62"/>
    </row>
    <row r="3604" spans="3:4" x14ac:dyDescent="0.2">
      <c r="C3604" s="62"/>
      <c r="D3604" s="62"/>
    </row>
    <row r="3605" spans="3:4" x14ac:dyDescent="0.2">
      <c r="C3605" s="62"/>
      <c r="D3605" s="62"/>
    </row>
    <row r="3606" spans="3:4" x14ac:dyDescent="0.2">
      <c r="C3606" s="62"/>
      <c r="D3606" s="62"/>
    </row>
    <row r="3607" spans="3:4" x14ac:dyDescent="0.2">
      <c r="C3607" s="62"/>
      <c r="D3607" s="62"/>
    </row>
    <row r="3608" spans="3:4" x14ac:dyDescent="0.2">
      <c r="C3608" s="62"/>
      <c r="D3608" s="62"/>
    </row>
    <row r="3609" spans="3:4" x14ac:dyDescent="0.2">
      <c r="C3609" s="62"/>
      <c r="D3609" s="62"/>
    </row>
    <row r="3610" spans="3:4" x14ac:dyDescent="0.2">
      <c r="C3610" s="62"/>
      <c r="D3610" s="62"/>
    </row>
    <row r="3611" spans="3:4" x14ac:dyDescent="0.2">
      <c r="C3611" s="62"/>
      <c r="D3611" s="62"/>
    </row>
    <row r="3612" spans="3:4" x14ac:dyDescent="0.2">
      <c r="C3612" s="62"/>
      <c r="D3612" s="62"/>
    </row>
    <row r="3613" spans="3:4" x14ac:dyDescent="0.2">
      <c r="C3613" s="62"/>
      <c r="D3613" s="62"/>
    </row>
    <row r="3614" spans="3:4" x14ac:dyDescent="0.2">
      <c r="C3614" s="62"/>
      <c r="D3614" s="62"/>
    </row>
    <row r="3615" spans="3:4" x14ac:dyDescent="0.2">
      <c r="C3615" s="62"/>
      <c r="D3615" s="62"/>
    </row>
    <row r="3616" spans="3:4" x14ac:dyDescent="0.2">
      <c r="C3616" s="62"/>
      <c r="D3616" s="62"/>
    </row>
    <row r="3617" spans="3:4" x14ac:dyDescent="0.2">
      <c r="C3617" s="62"/>
      <c r="D3617" s="62"/>
    </row>
    <row r="3618" spans="3:4" x14ac:dyDescent="0.2">
      <c r="C3618" s="62"/>
      <c r="D3618" s="62"/>
    </row>
    <row r="3619" spans="3:4" x14ac:dyDescent="0.2">
      <c r="C3619" s="62"/>
      <c r="D3619" s="62"/>
    </row>
    <row r="3620" spans="3:4" x14ac:dyDescent="0.2">
      <c r="C3620" s="62"/>
      <c r="D3620" s="62"/>
    </row>
    <row r="3621" spans="3:4" x14ac:dyDescent="0.2">
      <c r="C3621" s="62"/>
      <c r="D3621" s="62"/>
    </row>
    <row r="3622" spans="3:4" x14ac:dyDescent="0.2">
      <c r="C3622" s="62"/>
      <c r="D3622" s="62"/>
    </row>
    <row r="3623" spans="3:4" x14ac:dyDescent="0.2">
      <c r="C3623" s="62"/>
      <c r="D3623" s="62"/>
    </row>
    <row r="3624" spans="3:4" x14ac:dyDescent="0.2">
      <c r="C3624" s="62"/>
      <c r="D3624" s="62"/>
    </row>
    <row r="3625" spans="3:4" x14ac:dyDescent="0.2">
      <c r="C3625" s="62"/>
      <c r="D3625" s="62"/>
    </row>
    <row r="3626" spans="3:4" x14ac:dyDescent="0.2">
      <c r="C3626" s="62"/>
      <c r="D3626" s="62"/>
    </row>
    <row r="3627" spans="3:4" x14ac:dyDescent="0.2">
      <c r="C3627" s="62"/>
      <c r="D3627" s="62"/>
    </row>
    <row r="3628" spans="3:4" x14ac:dyDescent="0.2">
      <c r="C3628" s="62"/>
      <c r="D3628" s="62"/>
    </row>
    <row r="3629" spans="3:4" x14ac:dyDescent="0.2">
      <c r="C3629" s="62"/>
      <c r="D3629" s="62"/>
    </row>
    <row r="3630" spans="3:4" x14ac:dyDescent="0.2">
      <c r="C3630" s="62"/>
      <c r="D3630" s="62"/>
    </row>
    <row r="3631" spans="3:4" x14ac:dyDescent="0.2">
      <c r="C3631" s="62"/>
      <c r="D3631" s="62"/>
    </row>
    <row r="3632" spans="3:4" x14ac:dyDescent="0.2">
      <c r="C3632" s="62"/>
      <c r="D3632" s="62"/>
    </row>
    <row r="3633" spans="3:4" x14ac:dyDescent="0.2">
      <c r="C3633" s="62"/>
      <c r="D3633" s="62"/>
    </row>
    <row r="3634" spans="3:4" x14ac:dyDescent="0.2">
      <c r="C3634" s="62"/>
      <c r="D3634" s="62"/>
    </row>
    <row r="3635" spans="3:4" x14ac:dyDescent="0.2">
      <c r="C3635" s="62"/>
      <c r="D3635" s="62"/>
    </row>
    <row r="3636" spans="3:4" x14ac:dyDescent="0.2">
      <c r="C3636" s="62"/>
      <c r="D3636" s="62"/>
    </row>
    <row r="3637" spans="3:4" x14ac:dyDescent="0.2">
      <c r="C3637" s="62"/>
      <c r="D3637" s="62"/>
    </row>
    <row r="3638" spans="3:4" x14ac:dyDescent="0.2">
      <c r="C3638" s="62"/>
      <c r="D3638" s="62"/>
    </row>
    <row r="3639" spans="3:4" x14ac:dyDescent="0.2">
      <c r="C3639" s="62"/>
      <c r="D3639" s="62"/>
    </row>
    <row r="3640" spans="3:4" x14ac:dyDescent="0.2">
      <c r="C3640" s="62"/>
      <c r="D3640" s="62"/>
    </row>
    <row r="3641" spans="3:4" x14ac:dyDescent="0.2">
      <c r="C3641" s="62"/>
      <c r="D3641" s="62"/>
    </row>
    <row r="3642" spans="3:4" x14ac:dyDescent="0.2">
      <c r="C3642" s="62"/>
      <c r="D3642" s="62"/>
    </row>
    <row r="3643" spans="3:4" x14ac:dyDescent="0.2">
      <c r="C3643" s="62"/>
      <c r="D3643" s="62"/>
    </row>
    <row r="3644" spans="3:4" x14ac:dyDescent="0.2">
      <c r="C3644" s="62"/>
      <c r="D3644" s="62"/>
    </row>
    <row r="3645" spans="3:4" x14ac:dyDescent="0.2">
      <c r="C3645" s="62"/>
      <c r="D3645" s="62"/>
    </row>
    <row r="3646" spans="3:4" x14ac:dyDescent="0.2">
      <c r="C3646" s="62"/>
      <c r="D3646" s="62"/>
    </row>
    <row r="3647" spans="3:4" x14ac:dyDescent="0.2">
      <c r="C3647" s="62"/>
      <c r="D3647" s="62"/>
    </row>
    <row r="3648" spans="3:4" x14ac:dyDescent="0.2">
      <c r="C3648" s="62"/>
      <c r="D3648" s="62"/>
    </row>
    <row r="3649" spans="3:4" x14ac:dyDescent="0.2">
      <c r="C3649" s="62"/>
      <c r="D3649" s="62"/>
    </row>
    <row r="3650" spans="3:4" x14ac:dyDescent="0.2">
      <c r="C3650" s="62"/>
      <c r="D3650" s="62"/>
    </row>
    <row r="3651" spans="3:4" x14ac:dyDescent="0.2">
      <c r="C3651" s="62"/>
      <c r="D3651" s="62"/>
    </row>
    <row r="3652" spans="3:4" x14ac:dyDescent="0.2">
      <c r="C3652" s="62"/>
      <c r="D3652" s="62"/>
    </row>
    <row r="3653" spans="3:4" x14ac:dyDescent="0.2">
      <c r="C3653" s="62"/>
      <c r="D3653" s="62"/>
    </row>
    <row r="3654" spans="3:4" x14ac:dyDescent="0.2">
      <c r="C3654" s="62"/>
      <c r="D3654" s="62"/>
    </row>
    <row r="3655" spans="3:4" x14ac:dyDescent="0.2">
      <c r="C3655" s="62"/>
      <c r="D3655" s="62"/>
    </row>
    <row r="3656" spans="3:4" x14ac:dyDescent="0.2">
      <c r="C3656" s="62"/>
      <c r="D3656" s="62"/>
    </row>
    <row r="3657" spans="3:4" x14ac:dyDescent="0.2">
      <c r="C3657" s="62"/>
      <c r="D3657" s="62"/>
    </row>
    <row r="3658" spans="3:4" x14ac:dyDescent="0.2">
      <c r="C3658" s="62"/>
      <c r="D3658" s="62"/>
    </row>
    <row r="3659" spans="3:4" x14ac:dyDescent="0.2">
      <c r="C3659" s="62"/>
      <c r="D3659" s="62"/>
    </row>
    <row r="3660" spans="3:4" x14ac:dyDescent="0.2">
      <c r="C3660" s="62"/>
      <c r="D3660" s="62"/>
    </row>
    <row r="3661" spans="3:4" x14ac:dyDescent="0.2">
      <c r="C3661" s="62"/>
      <c r="D3661" s="62"/>
    </row>
    <row r="3662" spans="3:4" x14ac:dyDescent="0.2">
      <c r="C3662" s="62"/>
      <c r="D3662" s="62"/>
    </row>
    <row r="3663" spans="3:4" x14ac:dyDescent="0.2">
      <c r="C3663" s="62"/>
      <c r="D3663" s="62"/>
    </row>
    <row r="3664" spans="3:4" x14ac:dyDescent="0.2">
      <c r="C3664" s="62"/>
      <c r="D3664" s="62"/>
    </row>
    <row r="3665" spans="3:4" x14ac:dyDescent="0.2">
      <c r="C3665" s="62"/>
      <c r="D3665" s="62"/>
    </row>
    <row r="3666" spans="3:4" x14ac:dyDescent="0.2">
      <c r="C3666" s="62"/>
      <c r="D3666" s="62"/>
    </row>
    <row r="3667" spans="3:4" x14ac:dyDescent="0.2">
      <c r="C3667" s="62"/>
      <c r="D3667" s="62"/>
    </row>
    <row r="3668" spans="3:4" x14ac:dyDescent="0.2">
      <c r="C3668" s="62"/>
      <c r="D3668" s="62"/>
    </row>
    <row r="3669" spans="3:4" x14ac:dyDescent="0.2">
      <c r="C3669" s="62"/>
      <c r="D3669" s="62"/>
    </row>
    <row r="3670" spans="3:4" x14ac:dyDescent="0.2">
      <c r="C3670" s="62"/>
      <c r="D3670" s="62"/>
    </row>
    <row r="3671" spans="3:4" x14ac:dyDescent="0.2">
      <c r="C3671" s="62"/>
      <c r="D3671" s="62"/>
    </row>
    <row r="3672" spans="3:4" x14ac:dyDescent="0.2">
      <c r="C3672" s="62"/>
      <c r="D3672" s="62"/>
    </row>
    <row r="3673" spans="3:4" x14ac:dyDescent="0.2">
      <c r="C3673" s="62"/>
      <c r="D3673" s="62"/>
    </row>
    <row r="3674" spans="3:4" x14ac:dyDescent="0.2">
      <c r="C3674" s="62"/>
      <c r="D3674" s="62"/>
    </row>
    <row r="3675" spans="3:4" x14ac:dyDescent="0.2">
      <c r="C3675" s="62"/>
      <c r="D3675" s="62"/>
    </row>
    <row r="3676" spans="3:4" x14ac:dyDescent="0.2">
      <c r="C3676" s="62"/>
      <c r="D3676" s="62"/>
    </row>
    <row r="3677" spans="3:4" x14ac:dyDescent="0.2">
      <c r="C3677" s="62"/>
      <c r="D3677" s="62"/>
    </row>
    <row r="3678" spans="3:4" x14ac:dyDescent="0.2">
      <c r="C3678" s="62"/>
      <c r="D3678" s="62"/>
    </row>
    <row r="3679" spans="3:4" x14ac:dyDescent="0.2">
      <c r="C3679" s="62"/>
      <c r="D3679" s="62"/>
    </row>
    <row r="3680" spans="3:4" x14ac:dyDescent="0.2">
      <c r="C3680" s="62"/>
      <c r="D3680" s="62"/>
    </row>
    <row r="3681" spans="3:4" x14ac:dyDescent="0.2">
      <c r="C3681" s="62"/>
      <c r="D3681" s="62"/>
    </row>
    <row r="3682" spans="3:4" x14ac:dyDescent="0.2">
      <c r="C3682" s="62"/>
      <c r="D3682" s="62"/>
    </row>
    <row r="3683" spans="3:4" x14ac:dyDescent="0.2">
      <c r="C3683" s="62"/>
      <c r="D3683" s="62"/>
    </row>
    <row r="3684" spans="3:4" x14ac:dyDescent="0.2">
      <c r="C3684" s="62"/>
      <c r="D3684" s="62"/>
    </row>
    <row r="3685" spans="3:4" x14ac:dyDescent="0.2">
      <c r="C3685" s="62"/>
      <c r="D3685" s="62"/>
    </row>
    <row r="3686" spans="3:4" x14ac:dyDescent="0.2">
      <c r="C3686" s="62"/>
      <c r="D3686" s="62"/>
    </row>
    <row r="3687" spans="3:4" x14ac:dyDescent="0.2">
      <c r="C3687" s="62"/>
      <c r="D3687" s="62"/>
    </row>
    <row r="3688" spans="3:4" x14ac:dyDescent="0.2">
      <c r="C3688" s="62"/>
      <c r="D3688" s="62"/>
    </row>
    <row r="3689" spans="3:4" x14ac:dyDescent="0.2">
      <c r="C3689" s="62"/>
      <c r="D3689" s="62"/>
    </row>
    <row r="3690" spans="3:4" x14ac:dyDescent="0.2">
      <c r="C3690" s="62"/>
      <c r="D3690" s="62"/>
    </row>
    <row r="3691" spans="3:4" x14ac:dyDescent="0.2">
      <c r="C3691" s="62"/>
      <c r="D3691" s="62"/>
    </row>
    <row r="3692" spans="3:4" x14ac:dyDescent="0.2">
      <c r="C3692" s="62"/>
      <c r="D3692" s="62"/>
    </row>
    <row r="3693" spans="3:4" x14ac:dyDescent="0.2">
      <c r="C3693" s="62"/>
      <c r="D3693" s="62"/>
    </row>
    <row r="3694" spans="3:4" x14ac:dyDescent="0.2">
      <c r="C3694" s="62"/>
      <c r="D3694" s="62"/>
    </row>
    <row r="3695" spans="3:4" x14ac:dyDescent="0.2">
      <c r="C3695" s="62"/>
      <c r="D3695" s="62"/>
    </row>
    <row r="3696" spans="3:4" x14ac:dyDescent="0.2">
      <c r="C3696" s="62"/>
      <c r="D3696" s="62"/>
    </row>
    <row r="3697" spans="3:4" x14ac:dyDescent="0.2">
      <c r="C3697" s="62"/>
      <c r="D3697" s="62"/>
    </row>
    <row r="3698" spans="3:4" x14ac:dyDescent="0.2">
      <c r="C3698" s="62"/>
      <c r="D3698" s="62"/>
    </row>
    <row r="3699" spans="3:4" x14ac:dyDescent="0.2">
      <c r="C3699" s="62"/>
      <c r="D3699" s="62"/>
    </row>
    <row r="3700" spans="3:4" x14ac:dyDescent="0.2">
      <c r="C3700" s="62"/>
      <c r="D3700" s="62"/>
    </row>
    <row r="3701" spans="3:4" x14ac:dyDescent="0.2">
      <c r="C3701" s="62"/>
      <c r="D3701" s="62"/>
    </row>
    <row r="3702" spans="3:4" x14ac:dyDescent="0.2">
      <c r="C3702" s="62"/>
      <c r="D3702" s="62"/>
    </row>
    <row r="3703" spans="3:4" x14ac:dyDescent="0.2">
      <c r="C3703" s="62"/>
      <c r="D3703" s="62"/>
    </row>
    <row r="3704" spans="3:4" x14ac:dyDescent="0.2">
      <c r="C3704" s="62"/>
      <c r="D3704" s="62"/>
    </row>
    <row r="3705" spans="3:4" x14ac:dyDescent="0.2">
      <c r="C3705" s="62"/>
      <c r="D3705" s="62"/>
    </row>
    <row r="3706" spans="3:4" x14ac:dyDescent="0.2">
      <c r="C3706" s="62"/>
      <c r="D3706" s="62"/>
    </row>
    <row r="3707" spans="3:4" x14ac:dyDescent="0.2">
      <c r="C3707" s="62"/>
      <c r="D3707" s="62"/>
    </row>
    <row r="3708" spans="3:4" x14ac:dyDescent="0.2">
      <c r="C3708" s="62"/>
      <c r="D3708" s="62"/>
    </row>
    <row r="3709" spans="3:4" x14ac:dyDescent="0.2">
      <c r="C3709" s="62"/>
      <c r="D3709" s="62"/>
    </row>
    <row r="3710" spans="3:4" x14ac:dyDescent="0.2">
      <c r="C3710" s="62"/>
      <c r="D3710" s="62"/>
    </row>
    <row r="3711" spans="3:4" x14ac:dyDescent="0.2">
      <c r="C3711" s="62"/>
      <c r="D3711" s="62"/>
    </row>
    <row r="3712" spans="3:4" x14ac:dyDescent="0.2">
      <c r="C3712" s="62"/>
      <c r="D3712" s="62"/>
    </row>
    <row r="3713" spans="3:4" x14ac:dyDescent="0.2">
      <c r="C3713" s="62"/>
      <c r="D3713" s="62"/>
    </row>
    <row r="3714" spans="3:4" x14ac:dyDescent="0.2">
      <c r="C3714" s="62"/>
      <c r="D3714" s="62"/>
    </row>
    <row r="3715" spans="3:4" x14ac:dyDescent="0.2">
      <c r="C3715" s="62"/>
      <c r="D3715" s="62"/>
    </row>
    <row r="3716" spans="3:4" x14ac:dyDescent="0.2">
      <c r="C3716" s="62"/>
      <c r="D3716" s="62"/>
    </row>
    <row r="3717" spans="3:4" x14ac:dyDescent="0.2">
      <c r="C3717" s="62"/>
      <c r="D3717" s="62"/>
    </row>
    <row r="3718" spans="3:4" x14ac:dyDescent="0.2">
      <c r="C3718" s="62"/>
      <c r="D3718" s="62"/>
    </row>
    <row r="3719" spans="3:4" x14ac:dyDescent="0.2">
      <c r="C3719" s="62"/>
      <c r="D3719" s="62"/>
    </row>
    <row r="3720" spans="3:4" x14ac:dyDescent="0.2">
      <c r="C3720" s="62"/>
      <c r="D3720" s="62"/>
    </row>
    <row r="3721" spans="3:4" x14ac:dyDescent="0.2">
      <c r="C3721" s="62"/>
      <c r="D3721" s="62"/>
    </row>
    <row r="3722" spans="3:4" x14ac:dyDescent="0.2">
      <c r="C3722" s="62"/>
      <c r="D3722" s="62"/>
    </row>
    <row r="3723" spans="3:4" x14ac:dyDescent="0.2">
      <c r="C3723" s="62"/>
      <c r="D3723" s="62"/>
    </row>
    <row r="3724" spans="3:4" x14ac:dyDescent="0.2">
      <c r="C3724" s="62"/>
      <c r="D3724" s="62"/>
    </row>
    <row r="3725" spans="3:4" x14ac:dyDescent="0.2">
      <c r="C3725" s="62"/>
      <c r="D3725" s="62"/>
    </row>
    <row r="3726" spans="3:4" x14ac:dyDescent="0.2">
      <c r="C3726" s="62"/>
      <c r="D3726" s="62"/>
    </row>
    <row r="3727" spans="3:4" x14ac:dyDescent="0.2">
      <c r="C3727" s="62"/>
      <c r="D3727" s="62"/>
    </row>
    <row r="3728" spans="3:4" x14ac:dyDescent="0.2">
      <c r="C3728" s="62"/>
      <c r="D3728" s="62"/>
    </row>
    <row r="3729" spans="3:4" x14ac:dyDescent="0.2">
      <c r="C3729" s="62"/>
      <c r="D3729" s="62"/>
    </row>
    <row r="3730" spans="3:4" x14ac:dyDescent="0.2">
      <c r="C3730" s="62"/>
      <c r="D3730" s="62"/>
    </row>
    <row r="3731" spans="3:4" x14ac:dyDescent="0.2">
      <c r="C3731" s="62"/>
      <c r="D3731" s="62"/>
    </row>
    <row r="3732" spans="3:4" x14ac:dyDescent="0.2">
      <c r="C3732" s="62"/>
      <c r="D3732" s="62"/>
    </row>
    <row r="3733" spans="3:4" x14ac:dyDescent="0.2">
      <c r="C3733" s="62"/>
      <c r="D3733" s="62"/>
    </row>
    <row r="3734" spans="3:4" x14ac:dyDescent="0.2">
      <c r="C3734" s="62"/>
      <c r="D3734" s="62"/>
    </row>
    <row r="3735" spans="3:4" x14ac:dyDescent="0.2">
      <c r="C3735" s="62"/>
      <c r="D3735" s="62"/>
    </row>
    <row r="3736" spans="3:4" x14ac:dyDescent="0.2">
      <c r="C3736" s="62"/>
      <c r="D3736" s="62"/>
    </row>
    <row r="3737" spans="3:4" x14ac:dyDescent="0.2">
      <c r="C3737" s="62"/>
      <c r="D3737" s="62"/>
    </row>
    <row r="3738" spans="3:4" x14ac:dyDescent="0.2">
      <c r="C3738" s="62"/>
      <c r="D3738" s="62"/>
    </row>
    <row r="3739" spans="3:4" x14ac:dyDescent="0.2">
      <c r="C3739" s="62"/>
      <c r="D3739" s="62"/>
    </row>
    <row r="3740" spans="3:4" x14ac:dyDescent="0.2">
      <c r="C3740" s="62"/>
      <c r="D3740" s="62"/>
    </row>
    <row r="3741" spans="3:4" x14ac:dyDescent="0.2">
      <c r="C3741" s="62"/>
      <c r="D3741" s="62"/>
    </row>
    <row r="3742" spans="3:4" x14ac:dyDescent="0.2">
      <c r="C3742" s="62"/>
      <c r="D3742" s="62"/>
    </row>
    <row r="3743" spans="3:4" x14ac:dyDescent="0.2">
      <c r="C3743" s="62"/>
      <c r="D3743" s="62"/>
    </row>
    <row r="3744" spans="3:4" x14ac:dyDescent="0.2">
      <c r="C3744" s="62"/>
      <c r="D3744" s="62"/>
    </row>
    <row r="3745" spans="3:4" x14ac:dyDescent="0.2">
      <c r="C3745" s="62"/>
      <c r="D3745" s="62"/>
    </row>
    <row r="3746" spans="3:4" x14ac:dyDescent="0.2">
      <c r="C3746" s="62"/>
      <c r="D3746" s="62"/>
    </row>
    <row r="3747" spans="3:4" x14ac:dyDescent="0.2">
      <c r="C3747" s="62"/>
      <c r="D3747" s="62"/>
    </row>
    <row r="3748" spans="3:4" x14ac:dyDescent="0.2">
      <c r="C3748" s="62"/>
      <c r="D3748" s="62"/>
    </row>
    <row r="3749" spans="3:4" x14ac:dyDescent="0.2">
      <c r="C3749" s="62"/>
      <c r="D3749" s="62"/>
    </row>
    <row r="3750" spans="3:4" x14ac:dyDescent="0.2">
      <c r="C3750" s="62"/>
      <c r="D3750" s="62"/>
    </row>
    <row r="3751" spans="3:4" x14ac:dyDescent="0.2">
      <c r="C3751" s="62"/>
      <c r="D3751" s="62"/>
    </row>
    <row r="3752" spans="3:4" x14ac:dyDescent="0.2">
      <c r="C3752" s="62"/>
      <c r="D3752" s="62"/>
    </row>
    <row r="3753" spans="3:4" x14ac:dyDescent="0.2">
      <c r="C3753" s="62"/>
      <c r="D3753" s="62"/>
    </row>
    <row r="3754" spans="3:4" x14ac:dyDescent="0.2">
      <c r="C3754" s="62"/>
      <c r="D3754" s="62"/>
    </row>
    <row r="3755" spans="3:4" x14ac:dyDescent="0.2">
      <c r="C3755" s="62"/>
      <c r="D3755" s="62"/>
    </row>
    <row r="3756" spans="3:4" x14ac:dyDescent="0.2">
      <c r="C3756" s="62"/>
      <c r="D3756" s="62"/>
    </row>
    <row r="3757" spans="3:4" x14ac:dyDescent="0.2">
      <c r="C3757" s="62"/>
      <c r="D3757" s="62"/>
    </row>
    <row r="3758" spans="3:4" x14ac:dyDescent="0.2">
      <c r="C3758" s="62"/>
      <c r="D3758" s="62"/>
    </row>
    <row r="3759" spans="3:4" x14ac:dyDescent="0.2">
      <c r="C3759" s="62"/>
      <c r="D3759" s="62"/>
    </row>
    <row r="3760" spans="3:4" x14ac:dyDescent="0.2">
      <c r="C3760" s="62"/>
      <c r="D3760" s="62"/>
    </row>
    <row r="3761" spans="3:4" x14ac:dyDescent="0.2">
      <c r="C3761" s="62"/>
      <c r="D3761" s="62"/>
    </row>
    <row r="3762" spans="3:4" x14ac:dyDescent="0.2">
      <c r="C3762" s="62"/>
      <c r="D3762" s="62"/>
    </row>
    <row r="3763" spans="3:4" x14ac:dyDescent="0.2">
      <c r="C3763" s="62"/>
      <c r="D3763" s="62"/>
    </row>
    <row r="3764" spans="3:4" x14ac:dyDescent="0.2">
      <c r="C3764" s="62"/>
      <c r="D3764" s="62"/>
    </row>
    <row r="3765" spans="3:4" x14ac:dyDescent="0.2">
      <c r="C3765" s="62"/>
      <c r="D3765" s="62"/>
    </row>
    <row r="3766" spans="3:4" x14ac:dyDescent="0.2">
      <c r="C3766" s="62"/>
      <c r="D3766" s="62"/>
    </row>
    <row r="3767" spans="3:4" x14ac:dyDescent="0.2">
      <c r="C3767" s="62"/>
      <c r="D3767" s="62"/>
    </row>
    <row r="3768" spans="3:4" x14ac:dyDescent="0.2">
      <c r="C3768" s="62"/>
      <c r="D3768" s="62"/>
    </row>
    <row r="3769" spans="3:4" x14ac:dyDescent="0.2">
      <c r="C3769" s="62"/>
      <c r="D3769" s="62"/>
    </row>
    <row r="3770" spans="3:4" x14ac:dyDescent="0.2">
      <c r="C3770" s="62"/>
      <c r="D3770" s="62"/>
    </row>
    <row r="3771" spans="3:4" x14ac:dyDescent="0.2">
      <c r="C3771" s="62"/>
      <c r="D3771" s="62"/>
    </row>
    <row r="3772" spans="3:4" x14ac:dyDescent="0.2">
      <c r="C3772" s="62"/>
      <c r="D3772" s="62"/>
    </row>
    <row r="3773" spans="3:4" x14ac:dyDescent="0.2">
      <c r="C3773" s="62"/>
      <c r="D3773" s="62"/>
    </row>
    <row r="3774" spans="3:4" x14ac:dyDescent="0.2">
      <c r="C3774" s="62"/>
      <c r="D3774" s="62"/>
    </row>
    <row r="3775" spans="3:4" x14ac:dyDescent="0.2">
      <c r="C3775" s="62"/>
      <c r="D3775" s="62"/>
    </row>
    <row r="3776" spans="3:4" x14ac:dyDescent="0.2">
      <c r="C3776" s="62"/>
      <c r="D3776" s="62"/>
    </row>
    <row r="3777" spans="3:4" x14ac:dyDescent="0.2">
      <c r="C3777" s="62"/>
      <c r="D3777" s="62"/>
    </row>
    <row r="3778" spans="3:4" x14ac:dyDescent="0.2">
      <c r="C3778" s="62"/>
      <c r="D3778" s="62"/>
    </row>
    <row r="3779" spans="3:4" x14ac:dyDescent="0.2">
      <c r="C3779" s="62"/>
      <c r="D3779" s="62"/>
    </row>
    <row r="3780" spans="3:4" x14ac:dyDescent="0.2">
      <c r="C3780" s="62"/>
      <c r="D3780" s="62"/>
    </row>
    <row r="3781" spans="3:4" x14ac:dyDescent="0.2">
      <c r="C3781" s="62"/>
      <c r="D3781" s="62"/>
    </row>
    <row r="3782" spans="3:4" x14ac:dyDescent="0.2">
      <c r="C3782" s="62"/>
      <c r="D3782" s="62"/>
    </row>
    <row r="3783" spans="3:4" x14ac:dyDescent="0.2">
      <c r="C3783" s="62"/>
      <c r="D3783" s="62"/>
    </row>
    <row r="3784" spans="3:4" x14ac:dyDescent="0.2">
      <c r="C3784" s="62"/>
      <c r="D3784" s="62"/>
    </row>
    <row r="3785" spans="3:4" x14ac:dyDescent="0.2">
      <c r="C3785" s="62"/>
      <c r="D3785" s="62"/>
    </row>
    <row r="3786" spans="3:4" x14ac:dyDescent="0.2">
      <c r="C3786" s="62"/>
      <c r="D3786" s="62"/>
    </row>
    <row r="3787" spans="3:4" x14ac:dyDescent="0.2">
      <c r="C3787" s="62"/>
      <c r="D3787" s="62"/>
    </row>
    <row r="3788" spans="3:4" x14ac:dyDescent="0.2">
      <c r="C3788" s="62"/>
      <c r="D3788" s="62"/>
    </row>
    <row r="3789" spans="3:4" x14ac:dyDescent="0.2">
      <c r="C3789" s="62"/>
      <c r="D3789" s="62"/>
    </row>
    <row r="3790" spans="3:4" x14ac:dyDescent="0.2">
      <c r="C3790" s="62"/>
      <c r="D3790" s="62"/>
    </row>
    <row r="3791" spans="3:4" x14ac:dyDescent="0.2">
      <c r="C3791" s="62"/>
      <c r="D3791" s="62"/>
    </row>
    <row r="3792" spans="3:4" x14ac:dyDescent="0.2">
      <c r="C3792" s="62"/>
      <c r="D3792" s="62"/>
    </row>
    <row r="3793" spans="3:4" x14ac:dyDescent="0.2">
      <c r="C3793" s="62"/>
      <c r="D3793" s="62"/>
    </row>
    <row r="3794" spans="3:4" x14ac:dyDescent="0.2">
      <c r="C3794" s="62"/>
      <c r="D3794" s="62"/>
    </row>
    <row r="3795" spans="3:4" x14ac:dyDescent="0.2">
      <c r="C3795" s="62"/>
      <c r="D3795" s="62"/>
    </row>
    <row r="3796" spans="3:4" x14ac:dyDescent="0.2">
      <c r="C3796" s="62"/>
      <c r="D3796" s="62"/>
    </row>
    <row r="3797" spans="3:4" x14ac:dyDescent="0.2">
      <c r="C3797" s="62"/>
      <c r="D3797" s="62"/>
    </row>
    <row r="3798" spans="3:4" x14ac:dyDescent="0.2">
      <c r="C3798" s="62"/>
      <c r="D3798" s="62"/>
    </row>
    <row r="3799" spans="3:4" x14ac:dyDescent="0.2">
      <c r="C3799" s="62"/>
      <c r="D3799" s="62"/>
    </row>
    <row r="3800" spans="3:4" x14ac:dyDescent="0.2">
      <c r="C3800" s="62"/>
      <c r="D3800" s="62"/>
    </row>
    <row r="3801" spans="3:4" x14ac:dyDescent="0.2">
      <c r="C3801" s="62"/>
      <c r="D3801" s="62"/>
    </row>
    <row r="3802" spans="3:4" x14ac:dyDescent="0.2">
      <c r="C3802" s="62"/>
      <c r="D3802" s="62"/>
    </row>
    <row r="3803" spans="3:4" x14ac:dyDescent="0.2">
      <c r="C3803" s="62"/>
      <c r="D3803" s="62"/>
    </row>
    <row r="3804" spans="3:4" x14ac:dyDescent="0.2">
      <c r="C3804" s="62"/>
      <c r="D3804" s="62"/>
    </row>
    <row r="3805" spans="3:4" x14ac:dyDescent="0.2">
      <c r="C3805" s="62"/>
      <c r="D3805" s="62"/>
    </row>
    <row r="3806" spans="3:4" x14ac:dyDescent="0.2">
      <c r="C3806" s="62"/>
      <c r="D3806" s="62"/>
    </row>
    <row r="3807" spans="3:4" x14ac:dyDescent="0.2">
      <c r="C3807" s="62"/>
      <c r="D3807" s="62"/>
    </row>
    <row r="3808" spans="3:4" x14ac:dyDescent="0.2">
      <c r="C3808" s="62"/>
      <c r="D3808" s="62"/>
    </row>
    <row r="3809" spans="3:4" x14ac:dyDescent="0.2">
      <c r="C3809" s="62"/>
      <c r="D3809" s="62"/>
    </row>
    <row r="3810" spans="3:4" x14ac:dyDescent="0.2">
      <c r="C3810" s="62"/>
      <c r="D3810" s="62"/>
    </row>
    <row r="3811" spans="3:4" x14ac:dyDescent="0.2">
      <c r="C3811" s="62"/>
      <c r="D3811" s="62"/>
    </row>
    <row r="3812" spans="3:4" x14ac:dyDescent="0.2">
      <c r="C3812" s="62"/>
      <c r="D3812" s="62"/>
    </row>
    <row r="3813" spans="3:4" x14ac:dyDescent="0.2">
      <c r="C3813" s="62"/>
      <c r="D3813" s="62"/>
    </row>
    <row r="3814" spans="3:4" x14ac:dyDescent="0.2">
      <c r="C3814" s="62"/>
      <c r="D3814" s="62"/>
    </row>
    <row r="3815" spans="3:4" x14ac:dyDescent="0.2">
      <c r="C3815" s="62"/>
      <c r="D3815" s="62"/>
    </row>
    <row r="3816" spans="3:4" x14ac:dyDescent="0.2">
      <c r="C3816" s="62"/>
      <c r="D3816" s="62"/>
    </row>
    <row r="3817" spans="3:4" x14ac:dyDescent="0.2">
      <c r="C3817" s="62"/>
      <c r="D3817" s="62"/>
    </row>
    <row r="3818" spans="3:4" x14ac:dyDescent="0.2">
      <c r="C3818" s="62"/>
      <c r="D3818" s="62"/>
    </row>
    <row r="3819" spans="3:4" x14ac:dyDescent="0.2">
      <c r="C3819" s="62"/>
      <c r="D3819" s="62"/>
    </row>
    <row r="3820" spans="3:4" x14ac:dyDescent="0.2">
      <c r="C3820" s="62"/>
      <c r="D3820" s="62"/>
    </row>
    <row r="3821" spans="3:4" x14ac:dyDescent="0.2">
      <c r="C3821" s="62"/>
      <c r="D3821" s="62"/>
    </row>
    <row r="3822" spans="3:4" x14ac:dyDescent="0.2">
      <c r="C3822" s="62"/>
      <c r="D3822" s="62"/>
    </row>
    <row r="3823" spans="3:4" x14ac:dyDescent="0.2">
      <c r="C3823" s="62"/>
      <c r="D3823" s="62"/>
    </row>
    <row r="3824" spans="3:4" x14ac:dyDescent="0.2">
      <c r="C3824" s="62"/>
      <c r="D3824" s="62"/>
    </row>
    <row r="3825" spans="3:4" x14ac:dyDescent="0.2">
      <c r="C3825" s="62"/>
      <c r="D3825" s="62"/>
    </row>
    <row r="3826" spans="3:4" x14ac:dyDescent="0.2">
      <c r="C3826" s="62"/>
      <c r="D3826" s="62"/>
    </row>
    <row r="3827" spans="3:4" x14ac:dyDescent="0.2">
      <c r="C3827" s="62"/>
      <c r="D3827" s="62"/>
    </row>
    <row r="3828" spans="3:4" x14ac:dyDescent="0.2">
      <c r="C3828" s="62"/>
      <c r="D3828" s="62"/>
    </row>
    <row r="3829" spans="3:4" x14ac:dyDescent="0.2">
      <c r="C3829" s="62"/>
      <c r="D3829" s="62"/>
    </row>
    <row r="3830" spans="3:4" x14ac:dyDescent="0.2">
      <c r="C3830" s="62"/>
      <c r="D3830" s="62"/>
    </row>
    <row r="3831" spans="3:4" x14ac:dyDescent="0.2">
      <c r="C3831" s="62"/>
      <c r="D3831" s="62"/>
    </row>
    <row r="3832" spans="3:4" x14ac:dyDescent="0.2">
      <c r="C3832" s="62"/>
      <c r="D3832" s="62"/>
    </row>
    <row r="3833" spans="3:4" x14ac:dyDescent="0.2">
      <c r="C3833" s="62"/>
      <c r="D3833" s="62"/>
    </row>
    <row r="3834" spans="3:4" x14ac:dyDescent="0.2">
      <c r="C3834" s="62"/>
      <c r="D3834" s="62"/>
    </row>
    <row r="3835" spans="3:4" x14ac:dyDescent="0.2">
      <c r="C3835" s="62"/>
      <c r="D3835" s="62"/>
    </row>
    <row r="3836" spans="3:4" x14ac:dyDescent="0.2">
      <c r="C3836" s="62"/>
      <c r="D3836" s="62"/>
    </row>
    <row r="3837" spans="3:4" x14ac:dyDescent="0.2">
      <c r="C3837" s="62"/>
      <c r="D3837" s="62"/>
    </row>
    <row r="3838" spans="3:4" x14ac:dyDescent="0.2">
      <c r="C3838" s="62"/>
      <c r="D3838" s="62"/>
    </row>
    <row r="3839" spans="3:4" x14ac:dyDescent="0.2">
      <c r="C3839" s="62"/>
      <c r="D3839" s="62"/>
    </row>
    <row r="3840" spans="3:4" x14ac:dyDescent="0.2">
      <c r="C3840" s="62"/>
      <c r="D3840" s="62"/>
    </row>
    <row r="3841" spans="3:4" x14ac:dyDescent="0.2">
      <c r="C3841" s="62"/>
      <c r="D3841" s="62"/>
    </row>
    <row r="3842" spans="3:4" x14ac:dyDescent="0.2">
      <c r="C3842" s="62"/>
      <c r="D3842" s="62"/>
    </row>
    <row r="3843" spans="3:4" x14ac:dyDescent="0.2">
      <c r="C3843" s="62"/>
      <c r="D3843" s="62"/>
    </row>
    <row r="3844" spans="3:4" x14ac:dyDescent="0.2">
      <c r="C3844" s="62"/>
      <c r="D3844" s="62"/>
    </row>
    <row r="3845" spans="3:4" x14ac:dyDescent="0.2">
      <c r="C3845" s="62"/>
      <c r="D3845" s="62"/>
    </row>
    <row r="3846" spans="3:4" x14ac:dyDescent="0.2">
      <c r="C3846" s="62"/>
      <c r="D3846" s="62"/>
    </row>
    <row r="3847" spans="3:4" x14ac:dyDescent="0.2">
      <c r="C3847" s="62"/>
      <c r="D3847" s="62"/>
    </row>
    <row r="3848" spans="3:4" x14ac:dyDescent="0.2">
      <c r="C3848" s="62"/>
      <c r="D3848" s="62"/>
    </row>
    <row r="3849" spans="3:4" x14ac:dyDescent="0.2">
      <c r="C3849" s="62"/>
      <c r="D3849" s="62"/>
    </row>
    <row r="3850" spans="3:4" x14ac:dyDescent="0.2">
      <c r="C3850" s="62"/>
      <c r="D3850" s="62"/>
    </row>
    <row r="3851" spans="3:4" x14ac:dyDescent="0.2">
      <c r="C3851" s="62"/>
      <c r="D3851" s="62"/>
    </row>
    <row r="3852" spans="3:4" x14ac:dyDescent="0.2">
      <c r="C3852" s="62"/>
      <c r="D3852" s="62"/>
    </row>
    <row r="3853" spans="3:4" x14ac:dyDescent="0.2">
      <c r="C3853" s="62"/>
      <c r="D3853" s="62"/>
    </row>
    <row r="3854" spans="3:4" x14ac:dyDescent="0.2">
      <c r="C3854" s="62"/>
      <c r="D3854" s="62"/>
    </row>
    <row r="3855" spans="3:4" x14ac:dyDescent="0.2">
      <c r="C3855" s="62"/>
      <c r="D3855" s="62"/>
    </row>
    <row r="3856" spans="3:4" x14ac:dyDescent="0.2">
      <c r="C3856" s="62"/>
      <c r="D3856" s="62"/>
    </row>
    <row r="3857" spans="3:4" x14ac:dyDescent="0.2">
      <c r="C3857" s="62"/>
      <c r="D3857" s="62"/>
    </row>
    <row r="3858" spans="3:4" x14ac:dyDescent="0.2">
      <c r="C3858" s="62"/>
      <c r="D3858" s="62"/>
    </row>
    <row r="3859" spans="3:4" x14ac:dyDescent="0.2">
      <c r="C3859" s="62"/>
      <c r="D3859" s="62"/>
    </row>
    <row r="3860" spans="3:4" x14ac:dyDescent="0.2">
      <c r="C3860" s="62"/>
      <c r="D3860" s="62"/>
    </row>
    <row r="3861" spans="3:4" x14ac:dyDescent="0.2">
      <c r="C3861" s="62"/>
      <c r="D3861" s="62"/>
    </row>
    <row r="3862" spans="3:4" x14ac:dyDescent="0.2">
      <c r="C3862" s="62"/>
      <c r="D3862" s="62"/>
    </row>
    <row r="3863" spans="3:4" x14ac:dyDescent="0.2">
      <c r="C3863" s="62"/>
      <c r="D3863" s="62"/>
    </row>
    <row r="3864" spans="3:4" x14ac:dyDescent="0.2">
      <c r="C3864" s="62"/>
      <c r="D3864" s="62"/>
    </row>
    <row r="3865" spans="3:4" x14ac:dyDescent="0.2">
      <c r="C3865" s="62"/>
      <c r="D3865" s="62"/>
    </row>
    <row r="3866" spans="3:4" x14ac:dyDescent="0.2">
      <c r="C3866" s="62"/>
      <c r="D3866" s="62"/>
    </row>
    <row r="3867" spans="3:4" x14ac:dyDescent="0.2">
      <c r="C3867" s="62"/>
      <c r="D3867" s="62"/>
    </row>
    <row r="3868" spans="3:4" x14ac:dyDescent="0.2">
      <c r="C3868" s="62"/>
      <c r="D3868" s="62"/>
    </row>
    <row r="3869" spans="3:4" x14ac:dyDescent="0.2">
      <c r="C3869" s="62"/>
      <c r="D3869" s="62"/>
    </row>
    <row r="3870" spans="3:4" x14ac:dyDescent="0.2">
      <c r="C3870" s="62"/>
      <c r="D3870" s="62"/>
    </row>
    <row r="3871" spans="3:4" x14ac:dyDescent="0.2">
      <c r="C3871" s="62"/>
      <c r="D3871" s="62"/>
    </row>
    <row r="3872" spans="3:4" x14ac:dyDescent="0.2">
      <c r="C3872" s="62"/>
      <c r="D3872" s="62"/>
    </row>
    <row r="3873" spans="3:4" x14ac:dyDescent="0.2">
      <c r="C3873" s="62"/>
      <c r="D3873" s="62"/>
    </row>
    <row r="3874" spans="3:4" x14ac:dyDescent="0.2">
      <c r="C3874" s="62"/>
      <c r="D3874" s="62"/>
    </row>
    <row r="3875" spans="3:4" x14ac:dyDescent="0.2">
      <c r="C3875" s="62"/>
      <c r="D3875" s="62"/>
    </row>
    <row r="3876" spans="3:4" x14ac:dyDescent="0.2">
      <c r="C3876" s="62"/>
      <c r="D3876" s="62"/>
    </row>
    <row r="3877" spans="3:4" x14ac:dyDescent="0.2">
      <c r="C3877" s="62"/>
      <c r="D3877" s="62"/>
    </row>
    <row r="3878" spans="3:4" x14ac:dyDescent="0.2">
      <c r="C3878" s="62"/>
      <c r="D3878" s="62"/>
    </row>
    <row r="3879" spans="3:4" x14ac:dyDescent="0.2">
      <c r="C3879" s="62"/>
      <c r="D3879" s="62"/>
    </row>
    <row r="3880" spans="3:4" x14ac:dyDescent="0.2">
      <c r="C3880" s="62"/>
      <c r="D3880" s="62"/>
    </row>
    <row r="3881" spans="3:4" x14ac:dyDescent="0.2">
      <c r="C3881" s="62"/>
      <c r="D3881" s="62"/>
    </row>
    <row r="3882" spans="3:4" x14ac:dyDescent="0.2">
      <c r="C3882" s="62"/>
      <c r="D3882" s="62"/>
    </row>
    <row r="3883" spans="3:4" x14ac:dyDescent="0.2">
      <c r="C3883" s="62"/>
      <c r="D3883" s="62"/>
    </row>
    <row r="3884" spans="3:4" x14ac:dyDescent="0.2">
      <c r="C3884" s="62"/>
      <c r="D3884" s="62"/>
    </row>
    <row r="3885" spans="3:4" x14ac:dyDescent="0.2">
      <c r="C3885" s="62"/>
      <c r="D3885" s="62"/>
    </row>
    <row r="3886" spans="3:4" x14ac:dyDescent="0.2">
      <c r="C3886" s="62"/>
      <c r="D3886" s="62"/>
    </row>
    <row r="3887" spans="3:4" x14ac:dyDescent="0.2">
      <c r="C3887" s="62"/>
      <c r="D3887" s="62"/>
    </row>
    <row r="3888" spans="3:4" x14ac:dyDescent="0.2">
      <c r="C3888" s="62"/>
      <c r="D3888" s="62"/>
    </row>
    <row r="3889" spans="3:4" x14ac:dyDescent="0.2">
      <c r="C3889" s="62"/>
      <c r="D3889" s="62"/>
    </row>
    <row r="3890" spans="3:4" x14ac:dyDescent="0.2">
      <c r="C3890" s="62"/>
      <c r="D3890" s="62"/>
    </row>
    <row r="3891" spans="3:4" x14ac:dyDescent="0.2">
      <c r="C3891" s="62"/>
      <c r="D3891" s="62"/>
    </row>
    <row r="3892" spans="3:4" x14ac:dyDescent="0.2">
      <c r="C3892" s="62"/>
      <c r="D3892" s="62"/>
    </row>
    <row r="3893" spans="3:4" x14ac:dyDescent="0.2">
      <c r="C3893" s="62"/>
      <c r="D3893" s="62"/>
    </row>
    <row r="3894" spans="3:4" x14ac:dyDescent="0.2">
      <c r="C3894" s="62"/>
      <c r="D3894" s="62"/>
    </row>
    <row r="3895" spans="3:4" x14ac:dyDescent="0.2">
      <c r="C3895" s="62"/>
      <c r="D3895" s="62"/>
    </row>
    <row r="3896" spans="3:4" x14ac:dyDescent="0.2">
      <c r="C3896" s="62"/>
      <c r="D3896" s="62"/>
    </row>
    <row r="3897" spans="3:4" x14ac:dyDescent="0.2">
      <c r="C3897" s="62"/>
      <c r="D3897" s="62"/>
    </row>
    <row r="3898" spans="3:4" x14ac:dyDescent="0.2">
      <c r="C3898" s="62"/>
      <c r="D3898" s="62"/>
    </row>
    <row r="3899" spans="3:4" x14ac:dyDescent="0.2">
      <c r="C3899" s="62"/>
      <c r="D3899" s="62"/>
    </row>
    <row r="3900" spans="3:4" x14ac:dyDescent="0.2">
      <c r="C3900" s="62"/>
      <c r="D3900" s="62"/>
    </row>
    <row r="3901" spans="3:4" x14ac:dyDescent="0.2">
      <c r="C3901" s="62"/>
      <c r="D3901" s="62"/>
    </row>
    <row r="3902" spans="3:4" x14ac:dyDescent="0.2">
      <c r="C3902" s="62"/>
      <c r="D3902" s="62"/>
    </row>
  </sheetData>
  <sheetProtection sheet="1" objects="1" scenarios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F10"/>
  <sheetViews>
    <sheetView showGridLines="0" workbookViewId="0"/>
  </sheetViews>
  <sheetFormatPr defaultRowHeight="12.75" x14ac:dyDescent="0.2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x14ac:dyDescent="0.2">
      <c r="B1" s="327" t="s">
        <v>944</v>
      </c>
      <c r="C1" s="327"/>
      <c r="D1" s="331"/>
      <c r="E1" s="331"/>
      <c r="F1" s="331"/>
    </row>
    <row r="2" spans="2:6" x14ac:dyDescent="0.2">
      <c r="B2" s="327" t="s">
        <v>945</v>
      </c>
      <c r="C2" s="327"/>
      <c r="D2" s="331"/>
      <c r="E2" s="331"/>
      <c r="F2" s="331"/>
    </row>
    <row r="3" spans="2:6" x14ac:dyDescent="0.2">
      <c r="B3" s="328"/>
      <c r="C3" s="328"/>
      <c r="D3" s="332"/>
      <c r="E3" s="332"/>
      <c r="F3" s="332"/>
    </row>
    <row r="4" spans="2:6" ht="25.5" x14ac:dyDescent="0.2">
      <c r="B4" s="328" t="s">
        <v>946</v>
      </c>
      <c r="C4" s="328"/>
      <c r="D4" s="332"/>
      <c r="E4" s="332"/>
      <c r="F4" s="332"/>
    </row>
    <row r="5" spans="2:6" x14ac:dyDescent="0.2">
      <c r="B5" s="328"/>
      <c r="C5" s="328"/>
      <c r="D5" s="332"/>
      <c r="E5" s="332"/>
      <c r="F5" s="332"/>
    </row>
    <row r="6" spans="2:6" x14ac:dyDescent="0.2">
      <c r="B6" s="327" t="s">
        <v>947</v>
      </c>
      <c r="C6" s="327"/>
      <c r="D6" s="331"/>
      <c r="E6" s="331" t="s">
        <v>948</v>
      </c>
      <c r="F6" s="331" t="s">
        <v>949</v>
      </c>
    </row>
    <row r="7" spans="2:6" ht="13.5" thickBot="1" x14ac:dyDescent="0.25">
      <c r="B7" s="328"/>
      <c r="C7" s="328"/>
      <c r="D7" s="332"/>
      <c r="E7" s="332"/>
      <c r="F7" s="332"/>
    </row>
    <row r="8" spans="2:6" ht="39" thickBot="1" x14ac:dyDescent="0.25">
      <c r="B8" s="329" t="s">
        <v>950</v>
      </c>
      <c r="C8" s="330"/>
      <c r="D8" s="333"/>
      <c r="E8" s="333">
        <v>1</v>
      </c>
      <c r="F8" s="334" t="s">
        <v>951</v>
      </c>
    </row>
    <row r="9" spans="2:6" x14ac:dyDescent="0.2">
      <c r="B9" s="328"/>
      <c r="C9" s="328"/>
      <c r="D9" s="332"/>
      <c r="E9" s="332"/>
      <c r="F9" s="332"/>
    </row>
    <row r="10" spans="2:6" x14ac:dyDescent="0.2">
      <c r="B10" s="328"/>
      <c r="C10" s="328"/>
      <c r="D10" s="332"/>
      <c r="E10" s="332"/>
      <c r="F10" s="33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9F6C7-88E5-4DD2-A10B-6100DF65A635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3925"/>
  <sheetViews>
    <sheetView topLeftCell="A171" workbookViewId="0">
      <selection activeCell="P215" sqref="P215"/>
    </sheetView>
  </sheetViews>
  <sheetFormatPr defaultRowHeight="12.75" x14ac:dyDescent="0.2"/>
  <cols>
    <col min="1" max="1" width="14" style="4" customWidth="1"/>
    <col min="2" max="2" width="3.7109375" style="4" customWidth="1"/>
    <col min="3" max="3" width="11.28515625" style="4" customWidth="1"/>
    <col min="4" max="4" width="10.7109375" style="4" customWidth="1"/>
    <col min="5" max="15" width="9.42578125" style="4" customWidth="1"/>
    <col min="16" max="21" width="10.7109375" style="4" customWidth="1"/>
    <col min="22" max="22" width="12.7109375" style="4" customWidth="1"/>
    <col min="23" max="16384" width="9.140625" style="4"/>
  </cols>
  <sheetData>
    <row r="1" spans="1:48" ht="20.25" x14ac:dyDescent="0.3">
      <c r="A1" s="54" t="s">
        <v>131</v>
      </c>
      <c r="C1" s="10"/>
      <c r="U1" s="22" t="s">
        <v>54</v>
      </c>
      <c r="V1" s="22" t="s">
        <v>81</v>
      </c>
      <c r="AE1" s="4">
        <v>-11192</v>
      </c>
      <c r="AF1" s="4">
        <v>9.770094184204936E-4</v>
      </c>
      <c r="AU1" s="4">
        <v>-11612</v>
      </c>
      <c r="AV1" s="4">
        <v>3.687043281388469E-3</v>
      </c>
    </row>
    <row r="2" spans="1:48" x14ac:dyDescent="0.2">
      <c r="A2" s="16" t="s">
        <v>67</v>
      </c>
      <c r="B2" s="44" t="s">
        <v>119</v>
      </c>
      <c r="L2" s="21" t="s">
        <v>107</v>
      </c>
      <c r="M2" s="3"/>
      <c r="N2" s="24"/>
      <c r="P2" s="7"/>
      <c r="Q2" s="7"/>
      <c r="R2" s="7"/>
      <c r="S2" s="7"/>
      <c r="T2" s="7"/>
      <c r="U2" s="7">
        <v>-40000</v>
      </c>
      <c r="V2" s="7">
        <f>+D$11+D$12*U2+D$13*U2^2</f>
        <v>-1.9028988228172512E-2</v>
      </c>
      <c r="AE2" s="4">
        <v>-11085.5</v>
      </c>
      <c r="AF2" s="4">
        <v>9.5541079790564254E-3</v>
      </c>
      <c r="AU2" s="4">
        <v>-11305</v>
      </c>
      <c r="AV2" s="4">
        <v>5.7966137683251873E-3</v>
      </c>
    </row>
    <row r="3" spans="1:48" ht="13.5" thickBot="1" x14ac:dyDescent="0.25">
      <c r="A3" s="16"/>
      <c r="B3" s="3"/>
      <c r="C3" s="13"/>
      <c r="D3" s="13"/>
      <c r="L3" s="4" t="s">
        <v>62</v>
      </c>
      <c r="M3" s="3"/>
      <c r="N3" s="24">
        <v>48544.870999999999</v>
      </c>
      <c r="P3" s="7">
        <v>-8928.480885953375</v>
      </c>
      <c r="Q3" s="7"/>
      <c r="R3" s="7"/>
      <c r="S3" s="7"/>
      <c r="T3" s="7"/>
      <c r="U3" s="7">
        <v>-37000</v>
      </c>
      <c r="V3" s="7">
        <f t="shared" ref="V3:V16" si="0">+D$11+D$12*U3+D$13*U3^2</f>
        <v>-1.3442343354297809E-2</v>
      </c>
      <c r="W3" s="7"/>
      <c r="X3" s="7"/>
      <c r="AE3" s="4">
        <v>-10881.5</v>
      </c>
      <c r="AF3" s="4">
        <v>-2.8193370453664102E-3</v>
      </c>
      <c r="AU3" s="4">
        <v>-11192</v>
      </c>
      <c r="AV3" s="4">
        <v>9.770094184204936E-4</v>
      </c>
    </row>
    <row r="4" spans="1:48" ht="13.5" thickBot="1" x14ac:dyDescent="0.25">
      <c r="A4" s="17" t="s">
        <v>68</v>
      </c>
      <c r="B4" s="11"/>
      <c r="C4" s="14">
        <v>48544.870999999999</v>
      </c>
      <c r="D4" s="15">
        <v>0.31885106382919526</v>
      </c>
      <c r="E4" s="12"/>
      <c r="L4" s="4" t="s">
        <v>83</v>
      </c>
      <c r="M4" s="3"/>
      <c r="N4" s="24">
        <v>49592.544699999999</v>
      </c>
      <c r="O4" s="4">
        <v>5.9999999999999995E-4</v>
      </c>
      <c r="P4" s="7">
        <v>-5642.4888553473529</v>
      </c>
      <c r="Q4" s="7"/>
      <c r="R4" s="7"/>
      <c r="S4" s="7"/>
      <c r="T4" s="7"/>
      <c r="U4" s="7">
        <v>-34000</v>
      </c>
      <c r="V4" s="7">
        <f t="shared" si="0"/>
        <v>-8.5302060250141837E-3</v>
      </c>
      <c r="W4" s="7"/>
      <c r="AE4" s="4">
        <v>-10731</v>
      </c>
      <c r="AF4" s="4">
        <v>8.2262341529713012E-3</v>
      </c>
      <c r="AU4" s="4">
        <v>-11085.5</v>
      </c>
      <c r="AV4" s="4">
        <v>9.5541079790564254E-3</v>
      </c>
    </row>
    <row r="5" spans="1:48" x14ac:dyDescent="0.2">
      <c r="A5" s="16"/>
      <c r="B5" s="3"/>
      <c r="C5" s="7"/>
      <c r="D5" s="7"/>
      <c r="L5" s="21" t="s">
        <v>77</v>
      </c>
      <c r="M5" s="3"/>
      <c r="N5" s="24">
        <v>51622.852048099041</v>
      </c>
      <c r="O5" s="4">
        <v>1E-4</v>
      </c>
      <c r="P5" s="7">
        <v>725.49935084156323</v>
      </c>
      <c r="Q5" s="7"/>
      <c r="R5" s="7"/>
      <c r="S5" s="7"/>
      <c r="T5" s="7"/>
      <c r="U5" s="7">
        <v>-31000</v>
      </c>
      <c r="V5" s="7">
        <f t="shared" si="0"/>
        <v>-4.292576240321623E-3</v>
      </c>
      <c r="W5" s="7"/>
      <c r="AE5" s="4">
        <v>-10244.5</v>
      </c>
      <c r="AF5" s="4">
        <v>6.3037782674655318E-3</v>
      </c>
      <c r="AU5" s="4">
        <v>-10881.5</v>
      </c>
      <c r="AV5" s="4">
        <v>-2.8193370453664102E-3</v>
      </c>
    </row>
    <row r="6" spans="1:48" x14ac:dyDescent="0.2">
      <c r="A6" s="17" t="s">
        <v>69</v>
      </c>
      <c r="B6" s="3"/>
      <c r="C6" s="5"/>
      <c r="L6" s="21" t="s">
        <v>77</v>
      </c>
      <c r="M6" s="3"/>
      <c r="N6" s="24">
        <v>51634.809083596338</v>
      </c>
      <c r="O6" s="4">
        <v>1.2E-4</v>
      </c>
      <c r="P6" s="7">
        <v>763.00217577053684</v>
      </c>
      <c r="Q6" s="7"/>
      <c r="R6" s="7"/>
      <c r="S6" s="7"/>
      <c r="T6" s="7"/>
      <c r="U6" s="7">
        <v>-28000</v>
      </c>
      <c r="V6" s="7">
        <f t="shared" si="0"/>
        <v>-7.2945400022013732E-4</v>
      </c>
      <c r="W6" s="7"/>
      <c r="AE6" s="4">
        <v>-10179</v>
      </c>
      <c r="AF6" s="4">
        <v>1.1921618221094832E-2</v>
      </c>
      <c r="AU6" s="4">
        <v>-10731</v>
      </c>
      <c r="AV6" s="4">
        <v>8.2262341529713012E-3</v>
      </c>
    </row>
    <row r="7" spans="1:48" x14ac:dyDescent="0.2">
      <c r="A7" s="16" t="s">
        <v>51</v>
      </c>
      <c r="B7" s="3"/>
      <c r="C7" s="23">
        <f>+D7+C8/2</f>
        <v>51391.700315130991</v>
      </c>
      <c r="D7" s="23">
        <v>51391.5409</v>
      </c>
      <c r="F7" s="4">
        <v>51391.700315130998</v>
      </c>
      <c r="L7" s="21" t="s">
        <v>79</v>
      </c>
      <c r="M7" s="3"/>
      <c r="N7" s="24">
        <v>51935.784679999997</v>
      </c>
      <c r="O7" s="6">
        <v>6.9999999999999994E-5</v>
      </c>
      <c r="P7" s="7">
        <v>1707.00163971558</v>
      </c>
      <c r="Q7" s="7"/>
      <c r="R7" s="7"/>
      <c r="S7" s="7"/>
      <c r="T7" s="7"/>
      <c r="U7" s="7">
        <v>-25000</v>
      </c>
      <c r="V7" s="7">
        <f t="shared" si="0"/>
        <v>2.1591606952902805E-3</v>
      </c>
      <c r="W7" s="7"/>
      <c r="AE7" s="4">
        <v>-10113</v>
      </c>
      <c r="AF7" s="4">
        <v>1.4124327186436858E-2</v>
      </c>
      <c r="AO7" s="4">
        <v>-11612</v>
      </c>
      <c r="AP7" s="4">
        <v>3.687043281388469E-3</v>
      </c>
      <c r="AR7" s="4">
        <v>-0.5</v>
      </c>
      <c r="AS7" s="4">
        <v>0</v>
      </c>
      <c r="AU7" s="4">
        <v>-10244.5</v>
      </c>
      <c r="AV7" s="4">
        <v>6.3037782674655318E-3</v>
      </c>
    </row>
    <row r="8" spans="1:48" x14ac:dyDescent="0.2">
      <c r="A8" s="16" t="s">
        <v>60</v>
      </c>
      <c r="B8" s="3"/>
      <c r="C8" s="4">
        <v>0.31883026198538317</v>
      </c>
      <c r="F8" s="4">
        <v>0.318830261985383</v>
      </c>
      <c r="L8" s="21" t="s">
        <v>79</v>
      </c>
      <c r="M8" s="3"/>
      <c r="N8" s="24">
        <v>51957.783066969365</v>
      </c>
      <c r="O8" s="6">
        <v>1.3999999999999999E-4</v>
      </c>
      <c r="P8" s="7">
        <v>1775.9988134229379</v>
      </c>
      <c r="Q8" s="7"/>
      <c r="R8" s="7"/>
      <c r="S8" s="7"/>
      <c r="T8" s="7"/>
      <c r="U8" s="7">
        <v>-22000</v>
      </c>
      <c r="V8" s="7">
        <f t="shared" si="0"/>
        <v>4.3732678462096199E-3</v>
      </c>
      <c r="W8" s="7"/>
      <c r="AE8" s="4">
        <v>-10091</v>
      </c>
      <c r="AF8" s="4">
        <v>1.5858563514484558E-2</v>
      </c>
      <c r="AO8" s="4">
        <v>-11305</v>
      </c>
      <c r="AP8" s="4">
        <v>5.7966137683251873E-3</v>
      </c>
      <c r="AR8" s="4">
        <v>725</v>
      </c>
      <c r="AS8" s="4">
        <v>-1.5507039643125609E-4</v>
      </c>
      <c r="AU8" s="4">
        <v>-10179</v>
      </c>
      <c r="AV8" s="4">
        <v>1.1921618221094832E-2</v>
      </c>
    </row>
    <row r="9" spans="1:48" x14ac:dyDescent="0.2">
      <c r="A9" s="60" t="s">
        <v>144</v>
      </c>
      <c r="B9" s="60"/>
      <c r="C9" s="60">
        <v>133</v>
      </c>
      <c r="D9" s="60" t="str">
        <f>"F"&amp;C9</f>
        <v>F133</v>
      </c>
      <c r="E9" s="60" t="str">
        <f>"G"&amp;C9</f>
        <v>G133</v>
      </c>
      <c r="G9" s="36" t="s">
        <v>105</v>
      </c>
      <c r="H9" s="36"/>
      <c r="L9" s="34" t="s">
        <v>110</v>
      </c>
      <c r="N9">
        <v>52185.268700000001</v>
      </c>
      <c r="O9" s="4">
        <v>2.0000000000000001E-4</v>
      </c>
      <c r="U9" s="7">
        <v>-19000</v>
      </c>
      <c r="V9" s="7">
        <f t="shared" si="0"/>
        <v>5.9128674525378965E-3</v>
      </c>
      <c r="AA9" s="3"/>
      <c r="AE9" s="4">
        <v>-10050.5</v>
      </c>
      <c r="AF9" s="4">
        <v>2.23295309842797E-3</v>
      </c>
      <c r="AO9" s="4">
        <v>-11192</v>
      </c>
      <c r="AP9" s="4">
        <v>9.770094184204936E-4</v>
      </c>
      <c r="AR9" s="4">
        <v>762.5</v>
      </c>
      <c r="AS9" s="4">
        <v>6.9370149140013382E-4</v>
      </c>
      <c r="AU9" s="4">
        <v>-10113</v>
      </c>
      <c r="AV9" s="4">
        <v>1.4124327186436858E-2</v>
      </c>
    </row>
    <row r="10" spans="1:48" ht="13.5" thickBot="1" x14ac:dyDescent="0.25">
      <c r="A10" s="16"/>
      <c r="C10" s="19" t="s">
        <v>75</v>
      </c>
      <c r="D10" s="19" t="s">
        <v>76</v>
      </c>
      <c r="E10" s="13"/>
      <c r="G10" s="37" t="s">
        <v>75</v>
      </c>
      <c r="H10" s="36"/>
      <c r="L10" s="34" t="s">
        <v>110</v>
      </c>
      <c r="N10">
        <v>52185.428500000002</v>
      </c>
      <c r="O10" s="4">
        <v>1E-4</v>
      </c>
      <c r="U10" s="7">
        <v>-16000</v>
      </c>
      <c r="V10" s="7">
        <f t="shared" si="0"/>
        <v>6.7779595142751017E-3</v>
      </c>
      <c r="AA10" s="3"/>
      <c r="AE10" s="4">
        <v>-9234.5</v>
      </c>
      <c r="AF10" s="4">
        <v>1.5739173031761311E-2</v>
      </c>
      <c r="AO10" s="4">
        <v>-11085.5</v>
      </c>
      <c r="AP10" s="4">
        <v>9.5541079790564254E-3</v>
      </c>
      <c r="AR10" s="4">
        <v>1279</v>
      </c>
      <c r="AS10" s="4">
        <v>-1.0202102930634283E-3</v>
      </c>
      <c r="AU10" s="4">
        <v>-10091</v>
      </c>
      <c r="AV10" s="4">
        <v>1.5858563514484558E-2</v>
      </c>
    </row>
    <row r="11" spans="1:48" x14ac:dyDescent="0.2">
      <c r="A11" s="16" t="s">
        <v>70</v>
      </c>
      <c r="C11" s="61">
        <f ca="1">INTERCEPT(INDIRECT(E9):G1005,INDIRECT(D9):$F1005)</f>
        <v>4.2950641401267291E-3</v>
      </c>
      <c r="D11" s="25">
        <f>+E11*F11</f>
        <v>1.0086822434414486E-7</v>
      </c>
      <c r="E11" s="27">
        <v>1.0086822434414486</v>
      </c>
      <c r="F11" s="26">
        <v>9.9999999999999995E-8</v>
      </c>
      <c r="G11" s="36" t="e">
        <f>INTERCEPT(W2:W10,V2:V10)</f>
        <v>#DIV/0!</v>
      </c>
      <c r="H11" s="36"/>
      <c r="U11" s="7">
        <v>-13000</v>
      </c>
      <c r="V11" s="7">
        <f t="shared" si="0"/>
        <v>6.9685440314212407E-3</v>
      </c>
      <c r="AA11" s="3"/>
      <c r="AE11" s="4">
        <v>-9172</v>
      </c>
      <c r="AF11" s="4">
        <v>1.3847798938513733E-2</v>
      </c>
      <c r="AO11" s="4">
        <v>-10881.5</v>
      </c>
      <c r="AP11" s="4">
        <v>-2.8193370453664102E-3</v>
      </c>
      <c r="AR11" s="4">
        <v>1451</v>
      </c>
      <c r="AS11" s="4">
        <v>7.7472821431001648E-4</v>
      </c>
      <c r="AU11" s="4">
        <v>-10050.5</v>
      </c>
      <c r="AV11" s="4">
        <v>2.23295309842797E-3</v>
      </c>
    </row>
    <row r="12" spans="1:48" x14ac:dyDescent="0.2">
      <c r="A12" s="16" t="s">
        <v>71</v>
      </c>
      <c r="C12" s="61">
        <f ca="1">SLOPE(INDIRECT(E9):G1006,INDIRECT(D9):$F1006)</f>
        <v>4.4331643631213928E-7</v>
      </c>
      <c r="D12" s="25">
        <f>+E12*F12</f>
        <v>-1.0231784272369018E-6</v>
      </c>
      <c r="E12" s="28">
        <v>-10.231784272369019</v>
      </c>
      <c r="F12" s="26">
        <v>9.9999999999999995E-8</v>
      </c>
      <c r="G12" s="36" t="e">
        <f>SLOPE(W2:W10,V2:V10)</f>
        <v>#DIV/0!</v>
      </c>
      <c r="H12" s="36"/>
      <c r="U12" s="7">
        <v>-10000</v>
      </c>
      <c r="V12" s="7">
        <f t="shared" si="0"/>
        <v>6.4846210039763031E-3</v>
      </c>
      <c r="AA12" s="3"/>
      <c r="AE12" s="4">
        <v>-9112.5</v>
      </c>
      <c r="AF12" s="4">
        <v>2.44721081253374E-3</v>
      </c>
      <c r="AO12" s="4">
        <v>-10731</v>
      </c>
      <c r="AP12" s="4">
        <v>8.2262341529713012E-3</v>
      </c>
      <c r="AR12" s="4">
        <v>1463.5</v>
      </c>
      <c r="AS12" s="4">
        <v>-4.0354660450248048E-4</v>
      </c>
      <c r="AU12" s="4">
        <v>-9234.5</v>
      </c>
      <c r="AV12" s="4">
        <v>1.5739173031761311E-2</v>
      </c>
    </row>
    <row r="13" spans="1:48" ht="13.5" thickBot="1" x14ac:dyDescent="0.25">
      <c r="A13" s="16" t="s">
        <v>72</v>
      </c>
      <c r="C13" s="41"/>
      <c r="D13" s="25">
        <f>+E13*F13</f>
        <v>-3.7472641366170575E-11</v>
      </c>
      <c r="E13" s="29">
        <v>-3.7472641366170577E-3</v>
      </c>
      <c r="F13" s="26">
        <v>1E-8</v>
      </c>
      <c r="G13" s="36"/>
      <c r="H13" s="36"/>
      <c r="R13" s="4">
        <f>MAX(R21:R170)</f>
        <v>7.0633709377250617E-4</v>
      </c>
      <c r="S13" s="4">
        <f>SQRT(R13)</f>
        <v>2.6577003099907751E-2</v>
      </c>
      <c r="U13" s="7">
        <v>-7000</v>
      </c>
      <c r="V13" s="7">
        <f t="shared" si="0"/>
        <v>5.3261904319402992E-3</v>
      </c>
      <c r="AA13" s="3"/>
      <c r="AE13" s="4">
        <v>-9103</v>
      </c>
      <c r="AF13" s="4">
        <v>1.5597219535266049E-3</v>
      </c>
      <c r="AO13" s="4">
        <v>-10244.5</v>
      </c>
      <c r="AP13" s="4">
        <v>6.3037782674655318E-3</v>
      </c>
      <c r="AR13" s="4">
        <v>1595.5</v>
      </c>
      <c r="AS13" s="4">
        <v>8.0187133426079527E-4</v>
      </c>
      <c r="AU13" s="4">
        <v>-9172</v>
      </c>
      <c r="AV13" s="4">
        <v>1.3847798938513733E-2</v>
      </c>
    </row>
    <row r="14" spans="1:48" x14ac:dyDescent="0.2">
      <c r="A14" s="16" t="s">
        <v>73</v>
      </c>
      <c r="C14" s="21"/>
      <c r="E14" s="7">
        <f>SUM(T21:T973)</f>
        <v>1.4829994688333743E-2</v>
      </c>
      <c r="G14" s="36"/>
      <c r="H14" s="36"/>
      <c r="U14" s="7">
        <v>-4000</v>
      </c>
      <c r="V14" s="7">
        <f t="shared" si="0"/>
        <v>3.4932523153132218E-3</v>
      </c>
      <c r="AA14" s="3"/>
      <c r="AE14" s="4">
        <v>-9100</v>
      </c>
      <c r="AF14" s="4">
        <v>7.0689359927200712E-3</v>
      </c>
      <c r="AO14" s="4">
        <v>-10179</v>
      </c>
      <c r="AP14" s="4">
        <v>1.1921618221094832E-2</v>
      </c>
      <c r="AR14" s="4">
        <v>1706.5</v>
      </c>
      <c r="AS14" s="4">
        <v>5.2279094961704686E-4</v>
      </c>
      <c r="AU14" s="4">
        <v>-9112.5</v>
      </c>
      <c r="AV14" s="4">
        <v>2.44721081253374E-3</v>
      </c>
    </row>
    <row r="15" spans="1:48" x14ac:dyDescent="0.2">
      <c r="A15" s="18" t="s">
        <v>74</v>
      </c>
      <c r="B15" s="16"/>
      <c r="C15" s="55">
        <f ca="1">(C7+C11)+(C8+C12)*INT(MAX(F21:F3533))</f>
        <v>54790.121098007228</v>
      </c>
      <c r="D15" s="57">
        <f>+C7+INT(MAX(F21:F1588))*C8+D11+D12*INT(MAX(F21:F4023))+D13*INT(MAX(F21:F4050)^2)</f>
        <v>54790.096914247988</v>
      </c>
      <c r="E15" s="16"/>
      <c r="G15" s="38">
        <v>52185.428500000002</v>
      </c>
      <c r="H15" s="36"/>
      <c r="U15" s="7">
        <v>-1000</v>
      </c>
      <c r="V15" s="7">
        <f t="shared" si="0"/>
        <v>9.8580665409507507E-4</v>
      </c>
      <c r="AA15" s="3"/>
      <c r="AE15" s="4">
        <v>-9093.5</v>
      </c>
      <c r="AF15" s="4">
        <v>1.5672233086661436E-2</v>
      </c>
      <c r="AO15" s="4">
        <v>-10113</v>
      </c>
      <c r="AP15" s="4">
        <v>1.4124327186436858E-2</v>
      </c>
      <c r="AR15" s="4">
        <v>1775.5</v>
      </c>
      <c r="AS15" s="4">
        <v>-3.7831667577847838E-4</v>
      </c>
      <c r="AU15" s="4">
        <v>-9103</v>
      </c>
      <c r="AV15" s="4">
        <v>1.5597219535266049E-3</v>
      </c>
    </row>
    <row r="16" spans="1:48" x14ac:dyDescent="0.2">
      <c r="A16" s="17" t="s">
        <v>58</v>
      </c>
      <c r="B16" s="16"/>
      <c r="C16" s="56">
        <f ca="1">+C8+C12</f>
        <v>0.31883070530181951</v>
      </c>
      <c r="D16" s="57">
        <f>+C8+D12+2*D13*F90</f>
        <v>0.31882914295193931</v>
      </c>
      <c r="E16" s="16"/>
      <c r="G16" s="36" t="e">
        <f>+C8+G12</f>
        <v>#DIV/0!</v>
      </c>
      <c r="H16" s="36"/>
      <c r="U16" s="7">
        <v>2000</v>
      </c>
      <c r="V16" s="7">
        <f t="shared" si="0"/>
        <v>-2.1961465517141413E-3</v>
      </c>
      <c r="AA16" s="3"/>
      <c r="AE16" s="4">
        <v>-9084</v>
      </c>
      <c r="AF16" s="4">
        <v>1.7847442286438309E-3</v>
      </c>
      <c r="AO16" s="4">
        <v>-10091</v>
      </c>
      <c r="AP16" s="4">
        <v>1.5858563514484558E-2</v>
      </c>
      <c r="AR16" s="4">
        <v>1808.5</v>
      </c>
      <c r="AS16" s="4">
        <v>5.5606844398425892E-4</v>
      </c>
      <c r="AU16" s="4">
        <v>-9100</v>
      </c>
      <c r="AV16" s="4">
        <v>7.0689359927200712E-3</v>
      </c>
    </row>
    <row r="17" spans="1:48" ht="13.5" thickBot="1" x14ac:dyDescent="0.25">
      <c r="A17" s="61" t="s">
        <v>130</v>
      </c>
      <c r="B17" s="16"/>
      <c r="C17" s="16">
        <f>COUNT(C21:C2191)</f>
        <v>195</v>
      </c>
      <c r="D17" s="16"/>
      <c r="E17" s="16"/>
      <c r="G17" s="36" t="s">
        <v>106</v>
      </c>
      <c r="H17" s="36"/>
      <c r="AA17" s="3"/>
      <c r="AE17" s="4">
        <v>-9081</v>
      </c>
      <c r="AF17" s="4">
        <v>1.1293958268652204E-2</v>
      </c>
      <c r="AO17" s="4">
        <v>-10050.5</v>
      </c>
      <c r="AP17" s="4">
        <v>2.23295309842797E-3</v>
      </c>
      <c r="AR17" s="4">
        <v>2358</v>
      </c>
      <c r="AS17" s="4">
        <v>1.2710747978417203E-4</v>
      </c>
      <c r="AU17" s="4">
        <v>-9093.5</v>
      </c>
      <c r="AV17" s="4">
        <v>1.5672233086661436E-2</v>
      </c>
    </row>
    <row r="18" spans="1:48" ht="14.25" thickTop="1" thickBot="1" x14ac:dyDescent="0.25">
      <c r="A18" s="17" t="s">
        <v>57</v>
      </c>
      <c r="B18" s="16"/>
      <c r="C18" s="58">
        <f ca="1">+C15</f>
        <v>54790.121098007228</v>
      </c>
      <c r="D18" s="59">
        <f ca="1">C16</f>
        <v>0.31883070530181951</v>
      </c>
      <c r="E18" s="78" t="s">
        <v>75</v>
      </c>
      <c r="G18" s="39">
        <f>G15</f>
        <v>52185.428500000002</v>
      </c>
      <c r="H18" s="40" t="e">
        <f>+G16</f>
        <v>#DIV/0!</v>
      </c>
      <c r="Z18" s="3"/>
      <c r="AA18" s="3"/>
      <c r="AE18" s="4">
        <v>-9078</v>
      </c>
      <c r="AF18" s="4">
        <v>3.8031723161111586E-3</v>
      </c>
      <c r="AO18" s="4">
        <v>-9234.5</v>
      </c>
      <c r="AP18" s="4">
        <v>1.5739173031761311E-2</v>
      </c>
      <c r="AR18" s="4">
        <v>2489</v>
      </c>
      <c r="AS18" s="4">
        <v>-1.3721260620513931E-4</v>
      </c>
      <c r="AU18" s="4">
        <v>-9084</v>
      </c>
      <c r="AV18" s="4">
        <v>1.7847442286438309E-3</v>
      </c>
    </row>
    <row r="19" spans="1:48" ht="13.5" thickBot="1" x14ac:dyDescent="0.25">
      <c r="A19" s="17" t="s">
        <v>128</v>
      </c>
      <c r="B19" s="16"/>
      <c r="C19" s="86">
        <f>+D15</f>
        <v>54790.096914247988</v>
      </c>
      <c r="D19" s="87">
        <f>+D16</f>
        <v>0.31882914295193931</v>
      </c>
      <c r="E19" s="60" t="s">
        <v>129</v>
      </c>
      <c r="G19" s="4" t="s">
        <v>49</v>
      </c>
      <c r="N19" s="4" t="s">
        <v>48</v>
      </c>
      <c r="W19" s="30"/>
      <c r="Z19" s="3"/>
      <c r="AA19" s="3"/>
      <c r="AE19" s="4">
        <v>-9071.5</v>
      </c>
      <c r="AF19" s="4">
        <v>4.4064694156986661E-3</v>
      </c>
      <c r="AO19" s="4">
        <v>-9172</v>
      </c>
      <c r="AP19" s="4">
        <v>1.3847798938513733E-2</v>
      </c>
      <c r="AR19" s="4">
        <v>2489.5</v>
      </c>
      <c r="AS19" s="4">
        <v>2.4765639682300389E-4</v>
      </c>
      <c r="AU19" s="4">
        <v>-9081</v>
      </c>
      <c r="AV19" s="4">
        <v>1.1293958268652204E-2</v>
      </c>
    </row>
    <row r="20" spans="1:48" ht="15" thickBot="1" x14ac:dyDescent="0.25">
      <c r="A20" s="8" t="s">
        <v>64</v>
      </c>
      <c r="B20" s="9" t="s">
        <v>66</v>
      </c>
      <c r="C20" s="8" t="s">
        <v>65</v>
      </c>
      <c r="D20" s="8" t="s">
        <v>52</v>
      </c>
      <c r="E20" s="8" t="s">
        <v>55</v>
      </c>
      <c r="F20" s="8" t="s">
        <v>54</v>
      </c>
      <c r="G20" s="8" t="s">
        <v>59</v>
      </c>
      <c r="H20" s="22" t="s">
        <v>53</v>
      </c>
      <c r="I20" s="22" t="s">
        <v>61</v>
      </c>
      <c r="J20" s="22" t="s">
        <v>116</v>
      </c>
      <c r="K20" s="22" t="s">
        <v>78</v>
      </c>
      <c r="L20" s="22" t="s">
        <v>103</v>
      </c>
      <c r="M20" s="22" t="s">
        <v>84</v>
      </c>
      <c r="N20" s="22" t="s">
        <v>80</v>
      </c>
      <c r="O20" s="8" t="s">
        <v>81</v>
      </c>
      <c r="P20" s="8" t="s">
        <v>50</v>
      </c>
      <c r="Q20" s="122" t="s">
        <v>219</v>
      </c>
      <c r="R20" s="122" t="s">
        <v>227</v>
      </c>
      <c r="S20" s="122" t="s">
        <v>225</v>
      </c>
      <c r="T20" s="122" t="s">
        <v>228</v>
      </c>
      <c r="U20" s="131"/>
      <c r="W20" s="30"/>
      <c r="AA20" s="3" t="s">
        <v>66</v>
      </c>
      <c r="AE20" s="4">
        <v>-9068.5</v>
      </c>
      <c r="AF20" s="4">
        <v>7.9156834544846788E-3</v>
      </c>
      <c r="AO20" s="4">
        <v>-9112.5</v>
      </c>
      <c r="AP20" s="4">
        <v>2.44721081253374E-3</v>
      </c>
      <c r="AR20" s="4">
        <v>3484</v>
      </c>
      <c r="AS20" s="4">
        <v>2.0521119295153767E-3</v>
      </c>
      <c r="AU20" s="4">
        <v>-9078</v>
      </c>
      <c r="AV20" s="4">
        <v>3.8031723161111586E-3</v>
      </c>
    </row>
    <row r="21" spans="1:48" x14ac:dyDescent="0.2">
      <c r="A21" s="7" t="s">
        <v>53</v>
      </c>
      <c r="B21" s="42"/>
      <c r="C21" s="63">
        <v>38383.711000000003</v>
      </c>
      <c r="D21" s="63"/>
      <c r="E21" s="7">
        <f t="shared" ref="E21:E52" si="1">(C21-C$7)/C$8</f>
        <v>-40799.104934798634</v>
      </c>
      <c r="F21" s="7">
        <f t="shared" ref="F21:F52" si="2">ROUND(2*E21,0)/2</f>
        <v>-40799</v>
      </c>
      <c r="G21" s="7">
        <f t="shared" ref="G21:G52" si="3">C21-(C$7+F21*C$8)</f>
        <v>-3.3456389341154136E-2</v>
      </c>
      <c r="H21" s="7">
        <f>G21</f>
        <v>-3.3456389341154136E-2</v>
      </c>
      <c r="I21" s="7"/>
      <c r="J21" s="7"/>
      <c r="K21" s="7"/>
      <c r="L21" s="7"/>
      <c r="M21" s="7"/>
      <c r="N21" s="7"/>
      <c r="O21" s="7">
        <f t="shared" ref="O21:O36" si="4">+D$11+D$12*F21+D$13*F21^2</f>
        <v>-2.0630642472656648E-2</v>
      </c>
      <c r="P21" s="311">
        <f t="shared" ref="P21:P52" si="5">C21-15018.5</f>
        <v>23365.211000000003</v>
      </c>
      <c r="Q21" s="2"/>
      <c r="R21" s="7">
        <f>+(O21-G21)^2</f>
        <v>1.6449978273477313E-4</v>
      </c>
      <c r="S21" s="7">
        <v>0.2</v>
      </c>
      <c r="T21" s="7">
        <f>+S21*R21</f>
        <v>3.2899956546954625E-5</v>
      </c>
      <c r="U21" s="2"/>
      <c r="V21" s="7"/>
      <c r="Z21" s="4" t="s">
        <v>53</v>
      </c>
      <c r="AA21" s="3"/>
      <c r="AB21" s="4" t="s">
        <v>47</v>
      </c>
      <c r="AE21" s="4">
        <v>-9059</v>
      </c>
      <c r="AF21" s="4">
        <v>1.3028194596699905E-2</v>
      </c>
      <c r="AO21" s="4">
        <v>-9103</v>
      </c>
      <c r="AP21" s="4">
        <v>1.5597219535266049E-3</v>
      </c>
      <c r="AR21" s="4">
        <v>4176.5</v>
      </c>
      <c r="AS21" s="4">
        <v>1.3956870607216842E-3</v>
      </c>
      <c r="AU21" s="4">
        <v>-9071.5</v>
      </c>
      <c r="AV21" s="4">
        <v>4.4064694156986661E-3</v>
      </c>
    </row>
    <row r="22" spans="1:48" x14ac:dyDescent="0.2">
      <c r="A22" s="4" t="s">
        <v>62</v>
      </c>
      <c r="B22" s="43"/>
      <c r="C22" s="64">
        <v>38462.474000000002</v>
      </c>
      <c r="D22" s="64"/>
      <c r="E22" s="7">
        <f t="shared" si="1"/>
        <v>-40552.067531543573</v>
      </c>
      <c r="F22" s="7">
        <f t="shared" si="2"/>
        <v>-40552</v>
      </c>
      <c r="G22" s="7">
        <f t="shared" si="3"/>
        <v>-2.1531099730054848E-2</v>
      </c>
      <c r="I22" s="4">
        <f>G22</f>
        <v>-2.1531099730054848E-2</v>
      </c>
      <c r="O22" s="7">
        <f t="shared" si="4"/>
        <v>-2.0130403642782665E-2</v>
      </c>
      <c r="P22" s="312">
        <f t="shared" si="5"/>
        <v>23443.974000000002</v>
      </c>
      <c r="Q22" s="1"/>
      <c r="R22" s="7">
        <f t="shared" ref="R22:R85" si="6">+(O22-G22)^2</f>
        <v>1.9619495288996014E-6</v>
      </c>
      <c r="S22" s="4">
        <v>1</v>
      </c>
      <c r="T22" s="7">
        <f t="shared" ref="T22:T85" si="7">+S22*R22</f>
        <v>1.9619495288996014E-6</v>
      </c>
      <c r="U22" s="1"/>
      <c r="Z22" s="4" t="s">
        <v>62</v>
      </c>
      <c r="AA22" s="3"/>
      <c r="AB22" s="4" t="s">
        <v>47</v>
      </c>
      <c r="AE22" s="4">
        <v>-9056</v>
      </c>
      <c r="AF22" s="4">
        <v>4.374086347525008E-4</v>
      </c>
      <c r="AO22" s="4">
        <v>-9100</v>
      </c>
      <c r="AP22" s="4">
        <v>7.0689359927200712E-3</v>
      </c>
      <c r="AR22" s="4">
        <v>4841.5</v>
      </c>
      <c r="AS22" s="4">
        <v>2.8714667787426151E-3</v>
      </c>
      <c r="AU22" s="4">
        <v>-9068.5</v>
      </c>
      <c r="AV22" s="4">
        <v>7.9156834544846788E-3</v>
      </c>
    </row>
    <row r="23" spans="1:48" x14ac:dyDescent="0.2">
      <c r="A23" s="4" t="s">
        <v>62</v>
      </c>
      <c r="B23" s="43"/>
      <c r="C23" s="64">
        <v>38651.544999999998</v>
      </c>
      <c r="D23" s="64"/>
      <c r="E23" s="7">
        <f t="shared" si="1"/>
        <v>-39959.052932419152</v>
      </c>
      <c r="F23" s="7">
        <f t="shared" si="2"/>
        <v>-39959</v>
      </c>
      <c r="G23" s="7">
        <f t="shared" si="3"/>
        <v>-1.6876457069884054E-2</v>
      </c>
      <c r="I23" s="4">
        <f>G23</f>
        <v>-1.6876457069884054E-2</v>
      </c>
      <c r="O23" s="7">
        <f t="shared" si="4"/>
        <v>-1.8948091271518315E-2</v>
      </c>
      <c r="P23" s="312">
        <f t="shared" si="5"/>
        <v>23633.044999999998</v>
      </c>
      <c r="Q23" s="1"/>
      <c r="R23" s="7">
        <f t="shared" si="6"/>
        <v>4.2916682653808204E-6</v>
      </c>
      <c r="S23" s="4">
        <v>1</v>
      </c>
      <c r="T23" s="7">
        <f t="shared" si="7"/>
        <v>4.2916682653808204E-6</v>
      </c>
      <c r="U23" s="1"/>
      <c r="Z23" s="4" t="s">
        <v>62</v>
      </c>
      <c r="AA23" s="3"/>
      <c r="AB23" s="4" t="s">
        <v>47</v>
      </c>
      <c r="AE23" s="4">
        <v>-9056</v>
      </c>
      <c r="AF23" s="4">
        <v>5.3374086346593685E-3</v>
      </c>
      <c r="AO23" s="4">
        <v>-9093.5</v>
      </c>
      <c r="AP23" s="4">
        <v>1.5672233086661436E-2</v>
      </c>
      <c r="AR23" s="4">
        <v>5657.5</v>
      </c>
      <c r="AS23" s="4">
        <v>5.0377686704450753E-2</v>
      </c>
      <c r="AU23" s="4">
        <v>-9059</v>
      </c>
      <c r="AV23" s="4">
        <v>1.3028194596699905E-2</v>
      </c>
    </row>
    <row r="24" spans="1:48" x14ac:dyDescent="0.2">
      <c r="A24" s="4" t="s">
        <v>62</v>
      </c>
      <c r="B24" s="43"/>
      <c r="C24" s="64">
        <v>38652.502999999997</v>
      </c>
      <c r="D24" s="64"/>
      <c r="E24" s="7">
        <f t="shared" si="1"/>
        <v>-39956.048198821933</v>
      </c>
      <c r="F24" s="7">
        <f t="shared" si="2"/>
        <v>-39956</v>
      </c>
      <c r="G24" s="7">
        <f t="shared" si="3"/>
        <v>-1.5367243024229538E-2</v>
      </c>
      <c r="I24" s="4">
        <f>G24</f>
        <v>-1.5367243024229538E-2</v>
      </c>
      <c r="O24" s="7">
        <f t="shared" si="4"/>
        <v>-1.8942176928395692E-2</v>
      </c>
      <c r="P24" s="312">
        <f t="shared" si="5"/>
        <v>23634.002999999997</v>
      </c>
      <c r="Q24" s="1"/>
      <c r="R24" s="7">
        <f t="shared" si="6"/>
        <v>1.278015241915666E-5</v>
      </c>
      <c r="S24" s="4">
        <v>1</v>
      </c>
      <c r="T24" s="7">
        <f t="shared" si="7"/>
        <v>1.278015241915666E-5</v>
      </c>
      <c r="U24" s="1"/>
      <c r="Z24" s="4" t="s">
        <v>62</v>
      </c>
      <c r="AA24" s="3"/>
      <c r="AB24" s="4" t="s">
        <v>47</v>
      </c>
      <c r="AE24" s="4">
        <v>-9056</v>
      </c>
      <c r="AF24" s="4">
        <v>1.0437408636789769E-2</v>
      </c>
      <c r="AO24" s="4">
        <v>-9084</v>
      </c>
      <c r="AP24" s="4">
        <v>1.7847442286438309E-3</v>
      </c>
      <c r="AR24" s="4">
        <v>5852</v>
      </c>
      <c r="AS24" s="4">
        <v>4.4501730546471663E-2</v>
      </c>
      <c r="AU24" s="4">
        <v>-9056</v>
      </c>
      <c r="AV24" s="4">
        <v>4.374086347525008E-4</v>
      </c>
    </row>
    <row r="25" spans="1:48" x14ac:dyDescent="0.2">
      <c r="A25" s="4" t="s">
        <v>86</v>
      </c>
      <c r="B25" s="30" t="s">
        <v>112</v>
      </c>
      <c r="C25" s="64">
        <v>42623.392999999996</v>
      </c>
      <c r="D25" s="64"/>
      <c r="E25" s="7">
        <f t="shared" si="1"/>
        <v>-27501.49016762085</v>
      </c>
      <c r="F25" s="7">
        <f t="shared" si="2"/>
        <v>-27501.5</v>
      </c>
      <c r="G25" s="7">
        <f t="shared" si="3"/>
        <v>3.1348600168712437E-3</v>
      </c>
      <c r="L25" s="4">
        <f>G25</f>
        <v>3.1348600168712437E-3</v>
      </c>
      <c r="O25" s="7">
        <f t="shared" si="4"/>
        <v>-2.0273422551265324E-4</v>
      </c>
      <c r="P25" s="312">
        <f t="shared" si="5"/>
        <v>27604.892999999996</v>
      </c>
      <c r="Q25" s="1"/>
      <c r="R25" s="7">
        <f t="shared" si="6"/>
        <v>1.1139535326794139E-5</v>
      </c>
      <c r="S25" s="4">
        <v>0.1</v>
      </c>
      <c r="T25" s="7">
        <f t="shared" si="7"/>
        <v>1.1139535326794139E-6</v>
      </c>
      <c r="U25" s="1"/>
      <c r="AE25" s="4">
        <v>-9015</v>
      </c>
      <c r="AF25" s="4">
        <v>9.496667240455281E-3</v>
      </c>
      <c r="AG25" s="4">
        <v>8</v>
      </c>
      <c r="AI25" s="4" t="s">
        <v>85</v>
      </c>
      <c r="AK25" s="4" t="s">
        <v>87</v>
      </c>
      <c r="AO25" s="4">
        <v>-9081</v>
      </c>
      <c r="AP25" s="4">
        <v>1.1293958268652204E-2</v>
      </c>
      <c r="AR25" s="4">
        <v>6055</v>
      </c>
      <c r="AS25" s="4">
        <v>4.6485475104418583E-3</v>
      </c>
      <c r="AU25" s="4">
        <v>-9056</v>
      </c>
      <c r="AV25" s="4">
        <v>5.3374086346593685E-3</v>
      </c>
    </row>
    <row r="26" spans="1:48" x14ac:dyDescent="0.2">
      <c r="A26" s="4" t="s">
        <v>86</v>
      </c>
      <c r="B26" s="30"/>
      <c r="C26" s="64">
        <v>42633.421999999999</v>
      </c>
      <c r="D26" s="64"/>
      <c r="E26" s="7">
        <f t="shared" si="1"/>
        <v>-27470.034558803949</v>
      </c>
      <c r="F26" s="7">
        <f t="shared" si="2"/>
        <v>-27470</v>
      </c>
      <c r="G26" s="7">
        <f t="shared" si="3"/>
        <v>-1.1018392520782072E-2</v>
      </c>
      <c r="L26" s="4">
        <f>G26</f>
        <v>-1.1018392520782072E-2</v>
      </c>
      <c r="O26" s="7">
        <f t="shared" si="4"/>
        <v>-1.700766358675096E-4</v>
      </c>
      <c r="P26" s="312">
        <f t="shared" si="5"/>
        <v>27614.921999999999</v>
      </c>
      <c r="Q26" s="1"/>
      <c r="R26" s="7">
        <f t="shared" si="6"/>
        <v>1.1768595753888963E-4</v>
      </c>
      <c r="S26" s="4">
        <v>0.1</v>
      </c>
      <c r="T26" s="7">
        <f t="shared" si="7"/>
        <v>1.1768595753888963E-5</v>
      </c>
      <c r="U26" s="1"/>
      <c r="AE26" s="4">
        <v>-8993.5</v>
      </c>
      <c r="AF26" s="4">
        <v>1.0646034555975348E-2</v>
      </c>
      <c r="AG26" s="4">
        <v>8</v>
      </c>
      <c r="AI26" s="4" t="s">
        <v>85</v>
      </c>
      <c r="AK26" s="4" t="s">
        <v>87</v>
      </c>
      <c r="AO26" s="4">
        <v>-9078</v>
      </c>
      <c r="AP26" s="4">
        <v>3.8031723161111586E-3</v>
      </c>
      <c r="AR26" s="4">
        <v>6055</v>
      </c>
      <c r="AS26" s="4">
        <v>4.6485475104418583E-3</v>
      </c>
      <c r="AU26" s="4">
        <v>-9056</v>
      </c>
      <c r="AV26" s="4">
        <v>1.0437408636789769E-2</v>
      </c>
    </row>
    <row r="27" spans="1:48" x14ac:dyDescent="0.2">
      <c r="A27" s="4" t="s">
        <v>88</v>
      </c>
      <c r="B27" s="30"/>
      <c r="C27" s="64">
        <v>43016.353000000003</v>
      </c>
      <c r="D27" s="64"/>
      <c r="E27" s="7">
        <f t="shared" si="1"/>
        <v>-26268.984829034071</v>
      </c>
      <c r="F27" s="7">
        <f t="shared" si="2"/>
        <v>-26269</v>
      </c>
      <c r="G27" s="7">
        <f t="shared" si="3"/>
        <v>4.8369630385423079E-3</v>
      </c>
      <c r="L27" s="4">
        <f>G27</f>
        <v>4.8369630385423079E-3</v>
      </c>
      <c r="O27" s="7">
        <f t="shared" si="4"/>
        <v>1.0195905445473143E-3</v>
      </c>
      <c r="P27" s="312">
        <f t="shared" si="5"/>
        <v>27997.853000000003</v>
      </c>
      <c r="Q27" s="1"/>
      <c r="R27" s="7">
        <f t="shared" si="6"/>
        <v>1.4572332757909557E-5</v>
      </c>
      <c r="S27" s="4">
        <v>0.1</v>
      </c>
      <c r="T27" s="7">
        <f t="shared" si="7"/>
        <v>1.4572332757909559E-6</v>
      </c>
      <c r="U27" s="1"/>
      <c r="AE27" s="4">
        <v>-8929</v>
      </c>
      <c r="AF27" s="4">
        <v>6.0941364936297759E-3</v>
      </c>
      <c r="AG27" s="4">
        <v>5</v>
      </c>
      <c r="AI27" s="4" t="s">
        <v>85</v>
      </c>
      <c r="AK27" s="4" t="s">
        <v>87</v>
      </c>
      <c r="AO27" s="4">
        <v>-9071.5</v>
      </c>
      <c r="AP27" s="4">
        <v>4.4064694156986661E-3</v>
      </c>
      <c r="AR27" s="4">
        <v>6185</v>
      </c>
      <c r="AS27" s="4">
        <v>4.6144894149620086E-3</v>
      </c>
      <c r="AU27" s="4">
        <v>-9015</v>
      </c>
      <c r="AV27" s="4">
        <v>9.496667240455281E-3</v>
      </c>
    </row>
    <row r="28" spans="1:48" x14ac:dyDescent="0.2">
      <c r="A28" s="4" t="s">
        <v>62</v>
      </c>
      <c r="B28" s="43"/>
      <c r="C28" s="65">
        <v>44200.482000000004</v>
      </c>
      <c r="D28" s="66"/>
      <c r="E28" s="7">
        <f t="shared" si="1"/>
        <v>-22555.005507791699</v>
      </c>
      <c r="F28" s="7">
        <f t="shared" si="2"/>
        <v>-22555</v>
      </c>
      <c r="G28" s="7">
        <f t="shared" si="3"/>
        <v>-1.7560506676090881E-3</v>
      </c>
      <c r="I28" s="4">
        <f>G28</f>
        <v>-1.7560506676090881E-3</v>
      </c>
      <c r="O28" s="7">
        <f t="shared" si="4"/>
        <v>4.0145074608074031E-3</v>
      </c>
      <c r="P28" s="312">
        <f t="shared" si="5"/>
        <v>29181.982000000004</v>
      </c>
      <c r="Q28" s="1"/>
      <c r="R28" s="7">
        <f t="shared" si="6"/>
        <v>3.3299341113433636E-5</v>
      </c>
      <c r="S28" s="4">
        <v>1</v>
      </c>
      <c r="T28" s="7">
        <f t="shared" si="7"/>
        <v>3.3299341113433636E-5</v>
      </c>
      <c r="U28" s="1"/>
      <c r="Z28" s="4" t="s">
        <v>62</v>
      </c>
      <c r="AA28" s="3"/>
      <c r="AB28" s="4" t="s">
        <v>47</v>
      </c>
      <c r="AE28" s="4">
        <v>-8839.5</v>
      </c>
      <c r="AF28" s="4">
        <v>2.078568880824605E-2</v>
      </c>
      <c r="AO28" s="4">
        <v>-9068.5</v>
      </c>
      <c r="AP28" s="4">
        <v>7.9156834544846788E-3</v>
      </c>
      <c r="AR28" s="4">
        <v>6230</v>
      </c>
      <c r="AS28" s="4">
        <v>5.0727000707411207E-3</v>
      </c>
      <c r="AU28" s="4">
        <v>-8993.5</v>
      </c>
      <c r="AV28" s="4">
        <v>1.0646034555975348E-2</v>
      </c>
    </row>
    <row r="29" spans="1:48" x14ac:dyDescent="0.2">
      <c r="A29" s="45" t="s">
        <v>120</v>
      </c>
      <c r="B29" s="43"/>
      <c r="C29" s="67">
        <v>46001.408000000003</v>
      </c>
      <c r="D29" s="67"/>
      <c r="E29" s="7">
        <f t="shared" si="1"/>
        <v>-16906.463902031064</v>
      </c>
      <c r="F29" s="7">
        <f t="shared" si="2"/>
        <v>-16906.5</v>
      </c>
      <c r="G29" s="46">
        <f t="shared" si="3"/>
        <v>1.1509124895383138E-2</v>
      </c>
      <c r="M29" s="4">
        <f t="shared" ref="M29:M37" si="8">G29</f>
        <v>1.1509124895383138E-2</v>
      </c>
      <c r="O29" s="7">
        <f t="shared" si="4"/>
        <v>6.5876715251857992E-3</v>
      </c>
      <c r="P29" s="312">
        <f t="shared" si="5"/>
        <v>30982.908000000003</v>
      </c>
      <c r="Q29" s="1"/>
      <c r="R29" s="7">
        <f t="shared" si="6"/>
        <v>2.4220703275026748E-5</v>
      </c>
      <c r="S29" s="4">
        <v>0.1</v>
      </c>
      <c r="T29" s="7">
        <f t="shared" si="7"/>
        <v>2.4220703275026748E-6</v>
      </c>
      <c r="U29" s="1"/>
      <c r="AE29" s="4">
        <v>-8667</v>
      </c>
      <c r="AF29" s="4">
        <v>1.4565496327122673E-2</v>
      </c>
      <c r="AO29" s="4">
        <v>-9059</v>
      </c>
      <c r="AP29" s="4">
        <v>1.3028194596699905E-2</v>
      </c>
      <c r="AR29" s="4">
        <v>6230</v>
      </c>
      <c r="AS29" s="4">
        <v>5.0727000707411207E-3</v>
      </c>
      <c r="AU29" s="4">
        <v>-8929</v>
      </c>
      <c r="AV29" s="4">
        <v>6.0941364936297759E-3</v>
      </c>
    </row>
    <row r="30" spans="1:48" x14ac:dyDescent="0.2">
      <c r="A30" s="45" t="s">
        <v>120</v>
      </c>
      <c r="B30" s="43"/>
      <c r="C30" s="67">
        <v>46006.671999999999</v>
      </c>
      <c r="D30" s="67"/>
      <c r="E30" s="7">
        <f t="shared" si="1"/>
        <v>-16889.953549571997</v>
      </c>
      <c r="F30" s="7">
        <f t="shared" si="2"/>
        <v>-16890</v>
      </c>
      <c r="G30" s="46">
        <f t="shared" si="3"/>
        <v>1.4809802130912431E-2</v>
      </c>
      <c r="M30" s="4">
        <f t="shared" si="8"/>
        <v>1.4809802130912431E-2</v>
      </c>
      <c r="O30" s="7">
        <f t="shared" si="4"/>
        <v>6.5916854091812634E-3</v>
      </c>
      <c r="P30" s="312">
        <f t="shared" si="5"/>
        <v>30988.171999999999</v>
      </c>
      <c r="Q30" s="1"/>
      <c r="R30" s="7">
        <f t="shared" si="6"/>
        <v>6.7537442451997431E-5</v>
      </c>
      <c r="S30" s="4">
        <v>0.1</v>
      </c>
      <c r="T30" s="7">
        <f t="shared" si="7"/>
        <v>6.7537442451997436E-6</v>
      </c>
      <c r="U30" s="1"/>
      <c r="AE30" s="4">
        <v>-7839</v>
      </c>
      <c r="AF30" s="4">
        <v>1.4108572431723587E-2</v>
      </c>
      <c r="AO30" s="4">
        <v>-9056</v>
      </c>
      <c r="AP30" s="4">
        <v>4.374086347525008E-4</v>
      </c>
      <c r="AR30" s="4">
        <v>6230.5</v>
      </c>
      <c r="AS30" s="4">
        <v>4.6675690828124061E-3</v>
      </c>
      <c r="AU30" s="4">
        <v>-8839.5</v>
      </c>
      <c r="AV30" s="4">
        <v>2.078568880824605E-2</v>
      </c>
    </row>
    <row r="31" spans="1:48" x14ac:dyDescent="0.2">
      <c r="A31" s="45" t="s">
        <v>120</v>
      </c>
      <c r="B31" s="43"/>
      <c r="C31" s="67">
        <v>46007.305999999997</v>
      </c>
      <c r="D31" s="67"/>
      <c r="E31" s="7">
        <f t="shared" si="1"/>
        <v>-16887.965030677806</v>
      </c>
      <c r="F31" s="7">
        <f t="shared" si="2"/>
        <v>-16888</v>
      </c>
      <c r="G31" s="46">
        <f t="shared" si="3"/>
        <v>1.1149278157972731E-2</v>
      </c>
      <c r="M31" s="4">
        <f t="shared" si="8"/>
        <v>1.1149278157972731E-2</v>
      </c>
      <c r="O31" s="7">
        <f t="shared" si="4"/>
        <v>6.5921705540869253E-3</v>
      </c>
      <c r="P31" s="312">
        <f t="shared" si="5"/>
        <v>30988.805999999997</v>
      </c>
      <c r="Q31" s="1"/>
      <c r="R31" s="7">
        <f t="shared" si="6"/>
        <v>2.0767229713393828E-5</v>
      </c>
      <c r="S31" s="4">
        <v>0.1</v>
      </c>
      <c r="T31" s="7">
        <f t="shared" si="7"/>
        <v>2.0767229713393828E-6</v>
      </c>
      <c r="U31" s="1"/>
      <c r="AE31" s="4">
        <v>-7786</v>
      </c>
      <c r="AF31" s="4">
        <v>6.3046872019185685E-3</v>
      </c>
      <c r="AO31" s="4">
        <v>-9056</v>
      </c>
      <c r="AP31" s="4">
        <v>5.3374086346593685E-3</v>
      </c>
      <c r="AR31" s="4">
        <v>6230.5</v>
      </c>
      <c r="AS31" s="4">
        <v>4.6675690828124061E-3</v>
      </c>
      <c r="AU31" s="4">
        <v>-8667</v>
      </c>
      <c r="AV31" s="4">
        <v>1.4565496327122673E-2</v>
      </c>
    </row>
    <row r="32" spans="1:48" x14ac:dyDescent="0.2">
      <c r="A32" s="45" t="s">
        <v>121</v>
      </c>
      <c r="B32" s="43"/>
      <c r="C32" s="67">
        <v>46102.322999999997</v>
      </c>
      <c r="D32" s="67"/>
      <c r="E32" s="7">
        <f t="shared" si="1"/>
        <v>-16589.947523154144</v>
      </c>
      <c r="F32" s="7">
        <f t="shared" si="2"/>
        <v>-16590</v>
      </c>
      <c r="G32" s="46">
        <f t="shared" si="3"/>
        <v>1.6731206509575713E-2</v>
      </c>
      <c r="M32" s="4">
        <f t="shared" si="8"/>
        <v>1.6731206509575713E-2</v>
      </c>
      <c r="O32" s="7">
        <f t="shared" si="4"/>
        <v>6.6611070908920121E-3</v>
      </c>
      <c r="P32" s="312">
        <f t="shared" si="5"/>
        <v>31083.822999999997</v>
      </c>
      <c r="Q32" s="1"/>
      <c r="R32" s="7">
        <f t="shared" si="6"/>
        <v>1.0140690230217383E-4</v>
      </c>
      <c r="S32" s="4">
        <v>0.1</v>
      </c>
      <c r="T32" s="7">
        <f t="shared" si="7"/>
        <v>1.0140690230217384E-5</v>
      </c>
      <c r="U32" s="1"/>
      <c r="AE32" s="4">
        <v>-7786</v>
      </c>
      <c r="AF32" s="4">
        <v>8.0046872026287019E-3</v>
      </c>
      <c r="AO32" s="4">
        <v>-9056</v>
      </c>
      <c r="AP32" s="4">
        <v>1.0437408636789769E-2</v>
      </c>
      <c r="AR32" s="4">
        <v>6231</v>
      </c>
      <c r="AS32" s="4">
        <v>5.1324380838195793E-3</v>
      </c>
      <c r="AU32" s="4">
        <v>-7839</v>
      </c>
      <c r="AV32" s="4">
        <v>1.4108572431723587E-2</v>
      </c>
    </row>
    <row r="33" spans="1:48" x14ac:dyDescent="0.2">
      <c r="A33" s="45" t="s">
        <v>121</v>
      </c>
      <c r="B33" s="43"/>
      <c r="C33" s="67">
        <v>46107.411999999997</v>
      </c>
      <c r="D33" s="67"/>
      <c r="E33" s="7">
        <f t="shared" si="1"/>
        <v>-16573.986052093303</v>
      </c>
      <c r="F33" s="7">
        <f t="shared" si="2"/>
        <v>-16574</v>
      </c>
      <c r="G33" s="46">
        <f t="shared" si="3"/>
        <v>4.4470147477113642E-3</v>
      </c>
      <c r="M33" s="4">
        <f t="shared" si="8"/>
        <v>4.4470147477113642E-3</v>
      </c>
      <c r="O33" s="7">
        <f t="shared" si="4"/>
        <v>6.6646201189085041E-3</v>
      </c>
      <c r="P33" s="312">
        <f t="shared" si="5"/>
        <v>31088.911999999997</v>
      </c>
      <c r="Q33" s="1"/>
      <c r="R33" s="7">
        <f t="shared" si="6"/>
        <v>4.9177735823624046E-6</v>
      </c>
      <c r="S33" s="4">
        <v>0.1</v>
      </c>
      <c r="T33" s="7">
        <f t="shared" si="7"/>
        <v>4.9177735823624048E-7</v>
      </c>
      <c r="U33" s="1"/>
      <c r="AE33" s="4">
        <v>-7425</v>
      </c>
      <c r="AF33" s="4">
        <v>1.4380110478668939E-2</v>
      </c>
      <c r="AO33" s="4">
        <v>-9015</v>
      </c>
      <c r="AP33" s="4">
        <v>9.496667240455281E-3</v>
      </c>
      <c r="AR33" s="4">
        <v>6231</v>
      </c>
      <c r="AS33" s="4">
        <v>5.1324380838195793E-3</v>
      </c>
      <c r="AU33" s="4">
        <v>-7786</v>
      </c>
      <c r="AV33" s="4">
        <v>6.3046872019185685E-3</v>
      </c>
    </row>
    <row r="34" spans="1:48" x14ac:dyDescent="0.2">
      <c r="A34" s="45" t="s">
        <v>121</v>
      </c>
      <c r="B34" s="43"/>
      <c r="C34" s="67">
        <v>46108.368999999999</v>
      </c>
      <c r="D34" s="67"/>
      <c r="E34" s="7">
        <f t="shared" si="1"/>
        <v>-16570.984454961203</v>
      </c>
      <c r="F34" s="7">
        <f t="shared" si="2"/>
        <v>-16571</v>
      </c>
      <c r="G34" s="46">
        <f t="shared" si="3"/>
        <v>4.9562287895241752E-3</v>
      </c>
      <c r="M34" s="4">
        <f t="shared" si="8"/>
        <v>4.9562287895241752E-3</v>
      </c>
      <c r="O34" s="7">
        <f t="shared" si="4"/>
        <v>6.6652766757210376E-3</v>
      </c>
      <c r="P34" s="312">
        <f t="shared" si="5"/>
        <v>31089.868999999999</v>
      </c>
      <c r="Q34" s="1"/>
      <c r="R34" s="7">
        <f t="shared" si="6"/>
        <v>2.9208446773139636E-6</v>
      </c>
      <c r="S34" s="4">
        <v>0.1</v>
      </c>
      <c r="T34" s="7">
        <f t="shared" si="7"/>
        <v>2.9208446773139639E-7</v>
      </c>
      <c r="U34" s="1"/>
      <c r="AE34" s="4">
        <v>-5643</v>
      </c>
      <c r="AF34" s="4">
        <v>3.5532525216694921E-3</v>
      </c>
      <c r="AO34" s="4">
        <v>-8993.5</v>
      </c>
      <c r="AP34" s="4">
        <v>1.0646034555975348E-2</v>
      </c>
      <c r="AR34" s="4">
        <v>6237</v>
      </c>
      <c r="AS34" s="4">
        <v>5.040866177296266E-3</v>
      </c>
      <c r="AU34" s="4">
        <v>-7786</v>
      </c>
      <c r="AV34" s="4">
        <v>8.0046872026287019E-3</v>
      </c>
    </row>
    <row r="35" spans="1:48" x14ac:dyDescent="0.2">
      <c r="A35" s="45" t="s">
        <v>121</v>
      </c>
      <c r="B35" s="43"/>
      <c r="C35" s="67">
        <v>46109.324999999997</v>
      </c>
      <c r="D35" s="67"/>
      <c r="E35" s="7">
        <f t="shared" si="1"/>
        <v>-16567.985994294246</v>
      </c>
      <c r="F35" s="7">
        <f t="shared" si="2"/>
        <v>-16568</v>
      </c>
      <c r="G35" s="46">
        <f t="shared" si="3"/>
        <v>4.4654428347712383E-3</v>
      </c>
      <c r="M35" s="4">
        <f t="shared" si="8"/>
        <v>4.4654428347712383E-3</v>
      </c>
      <c r="O35" s="7">
        <f t="shared" si="4"/>
        <v>6.6659325580260276E-3</v>
      </c>
      <c r="P35" s="312">
        <f t="shared" si="5"/>
        <v>31090.824999999997</v>
      </c>
      <c r="Q35" s="1"/>
      <c r="R35" s="7">
        <f t="shared" si="6"/>
        <v>4.8421550221499389E-6</v>
      </c>
      <c r="S35" s="4">
        <v>0.1</v>
      </c>
      <c r="T35" s="7">
        <f t="shared" si="7"/>
        <v>4.8421550221499387E-7</v>
      </c>
      <c r="U35" s="1"/>
      <c r="AE35" s="4">
        <v>-5643</v>
      </c>
      <c r="AF35" s="4">
        <v>4.0532525235903449E-3</v>
      </c>
      <c r="AO35" s="4">
        <v>-8929</v>
      </c>
      <c r="AP35" s="4">
        <v>6.0941364936297759E-3</v>
      </c>
      <c r="AR35" s="4">
        <v>6237</v>
      </c>
      <c r="AS35" s="4">
        <v>5.040866177296266E-3</v>
      </c>
      <c r="AU35" s="4">
        <v>-7425</v>
      </c>
      <c r="AV35" s="4">
        <v>1.4380110478668939E-2</v>
      </c>
    </row>
    <row r="36" spans="1:48" x14ac:dyDescent="0.2">
      <c r="A36" s="45" t="s">
        <v>121</v>
      </c>
      <c r="B36" s="43"/>
      <c r="C36" s="67">
        <v>46110.281000000003</v>
      </c>
      <c r="D36" s="67"/>
      <c r="E36" s="7">
        <f t="shared" si="1"/>
        <v>-16564.987533627267</v>
      </c>
      <c r="F36" s="7">
        <f t="shared" si="2"/>
        <v>-16565</v>
      </c>
      <c r="G36" s="46">
        <f t="shared" si="3"/>
        <v>3.9746568800183013E-3</v>
      </c>
      <c r="M36" s="4">
        <f t="shared" si="8"/>
        <v>3.9746568800183013E-3</v>
      </c>
      <c r="O36" s="7">
        <f t="shared" si="4"/>
        <v>6.6665877658234722E-3</v>
      </c>
      <c r="P36" s="312">
        <f t="shared" si="5"/>
        <v>31091.781000000003</v>
      </c>
      <c r="Q36" s="1"/>
      <c r="R36" s="7">
        <f t="shared" si="6"/>
        <v>7.2464918939518119E-6</v>
      </c>
      <c r="S36" s="4">
        <v>0.1</v>
      </c>
      <c r="T36" s="7">
        <f t="shared" si="7"/>
        <v>7.2464918939518125E-7</v>
      </c>
      <c r="U36" s="1"/>
      <c r="AE36" s="4">
        <v>-5643</v>
      </c>
      <c r="AF36" s="4">
        <v>4.5532525255111977E-3</v>
      </c>
      <c r="AO36" s="4">
        <v>-8839.5</v>
      </c>
      <c r="AP36" s="4">
        <v>2.078568880824605E-2</v>
      </c>
      <c r="AR36" s="4">
        <v>6255</v>
      </c>
      <c r="AS36" s="4">
        <v>5.0961504384758882E-3</v>
      </c>
      <c r="AU36" s="4">
        <v>-5643</v>
      </c>
      <c r="AV36" s="4">
        <v>3.5532525216694921E-3</v>
      </c>
    </row>
    <row r="37" spans="1:48" x14ac:dyDescent="0.2">
      <c r="A37" s="4" t="s">
        <v>109</v>
      </c>
      <c r="B37" s="30"/>
      <c r="C37" s="66">
        <v>47689.447</v>
      </c>
      <c r="D37" s="66"/>
      <c r="E37" s="7">
        <f t="shared" si="1"/>
        <v>-11611.988435717314</v>
      </c>
      <c r="F37" s="7">
        <f t="shared" si="2"/>
        <v>-11612</v>
      </c>
      <c r="G37" s="7">
        <f t="shared" si="3"/>
        <v>3.687043281388469E-3</v>
      </c>
      <c r="M37" s="4">
        <f t="shared" si="8"/>
        <v>3.687043281388469E-3</v>
      </c>
      <c r="O37" s="7">
        <f t="shared" ref="O37:O68" si="9">+D$11+D$12*F37+D$13*F37^2</f>
        <v>6.8284923636506368E-3</v>
      </c>
      <c r="P37" s="312">
        <f t="shared" si="5"/>
        <v>32670.947</v>
      </c>
      <c r="Q37" s="1"/>
      <c r="R37" s="7">
        <f t="shared" si="6"/>
        <v>9.8687023364458164E-6</v>
      </c>
      <c r="S37" s="4">
        <v>1</v>
      </c>
      <c r="T37" s="7">
        <f t="shared" si="7"/>
        <v>9.8687023364458164E-6</v>
      </c>
      <c r="U37" s="1"/>
      <c r="AE37" s="4">
        <v>-3476</v>
      </c>
      <c r="AF37" s="4">
        <v>6.7553020198829472E-4</v>
      </c>
      <c r="AO37" s="4">
        <v>-8667</v>
      </c>
      <c r="AP37" s="4">
        <v>1.4565496327122673E-2</v>
      </c>
      <c r="AR37" s="4">
        <v>6255</v>
      </c>
      <c r="AS37" s="4">
        <v>5.0961504384758882E-3</v>
      </c>
      <c r="AU37" s="4">
        <v>-5643</v>
      </c>
      <c r="AV37" s="4">
        <v>4.0532525235903449E-3</v>
      </c>
    </row>
    <row r="38" spans="1:48" x14ac:dyDescent="0.2">
      <c r="A38" s="4" t="s">
        <v>109</v>
      </c>
      <c r="B38" s="30"/>
      <c r="C38" s="66">
        <v>47787.33</v>
      </c>
      <c r="D38" s="66"/>
      <c r="E38" s="7">
        <f t="shared" si="1"/>
        <v>-11304.98181912303</v>
      </c>
      <c r="F38" s="7">
        <f t="shared" si="2"/>
        <v>-11305</v>
      </c>
      <c r="G38" s="7">
        <f t="shared" si="3"/>
        <v>5.7966137683251873E-3</v>
      </c>
      <c r="M38" s="4">
        <f>G38</f>
        <v>5.7966137683251873E-3</v>
      </c>
      <c r="O38" s="7">
        <f t="shared" si="9"/>
        <v>6.7780160668007867E-3</v>
      </c>
      <c r="P38" s="312">
        <f t="shared" si="5"/>
        <v>32768.83</v>
      </c>
      <c r="Q38" s="1"/>
      <c r="R38" s="7">
        <f t="shared" si="6"/>
        <v>9.6315047145318947E-7</v>
      </c>
      <c r="S38" s="4">
        <v>1</v>
      </c>
      <c r="T38" s="7">
        <f t="shared" si="7"/>
        <v>9.6315047145318947E-7</v>
      </c>
      <c r="U38" s="1"/>
      <c r="AE38" s="4">
        <v>-3470</v>
      </c>
      <c r="AF38" s="4">
        <v>2.0693958285846747E-2</v>
      </c>
      <c r="AO38" s="4">
        <v>-7839</v>
      </c>
      <c r="AP38" s="4">
        <v>1.4108572431723587E-2</v>
      </c>
      <c r="AR38" s="4">
        <v>6324</v>
      </c>
      <c r="AS38" s="4">
        <v>4.8680734471417964E-3</v>
      </c>
      <c r="AU38" s="4">
        <v>-5643</v>
      </c>
      <c r="AV38" s="4">
        <v>4.5532525255111977E-3</v>
      </c>
    </row>
    <row r="39" spans="1:48" x14ac:dyDescent="0.2">
      <c r="A39" s="4" t="s">
        <v>90</v>
      </c>
      <c r="B39" s="30"/>
      <c r="C39" s="66">
        <v>47823.353000000003</v>
      </c>
      <c r="D39" s="66"/>
      <c r="E39" s="7">
        <f t="shared" si="1"/>
        <v>-11191.99693564402</v>
      </c>
      <c r="F39" s="7">
        <f t="shared" si="2"/>
        <v>-11192</v>
      </c>
      <c r="G39" s="7">
        <f t="shared" si="3"/>
        <v>9.770094184204936E-4</v>
      </c>
      <c r="L39" s="4">
        <f t="shared" ref="L39:L59" si="10">G39</f>
        <v>9.770094184204936E-4</v>
      </c>
      <c r="O39" s="7">
        <f t="shared" si="9"/>
        <v>6.757658391971082E-3</v>
      </c>
      <c r="P39" s="312">
        <f t="shared" si="5"/>
        <v>32804.853000000003</v>
      </c>
      <c r="Q39" s="1"/>
      <c r="R39" s="7">
        <f t="shared" si="6"/>
        <v>3.3415902555411469E-5</v>
      </c>
      <c r="S39" s="4">
        <v>0.1</v>
      </c>
      <c r="T39" s="7">
        <f t="shared" si="7"/>
        <v>3.3415902555411471E-6</v>
      </c>
      <c r="U39" s="1"/>
      <c r="AE39" s="4">
        <v>-3426</v>
      </c>
      <c r="AF39" s="4">
        <v>4.162430930591654E-3</v>
      </c>
      <c r="AG39" s="4">
        <v>9</v>
      </c>
      <c r="AI39" s="4" t="s">
        <v>89</v>
      </c>
      <c r="AK39" s="4" t="s">
        <v>87</v>
      </c>
      <c r="AO39" s="4">
        <v>-7786</v>
      </c>
      <c r="AP39" s="4">
        <v>6.3046872019185685E-3</v>
      </c>
      <c r="AR39" s="4">
        <v>6324</v>
      </c>
      <c r="AS39" s="4">
        <v>4.8680734471417964E-3</v>
      </c>
      <c r="AU39" s="4">
        <v>-3476</v>
      </c>
      <c r="AV39" s="4">
        <v>6.7553020198829472E-4</v>
      </c>
    </row>
    <row r="40" spans="1:48" x14ac:dyDescent="0.2">
      <c r="A40" s="4" t="s">
        <v>90</v>
      </c>
      <c r="B40" s="30" t="s">
        <v>112</v>
      </c>
      <c r="C40" s="66">
        <v>47857.317000000003</v>
      </c>
      <c r="D40" s="66"/>
      <c r="E40" s="7">
        <f t="shared" si="1"/>
        <v>-11085.470033873455</v>
      </c>
      <c r="F40" s="7">
        <f t="shared" si="2"/>
        <v>-11085.5</v>
      </c>
      <c r="G40" s="7">
        <f t="shared" si="3"/>
        <v>9.5541079790564254E-3</v>
      </c>
      <c r="L40" s="4">
        <f t="shared" si="10"/>
        <v>9.5541079790564254E-3</v>
      </c>
      <c r="O40" s="7">
        <f t="shared" si="9"/>
        <v>6.7375957452660657E-3</v>
      </c>
      <c r="P40" s="312">
        <f t="shared" si="5"/>
        <v>32838.817000000003</v>
      </c>
      <c r="Q40" s="1"/>
      <c r="R40" s="7">
        <f t="shared" si="6"/>
        <v>7.9327411630907611E-6</v>
      </c>
      <c r="S40" s="4">
        <v>0.1</v>
      </c>
      <c r="T40" s="7">
        <f t="shared" si="7"/>
        <v>7.9327411630907619E-7</v>
      </c>
      <c r="U40" s="1"/>
      <c r="AE40" s="4">
        <v>-3382</v>
      </c>
      <c r="AF40" s="4">
        <v>-5.3690964268753305E-3</v>
      </c>
      <c r="AG40" s="4">
        <v>8</v>
      </c>
      <c r="AI40" s="4" t="s">
        <v>89</v>
      </c>
      <c r="AK40" s="4" t="s">
        <v>87</v>
      </c>
      <c r="AO40" s="4">
        <v>-7786</v>
      </c>
      <c r="AP40" s="4">
        <v>8.0046872026287019E-3</v>
      </c>
      <c r="AR40" s="4">
        <v>6404.5</v>
      </c>
      <c r="AS40" s="4">
        <v>4.591983619320672E-3</v>
      </c>
      <c r="AU40" s="4">
        <v>-3470</v>
      </c>
      <c r="AV40" s="4">
        <v>2.0693958285846747E-2</v>
      </c>
    </row>
    <row r="41" spans="1:48" x14ac:dyDescent="0.2">
      <c r="A41" s="4" t="s">
        <v>91</v>
      </c>
      <c r="B41" s="30" t="s">
        <v>112</v>
      </c>
      <c r="C41" s="66">
        <v>47922.345999999998</v>
      </c>
      <c r="D41" s="66"/>
      <c r="E41" s="7">
        <f t="shared" si="1"/>
        <v>-10881.508842752342</v>
      </c>
      <c r="F41" s="7">
        <f t="shared" si="2"/>
        <v>-10881.5</v>
      </c>
      <c r="G41" s="7">
        <f t="shared" si="3"/>
        <v>-2.8193370453664102E-3</v>
      </c>
      <c r="L41" s="4">
        <f t="shared" si="10"/>
        <v>-2.8193370453664102E-3</v>
      </c>
      <c r="O41" s="7">
        <f t="shared" si="9"/>
        <v>6.6967922947394343E-3</v>
      </c>
      <c r="P41" s="312">
        <f t="shared" si="5"/>
        <v>32903.845999999998</v>
      </c>
      <c r="Q41" s="1"/>
      <c r="R41" s="7">
        <f t="shared" si="6"/>
        <v>9.0556717617623289E-5</v>
      </c>
      <c r="S41" s="4">
        <v>0.1</v>
      </c>
      <c r="T41" s="7">
        <f t="shared" si="7"/>
        <v>9.0556717617623296E-6</v>
      </c>
      <c r="U41" s="1"/>
      <c r="AE41" s="4">
        <v>-3244</v>
      </c>
      <c r="AF41" s="4">
        <v>1.0547495912760496E-3</v>
      </c>
      <c r="AG41" s="4">
        <v>9</v>
      </c>
      <c r="AI41" s="4" t="s">
        <v>89</v>
      </c>
      <c r="AK41" s="4" t="s">
        <v>87</v>
      </c>
      <c r="AO41" s="4">
        <v>-7425</v>
      </c>
      <c r="AP41" s="4">
        <v>1.4380110478668939E-2</v>
      </c>
      <c r="AR41" s="4">
        <v>6454</v>
      </c>
      <c r="AS41" s="4">
        <v>5.8040153453475796E-3</v>
      </c>
      <c r="AU41" s="4">
        <v>-3426</v>
      </c>
      <c r="AV41" s="4">
        <v>4.162430930591654E-3</v>
      </c>
    </row>
    <row r="42" spans="1:48" x14ac:dyDescent="0.2">
      <c r="A42" s="4" t="s">
        <v>91</v>
      </c>
      <c r="B42" s="30"/>
      <c r="C42" s="66">
        <v>47970.341</v>
      </c>
      <c r="D42" s="66"/>
      <c r="E42" s="7">
        <f t="shared" si="1"/>
        <v>-10730.974198703394</v>
      </c>
      <c r="F42" s="7">
        <f t="shared" si="2"/>
        <v>-10731</v>
      </c>
      <c r="G42" s="7">
        <f t="shared" si="3"/>
        <v>8.2262341529713012E-3</v>
      </c>
      <c r="L42" s="4">
        <f t="shared" si="10"/>
        <v>8.2262341529713012E-3</v>
      </c>
      <c r="O42" s="7">
        <f t="shared" si="9"/>
        <v>6.6646904993999971E-3</v>
      </c>
      <c r="P42" s="312">
        <f t="shared" si="5"/>
        <v>32951.841</v>
      </c>
      <c r="Q42" s="1"/>
      <c r="R42" s="7">
        <f t="shared" si="6"/>
        <v>2.4384185820088173E-6</v>
      </c>
      <c r="S42" s="4">
        <v>0.1</v>
      </c>
      <c r="T42" s="7">
        <f t="shared" si="7"/>
        <v>2.4384185820088176E-7</v>
      </c>
      <c r="U42" s="1"/>
      <c r="AE42" s="4">
        <v>-3172</v>
      </c>
      <c r="AF42" s="4">
        <v>-1.7241133537027054E-3</v>
      </c>
      <c r="AG42" s="4">
        <v>7</v>
      </c>
      <c r="AI42" s="4" t="s">
        <v>92</v>
      </c>
      <c r="AK42" s="4" t="s">
        <v>87</v>
      </c>
      <c r="AO42" s="4">
        <v>-5643</v>
      </c>
      <c r="AP42" s="4">
        <v>3.5532525216694921E-3</v>
      </c>
      <c r="AR42" s="4">
        <v>6454.5</v>
      </c>
      <c r="AS42" s="4">
        <v>4.678884353779722E-3</v>
      </c>
      <c r="AU42" s="4">
        <v>-3382</v>
      </c>
      <c r="AV42" s="4">
        <v>-5.3690964268753305E-3</v>
      </c>
    </row>
    <row r="43" spans="1:48" x14ac:dyDescent="0.2">
      <c r="A43" s="4" t="s">
        <v>93</v>
      </c>
      <c r="B43" s="30" t="s">
        <v>112</v>
      </c>
      <c r="C43" s="66">
        <v>48125.45</v>
      </c>
      <c r="D43" s="66"/>
      <c r="E43" s="7">
        <f t="shared" si="1"/>
        <v>-10244.48022841927</v>
      </c>
      <c r="F43" s="7">
        <f t="shared" si="2"/>
        <v>-10244.5</v>
      </c>
      <c r="G43" s="7">
        <f t="shared" si="3"/>
        <v>6.3037782674655318E-3</v>
      </c>
      <c r="L43" s="4">
        <f t="shared" si="10"/>
        <v>6.3037782674655318E-3</v>
      </c>
      <c r="O43" s="7">
        <f t="shared" si="9"/>
        <v>6.549306789286123E-3</v>
      </c>
      <c r="P43" s="312">
        <f t="shared" si="5"/>
        <v>33106.949999999997</v>
      </c>
      <c r="Q43" s="1"/>
      <c r="R43" s="7">
        <f t="shared" si="6"/>
        <v>6.0284255027404505E-8</v>
      </c>
      <c r="S43" s="4">
        <v>0.1</v>
      </c>
      <c r="T43" s="7">
        <f t="shared" si="7"/>
        <v>6.0284255027404505E-9</v>
      </c>
      <c r="U43" s="1"/>
      <c r="AE43" s="4">
        <v>-3037.5</v>
      </c>
      <c r="AF43" s="4">
        <v>3.6056496101082303E-3</v>
      </c>
      <c r="AG43" s="4">
        <v>9</v>
      </c>
      <c r="AI43" s="4" t="s">
        <v>89</v>
      </c>
      <c r="AK43" s="4" t="s">
        <v>87</v>
      </c>
      <c r="AO43" s="4">
        <v>-5643</v>
      </c>
      <c r="AP43" s="4">
        <v>4.0532525235903449E-3</v>
      </c>
      <c r="AR43" s="4">
        <v>6586</v>
      </c>
      <c r="AS43" s="4">
        <v>4.8794332760735415E-3</v>
      </c>
      <c r="AU43" s="4">
        <v>-3244</v>
      </c>
      <c r="AV43" s="4">
        <v>1.0547495912760496E-3</v>
      </c>
    </row>
    <row r="44" spans="1:48" x14ac:dyDescent="0.2">
      <c r="A44" s="4" t="s">
        <v>93</v>
      </c>
      <c r="B44" s="30"/>
      <c r="C44" s="66">
        <v>48146.339</v>
      </c>
      <c r="D44" s="66"/>
      <c r="E44" s="7">
        <f t="shared" si="1"/>
        <v>-10178.962608260113</v>
      </c>
      <c r="F44" s="7">
        <f t="shared" si="2"/>
        <v>-10179</v>
      </c>
      <c r="G44" s="7">
        <f t="shared" si="3"/>
        <v>1.1921618221094832E-2</v>
      </c>
      <c r="L44" s="4">
        <f t="shared" si="10"/>
        <v>1.1921618221094832E-2</v>
      </c>
      <c r="O44" s="7">
        <f t="shared" si="9"/>
        <v>6.5324172254588057E-3</v>
      </c>
      <c r="P44" s="312">
        <f t="shared" si="5"/>
        <v>33127.839</v>
      </c>
      <c r="Q44" s="1"/>
      <c r="R44" s="7">
        <f t="shared" si="6"/>
        <v>2.9043487371364335E-5</v>
      </c>
      <c r="S44" s="4">
        <v>0.1</v>
      </c>
      <c r="T44" s="7">
        <f t="shared" si="7"/>
        <v>2.9043487371364337E-6</v>
      </c>
      <c r="U44" s="1"/>
      <c r="AE44" s="4">
        <v>-2253</v>
      </c>
      <c r="AF44" s="4">
        <v>1.1265122077020351E-2</v>
      </c>
      <c r="AG44" s="4">
        <v>7</v>
      </c>
      <c r="AI44" s="4" t="s">
        <v>89</v>
      </c>
      <c r="AK44" s="4" t="s">
        <v>87</v>
      </c>
      <c r="AO44" s="4">
        <v>-5643</v>
      </c>
      <c r="AP44" s="4">
        <v>4.5532525255111977E-3</v>
      </c>
      <c r="AR44" s="4">
        <v>6950</v>
      </c>
      <c r="AS44" s="4">
        <v>5.9440705954330042E-3</v>
      </c>
      <c r="AU44" s="4">
        <v>-3172</v>
      </c>
      <c r="AV44" s="4">
        <v>-1.7241133537027054E-3</v>
      </c>
    </row>
    <row r="45" spans="1:48" x14ac:dyDescent="0.2">
      <c r="A45" s="4" t="s">
        <v>93</v>
      </c>
      <c r="B45" s="30"/>
      <c r="C45" s="66">
        <v>48167.383999999998</v>
      </c>
      <c r="D45" s="66"/>
      <c r="E45" s="7">
        <f t="shared" si="1"/>
        <v>-10112.955699540253</v>
      </c>
      <c r="F45" s="7">
        <f t="shared" si="2"/>
        <v>-10113</v>
      </c>
      <c r="G45" s="7">
        <f t="shared" si="3"/>
        <v>1.4124327186436858E-2</v>
      </c>
      <c r="L45" s="4">
        <f t="shared" si="10"/>
        <v>1.4124327186436858E-2</v>
      </c>
      <c r="O45" s="7">
        <f t="shared" si="9"/>
        <v>6.5150735086089238E-3</v>
      </c>
      <c r="P45" s="312">
        <f t="shared" si="5"/>
        <v>33148.883999999998</v>
      </c>
      <c r="Q45" s="1"/>
      <c r="R45" s="7">
        <f t="shared" si="6"/>
        <v>5.7900741533537941E-5</v>
      </c>
      <c r="S45" s="4">
        <v>0.1</v>
      </c>
      <c r="T45" s="7">
        <f t="shared" si="7"/>
        <v>5.7900741533537942E-6</v>
      </c>
      <c r="U45" s="1"/>
      <c r="AE45" s="4">
        <v>-2218.5</v>
      </c>
      <c r="AF45" s="4">
        <v>3.621083582402207E-3</v>
      </c>
      <c r="AG45" s="4">
        <v>8</v>
      </c>
      <c r="AI45" s="4" t="s">
        <v>89</v>
      </c>
      <c r="AK45" s="4" t="s">
        <v>87</v>
      </c>
      <c r="AO45" s="4">
        <v>-3476</v>
      </c>
      <c r="AP45" s="4">
        <v>6.7553020198829472E-4</v>
      </c>
      <c r="AR45" s="4">
        <v>6972</v>
      </c>
      <c r="AS45" s="4">
        <v>6.5683069187798537E-3</v>
      </c>
      <c r="AU45" s="4">
        <v>-3037.5</v>
      </c>
      <c r="AV45" s="4">
        <v>3.6056496101082303E-3</v>
      </c>
    </row>
    <row r="46" spans="1:48" x14ac:dyDescent="0.2">
      <c r="A46" s="4" t="s">
        <v>93</v>
      </c>
      <c r="B46" s="30"/>
      <c r="C46" s="66">
        <v>48174.400000000001</v>
      </c>
      <c r="D46" s="66"/>
      <c r="E46" s="7">
        <f t="shared" si="1"/>
        <v>-10090.950260168487</v>
      </c>
      <c r="F46" s="7">
        <f t="shared" si="2"/>
        <v>-10091</v>
      </c>
      <c r="G46" s="7">
        <f t="shared" si="3"/>
        <v>1.5858563514484558E-2</v>
      </c>
      <c r="L46" s="4">
        <f t="shared" si="10"/>
        <v>1.5858563514484558E-2</v>
      </c>
      <c r="O46" s="7">
        <f t="shared" si="9"/>
        <v>6.5092197226252792E-3</v>
      </c>
      <c r="P46" s="312">
        <f t="shared" si="5"/>
        <v>33155.9</v>
      </c>
      <c r="Q46" s="1"/>
      <c r="R46" s="7">
        <f t="shared" si="6"/>
        <v>8.7410229338377639E-5</v>
      </c>
      <c r="S46" s="4">
        <v>0.1</v>
      </c>
      <c r="T46" s="7">
        <f t="shared" si="7"/>
        <v>8.7410229338377646E-6</v>
      </c>
      <c r="U46" s="1"/>
      <c r="AE46" s="4">
        <v>-2206</v>
      </c>
      <c r="AF46" s="4">
        <v>7.2428087660227902E-3</v>
      </c>
      <c r="AG46" s="4">
        <v>7</v>
      </c>
      <c r="AI46" s="4" t="s">
        <v>89</v>
      </c>
      <c r="AK46" s="4" t="s">
        <v>87</v>
      </c>
      <c r="AO46" s="4">
        <v>-3470</v>
      </c>
      <c r="AP46" s="4">
        <v>2.0693958285846747E-2</v>
      </c>
      <c r="AR46" s="4">
        <v>6986</v>
      </c>
      <c r="AS46" s="4">
        <v>5.9046391179435886E-3</v>
      </c>
      <c r="AU46" s="4">
        <v>-2253</v>
      </c>
      <c r="AV46" s="4">
        <v>1.1265122077020351E-2</v>
      </c>
    </row>
    <row r="47" spans="1:48" x14ac:dyDescent="0.2">
      <c r="A47" s="4" t="s">
        <v>93</v>
      </c>
      <c r="B47" s="30" t="s">
        <v>112</v>
      </c>
      <c r="C47" s="66">
        <v>48187.298999999999</v>
      </c>
      <c r="D47" s="66"/>
      <c r="E47" s="7">
        <f t="shared" si="1"/>
        <v>-10050.492996420453</v>
      </c>
      <c r="F47" s="7">
        <f t="shared" si="2"/>
        <v>-10050.5</v>
      </c>
      <c r="G47" s="7">
        <f t="shared" si="3"/>
        <v>2.23295309842797E-3</v>
      </c>
      <c r="L47" s="4">
        <f t="shared" si="10"/>
        <v>2.23295309842797E-3</v>
      </c>
      <c r="O47" s="7">
        <f t="shared" si="9"/>
        <v>6.4983485821682912E-3</v>
      </c>
      <c r="P47" s="312">
        <f t="shared" si="5"/>
        <v>33168.798999999999</v>
      </c>
      <c r="Q47" s="1"/>
      <c r="R47" s="7">
        <f t="shared" si="6"/>
        <v>1.819359863271233E-5</v>
      </c>
      <c r="S47" s="4">
        <v>0.1</v>
      </c>
      <c r="T47" s="7">
        <f t="shared" si="7"/>
        <v>1.8193598632712332E-6</v>
      </c>
      <c r="U47" s="1"/>
      <c r="AE47" s="4">
        <v>-0.5</v>
      </c>
      <c r="AF47" s="4">
        <v>0</v>
      </c>
      <c r="AG47" s="4">
        <v>7</v>
      </c>
      <c r="AI47" s="4" t="s">
        <v>89</v>
      </c>
      <c r="AK47" s="4" t="s">
        <v>87</v>
      </c>
      <c r="AO47" s="4">
        <v>-3426</v>
      </c>
      <c r="AP47" s="4">
        <v>4.162430930591654E-3</v>
      </c>
      <c r="AR47" s="4">
        <v>6986</v>
      </c>
      <c r="AS47" s="4">
        <v>5.9046391179435886E-3</v>
      </c>
      <c r="AU47" s="4">
        <v>-2218.5</v>
      </c>
      <c r="AV47" s="4">
        <v>3.621083582402207E-3</v>
      </c>
    </row>
    <row r="48" spans="1:48" x14ac:dyDescent="0.2">
      <c r="A48" s="4" t="s">
        <v>94</v>
      </c>
      <c r="B48" s="30" t="s">
        <v>112</v>
      </c>
      <c r="C48" s="66">
        <v>48447.478000000003</v>
      </c>
      <c r="D48" s="66">
        <v>5.0000000000000001E-3</v>
      </c>
      <c r="E48" s="7">
        <f t="shared" si="1"/>
        <v>-9234.4506346325634</v>
      </c>
      <c r="F48" s="7">
        <f t="shared" si="2"/>
        <v>-9234.5</v>
      </c>
      <c r="G48" s="7">
        <f t="shared" si="3"/>
        <v>1.5739173031761311E-2</v>
      </c>
      <c r="L48" s="4">
        <f t="shared" si="10"/>
        <v>1.5739173031761311E-2</v>
      </c>
      <c r="O48" s="7">
        <f t="shared" si="9"/>
        <v>6.2531254547602052E-3</v>
      </c>
      <c r="P48" s="312">
        <f t="shared" si="5"/>
        <v>33428.978000000003</v>
      </c>
      <c r="Q48" s="1"/>
      <c r="R48" s="7">
        <f t="shared" si="6"/>
        <v>8.9985098633128547E-5</v>
      </c>
      <c r="S48" s="4">
        <v>0.1</v>
      </c>
      <c r="T48" s="7">
        <f t="shared" si="7"/>
        <v>8.9985098633128544E-6</v>
      </c>
      <c r="U48" s="1"/>
      <c r="AE48" s="4">
        <v>725</v>
      </c>
      <c r="AF48" s="4">
        <v>-1.5507039643125609E-4</v>
      </c>
      <c r="AG48" s="4">
        <v>5</v>
      </c>
      <c r="AI48" s="4" t="s">
        <v>89</v>
      </c>
      <c r="AK48" s="4" t="s">
        <v>87</v>
      </c>
      <c r="AO48" s="4">
        <v>-3382</v>
      </c>
      <c r="AP48" s="4">
        <v>-5.3690964268753305E-3</v>
      </c>
      <c r="AR48" s="4">
        <v>7150</v>
      </c>
      <c r="AS48" s="4">
        <v>5.2891673520207405E-2</v>
      </c>
      <c r="AU48" s="4">
        <v>-2206</v>
      </c>
      <c r="AV48" s="4">
        <v>7.2428087660227902E-3</v>
      </c>
    </row>
    <row r="49" spans="1:48" x14ac:dyDescent="0.2">
      <c r="A49" s="4" t="s">
        <v>94</v>
      </c>
      <c r="B49" s="30"/>
      <c r="C49" s="66">
        <v>48467.402999999998</v>
      </c>
      <c r="D49" s="66">
        <v>5.0000000000000001E-3</v>
      </c>
      <c r="E49" s="7">
        <f t="shared" si="1"/>
        <v>-9171.9565668614523</v>
      </c>
      <c r="F49" s="7">
        <f t="shared" si="2"/>
        <v>-9172</v>
      </c>
      <c r="G49" s="7">
        <f t="shared" si="3"/>
        <v>1.3847798938513733E-2</v>
      </c>
      <c r="L49" s="4">
        <f t="shared" si="10"/>
        <v>1.3847798938513733E-2</v>
      </c>
      <c r="O49" s="7">
        <f t="shared" si="9"/>
        <v>6.2322855638895502E-3</v>
      </c>
      <c r="P49" s="312">
        <f t="shared" si="5"/>
        <v>33448.902999999998</v>
      </c>
      <c r="Q49" s="1"/>
      <c r="R49" s="7">
        <f t="shared" si="6"/>
        <v>5.7996043959079817E-5</v>
      </c>
      <c r="S49" s="4">
        <v>0.1</v>
      </c>
      <c r="T49" s="7">
        <f t="shared" si="7"/>
        <v>5.7996043959079823E-6</v>
      </c>
      <c r="U49" s="1"/>
      <c r="AE49" s="4">
        <v>762.5</v>
      </c>
      <c r="AF49" s="4">
        <v>6.9370149140013382E-4</v>
      </c>
      <c r="AG49" s="4">
        <v>7</v>
      </c>
      <c r="AI49" s="4" t="s">
        <v>89</v>
      </c>
      <c r="AK49" s="4" t="s">
        <v>87</v>
      </c>
      <c r="AO49" s="4">
        <v>-3244</v>
      </c>
      <c r="AP49" s="4">
        <v>1.0547495912760496E-3</v>
      </c>
      <c r="AR49" s="4">
        <v>7154</v>
      </c>
      <c r="AS49" s="4">
        <v>6.2206255752244033E-3</v>
      </c>
      <c r="AU49" s="4">
        <v>-0.5</v>
      </c>
      <c r="AV49" s="4">
        <v>0</v>
      </c>
    </row>
    <row r="50" spans="1:48" x14ac:dyDescent="0.2">
      <c r="A50" s="4" t="s">
        <v>94</v>
      </c>
      <c r="B50" s="30" t="s">
        <v>112</v>
      </c>
      <c r="C50" s="66">
        <v>48486.362000000001</v>
      </c>
      <c r="D50" s="66">
        <v>5.0000000000000001E-3</v>
      </c>
      <c r="E50" s="7">
        <f t="shared" si="1"/>
        <v>-9112.4923244086094</v>
      </c>
      <c r="F50" s="7">
        <f t="shared" si="2"/>
        <v>-9112.5</v>
      </c>
      <c r="G50" s="7">
        <f t="shared" si="3"/>
        <v>2.44721081253374E-3</v>
      </c>
      <c r="L50" s="4">
        <f t="shared" si="10"/>
        <v>2.44721081253374E-3</v>
      </c>
      <c r="O50" s="7">
        <f t="shared" si="9"/>
        <v>6.2121739738770082E-3</v>
      </c>
      <c r="P50" s="312">
        <f t="shared" si="5"/>
        <v>33467.862000000001</v>
      </c>
      <c r="Q50" s="1"/>
      <c r="R50" s="7">
        <f t="shared" si="6"/>
        <v>1.4174947606271896E-5</v>
      </c>
      <c r="S50" s="4">
        <v>0.1</v>
      </c>
      <c r="T50" s="7">
        <f t="shared" si="7"/>
        <v>1.4174947606271898E-6</v>
      </c>
      <c r="U50" s="1"/>
      <c r="AE50" s="4">
        <v>1279</v>
      </c>
      <c r="AF50" s="4">
        <v>-1.0202102930634283E-3</v>
      </c>
      <c r="AG50" s="4">
        <v>7</v>
      </c>
      <c r="AI50" s="4" t="s">
        <v>89</v>
      </c>
      <c r="AK50" s="4" t="s">
        <v>87</v>
      </c>
      <c r="AO50" s="4">
        <v>-3172</v>
      </c>
      <c r="AP50" s="4">
        <v>-1.7241133537027054E-3</v>
      </c>
      <c r="AR50" s="4">
        <v>7154</v>
      </c>
      <c r="AS50" s="4">
        <v>6.2206255752244033E-3</v>
      </c>
      <c r="AU50" s="4">
        <v>725</v>
      </c>
      <c r="AV50" s="4">
        <v>-1.5507039643125609E-4</v>
      </c>
    </row>
    <row r="51" spans="1:48" x14ac:dyDescent="0.2">
      <c r="A51" s="4" t="s">
        <v>94</v>
      </c>
      <c r="B51" s="30"/>
      <c r="C51" s="66">
        <v>48489.39</v>
      </c>
      <c r="D51" s="66">
        <v>6.0000000000000001E-3</v>
      </c>
      <c r="E51" s="7">
        <f t="shared" si="1"/>
        <v>-9102.9951079864823</v>
      </c>
      <c r="F51" s="7">
        <f t="shared" si="2"/>
        <v>-9103</v>
      </c>
      <c r="G51" s="7">
        <f t="shared" si="3"/>
        <v>1.5597219535266049E-3</v>
      </c>
      <c r="L51" s="4">
        <f t="shared" si="10"/>
        <v>1.5597219535266049E-3</v>
      </c>
      <c r="O51" s="7">
        <f t="shared" si="9"/>
        <v>6.2089383163569101E-3</v>
      </c>
      <c r="P51" s="312">
        <f t="shared" si="5"/>
        <v>33470.89</v>
      </c>
      <c r="Q51" s="1"/>
      <c r="R51" s="7">
        <f t="shared" si="6"/>
        <v>2.161521278840905E-5</v>
      </c>
      <c r="S51" s="4">
        <v>0.1</v>
      </c>
      <c r="T51" s="7">
        <f t="shared" si="7"/>
        <v>2.161521278840905E-6</v>
      </c>
      <c r="U51" s="1"/>
      <c r="AE51" s="4">
        <v>1451</v>
      </c>
      <c r="AF51" s="4">
        <v>7.7472821431001648E-4</v>
      </c>
      <c r="AG51" s="4">
        <v>6</v>
      </c>
      <c r="AI51" s="4" t="s">
        <v>89</v>
      </c>
      <c r="AK51" s="4" t="s">
        <v>87</v>
      </c>
      <c r="AO51" s="4">
        <v>-3037.5</v>
      </c>
      <c r="AP51" s="4">
        <v>3.6056496101082303E-3</v>
      </c>
      <c r="AR51" s="4">
        <v>7154</v>
      </c>
      <c r="AS51" s="4">
        <v>6.2206255752244033E-3</v>
      </c>
      <c r="AU51" s="4">
        <v>762.5</v>
      </c>
      <c r="AV51" s="4">
        <v>6.9370149140013382E-4</v>
      </c>
    </row>
    <row r="52" spans="1:48" x14ac:dyDescent="0.2">
      <c r="A52" s="4" t="s">
        <v>94</v>
      </c>
      <c r="B52" s="30"/>
      <c r="C52" s="66">
        <v>48490.351999999999</v>
      </c>
      <c r="D52" s="66">
        <v>5.0000000000000001E-3</v>
      </c>
      <c r="E52" s="7">
        <f t="shared" si="1"/>
        <v>-9099.9778285287266</v>
      </c>
      <c r="F52" s="7">
        <f t="shared" si="2"/>
        <v>-9100</v>
      </c>
      <c r="G52" s="7">
        <f t="shared" si="3"/>
        <v>7.0689359927200712E-3</v>
      </c>
      <c r="L52" s="4">
        <f t="shared" si="10"/>
        <v>7.0689359927200712E-3</v>
      </c>
      <c r="O52" s="7">
        <f t="shared" si="9"/>
        <v>6.2079151245475646E-3</v>
      </c>
      <c r="P52" s="312">
        <f t="shared" si="5"/>
        <v>33471.851999999999</v>
      </c>
      <c r="Q52" s="1"/>
      <c r="R52" s="7">
        <f t="shared" si="6"/>
        <v>7.4135693542853701E-7</v>
      </c>
      <c r="S52" s="4">
        <v>0.1</v>
      </c>
      <c r="T52" s="7">
        <f t="shared" si="7"/>
        <v>7.4135693542853709E-8</v>
      </c>
      <c r="U52" s="1"/>
      <c r="AE52" s="4">
        <v>1463.5</v>
      </c>
      <c r="AF52" s="4">
        <v>-4.0354660450248048E-4</v>
      </c>
      <c r="AG52" s="4">
        <v>6</v>
      </c>
      <c r="AI52" s="4" t="s">
        <v>89</v>
      </c>
      <c r="AK52" s="4" t="s">
        <v>87</v>
      </c>
      <c r="AO52" s="4">
        <v>-2253</v>
      </c>
      <c r="AP52" s="4">
        <v>1.1265122077020351E-2</v>
      </c>
      <c r="AR52" s="4">
        <v>7160.5</v>
      </c>
      <c r="AS52" s="4">
        <v>6.8039226680411957E-3</v>
      </c>
      <c r="AU52" s="4">
        <v>1279</v>
      </c>
      <c r="AV52" s="4">
        <v>-1.0202102930634283E-3</v>
      </c>
    </row>
    <row r="53" spans="1:48" x14ac:dyDescent="0.2">
      <c r="A53" s="4" t="s">
        <v>94</v>
      </c>
      <c r="B53" s="30" t="s">
        <v>112</v>
      </c>
      <c r="C53" s="66">
        <v>48492.432999999997</v>
      </c>
      <c r="D53" s="66">
        <v>7.0000000000000001E-3</v>
      </c>
      <c r="E53" s="7">
        <f t="shared" ref="E53:E84" si="11">(C53-C$7)/C$8</f>
        <v>-9093.4508445873653</v>
      </c>
      <c r="F53" s="7">
        <f t="shared" ref="F53:F84" si="12">ROUND(2*E53,0)/2</f>
        <v>-9093.5</v>
      </c>
      <c r="G53" s="7">
        <f t="shared" ref="G53:G74" si="13">C53-(C$7+F53*C$8)</f>
        <v>1.5672233086661436E-2</v>
      </c>
      <c r="L53" s="4">
        <f t="shared" si="10"/>
        <v>1.5672233086661436E-2</v>
      </c>
      <c r="O53" s="7">
        <f t="shared" si="9"/>
        <v>6.2056958950250461E-3</v>
      </c>
      <c r="P53" s="312">
        <f t="shared" ref="P53:P84" si="14">C53-15018.5</f>
        <v>33473.932999999997</v>
      </c>
      <c r="Q53" s="1"/>
      <c r="R53" s="7">
        <f t="shared" si="6"/>
        <v>8.9615326400634983E-5</v>
      </c>
      <c r="S53" s="4">
        <v>0.1</v>
      </c>
      <c r="T53" s="7">
        <f t="shared" si="7"/>
        <v>8.961532640063499E-6</v>
      </c>
      <c r="U53" s="1"/>
      <c r="AE53" s="4">
        <v>1595.5</v>
      </c>
      <c r="AF53" s="4">
        <v>8.0187133426079527E-4</v>
      </c>
      <c r="AG53" s="4">
        <v>6</v>
      </c>
      <c r="AI53" s="4" t="s">
        <v>89</v>
      </c>
      <c r="AK53" s="4" t="s">
        <v>87</v>
      </c>
      <c r="AO53" s="4">
        <v>-2218.5</v>
      </c>
      <c r="AP53" s="4">
        <v>3.621083582402207E-3</v>
      </c>
      <c r="AR53" s="4">
        <v>7335.5</v>
      </c>
      <c r="AS53" s="4">
        <v>6.2580752273788676E-3</v>
      </c>
      <c r="AU53" s="4">
        <v>1451</v>
      </c>
      <c r="AV53" s="4">
        <v>7.7472821431001648E-4</v>
      </c>
    </row>
    <row r="54" spans="1:48" x14ac:dyDescent="0.2">
      <c r="A54" s="4" t="s">
        <v>94</v>
      </c>
      <c r="B54" s="30"/>
      <c r="C54" s="66">
        <v>48495.447999999997</v>
      </c>
      <c r="D54" s="66">
        <v>5.0000000000000001E-3</v>
      </c>
      <c r="E54" s="7">
        <f t="shared" si="11"/>
        <v>-9083.9944022119635</v>
      </c>
      <c r="F54" s="7">
        <f t="shared" si="12"/>
        <v>-9084</v>
      </c>
      <c r="G54" s="7">
        <f t="shared" si="13"/>
        <v>1.7847442286438309E-3</v>
      </c>
      <c r="L54" s="4">
        <f t="shared" si="10"/>
        <v>1.7847442286438309E-3</v>
      </c>
      <c r="O54" s="7">
        <f t="shared" si="9"/>
        <v>6.2024467098814127E-3</v>
      </c>
      <c r="P54" s="312">
        <f t="shared" si="14"/>
        <v>33476.947999999997</v>
      </c>
      <c r="Q54" s="1"/>
      <c r="R54" s="7">
        <f t="shared" si="6"/>
        <v>1.9516095212732688E-5</v>
      </c>
      <c r="S54" s="4">
        <v>0.1</v>
      </c>
      <c r="T54" s="7">
        <f t="shared" si="7"/>
        <v>1.9516095212732687E-6</v>
      </c>
      <c r="U54" s="1"/>
      <c r="AE54" s="4">
        <v>1706.5</v>
      </c>
      <c r="AF54" s="4">
        <v>5.2279094961704686E-4</v>
      </c>
      <c r="AG54" s="4">
        <v>12</v>
      </c>
      <c r="AI54" s="4" t="s">
        <v>89</v>
      </c>
      <c r="AK54" s="4" t="s">
        <v>87</v>
      </c>
      <c r="AO54" s="4">
        <v>-2206</v>
      </c>
      <c r="AP54" s="4">
        <v>7.2428087660227902E-3</v>
      </c>
      <c r="AR54" s="4">
        <v>7335.5</v>
      </c>
      <c r="AS54" s="4">
        <v>6.958075231523253E-3</v>
      </c>
      <c r="AU54" s="4">
        <v>1463.5</v>
      </c>
      <c r="AV54" s="4">
        <v>-4.0354660450248048E-4</v>
      </c>
    </row>
    <row r="55" spans="1:48" x14ac:dyDescent="0.2">
      <c r="A55" s="4" t="s">
        <v>94</v>
      </c>
      <c r="B55" s="30"/>
      <c r="C55" s="66">
        <v>48496.413999999997</v>
      </c>
      <c r="D55" s="66">
        <v>6.0000000000000001E-3</v>
      </c>
      <c r="E55" s="7">
        <f t="shared" si="11"/>
        <v>-9080.9645768936734</v>
      </c>
      <c r="F55" s="7">
        <f t="shared" si="12"/>
        <v>-9081</v>
      </c>
      <c r="G55" s="7">
        <f t="shared" si="13"/>
        <v>1.1293958268652204E-2</v>
      </c>
      <c r="L55" s="4">
        <f t="shared" si="10"/>
        <v>1.1293958268652204E-2</v>
      </c>
      <c r="O55" s="7">
        <f t="shared" si="9"/>
        <v>6.2014192461909519E-3</v>
      </c>
      <c r="P55" s="312">
        <f t="shared" si="14"/>
        <v>33477.913999999997</v>
      </c>
      <c r="Q55" s="1"/>
      <c r="R55" s="7">
        <f t="shared" si="6"/>
        <v>2.5933953695290611E-5</v>
      </c>
      <c r="S55" s="4">
        <v>0.1</v>
      </c>
      <c r="T55" s="7">
        <f t="shared" si="7"/>
        <v>2.5933953695290611E-6</v>
      </c>
      <c r="U55" s="1"/>
      <c r="AE55" s="4">
        <v>1775.5</v>
      </c>
      <c r="AF55" s="4">
        <v>-3.7831667577847838E-4</v>
      </c>
      <c r="AG55" s="4">
        <v>8</v>
      </c>
      <c r="AI55" s="4" t="s">
        <v>89</v>
      </c>
      <c r="AK55" s="4" t="s">
        <v>87</v>
      </c>
      <c r="AO55" s="4">
        <v>-0.5</v>
      </c>
      <c r="AP55" s="4">
        <v>0</v>
      </c>
      <c r="AR55" s="4">
        <v>7335.5</v>
      </c>
      <c r="AS55" s="4">
        <v>6.958075231523253E-3</v>
      </c>
      <c r="AU55" s="4">
        <v>1595.5</v>
      </c>
      <c r="AV55" s="4">
        <v>8.0187133426079527E-4</v>
      </c>
    </row>
    <row r="56" spans="1:48" x14ac:dyDescent="0.2">
      <c r="A56" s="4" t="s">
        <v>94</v>
      </c>
      <c r="B56" s="30"/>
      <c r="C56" s="66">
        <v>48497.362999999998</v>
      </c>
      <c r="D56" s="66">
        <v>5.0000000000000001E-3</v>
      </c>
      <c r="E56" s="7">
        <f t="shared" si="11"/>
        <v>-9077.9880714826395</v>
      </c>
      <c r="F56" s="7">
        <f t="shared" si="12"/>
        <v>-9078</v>
      </c>
      <c r="G56" s="7">
        <f t="shared" si="13"/>
        <v>3.8031723161111586E-3</v>
      </c>
      <c r="L56" s="4">
        <f t="shared" si="10"/>
        <v>3.8031723161111586E-3</v>
      </c>
      <c r="O56" s="7">
        <f t="shared" si="9"/>
        <v>6.2003911079929475E-3</v>
      </c>
      <c r="P56" s="312">
        <f t="shared" si="14"/>
        <v>33478.862999999998</v>
      </c>
      <c r="Q56" s="1"/>
      <c r="R56" s="7">
        <f t="shared" si="6"/>
        <v>5.7466579361511838E-6</v>
      </c>
      <c r="S56" s="4">
        <v>0.1</v>
      </c>
      <c r="T56" s="7">
        <f t="shared" si="7"/>
        <v>5.7466579361511838E-7</v>
      </c>
      <c r="U56" s="1"/>
      <c r="AE56" s="4">
        <v>1808.5</v>
      </c>
      <c r="AF56" s="4">
        <v>5.5606844398425892E-4</v>
      </c>
      <c r="AG56" s="4">
        <v>7</v>
      </c>
      <c r="AI56" s="4" t="s">
        <v>89</v>
      </c>
      <c r="AK56" s="4" t="s">
        <v>87</v>
      </c>
      <c r="AO56" s="4">
        <v>725</v>
      </c>
      <c r="AP56" s="4">
        <v>-1.5507039643125609E-4</v>
      </c>
      <c r="AR56" s="4">
        <v>7335.5</v>
      </c>
      <c r="AS56" s="4">
        <v>6.958075231523253E-3</v>
      </c>
      <c r="AU56" s="4">
        <v>1706.5</v>
      </c>
      <c r="AV56" s="4">
        <v>5.2279094961704686E-4</v>
      </c>
    </row>
    <row r="57" spans="1:48" x14ac:dyDescent="0.2">
      <c r="A57" s="4" t="s">
        <v>94</v>
      </c>
      <c r="B57" s="30" t="s">
        <v>112</v>
      </c>
      <c r="C57" s="66">
        <v>48499.436000000002</v>
      </c>
      <c r="D57" s="66">
        <v>6.0000000000000001E-3</v>
      </c>
      <c r="E57" s="7">
        <f t="shared" si="11"/>
        <v>-9071.4861792623251</v>
      </c>
      <c r="F57" s="7">
        <f t="shared" si="12"/>
        <v>-9071.5</v>
      </c>
      <c r="G57" s="7">
        <f t="shared" si="13"/>
        <v>4.4064694156986661E-3</v>
      </c>
      <c r="L57" s="4">
        <f t="shared" si="10"/>
        <v>4.4064694156986661E-3</v>
      </c>
      <c r="O57" s="7">
        <f t="shared" si="9"/>
        <v>6.1981611612949962E-3</v>
      </c>
      <c r="P57" s="312">
        <f t="shared" si="14"/>
        <v>33480.936000000002</v>
      </c>
      <c r="Q57" s="1"/>
      <c r="R57" s="7">
        <f t="shared" si="6"/>
        <v>3.2101593112380244E-6</v>
      </c>
      <c r="S57" s="4">
        <v>0.1</v>
      </c>
      <c r="T57" s="7">
        <f t="shared" si="7"/>
        <v>3.2101593112380245E-7</v>
      </c>
      <c r="U57" s="1"/>
      <c r="AE57" s="4">
        <v>2358</v>
      </c>
      <c r="AF57" s="4">
        <v>1.2710747978417203E-4</v>
      </c>
      <c r="AG57" s="4">
        <v>6</v>
      </c>
      <c r="AI57" s="4" t="s">
        <v>89</v>
      </c>
      <c r="AK57" s="4" t="s">
        <v>87</v>
      </c>
      <c r="AO57" s="4">
        <v>762.5</v>
      </c>
      <c r="AP57" s="4">
        <v>6.9370149140013382E-4</v>
      </c>
      <c r="AR57" s="4">
        <v>7388</v>
      </c>
      <c r="AS57" s="4">
        <v>5.4093209982966073E-3</v>
      </c>
      <c r="AU57" s="4">
        <v>1775.5</v>
      </c>
      <c r="AV57" s="4">
        <v>-3.7831667577847838E-4</v>
      </c>
    </row>
    <row r="58" spans="1:48" x14ac:dyDescent="0.2">
      <c r="A58" s="4" t="s">
        <v>94</v>
      </c>
      <c r="B58" s="30" t="s">
        <v>112</v>
      </c>
      <c r="C58" s="66">
        <v>48500.396000000001</v>
      </c>
      <c r="D58" s="66">
        <v>6.0000000000000001E-3</v>
      </c>
      <c r="E58" s="7">
        <f t="shared" si="11"/>
        <v>-9068.4751727348357</v>
      </c>
      <c r="F58" s="7">
        <f t="shared" si="12"/>
        <v>-9068.5</v>
      </c>
      <c r="G58" s="7">
        <f t="shared" si="13"/>
        <v>7.9156834544846788E-3</v>
      </c>
      <c r="L58" s="4">
        <f t="shared" si="10"/>
        <v>7.9156834544846788E-3</v>
      </c>
      <c r="O58" s="7">
        <f t="shared" si="9"/>
        <v>6.197130887156432E-3</v>
      </c>
      <c r="P58" s="312">
        <f t="shared" si="14"/>
        <v>33481.896000000001</v>
      </c>
      <c r="Q58" s="1"/>
      <c r="R58" s="7">
        <f t="shared" si="6"/>
        <v>2.9534229266705082E-6</v>
      </c>
      <c r="S58" s="4">
        <v>0.1</v>
      </c>
      <c r="T58" s="7">
        <f t="shared" si="7"/>
        <v>2.9534229266705083E-7</v>
      </c>
      <c r="U58" s="1"/>
      <c r="AE58" s="4">
        <v>2489</v>
      </c>
      <c r="AF58" s="4">
        <v>-1.3721260620513931E-4</v>
      </c>
      <c r="AG58" s="4">
        <v>8</v>
      </c>
      <c r="AI58" s="4" t="s">
        <v>89</v>
      </c>
      <c r="AK58" s="4" t="s">
        <v>87</v>
      </c>
      <c r="AO58" s="4">
        <v>1279</v>
      </c>
      <c r="AP58" s="4">
        <v>-1.0202102930634283E-3</v>
      </c>
      <c r="AR58" s="4">
        <v>7439</v>
      </c>
      <c r="AS58" s="4">
        <v>4.9659597425488755E-3</v>
      </c>
      <c r="AU58" s="4">
        <v>1808.5</v>
      </c>
      <c r="AV58" s="4">
        <v>5.5606844398425892E-4</v>
      </c>
    </row>
    <row r="59" spans="1:48" x14ac:dyDescent="0.2">
      <c r="A59" s="4" t="s">
        <v>95</v>
      </c>
      <c r="B59" s="30"/>
      <c r="C59" s="66">
        <v>48503.43</v>
      </c>
      <c r="D59" s="66">
        <v>6.0000000000000001E-3</v>
      </c>
      <c r="E59" s="7">
        <f t="shared" si="11"/>
        <v>-9058.9591375219079</v>
      </c>
      <c r="F59" s="7">
        <f t="shared" si="12"/>
        <v>-9059</v>
      </c>
      <c r="G59" s="7">
        <f t="shared" si="13"/>
        <v>1.3028194596699905E-2</v>
      </c>
      <c r="L59" s="4">
        <f t="shared" si="10"/>
        <v>1.3028194596699905E-2</v>
      </c>
      <c r="O59" s="7">
        <f t="shared" si="9"/>
        <v>6.1938639025081524E-3</v>
      </c>
      <c r="P59" s="312">
        <f t="shared" si="14"/>
        <v>33484.93</v>
      </c>
      <c r="Q59" s="1"/>
      <c r="R59" s="7">
        <f t="shared" si="6"/>
        <v>4.6708076037571517E-5</v>
      </c>
      <c r="S59" s="4">
        <v>0.1</v>
      </c>
      <c r="T59" s="7">
        <f t="shared" si="7"/>
        <v>4.6708076037571517E-6</v>
      </c>
      <c r="U59" s="1"/>
      <c r="AE59" s="4">
        <v>2489.5</v>
      </c>
      <c r="AF59" s="4">
        <v>2.4765639682300389E-4</v>
      </c>
      <c r="AG59" s="4">
        <v>7</v>
      </c>
      <c r="AI59" s="4" t="s">
        <v>89</v>
      </c>
      <c r="AK59" s="4" t="s">
        <v>87</v>
      </c>
      <c r="AO59" s="4">
        <v>1451</v>
      </c>
      <c r="AP59" s="4">
        <v>7.7472821431001648E-4</v>
      </c>
      <c r="AR59" s="4">
        <v>7439.5</v>
      </c>
      <c r="AS59" s="4">
        <v>5.550828755076509E-3</v>
      </c>
      <c r="AU59" s="4">
        <v>2358</v>
      </c>
      <c r="AV59" s="4">
        <v>1.2710747978417203E-4</v>
      </c>
    </row>
    <row r="60" spans="1:48" x14ac:dyDescent="0.2">
      <c r="A60" s="45" t="s">
        <v>122</v>
      </c>
      <c r="B60" s="43"/>
      <c r="C60" s="67">
        <v>48504.373899999999</v>
      </c>
      <c r="D60" s="67"/>
      <c r="E60" s="7">
        <f t="shared" si="11"/>
        <v>-9055.9986280830599</v>
      </c>
      <c r="F60" s="7">
        <f t="shared" si="12"/>
        <v>-9056</v>
      </c>
      <c r="G60" s="46">
        <f t="shared" si="13"/>
        <v>4.374086347525008E-4</v>
      </c>
      <c r="O60" s="7">
        <f t="shared" si="9"/>
        <v>6.1928308179214856E-3</v>
      </c>
      <c r="P60" s="312">
        <f t="shared" si="14"/>
        <v>33485.873899999999</v>
      </c>
      <c r="Q60" s="1"/>
      <c r="R60" s="7">
        <f t="shared" si="6"/>
        <v>3.3124884506513642E-5</v>
      </c>
      <c r="S60" s="4">
        <v>0.1</v>
      </c>
      <c r="T60" s="7">
        <f t="shared" si="7"/>
        <v>3.3124884506513644E-6</v>
      </c>
      <c r="U60" s="1"/>
      <c r="AE60" s="4">
        <v>3484</v>
      </c>
      <c r="AF60" s="4">
        <v>2.0521119295153767E-3</v>
      </c>
      <c r="AO60" s="4">
        <v>1463.5</v>
      </c>
      <c r="AP60" s="4">
        <v>-4.0354660450248048E-4</v>
      </c>
      <c r="AR60" s="4">
        <v>7441.5</v>
      </c>
      <c r="AS60" s="4">
        <v>5.5903047832543962E-3</v>
      </c>
      <c r="AU60" s="4">
        <v>2489</v>
      </c>
      <c r="AV60" s="4">
        <v>-1.3721260620513931E-4</v>
      </c>
    </row>
    <row r="61" spans="1:48" x14ac:dyDescent="0.2">
      <c r="A61" s="4" t="s">
        <v>109</v>
      </c>
      <c r="B61" s="30"/>
      <c r="C61" s="66">
        <v>48504.378799999999</v>
      </c>
      <c r="D61" s="66"/>
      <c r="E61" s="7">
        <f t="shared" si="11"/>
        <v>-9055.983259403909</v>
      </c>
      <c r="F61" s="7">
        <f t="shared" si="12"/>
        <v>-9056</v>
      </c>
      <c r="G61" s="7">
        <f t="shared" si="13"/>
        <v>5.3374086346593685E-3</v>
      </c>
      <c r="M61" s="4">
        <f>G61</f>
        <v>5.3374086346593685E-3</v>
      </c>
      <c r="O61" s="7">
        <f t="shared" si="9"/>
        <v>6.1928308179214856E-3</v>
      </c>
      <c r="P61" s="312">
        <f t="shared" si="14"/>
        <v>33485.878799999999</v>
      </c>
      <c r="Q61" s="1"/>
      <c r="R61" s="7">
        <f t="shared" si="6"/>
        <v>7.3174711161692694E-7</v>
      </c>
      <c r="S61" s="4">
        <v>1</v>
      </c>
      <c r="T61" s="7">
        <f t="shared" si="7"/>
        <v>7.3174711161692694E-7</v>
      </c>
      <c r="U61" s="1"/>
      <c r="AE61" s="4">
        <v>4176.5</v>
      </c>
      <c r="AF61" s="4">
        <v>1.3956870607216842E-3</v>
      </c>
      <c r="AO61" s="4">
        <v>1595.5</v>
      </c>
      <c r="AP61" s="4">
        <v>8.0187133426079527E-4</v>
      </c>
      <c r="AR61" s="4">
        <v>7442</v>
      </c>
      <c r="AS61" s="4">
        <v>5.375173786887899E-3</v>
      </c>
      <c r="AU61" s="4">
        <v>2489.5</v>
      </c>
      <c r="AV61" s="4">
        <v>2.4765639682300389E-4</v>
      </c>
    </row>
    <row r="62" spans="1:48" x14ac:dyDescent="0.2">
      <c r="A62" s="4" t="s">
        <v>109</v>
      </c>
      <c r="B62" s="30"/>
      <c r="C62" s="66">
        <v>48504.383900000001</v>
      </c>
      <c r="D62" s="66"/>
      <c r="E62" s="7">
        <f t="shared" si="11"/>
        <v>-9055.9672634317249</v>
      </c>
      <c r="F62" s="7">
        <f t="shared" si="12"/>
        <v>-9056</v>
      </c>
      <c r="G62" s="7">
        <f t="shared" si="13"/>
        <v>1.0437408636789769E-2</v>
      </c>
      <c r="M62" s="4">
        <f>G62</f>
        <v>1.0437408636789769E-2</v>
      </c>
      <c r="O62" s="7">
        <f t="shared" si="9"/>
        <v>6.1928308179214856E-3</v>
      </c>
      <c r="P62" s="312">
        <f t="shared" si="14"/>
        <v>33485.883900000001</v>
      </c>
      <c r="Q62" s="1"/>
      <c r="R62" s="7">
        <f t="shared" si="6"/>
        <v>1.8016440860428633E-5</v>
      </c>
      <c r="S62" s="4">
        <v>1</v>
      </c>
      <c r="T62" s="7">
        <f t="shared" si="7"/>
        <v>1.8016440860428633E-5</v>
      </c>
      <c r="U62" s="1"/>
      <c r="AE62" s="4">
        <v>4841.5</v>
      </c>
      <c r="AF62" s="4">
        <v>2.8714667787426151E-3</v>
      </c>
      <c r="AO62" s="4">
        <v>1706.5</v>
      </c>
      <c r="AP62" s="4">
        <v>5.2279094961704686E-4</v>
      </c>
      <c r="AR62" s="4">
        <v>7445</v>
      </c>
      <c r="AS62" s="4">
        <v>5.8843878287007101E-3</v>
      </c>
      <c r="AU62" s="4">
        <v>3484</v>
      </c>
      <c r="AV62" s="4">
        <v>2.0521119295153767E-3</v>
      </c>
    </row>
    <row r="63" spans="1:48" x14ac:dyDescent="0.2">
      <c r="A63" s="4" t="s">
        <v>95</v>
      </c>
      <c r="B63" s="30"/>
      <c r="C63" s="66">
        <v>48517.455000000002</v>
      </c>
      <c r="D63" s="66">
        <v>5.0000000000000001E-3</v>
      </c>
      <c r="E63" s="7">
        <f t="shared" si="11"/>
        <v>-9014.9702140343234</v>
      </c>
      <c r="F63" s="7">
        <f t="shared" si="12"/>
        <v>-9015</v>
      </c>
      <c r="G63" s="7">
        <f t="shared" si="13"/>
        <v>9.496667240455281E-3</v>
      </c>
      <c r="L63" s="4">
        <f>G63</f>
        <v>9.496667240455281E-3</v>
      </c>
      <c r="O63" s="7">
        <f t="shared" si="9"/>
        <v>6.1786443945920245E-3</v>
      </c>
      <c r="P63" s="312">
        <f t="shared" si="14"/>
        <v>33498.955000000002</v>
      </c>
      <c r="Q63" s="1"/>
      <c r="R63" s="7">
        <f t="shared" si="6"/>
        <v>1.1009275605670504E-5</v>
      </c>
      <c r="S63" s="4">
        <v>0.1</v>
      </c>
      <c r="T63" s="7">
        <f t="shared" si="7"/>
        <v>1.1009275605670504E-6</v>
      </c>
      <c r="U63" s="1"/>
      <c r="AE63" s="4">
        <v>6055</v>
      </c>
      <c r="AF63" s="4">
        <v>4.6485475104418583E-3</v>
      </c>
      <c r="AG63" s="4">
        <v>7</v>
      </c>
      <c r="AI63" s="4" t="s">
        <v>89</v>
      </c>
      <c r="AK63" s="4" t="s">
        <v>87</v>
      </c>
      <c r="AO63" s="4">
        <v>1775.5</v>
      </c>
      <c r="AP63" s="4">
        <v>-3.7831667577847838E-4</v>
      </c>
      <c r="AR63" s="4">
        <v>7445.5</v>
      </c>
      <c r="AS63" s="4">
        <v>6.6692568361759186E-3</v>
      </c>
      <c r="AU63" s="4">
        <v>4176.5</v>
      </c>
      <c r="AV63" s="4">
        <v>1.3956870607216842E-3</v>
      </c>
    </row>
    <row r="64" spans="1:48" x14ac:dyDescent="0.2">
      <c r="A64" s="4" t="s">
        <v>95</v>
      </c>
      <c r="B64" s="30" t="s">
        <v>112</v>
      </c>
      <c r="C64" s="66">
        <v>48524.311000000002</v>
      </c>
      <c r="D64" s="66">
        <v>6.0000000000000001E-3</v>
      </c>
      <c r="E64" s="7">
        <f t="shared" si="11"/>
        <v>-8993.4666090838182</v>
      </c>
      <c r="F64" s="7">
        <f t="shared" si="12"/>
        <v>-8993.5</v>
      </c>
      <c r="G64" s="7">
        <f t="shared" si="13"/>
        <v>1.0646034555975348E-2</v>
      </c>
      <c r="L64" s="4">
        <f>G64</f>
        <v>1.0646034555975348E-2</v>
      </c>
      <c r="O64" s="7">
        <f t="shared" si="9"/>
        <v>6.171154818740348E-3</v>
      </c>
      <c r="P64" s="312">
        <f t="shared" si="14"/>
        <v>33505.811000000002</v>
      </c>
      <c r="Q64" s="1"/>
      <c r="R64" s="7">
        <f t="shared" si="6"/>
        <v>2.0024548662716382E-5</v>
      </c>
      <c r="S64" s="4">
        <v>0.1</v>
      </c>
      <c r="T64" s="7">
        <f t="shared" si="7"/>
        <v>2.0024548662716382E-6</v>
      </c>
      <c r="U64" s="1"/>
      <c r="AE64" s="4">
        <v>6055</v>
      </c>
      <c r="AF64" s="4">
        <v>4.6485475104418583E-3</v>
      </c>
      <c r="AG64" s="4">
        <v>7</v>
      </c>
      <c r="AI64" s="4" t="s">
        <v>89</v>
      </c>
      <c r="AK64" s="4" t="s">
        <v>87</v>
      </c>
      <c r="AO64" s="4">
        <v>1808.5</v>
      </c>
      <c r="AP64" s="4">
        <v>5.5606844398425892E-4</v>
      </c>
      <c r="AR64" s="4">
        <v>7762</v>
      </c>
      <c r="AS64" s="4">
        <v>-1.9908661532099359E-2</v>
      </c>
      <c r="AU64" s="4">
        <v>4841.5</v>
      </c>
      <c r="AV64" s="4">
        <v>2.8714667787426151E-3</v>
      </c>
    </row>
    <row r="65" spans="1:48" x14ac:dyDescent="0.2">
      <c r="A65" s="4" t="s">
        <v>62</v>
      </c>
      <c r="B65" s="43"/>
      <c r="C65" s="65">
        <v>48544.870999999999</v>
      </c>
      <c r="D65" s="66"/>
      <c r="E65" s="7">
        <f t="shared" si="11"/>
        <v>-8928.9808859533696</v>
      </c>
      <c r="F65" s="7">
        <f t="shared" si="12"/>
        <v>-8929</v>
      </c>
      <c r="G65" s="7">
        <f t="shared" si="13"/>
        <v>6.0941364936297759E-3</v>
      </c>
      <c r="I65" s="4">
        <f>G65</f>
        <v>6.0941364936297759E-3</v>
      </c>
      <c r="O65" s="7">
        <f t="shared" si="9"/>
        <v>6.1484782304436613E-3</v>
      </c>
      <c r="P65" s="312">
        <f t="shared" si="14"/>
        <v>33526.370999999999</v>
      </c>
      <c r="Q65" s="1"/>
      <c r="R65" s="7">
        <f t="shared" si="6"/>
        <v>2.9530243599495839E-9</v>
      </c>
      <c r="S65" s="4">
        <v>0.1</v>
      </c>
      <c r="T65" s="7">
        <f t="shared" si="7"/>
        <v>2.9530243599495843E-10</v>
      </c>
      <c r="U65" s="1"/>
      <c r="W65" s="4">
        <f>G65</f>
        <v>6.0941364936297759E-3</v>
      </c>
      <c r="Z65" s="4" t="s">
        <v>62</v>
      </c>
      <c r="AA65" s="3"/>
      <c r="AB65" s="4" t="s">
        <v>47</v>
      </c>
      <c r="AE65" s="4">
        <v>6185</v>
      </c>
      <c r="AF65" s="4">
        <v>4.6144894149620086E-3</v>
      </c>
      <c r="AO65" s="4">
        <v>2358</v>
      </c>
      <c r="AP65" s="4">
        <v>1.2710747978417203E-4</v>
      </c>
      <c r="AR65" s="4">
        <v>7853</v>
      </c>
      <c r="AS65" s="4">
        <v>7.2374977971776389E-3</v>
      </c>
      <c r="AU65" s="4">
        <v>5657.5</v>
      </c>
      <c r="AV65" s="4">
        <v>5.0377686704450753E-2</v>
      </c>
    </row>
    <row r="66" spans="1:48" x14ac:dyDescent="0.2">
      <c r="A66" s="4" t="s">
        <v>95</v>
      </c>
      <c r="B66" s="30" t="s">
        <v>112</v>
      </c>
      <c r="C66" s="66">
        <v>48573.421000000002</v>
      </c>
      <c r="D66" s="66">
        <v>6.0000000000000001E-3</v>
      </c>
      <c r="E66" s="7">
        <f t="shared" si="11"/>
        <v>-8839.4348064118003</v>
      </c>
      <c r="F66" s="7">
        <f t="shared" si="12"/>
        <v>-8839.5</v>
      </c>
      <c r="G66" s="7">
        <f t="shared" si="13"/>
        <v>2.078568880824605E-2</v>
      </c>
      <c r="L66" s="4">
        <f>G66</f>
        <v>2.078568880824605E-2</v>
      </c>
      <c r="O66" s="7">
        <f t="shared" si="9"/>
        <v>6.1164957814222355E-3</v>
      </c>
      <c r="P66" s="312">
        <f t="shared" si="14"/>
        <v>33554.921000000002</v>
      </c>
      <c r="Q66" s="1"/>
      <c r="R66" s="7">
        <f t="shared" si="6"/>
        <v>2.1518522405821643E-4</v>
      </c>
      <c r="S66" s="4">
        <v>0.1</v>
      </c>
      <c r="T66" s="7">
        <f t="shared" si="7"/>
        <v>2.1518522405821645E-5</v>
      </c>
      <c r="U66" s="1"/>
      <c r="AE66" s="4">
        <v>6230</v>
      </c>
      <c r="AF66" s="4">
        <v>5.0727000707411207E-3</v>
      </c>
      <c r="AG66" s="4">
        <v>6</v>
      </c>
      <c r="AI66" s="4" t="s">
        <v>89</v>
      </c>
      <c r="AK66" s="4" t="s">
        <v>87</v>
      </c>
      <c r="AO66" s="4">
        <v>2489</v>
      </c>
      <c r="AP66" s="4">
        <v>-1.3721260620513931E-4</v>
      </c>
      <c r="AR66" s="4">
        <v>7890.5</v>
      </c>
      <c r="AS66" s="4">
        <v>5.7426733474130742E-3</v>
      </c>
      <c r="AU66" s="4">
        <v>5852</v>
      </c>
      <c r="AV66" s="4">
        <v>4.4501730546471663E-2</v>
      </c>
    </row>
    <row r="67" spans="1:48" x14ac:dyDescent="0.2">
      <c r="A67" s="4" t="s">
        <v>96</v>
      </c>
      <c r="B67" s="30"/>
      <c r="C67" s="66">
        <v>48628.413</v>
      </c>
      <c r="D67" s="66">
        <v>6.0000000000000001E-3</v>
      </c>
      <c r="E67" s="7">
        <f t="shared" si="11"/>
        <v>-8666.9543158286324</v>
      </c>
      <c r="F67" s="7">
        <f t="shared" si="12"/>
        <v>-8667</v>
      </c>
      <c r="G67" s="7">
        <f t="shared" si="13"/>
        <v>1.4565496327122673E-2</v>
      </c>
      <c r="L67" s="4">
        <f>G67</f>
        <v>1.4565496327122673E-2</v>
      </c>
      <c r="O67" s="7">
        <f t="shared" si="9"/>
        <v>6.0531600550471293E-3</v>
      </c>
      <c r="P67" s="312">
        <f t="shared" si="14"/>
        <v>33609.913</v>
      </c>
      <c r="Q67" s="1"/>
      <c r="R67" s="7">
        <f t="shared" si="6"/>
        <v>7.2459868808892985E-5</v>
      </c>
      <c r="S67" s="4">
        <v>0.1</v>
      </c>
      <c r="T67" s="7">
        <f t="shared" si="7"/>
        <v>7.2459868808892986E-6</v>
      </c>
      <c r="U67" s="1"/>
      <c r="AE67" s="4">
        <v>6230</v>
      </c>
      <c r="AF67" s="4">
        <v>5.0727000707411207E-3</v>
      </c>
      <c r="AG67" s="4">
        <v>6</v>
      </c>
      <c r="AI67" s="4" t="s">
        <v>89</v>
      </c>
      <c r="AK67" s="4" t="s">
        <v>87</v>
      </c>
      <c r="AO67" s="4">
        <v>2489.5</v>
      </c>
      <c r="AP67" s="4">
        <v>2.4765639682300389E-4</v>
      </c>
      <c r="AR67" s="4">
        <v>7959.5</v>
      </c>
      <c r="AS67" s="4">
        <v>6.914596349815838E-3</v>
      </c>
      <c r="AU67" s="4">
        <v>6055</v>
      </c>
      <c r="AV67" s="4">
        <v>4.6485475104418583E-3</v>
      </c>
    </row>
    <row r="68" spans="1:48" x14ac:dyDescent="0.2">
      <c r="A68" s="4" t="s">
        <v>97</v>
      </c>
      <c r="B68" s="30"/>
      <c r="C68" s="66">
        <v>48892.404000000002</v>
      </c>
      <c r="D68" s="66">
        <v>4.0000000000000001E-3</v>
      </c>
      <c r="E68" s="7">
        <f t="shared" si="11"/>
        <v>-7838.9557489544995</v>
      </c>
      <c r="F68" s="7">
        <f t="shared" si="12"/>
        <v>-7839</v>
      </c>
      <c r="G68" s="7">
        <f t="shared" si="13"/>
        <v>1.4108572431723587E-2</v>
      </c>
      <c r="L68" s="4">
        <f>G68</f>
        <v>1.4108572431723587E-2</v>
      </c>
      <c r="O68" s="7">
        <f t="shared" si="9"/>
        <v>5.718105707721903E-3</v>
      </c>
      <c r="P68" s="312">
        <f t="shared" si="14"/>
        <v>33873.904000000002</v>
      </c>
      <c r="Q68" s="1"/>
      <c r="R68" s="7">
        <f t="shared" si="6"/>
        <v>7.0399931846579556E-5</v>
      </c>
      <c r="S68" s="4">
        <v>0.1</v>
      </c>
      <c r="T68" s="7">
        <f t="shared" si="7"/>
        <v>7.0399931846579559E-6</v>
      </c>
      <c r="U68" s="1"/>
      <c r="AE68" s="4">
        <v>6230.5</v>
      </c>
      <c r="AF68" s="4">
        <v>4.6675690828124061E-3</v>
      </c>
      <c r="AG68" s="4">
        <v>7</v>
      </c>
      <c r="AI68" s="4" t="s">
        <v>89</v>
      </c>
      <c r="AK68" s="4" t="s">
        <v>87</v>
      </c>
      <c r="AO68" s="4">
        <v>3484</v>
      </c>
      <c r="AP68" s="4">
        <v>2.0521119295153767E-3</v>
      </c>
      <c r="AR68" s="4">
        <v>8049</v>
      </c>
      <c r="AS68" s="4">
        <v>5.3061486541992053E-3</v>
      </c>
      <c r="AU68" s="4">
        <v>6055</v>
      </c>
      <c r="AV68" s="4">
        <v>4.6485475104418583E-3</v>
      </c>
    </row>
    <row r="69" spans="1:48" x14ac:dyDescent="0.2">
      <c r="A69" s="4" t="s">
        <v>109</v>
      </c>
      <c r="B69" s="30"/>
      <c r="C69" s="66">
        <v>48909.294199999997</v>
      </c>
      <c r="D69" s="66"/>
      <c r="E69" s="7">
        <f t="shared" si="11"/>
        <v>-7785.9802255684272</v>
      </c>
      <c r="F69" s="7">
        <f t="shared" si="12"/>
        <v>-7786</v>
      </c>
      <c r="G69" s="7">
        <f t="shared" si="13"/>
        <v>6.3046872019185685E-3</v>
      </c>
      <c r="M69" s="4">
        <f>G69</f>
        <v>6.3046872019185685E-3</v>
      </c>
      <c r="O69" s="7">
        <f t="shared" ref="O69:O100" si="15">+D$11+D$12*F69+D$13*F69^2</f>
        <v>5.6949092822097067E-3</v>
      </c>
      <c r="P69" s="312">
        <f t="shared" si="14"/>
        <v>33890.794199999997</v>
      </c>
      <c r="Q69" s="1"/>
      <c r="R69" s="7">
        <f t="shared" si="6"/>
        <v>3.7182911136446702E-7</v>
      </c>
      <c r="S69" s="4">
        <v>0.1</v>
      </c>
      <c r="T69" s="7">
        <f t="shared" si="7"/>
        <v>3.7182911136446702E-8</v>
      </c>
      <c r="U69" s="1"/>
      <c r="AE69" s="4">
        <v>6230.5</v>
      </c>
      <c r="AF69" s="4">
        <v>4.6675690828124061E-3</v>
      </c>
      <c r="AO69" s="4">
        <v>4176.5</v>
      </c>
      <c r="AP69" s="4">
        <v>1.3956870607216842E-3</v>
      </c>
      <c r="AR69" s="4">
        <v>8393</v>
      </c>
      <c r="AS69" s="4">
        <v>7.6460256896098144E-3</v>
      </c>
      <c r="AU69" s="4">
        <v>6185</v>
      </c>
      <c r="AV69" s="4">
        <v>4.6144894149620086E-3</v>
      </c>
    </row>
    <row r="70" spans="1:48" x14ac:dyDescent="0.2">
      <c r="A70" s="45" t="s">
        <v>123</v>
      </c>
      <c r="B70" s="43"/>
      <c r="C70" s="67">
        <v>48909.295899999997</v>
      </c>
      <c r="D70" s="67"/>
      <c r="E70" s="7">
        <f t="shared" si="11"/>
        <v>-7785.9748935776988</v>
      </c>
      <c r="F70" s="7">
        <f t="shared" si="12"/>
        <v>-7786</v>
      </c>
      <c r="G70" s="46">
        <f t="shared" si="13"/>
        <v>8.0046872026287019E-3</v>
      </c>
      <c r="O70" s="7">
        <f t="shared" si="15"/>
        <v>5.6949092822097067E-3</v>
      </c>
      <c r="P70" s="312">
        <f t="shared" si="14"/>
        <v>33890.795899999997</v>
      </c>
      <c r="Q70" s="1"/>
      <c r="R70" s="7">
        <f t="shared" si="6"/>
        <v>5.335074041655098E-6</v>
      </c>
      <c r="S70" s="4">
        <v>0.1</v>
      </c>
      <c r="T70" s="7">
        <f t="shared" si="7"/>
        <v>5.3350740416550984E-7</v>
      </c>
      <c r="U70" s="1"/>
      <c r="AE70" s="4">
        <v>6231</v>
      </c>
      <c r="AF70" s="4">
        <v>5.1324380838195793E-3</v>
      </c>
      <c r="AO70" s="4">
        <v>4841.5</v>
      </c>
      <c r="AP70" s="4">
        <v>2.8714667787426151E-3</v>
      </c>
      <c r="AR70" s="4">
        <v>8432.5</v>
      </c>
      <c r="AS70" s="4">
        <v>9.6006772655528039E-3</v>
      </c>
      <c r="AU70" s="4">
        <v>6230</v>
      </c>
      <c r="AV70" s="4">
        <v>5.0727000707411207E-3</v>
      </c>
    </row>
    <row r="71" spans="1:48" x14ac:dyDescent="0.2">
      <c r="A71" s="4" t="s">
        <v>98</v>
      </c>
      <c r="B71" s="30"/>
      <c r="C71" s="66">
        <v>49024.4</v>
      </c>
      <c r="D71" s="66">
        <v>5.0000000000000001E-3</v>
      </c>
      <c r="E71" s="7">
        <f t="shared" si="11"/>
        <v>-7424.9548972848715</v>
      </c>
      <c r="F71" s="7">
        <f t="shared" si="12"/>
        <v>-7425</v>
      </c>
      <c r="G71" s="7">
        <f t="shared" si="13"/>
        <v>1.4380110478668939E-2</v>
      </c>
      <c r="L71" s="4">
        <f>G71</f>
        <v>1.4380110478668939E-2</v>
      </c>
      <c r="O71" s="7">
        <f t="shared" si="15"/>
        <v>5.5313105515405019E-3</v>
      </c>
      <c r="P71" s="312">
        <f t="shared" si="14"/>
        <v>34005.9</v>
      </c>
      <c r="Q71" s="1"/>
      <c r="R71" s="7">
        <f t="shared" si="6"/>
        <v>7.8301260150348239E-5</v>
      </c>
      <c r="S71" s="4">
        <v>0.1</v>
      </c>
      <c r="T71" s="7">
        <f t="shared" si="7"/>
        <v>7.8301260150348239E-6</v>
      </c>
      <c r="U71" s="1"/>
      <c r="AE71" s="4">
        <v>6231</v>
      </c>
      <c r="AF71" s="4">
        <v>5.1324380838195793E-3</v>
      </c>
      <c r="AG71" s="4">
        <v>8</v>
      </c>
      <c r="AI71" s="4" t="s">
        <v>89</v>
      </c>
      <c r="AK71" s="4" t="s">
        <v>87</v>
      </c>
      <c r="AO71" s="4">
        <v>6055</v>
      </c>
      <c r="AP71" s="4">
        <v>4.6485475104418583E-3</v>
      </c>
      <c r="AR71" s="4">
        <v>8433</v>
      </c>
      <c r="AS71" s="4">
        <v>7.6855462684761733E-3</v>
      </c>
      <c r="AU71" s="4">
        <v>6230</v>
      </c>
      <c r="AV71" s="4">
        <v>5.0727000707411207E-3</v>
      </c>
    </row>
    <row r="72" spans="1:48" x14ac:dyDescent="0.2">
      <c r="A72" s="4" t="s">
        <v>83</v>
      </c>
      <c r="B72" s="43"/>
      <c r="C72" s="65">
        <v>49592.544699999999</v>
      </c>
      <c r="D72" s="66">
        <v>5.9999999999999995E-4</v>
      </c>
      <c r="E72" s="7">
        <f t="shared" si="11"/>
        <v>-5642.9888553473475</v>
      </c>
      <c r="F72" s="7">
        <f t="shared" si="12"/>
        <v>-5643</v>
      </c>
      <c r="G72" s="7">
        <f t="shared" si="13"/>
        <v>3.5532525216694921E-3</v>
      </c>
      <c r="J72" s="4">
        <f>+G72</f>
        <v>3.5532525216694921E-3</v>
      </c>
      <c r="O72" s="7">
        <f t="shared" si="15"/>
        <v>4.5806385888832379E-3</v>
      </c>
      <c r="P72" s="312">
        <f t="shared" si="14"/>
        <v>34574.044699999999</v>
      </c>
      <c r="Q72" s="1"/>
      <c r="R72" s="7">
        <f t="shared" si="6"/>
        <v>1.0555221311049273E-6</v>
      </c>
      <c r="S72" s="4">
        <v>1</v>
      </c>
      <c r="T72" s="7">
        <f t="shared" si="7"/>
        <v>1.0555221311049273E-6</v>
      </c>
      <c r="U72" s="1"/>
      <c r="W72" s="4">
        <f>G72</f>
        <v>3.5532525216694921E-3</v>
      </c>
      <c r="AE72" s="4">
        <v>6237</v>
      </c>
      <c r="AF72" s="4">
        <v>5.040866177296266E-3</v>
      </c>
      <c r="AO72" s="4">
        <v>6055</v>
      </c>
      <c r="AP72" s="4">
        <v>4.6485475104418583E-3</v>
      </c>
      <c r="AR72" s="4">
        <v>8433.5</v>
      </c>
      <c r="AS72" s="4">
        <v>9.67041528201662E-3</v>
      </c>
      <c r="AU72" s="4">
        <v>6230.5</v>
      </c>
      <c r="AV72" s="4">
        <v>4.6675690828124061E-3</v>
      </c>
    </row>
    <row r="73" spans="1:48" x14ac:dyDescent="0.2">
      <c r="A73" s="4" t="s">
        <v>109</v>
      </c>
      <c r="B73" s="30"/>
      <c r="C73" s="66">
        <v>49592.5452</v>
      </c>
      <c r="D73" s="66"/>
      <c r="E73" s="7">
        <f t="shared" si="11"/>
        <v>-5642.9872871147754</v>
      </c>
      <c r="F73" s="7">
        <f t="shared" si="12"/>
        <v>-5643</v>
      </c>
      <c r="G73" s="7">
        <f t="shared" si="13"/>
        <v>4.0532525235903449E-3</v>
      </c>
      <c r="M73" s="4">
        <f>G73</f>
        <v>4.0532525235903449E-3</v>
      </c>
      <c r="O73" s="7">
        <f t="shared" si="15"/>
        <v>4.5806385888832379E-3</v>
      </c>
      <c r="P73" s="312">
        <f t="shared" si="14"/>
        <v>34574.0452</v>
      </c>
      <c r="Q73" s="1"/>
      <c r="R73" s="7">
        <f t="shared" si="6"/>
        <v>2.7813606186511957E-7</v>
      </c>
      <c r="S73" s="4">
        <v>1</v>
      </c>
      <c r="T73" s="7">
        <f t="shared" si="7"/>
        <v>2.7813606186511957E-7</v>
      </c>
      <c r="U73" s="1"/>
      <c r="AE73" s="4">
        <v>6237</v>
      </c>
      <c r="AF73" s="4">
        <v>5.040866177296266E-3</v>
      </c>
      <c r="AO73" s="4">
        <v>6185</v>
      </c>
      <c r="AP73" s="4">
        <v>4.6144894149620086E-3</v>
      </c>
      <c r="AR73" s="4">
        <v>8486</v>
      </c>
      <c r="AS73" s="4">
        <v>8.2816610447480343E-3</v>
      </c>
      <c r="AU73" s="4">
        <v>6230.5</v>
      </c>
      <c r="AV73" s="4">
        <v>4.6675690828124061E-3</v>
      </c>
    </row>
    <row r="74" spans="1:48" x14ac:dyDescent="0.2">
      <c r="A74" s="45" t="s">
        <v>124</v>
      </c>
      <c r="B74" s="43"/>
      <c r="C74" s="67">
        <v>49592.545700000002</v>
      </c>
      <c r="D74" s="67"/>
      <c r="E74" s="4">
        <f t="shared" si="11"/>
        <v>-5642.9857188822025</v>
      </c>
      <c r="F74" s="4">
        <f t="shared" si="12"/>
        <v>-5643</v>
      </c>
      <c r="G74" s="23">
        <f t="shared" si="13"/>
        <v>4.5532525255111977E-3</v>
      </c>
      <c r="O74" s="7">
        <f t="shared" si="15"/>
        <v>4.5806385888832379E-3</v>
      </c>
      <c r="P74" s="312">
        <f t="shared" si="14"/>
        <v>34574.045700000002</v>
      </c>
      <c r="Q74" s="1"/>
      <c r="R74" s="7">
        <f t="shared" si="6"/>
        <v>7.4999646701739949E-10</v>
      </c>
      <c r="S74" s="4">
        <v>0.1</v>
      </c>
      <c r="T74" s="7">
        <f t="shared" si="7"/>
        <v>7.4999646701739954E-11</v>
      </c>
      <c r="U74" s="1"/>
      <c r="AE74" s="4">
        <v>6255</v>
      </c>
      <c r="AF74" s="4">
        <v>5.0961504384758882E-3</v>
      </c>
      <c r="AO74" s="4">
        <v>6230</v>
      </c>
      <c r="AP74" s="4">
        <v>5.0727000707411207E-3</v>
      </c>
      <c r="AR74" s="4">
        <v>8612.5</v>
      </c>
      <c r="AS74" s="4">
        <v>9.0535196723067202E-3</v>
      </c>
      <c r="AU74" s="4">
        <v>6231</v>
      </c>
      <c r="AV74" s="4">
        <v>5.1324380838195793E-3</v>
      </c>
    </row>
    <row r="75" spans="1:48" x14ac:dyDescent="0.2">
      <c r="A75" s="82" t="s">
        <v>138</v>
      </c>
      <c r="B75" s="84"/>
      <c r="C75" s="82">
        <v>49678.718000000001</v>
      </c>
      <c r="D75" s="82" t="s">
        <v>139</v>
      </c>
      <c r="E75" s="4">
        <f t="shared" si="11"/>
        <v>-5372.7093045186602</v>
      </c>
      <c r="F75" s="4">
        <f t="shared" si="12"/>
        <v>-5372.5</v>
      </c>
      <c r="G75" s="23"/>
      <c r="O75" s="7">
        <f t="shared" si="15"/>
        <v>4.4155257821177846E-3</v>
      </c>
      <c r="P75" s="312">
        <f t="shared" si="14"/>
        <v>34660.218000000001</v>
      </c>
      <c r="Q75" s="33">
        <v>-6.6732614519423805E-2</v>
      </c>
      <c r="R75" s="7">
        <f t="shared" si="6"/>
        <v>1.9496867932546872E-5</v>
      </c>
      <c r="S75" s="33"/>
      <c r="T75" s="7"/>
      <c r="U75" s="33"/>
      <c r="AE75" s="4">
        <v>6255</v>
      </c>
      <c r="AF75" s="4">
        <v>5.0961504384758882E-3</v>
      </c>
      <c r="AO75" s="4">
        <v>6230</v>
      </c>
      <c r="AP75" s="4">
        <v>5.0727000707411207E-3</v>
      </c>
      <c r="AR75" s="4">
        <v>8615.5</v>
      </c>
      <c r="AS75" s="4">
        <v>8.9627337438287213E-3</v>
      </c>
      <c r="AU75" s="4">
        <v>6231</v>
      </c>
      <c r="AV75" s="4">
        <v>5.1324380838195793E-3</v>
      </c>
    </row>
    <row r="76" spans="1:48" x14ac:dyDescent="0.2">
      <c r="A76" s="82" t="s">
        <v>138</v>
      </c>
      <c r="B76" s="84"/>
      <c r="C76" s="82">
        <v>49783.402000000002</v>
      </c>
      <c r="D76" s="82" t="s">
        <v>139</v>
      </c>
      <c r="E76" s="4">
        <f t="shared" si="11"/>
        <v>-5044.371588556176</v>
      </c>
      <c r="F76" s="4">
        <f t="shared" si="12"/>
        <v>-5044.5</v>
      </c>
      <c r="G76" s="23"/>
      <c r="O76" s="7">
        <f t="shared" si="15"/>
        <v>4.207958879660619E-3</v>
      </c>
      <c r="P76" s="312">
        <f t="shared" si="14"/>
        <v>34764.902000000002</v>
      </c>
      <c r="Q76" s="33">
        <v>4.0941454273706768E-2</v>
      </c>
      <c r="R76" s="7">
        <f t="shared" si="6"/>
        <v>1.7706917932914653E-5</v>
      </c>
      <c r="S76" s="33"/>
      <c r="T76" s="7"/>
      <c r="U76" s="33"/>
      <c r="AE76" s="4">
        <v>6324</v>
      </c>
      <c r="AF76" s="4">
        <v>4.8680734471417964E-3</v>
      </c>
      <c r="AO76" s="4">
        <v>6230.5</v>
      </c>
      <c r="AP76" s="4">
        <v>4.6675690828124061E-3</v>
      </c>
      <c r="AR76" s="4">
        <v>8724.5</v>
      </c>
      <c r="AS76" s="4">
        <v>8.6841775337234139E-3</v>
      </c>
      <c r="AU76" s="4">
        <v>6237</v>
      </c>
      <c r="AV76" s="4">
        <v>5.040866177296266E-3</v>
      </c>
    </row>
    <row r="77" spans="1:48" x14ac:dyDescent="0.2">
      <c r="A77" s="4" t="s">
        <v>99</v>
      </c>
      <c r="B77" s="30"/>
      <c r="C77" s="66">
        <v>50283.447</v>
      </c>
      <c r="D77" s="66">
        <v>2E-3</v>
      </c>
      <c r="E77" s="4">
        <f t="shared" si="11"/>
        <v>-3475.9978812230784</v>
      </c>
      <c r="F77" s="4">
        <f t="shared" si="12"/>
        <v>-3476</v>
      </c>
      <c r="G77" s="4">
        <f t="shared" ref="G77:G91" si="16">C77-(C$7+F77*C$8)</f>
        <v>6.7553020198829472E-4</v>
      </c>
      <c r="L77" s="4">
        <f t="shared" ref="L77:L86" si="17">G77</f>
        <v>6.7553020198829472E-4</v>
      </c>
      <c r="O77" s="4">
        <f t="shared" si="15"/>
        <v>3.1039030440723151E-3</v>
      </c>
      <c r="P77" s="312">
        <f t="shared" si="14"/>
        <v>35264.947</v>
      </c>
      <c r="Q77" s="1"/>
      <c r="R77" s="7">
        <f t="shared" si="6"/>
        <v>5.8969946601712228E-6</v>
      </c>
      <c r="S77" s="4">
        <v>0.1</v>
      </c>
      <c r="T77" s="7">
        <f t="shared" si="7"/>
        <v>5.8969946601712236E-7</v>
      </c>
      <c r="U77" s="1"/>
      <c r="AE77" s="4">
        <v>6324</v>
      </c>
      <c r="AF77" s="4">
        <v>4.8680734471417964E-3</v>
      </c>
      <c r="AG77" s="4">
        <v>9</v>
      </c>
      <c r="AI77" s="4" t="s">
        <v>85</v>
      </c>
      <c r="AK77" s="4" t="s">
        <v>87</v>
      </c>
      <c r="AO77" s="4">
        <v>6230.5</v>
      </c>
      <c r="AP77" s="4">
        <v>4.6675690828124061E-3</v>
      </c>
      <c r="AR77" s="4">
        <v>8724.5</v>
      </c>
      <c r="AS77" s="4">
        <v>8.8841775359469466E-3</v>
      </c>
      <c r="AU77" s="4">
        <v>6237</v>
      </c>
      <c r="AV77" s="4">
        <v>5.040866177296266E-3</v>
      </c>
    </row>
    <row r="78" spans="1:48" x14ac:dyDescent="0.2">
      <c r="A78" s="4" t="s">
        <v>99</v>
      </c>
      <c r="B78" s="30"/>
      <c r="C78" s="66">
        <v>50285.38</v>
      </c>
      <c r="D78" s="66">
        <v>5.0000000000000001E-3</v>
      </c>
      <c r="E78" s="4">
        <f t="shared" si="11"/>
        <v>-3469.9350941213761</v>
      </c>
      <c r="F78" s="4">
        <f t="shared" si="12"/>
        <v>-3470</v>
      </c>
      <c r="G78" s="4">
        <f t="shared" si="16"/>
        <v>2.0693958285846747E-2</v>
      </c>
      <c r="L78" s="4">
        <f t="shared" si="17"/>
        <v>2.0693958285846747E-2</v>
      </c>
      <c r="O78" s="4">
        <f t="shared" si="15"/>
        <v>3.0993256833104698E-3</v>
      </c>
      <c r="P78" s="312">
        <f t="shared" si="14"/>
        <v>35266.879999999997</v>
      </c>
      <c r="Q78" s="1"/>
      <c r="R78" s="7">
        <f t="shared" si="6"/>
        <v>3.0957109641823247E-4</v>
      </c>
      <c r="S78" s="4">
        <v>0.1</v>
      </c>
      <c r="T78" s="7">
        <f t="shared" si="7"/>
        <v>3.0957109641823251E-5</v>
      </c>
      <c r="U78" s="1"/>
      <c r="AE78" s="4">
        <v>6404.5</v>
      </c>
      <c r="AF78" s="4">
        <v>4.591983619320672E-3</v>
      </c>
      <c r="AG78" s="4">
        <v>7</v>
      </c>
      <c r="AI78" s="4" t="s">
        <v>89</v>
      </c>
      <c r="AK78" s="4" t="s">
        <v>87</v>
      </c>
      <c r="AO78" s="4">
        <v>6231</v>
      </c>
      <c r="AP78" s="4">
        <v>5.1324380838195793E-3</v>
      </c>
      <c r="AR78" s="4">
        <v>8843.5</v>
      </c>
      <c r="AS78" s="4">
        <v>9.9630012700799853E-3</v>
      </c>
      <c r="AU78" s="4">
        <v>6255</v>
      </c>
      <c r="AV78" s="4">
        <v>5.0961504384758882E-3</v>
      </c>
    </row>
    <row r="79" spans="1:48" x14ac:dyDescent="0.2">
      <c r="A79" s="4" t="s">
        <v>100</v>
      </c>
      <c r="B79" s="30"/>
      <c r="C79" s="66">
        <v>50299.392</v>
      </c>
      <c r="D79" s="66">
        <v>5.0000000000000001E-3</v>
      </c>
      <c r="E79" s="4">
        <f t="shared" si="11"/>
        <v>-3425.9869446805151</v>
      </c>
      <c r="F79" s="4">
        <f t="shared" si="12"/>
        <v>-3426</v>
      </c>
      <c r="G79" s="4">
        <f t="shared" si="16"/>
        <v>4.162430930591654E-3</v>
      </c>
      <c r="L79" s="4">
        <f t="shared" si="17"/>
        <v>4.162430930591654E-3</v>
      </c>
      <c r="O79" s="4">
        <f t="shared" si="15"/>
        <v>3.0656759312459357E-3</v>
      </c>
      <c r="P79" s="312">
        <f t="shared" si="14"/>
        <v>35280.892</v>
      </c>
      <c r="Q79" s="1"/>
      <c r="R79" s="7">
        <f t="shared" si="6"/>
        <v>1.2028715285898265E-6</v>
      </c>
      <c r="S79" s="4">
        <v>0.1</v>
      </c>
      <c r="T79" s="7">
        <f t="shared" si="7"/>
        <v>1.2028715285898267E-7</v>
      </c>
      <c r="U79" s="1"/>
      <c r="AE79" s="4">
        <v>6454</v>
      </c>
      <c r="AF79" s="4">
        <v>5.8040153453475796E-3</v>
      </c>
      <c r="AG79" s="4">
        <v>6</v>
      </c>
      <c r="AI79" s="4" t="s">
        <v>89</v>
      </c>
      <c r="AK79" s="4" t="s">
        <v>87</v>
      </c>
      <c r="AO79" s="4">
        <v>6231</v>
      </c>
      <c r="AP79" s="4">
        <v>5.1324380838195793E-3</v>
      </c>
      <c r="AR79" s="4">
        <v>9167</v>
      </c>
      <c r="AS79" s="4">
        <v>9.7532490035519004E-3</v>
      </c>
      <c r="AU79" s="4">
        <v>6255</v>
      </c>
      <c r="AV79" s="4">
        <v>5.0961504384758882E-3</v>
      </c>
    </row>
    <row r="80" spans="1:48" x14ac:dyDescent="0.2">
      <c r="A80" s="4" t="s">
        <v>100</v>
      </c>
      <c r="B80" s="30"/>
      <c r="C80" s="66">
        <v>50313.411</v>
      </c>
      <c r="D80" s="66">
        <v>5.0000000000000001E-3</v>
      </c>
      <c r="E80" s="4">
        <f t="shared" si="11"/>
        <v>-3382.0168399837316</v>
      </c>
      <c r="F80" s="4">
        <f t="shared" si="12"/>
        <v>-3382</v>
      </c>
      <c r="G80" s="4">
        <f t="shared" si="16"/>
        <v>-5.3690964268753305E-3</v>
      </c>
      <c r="L80" s="4">
        <f t="shared" si="17"/>
        <v>-5.3690964268753305E-3</v>
      </c>
      <c r="O80" s="4">
        <f t="shared" si="15"/>
        <v>3.031881085114031E-3</v>
      </c>
      <c r="P80" s="312">
        <f t="shared" si="14"/>
        <v>35294.911</v>
      </c>
      <c r="Q80" s="1"/>
      <c r="R80" s="7">
        <f t="shared" si="6"/>
        <v>7.057642315695095E-5</v>
      </c>
      <c r="S80" s="4">
        <v>0.1</v>
      </c>
      <c r="T80" s="7">
        <f t="shared" si="7"/>
        <v>7.057642315695095E-6</v>
      </c>
      <c r="U80" s="1"/>
      <c r="AE80" s="4">
        <v>6454.5</v>
      </c>
      <c r="AF80" s="4">
        <v>4.678884353779722E-3</v>
      </c>
      <c r="AG80" s="4">
        <v>8</v>
      </c>
      <c r="AI80" s="4" t="s">
        <v>89</v>
      </c>
      <c r="AK80" s="4" t="s">
        <v>87</v>
      </c>
      <c r="AO80" s="4">
        <v>6237</v>
      </c>
      <c r="AP80" s="4">
        <v>5.040866177296266E-3</v>
      </c>
      <c r="AR80" s="4">
        <v>9769</v>
      </c>
      <c r="AS80" s="4">
        <v>1.2105533802241553E-2</v>
      </c>
      <c r="AU80" s="4">
        <v>6324</v>
      </c>
      <c r="AV80" s="4">
        <v>4.8680734471417964E-3</v>
      </c>
    </row>
    <row r="81" spans="1:48" x14ac:dyDescent="0.2">
      <c r="A81" s="4" t="s">
        <v>100</v>
      </c>
      <c r="B81" s="30"/>
      <c r="C81" s="66">
        <v>50357.415999999997</v>
      </c>
      <c r="D81" s="66">
        <v>5.0000000000000001E-3</v>
      </c>
      <c r="E81" s="4">
        <f t="shared" si="11"/>
        <v>-3243.9966918146888</v>
      </c>
      <c r="F81" s="4">
        <f t="shared" si="12"/>
        <v>-3244</v>
      </c>
      <c r="G81" s="4">
        <f t="shared" si="16"/>
        <v>1.0547495912760496E-3</v>
      </c>
      <c r="L81" s="4">
        <f t="shared" si="17"/>
        <v>1.0547495912760496E-3</v>
      </c>
      <c r="O81" s="4">
        <f t="shared" si="15"/>
        <v>2.9249469957488687E-3</v>
      </c>
      <c r="P81" s="312">
        <f t="shared" si="14"/>
        <v>35338.915999999997</v>
      </c>
      <c r="Q81" s="1"/>
      <c r="R81" s="7">
        <f t="shared" si="6"/>
        <v>3.4976383316968693E-6</v>
      </c>
      <c r="S81" s="4">
        <v>0.1</v>
      </c>
      <c r="T81" s="7">
        <f t="shared" si="7"/>
        <v>3.4976383316968697E-7</v>
      </c>
      <c r="U81" s="1"/>
      <c r="AE81" s="4">
        <v>6586</v>
      </c>
      <c r="AF81" s="4">
        <v>4.8794332760735415E-3</v>
      </c>
      <c r="AG81" s="4">
        <v>6</v>
      </c>
      <c r="AI81" s="4" t="s">
        <v>89</v>
      </c>
      <c r="AK81" s="4" t="s">
        <v>87</v>
      </c>
      <c r="AO81" s="4">
        <v>6237</v>
      </c>
      <c r="AP81" s="4">
        <v>5.040866177296266E-3</v>
      </c>
      <c r="AR81" s="4">
        <v>9769</v>
      </c>
      <c r="AS81" s="4">
        <v>1.220553379971534E-2</v>
      </c>
      <c r="AU81" s="4">
        <v>6324</v>
      </c>
      <c r="AV81" s="4">
        <v>4.8680734471417964E-3</v>
      </c>
    </row>
    <row r="82" spans="1:48" x14ac:dyDescent="0.2">
      <c r="A82" s="4" t="s">
        <v>100</v>
      </c>
      <c r="B82" s="30"/>
      <c r="C82" s="66">
        <v>50380.368999999999</v>
      </c>
      <c r="D82" s="66">
        <v>5.0000000000000001E-3</v>
      </c>
      <c r="E82" s="4">
        <f t="shared" si="11"/>
        <v>-3172.0054076214283</v>
      </c>
      <c r="F82" s="4">
        <f t="shared" si="12"/>
        <v>-3172</v>
      </c>
      <c r="G82" s="4">
        <f t="shared" si="16"/>
        <v>-1.7241133537027054E-3</v>
      </c>
      <c r="L82" s="4">
        <f t="shared" si="17"/>
        <v>-1.7241133537027054E-3</v>
      </c>
      <c r="O82" s="4">
        <f t="shared" si="15"/>
        <v>2.8685887106121967E-3</v>
      </c>
      <c r="P82" s="312">
        <f t="shared" si="14"/>
        <v>35361.868999999999</v>
      </c>
      <c r="Q82" s="1"/>
      <c r="R82" s="7">
        <f t="shared" si="6"/>
        <v>2.1092912251562364E-5</v>
      </c>
      <c r="S82" s="4">
        <v>0.1</v>
      </c>
      <c r="T82" s="7">
        <f t="shared" si="7"/>
        <v>2.1092912251562366E-6</v>
      </c>
      <c r="U82" s="1"/>
      <c r="AE82" s="4">
        <v>6950</v>
      </c>
      <c r="AF82" s="4">
        <v>5.9440705954330042E-3</v>
      </c>
      <c r="AG82" s="4">
        <v>8</v>
      </c>
      <c r="AI82" s="4" t="s">
        <v>89</v>
      </c>
      <c r="AK82" s="4" t="s">
        <v>87</v>
      </c>
      <c r="AO82" s="4">
        <v>6255</v>
      </c>
      <c r="AP82" s="4">
        <v>5.0961504384758882E-3</v>
      </c>
      <c r="AR82" s="4">
        <v>9769</v>
      </c>
      <c r="AS82" s="4">
        <v>1.3005533801333513E-2</v>
      </c>
      <c r="AU82" s="4">
        <v>6404.5</v>
      </c>
      <c r="AV82" s="4">
        <v>4.591983619320672E-3</v>
      </c>
    </row>
    <row r="83" spans="1:48" x14ac:dyDescent="0.2">
      <c r="A83" s="4" t="s">
        <v>101</v>
      </c>
      <c r="B83" s="30" t="s">
        <v>112</v>
      </c>
      <c r="C83" s="66">
        <v>50423.256999999998</v>
      </c>
      <c r="D83" s="66">
        <v>4.0000000000000001E-3</v>
      </c>
      <c r="E83" s="4">
        <f t="shared" si="11"/>
        <v>-3037.4886910057226</v>
      </c>
      <c r="F83" s="4">
        <f t="shared" si="12"/>
        <v>-3037.5</v>
      </c>
      <c r="G83" s="4">
        <f t="shared" si="16"/>
        <v>3.6056496101082303E-3</v>
      </c>
      <c r="L83" s="4">
        <f t="shared" si="17"/>
        <v>3.6056496101082303E-3</v>
      </c>
      <c r="O83" s="4">
        <f t="shared" si="15"/>
        <v>2.7622675284515886E-3</v>
      </c>
      <c r="P83" s="312">
        <f t="shared" si="14"/>
        <v>35404.756999999998</v>
      </c>
      <c r="Q83" s="1"/>
      <c r="R83" s="7">
        <f t="shared" si="6"/>
        <v>7.1129333565949026E-7</v>
      </c>
      <c r="S83" s="4">
        <v>0.1</v>
      </c>
      <c r="T83" s="7">
        <f t="shared" si="7"/>
        <v>7.1129333565949026E-8</v>
      </c>
      <c r="U83" s="1"/>
      <c r="AE83" s="4">
        <v>6972</v>
      </c>
      <c r="AF83" s="4">
        <v>6.5683069187798537E-3</v>
      </c>
      <c r="AG83" s="4">
        <v>7</v>
      </c>
      <c r="AI83" s="4" t="s">
        <v>89</v>
      </c>
      <c r="AK83" s="4" t="s">
        <v>87</v>
      </c>
      <c r="AO83" s="4">
        <v>6255</v>
      </c>
      <c r="AP83" s="4">
        <v>5.0961504384758882E-3</v>
      </c>
      <c r="AR83" s="4">
        <v>9816.5</v>
      </c>
      <c r="AS83" s="4">
        <v>1.1718089495843742E-2</v>
      </c>
      <c r="AU83" s="4">
        <v>6454</v>
      </c>
      <c r="AV83" s="4">
        <v>5.8040153453475796E-3</v>
      </c>
    </row>
    <row r="84" spans="1:48" x14ac:dyDescent="0.2">
      <c r="A84" s="4" t="s">
        <v>102</v>
      </c>
      <c r="B84" s="30"/>
      <c r="C84" s="66">
        <v>50673.387000000002</v>
      </c>
      <c r="D84" s="66">
        <v>4.0000000000000001E-3</v>
      </c>
      <c r="E84" s="4">
        <f t="shared" si="11"/>
        <v>-2252.96466733738</v>
      </c>
      <c r="F84" s="4">
        <f t="shared" si="12"/>
        <v>-2253</v>
      </c>
      <c r="G84" s="4">
        <f t="shared" si="16"/>
        <v>1.1265122077020351E-2</v>
      </c>
      <c r="L84" s="4">
        <f t="shared" si="17"/>
        <v>1.1265122077020351E-2</v>
      </c>
      <c r="O84" s="4">
        <f t="shared" si="15"/>
        <v>2.1151103999606301E-3</v>
      </c>
      <c r="P84" s="312">
        <f t="shared" si="14"/>
        <v>35654.887000000002</v>
      </c>
      <c r="Q84" s="1"/>
      <c r="R84" s="7">
        <f t="shared" si="6"/>
        <v>8.3722713690329243E-5</v>
      </c>
      <c r="S84" s="4">
        <v>0.1</v>
      </c>
      <c r="T84" s="7">
        <f t="shared" si="7"/>
        <v>8.3722713690329243E-6</v>
      </c>
      <c r="U84" s="1"/>
      <c r="AE84" s="4">
        <v>6986</v>
      </c>
      <c r="AF84" s="4">
        <v>5.9046391179435886E-3</v>
      </c>
      <c r="AG84" s="4">
        <v>6</v>
      </c>
      <c r="AI84" s="4" t="s">
        <v>89</v>
      </c>
      <c r="AK84" s="4" t="s">
        <v>87</v>
      </c>
      <c r="AO84" s="4">
        <v>6324</v>
      </c>
      <c r="AP84" s="4">
        <v>4.8680734471417964E-3</v>
      </c>
      <c r="AU84" s="4">
        <v>6454.5</v>
      </c>
      <c r="AV84" s="4">
        <v>4.678884353779722E-3</v>
      </c>
    </row>
    <row r="85" spans="1:48" x14ac:dyDescent="0.2">
      <c r="A85" s="4" t="s">
        <v>102</v>
      </c>
      <c r="B85" s="30" t="s">
        <v>112</v>
      </c>
      <c r="C85" s="66">
        <v>50684.379000000001</v>
      </c>
      <c r="D85" s="66">
        <v>5.0000000000000001E-3</v>
      </c>
      <c r="E85" s="4">
        <f t="shared" ref="E85:E116" si="18">(C85-C$7)/C$8</f>
        <v>-2218.4886425976006</v>
      </c>
      <c r="F85" s="4">
        <f t="shared" ref="F85:F116" si="19">ROUND(2*E85,0)/2</f>
        <v>-2218.5</v>
      </c>
      <c r="G85" s="4">
        <f t="shared" si="16"/>
        <v>3.621083582402207E-3</v>
      </c>
      <c r="L85" s="4">
        <f t="shared" si="17"/>
        <v>3.621083582402207E-3</v>
      </c>
      <c r="O85" s="4">
        <f t="shared" si="15"/>
        <v>2.0855915268184317E-3</v>
      </c>
      <c r="P85" s="312">
        <f t="shared" ref="P85:P116" si="20">C85-15018.5</f>
        <v>35665.879000000001</v>
      </c>
      <c r="Q85" s="1"/>
      <c r="R85" s="7">
        <f t="shared" si="6"/>
        <v>2.3577358527608875E-6</v>
      </c>
      <c r="S85" s="4">
        <v>0.1</v>
      </c>
      <c r="T85" s="7">
        <f t="shared" si="7"/>
        <v>2.3577358527608876E-7</v>
      </c>
      <c r="U85" s="1"/>
      <c r="AE85" s="4">
        <v>6986</v>
      </c>
      <c r="AF85" s="4">
        <v>5.9046391179435886E-3</v>
      </c>
      <c r="AG85" s="4">
        <v>7</v>
      </c>
      <c r="AI85" s="4" t="s">
        <v>89</v>
      </c>
      <c r="AK85" s="4" t="s">
        <v>87</v>
      </c>
      <c r="AO85" s="4">
        <v>6324</v>
      </c>
      <c r="AP85" s="4">
        <v>4.8680734471417964E-3</v>
      </c>
      <c r="AU85" s="4">
        <v>6586</v>
      </c>
      <c r="AV85" s="4">
        <v>4.8794332760735415E-3</v>
      </c>
    </row>
    <row r="86" spans="1:48" ht="13.5" thickBot="1" x14ac:dyDescent="0.25">
      <c r="A86" s="4" t="s">
        <v>102</v>
      </c>
      <c r="B86" s="30"/>
      <c r="C86" s="66">
        <v>50688.368000000002</v>
      </c>
      <c r="D86" s="66">
        <v>5.0000000000000001E-3</v>
      </c>
      <c r="E86" s="4">
        <f t="shared" si="18"/>
        <v>-2205.97728318284</v>
      </c>
      <c r="F86" s="137">
        <f t="shared" si="19"/>
        <v>-2206</v>
      </c>
      <c r="G86" s="137">
        <f t="shared" si="16"/>
        <v>7.2428087660227902E-3</v>
      </c>
      <c r="L86" s="4">
        <f t="shared" si="17"/>
        <v>7.2428087660227902E-3</v>
      </c>
      <c r="O86" s="4">
        <f t="shared" si="15"/>
        <v>2.0748742677495283E-3</v>
      </c>
      <c r="P86" s="312">
        <f t="shared" si="20"/>
        <v>35669.868000000002</v>
      </c>
      <c r="Q86" s="1"/>
      <c r="R86" s="7">
        <f t="shared" ref="R86:R149" si="21">+(O86-G86)^2</f>
        <v>2.6707546978442913E-5</v>
      </c>
      <c r="S86" s="4">
        <v>0.1</v>
      </c>
      <c r="T86" s="7">
        <f>+S86*R86</f>
        <v>2.6707546978442913E-6</v>
      </c>
      <c r="U86" s="1"/>
      <c r="AE86" s="4">
        <v>7154</v>
      </c>
      <c r="AF86" s="4">
        <v>6.2206255752244033E-3</v>
      </c>
      <c r="AG86" s="4">
        <v>6</v>
      </c>
      <c r="AI86" s="4" t="s">
        <v>89</v>
      </c>
      <c r="AK86" s="4" t="s">
        <v>87</v>
      </c>
      <c r="AO86" s="4">
        <v>6404.5</v>
      </c>
      <c r="AP86" s="4">
        <v>4.591983619320672E-3</v>
      </c>
      <c r="AU86" s="4">
        <v>6950</v>
      </c>
      <c r="AV86" s="4">
        <v>5.9440705954330042E-3</v>
      </c>
    </row>
    <row r="87" spans="1:48" x14ac:dyDescent="0.2">
      <c r="A87" s="4" t="s">
        <v>82</v>
      </c>
      <c r="B87" s="43"/>
      <c r="C87" s="65">
        <v>51391.5409</v>
      </c>
      <c r="D87" s="66">
        <v>2.0000000000000001E-4</v>
      </c>
      <c r="E87" s="4">
        <f t="shared" si="18"/>
        <v>-0.49999999999458411</v>
      </c>
      <c r="F87" s="7">
        <f t="shared" si="19"/>
        <v>-0.5</v>
      </c>
      <c r="G87" s="7">
        <f t="shared" si="16"/>
        <v>0</v>
      </c>
      <c r="J87" s="4">
        <f>+G87</f>
        <v>0</v>
      </c>
      <c r="O87" s="4">
        <f t="shared" si="15"/>
        <v>6.1244806980225417E-7</v>
      </c>
      <c r="P87" s="312">
        <f t="shared" si="20"/>
        <v>36373.0409</v>
      </c>
      <c r="Q87" s="1"/>
      <c r="R87" s="7">
        <f t="shared" si="21"/>
        <v>3.7509263820450679E-13</v>
      </c>
      <c r="S87" s="4">
        <v>0.1</v>
      </c>
      <c r="T87" s="7">
        <f>+S87*R87</f>
        <v>3.7509263820450679E-14</v>
      </c>
      <c r="U87" s="1"/>
      <c r="AE87" s="4">
        <v>7154</v>
      </c>
      <c r="AF87" s="4">
        <v>6.2206255752244033E-3</v>
      </c>
      <c r="AO87" s="4">
        <v>6454</v>
      </c>
      <c r="AP87" s="4">
        <v>5.8040153453475796E-3</v>
      </c>
      <c r="AU87" s="4">
        <v>6972</v>
      </c>
      <c r="AV87" s="4">
        <v>6.5683069187798537E-3</v>
      </c>
    </row>
    <row r="88" spans="1:48" x14ac:dyDescent="0.2">
      <c r="A88" s="21" t="s">
        <v>77</v>
      </c>
      <c r="B88" s="43"/>
      <c r="C88" s="65">
        <v>51622.852099999996</v>
      </c>
      <c r="D88" s="66">
        <v>1E-4</v>
      </c>
      <c r="E88" s="4">
        <f t="shared" si="18"/>
        <v>724.99951362710578</v>
      </c>
      <c r="F88" s="4">
        <f t="shared" si="19"/>
        <v>725</v>
      </c>
      <c r="G88" s="4">
        <f t="shared" si="16"/>
        <v>-1.5507039643125609E-4</v>
      </c>
      <c r="K88" s="4">
        <f>G88</f>
        <v>-1.5507039643125609E-4</v>
      </c>
      <c r="O88" s="4">
        <f t="shared" si="15"/>
        <v>-7.6140004864050305E-4</v>
      </c>
      <c r="P88" s="312">
        <f t="shared" si="20"/>
        <v>36604.352099999996</v>
      </c>
      <c r="Q88" s="1"/>
      <c r="R88" s="7">
        <f t="shared" si="21"/>
        <v>3.6763564714818636E-7</v>
      </c>
      <c r="U88" s="1"/>
      <c r="V88" s="4">
        <f>+(O88-G88)^2</f>
        <v>3.6763564714818636E-7</v>
      </c>
      <c r="W88" s="4">
        <f>G88</f>
        <v>-1.5507039643125609E-4</v>
      </c>
      <c r="Z88" s="4" t="s">
        <v>56</v>
      </c>
      <c r="AA88" s="3" t="s">
        <v>63</v>
      </c>
      <c r="AB88" s="4" t="s">
        <v>47</v>
      </c>
      <c r="AE88" s="4">
        <v>7154</v>
      </c>
      <c r="AF88" s="4">
        <v>6.2206255752244033E-3</v>
      </c>
      <c r="AO88" s="4">
        <v>6454.5</v>
      </c>
      <c r="AP88" s="4">
        <v>4.678884353779722E-3</v>
      </c>
      <c r="AU88" s="4">
        <v>6986</v>
      </c>
      <c r="AV88" s="4">
        <v>5.9046391179435886E-3</v>
      </c>
    </row>
    <row r="89" spans="1:48" x14ac:dyDescent="0.2">
      <c r="A89" s="21" t="s">
        <v>77</v>
      </c>
      <c r="B89" s="43" t="s">
        <v>112</v>
      </c>
      <c r="C89" s="65">
        <v>51634.809083596338</v>
      </c>
      <c r="D89" s="66">
        <v>1.2E-4</v>
      </c>
      <c r="E89" s="4">
        <f t="shared" si="18"/>
        <v>762.50217577054218</v>
      </c>
      <c r="F89" s="4">
        <f t="shared" si="19"/>
        <v>762.5</v>
      </c>
      <c r="G89" s="4">
        <f t="shared" si="16"/>
        <v>6.9370149140013382E-4</v>
      </c>
      <c r="K89" s="4">
        <f>G89</f>
        <v>6.9370149140013382E-4</v>
      </c>
      <c r="O89" s="4">
        <f t="shared" si="15"/>
        <v>-8.0185951043809352E-4</v>
      </c>
      <c r="P89" s="312">
        <f t="shared" si="20"/>
        <v>36616.309083596338</v>
      </c>
      <c r="Q89" s="1"/>
      <c r="R89" s="7">
        <f t="shared" si="21"/>
        <v>2.236702710219362E-6</v>
      </c>
      <c r="U89" s="1"/>
      <c r="V89" s="4">
        <f>+(O89-G89)^2</f>
        <v>2.236702710219362E-6</v>
      </c>
      <c r="W89" s="4">
        <f>G89</f>
        <v>6.9370149140013382E-4</v>
      </c>
      <c r="AE89" s="4">
        <v>7160.5</v>
      </c>
      <c r="AF89" s="4">
        <v>6.8039226680411957E-3</v>
      </c>
      <c r="AO89" s="4">
        <v>6586</v>
      </c>
      <c r="AP89" s="4">
        <v>4.8794332760735415E-3</v>
      </c>
      <c r="AU89" s="4">
        <v>6986</v>
      </c>
      <c r="AV89" s="4">
        <v>5.9046391179435886E-3</v>
      </c>
    </row>
    <row r="90" spans="1:48" x14ac:dyDescent="0.2">
      <c r="A90" s="4" t="s">
        <v>109</v>
      </c>
      <c r="B90" s="30"/>
      <c r="C90" s="66">
        <v>51799.483200000002</v>
      </c>
      <c r="D90" s="66"/>
      <c r="E90" s="4">
        <f t="shared" si="18"/>
        <v>1278.9968001459861</v>
      </c>
      <c r="F90" s="4">
        <f t="shared" si="19"/>
        <v>1279</v>
      </c>
      <c r="G90" s="4">
        <f t="shared" si="16"/>
        <v>-1.0202102930634283E-3</v>
      </c>
      <c r="M90" s="4">
        <f>G90</f>
        <v>-1.0202102930634283E-3</v>
      </c>
      <c r="O90" s="4">
        <f t="shared" si="15"/>
        <v>-1.3698436233367311E-3</v>
      </c>
      <c r="P90" s="312">
        <f t="shared" si="20"/>
        <v>36780.983200000002</v>
      </c>
      <c r="Q90" s="1"/>
      <c r="R90" s="7">
        <f t="shared" si="21"/>
        <v>1.2224346563800047E-7</v>
      </c>
      <c r="U90" s="1"/>
      <c r="V90" s="4">
        <f>+(O90-G90)^2</f>
        <v>1.2224346563800047E-7</v>
      </c>
      <c r="AE90" s="4">
        <v>7335.5</v>
      </c>
      <c r="AF90" s="4">
        <v>6.2580752273788676E-3</v>
      </c>
      <c r="AO90" s="4">
        <v>6950</v>
      </c>
      <c r="AP90" s="4">
        <v>5.9440705954330042E-3</v>
      </c>
      <c r="AU90" s="4">
        <v>7154</v>
      </c>
      <c r="AV90" s="4">
        <v>6.2206255752244033E-3</v>
      </c>
    </row>
    <row r="91" spans="1:48" x14ac:dyDescent="0.2">
      <c r="A91" s="4" t="s">
        <v>109</v>
      </c>
      <c r="B91" s="30"/>
      <c r="C91" s="66">
        <v>51854.323799999998</v>
      </c>
      <c r="D91" s="66"/>
      <c r="E91" s="4">
        <f t="shared" si="18"/>
        <v>1451.002429908038</v>
      </c>
      <c r="F91" s="4">
        <f t="shared" si="19"/>
        <v>1451</v>
      </c>
      <c r="G91" s="4">
        <f t="shared" si="16"/>
        <v>7.7472821431001648E-4</v>
      </c>
      <c r="M91" s="4">
        <f>G91</f>
        <v>7.7472821431001648E-4</v>
      </c>
      <c r="O91" s="4">
        <f t="shared" si="15"/>
        <v>-1.5634259663013773E-3</v>
      </c>
      <c r="P91" s="312">
        <f t="shared" si="20"/>
        <v>36835.823799999998</v>
      </c>
      <c r="Q91" s="1"/>
      <c r="R91" s="7">
        <f t="shared" si="21"/>
        <v>5.4669649723105383E-6</v>
      </c>
      <c r="U91" s="1"/>
      <c r="V91" s="4">
        <f>+(O91-G91)^2</f>
        <v>5.4669649723105383E-6</v>
      </c>
      <c r="AE91" s="4">
        <v>7335.5</v>
      </c>
      <c r="AF91" s="4">
        <v>6.958075231523253E-3</v>
      </c>
      <c r="AO91" s="4">
        <v>6972</v>
      </c>
      <c r="AP91" s="4">
        <v>6.5683069187798537E-3</v>
      </c>
      <c r="AU91" s="4">
        <v>7154</v>
      </c>
      <c r="AV91" s="4">
        <v>6.2206255752244033E-3</v>
      </c>
    </row>
    <row r="92" spans="1:48" x14ac:dyDescent="0.2">
      <c r="A92" s="4" t="s">
        <v>109</v>
      </c>
      <c r="B92" s="30"/>
      <c r="C92" s="66">
        <v>51854.395299999996</v>
      </c>
      <c r="D92" s="66"/>
      <c r="E92" s="4">
        <f t="shared" si="18"/>
        <v>1451.2266871650279</v>
      </c>
      <c r="F92" s="4">
        <f t="shared" si="19"/>
        <v>1451</v>
      </c>
      <c r="O92" s="4">
        <f t="shared" si="15"/>
        <v>-1.5634259663013773E-3</v>
      </c>
      <c r="P92" s="312">
        <f t="shared" si="20"/>
        <v>36835.895299999996</v>
      </c>
      <c r="Q92" s="33">
        <v>7.2274728212505579E-2</v>
      </c>
      <c r="R92" s="7">
        <f t="shared" si="21"/>
        <v>2.4443007521053953E-6</v>
      </c>
      <c r="S92" s="33"/>
      <c r="T92" s="33"/>
      <c r="U92" s="33"/>
      <c r="AE92" s="4">
        <v>7335.5</v>
      </c>
      <c r="AF92" s="4">
        <v>6.958075231523253E-3</v>
      </c>
      <c r="AO92" s="4">
        <v>6986</v>
      </c>
      <c r="AP92" s="4">
        <v>5.9046391179435886E-3</v>
      </c>
      <c r="AU92" s="4">
        <v>7154</v>
      </c>
      <c r="AV92" s="4">
        <v>6.2206255752244033E-3</v>
      </c>
    </row>
    <row r="93" spans="1:48" x14ac:dyDescent="0.2">
      <c r="A93" s="4" t="s">
        <v>109</v>
      </c>
      <c r="B93" s="30"/>
      <c r="C93" s="66">
        <v>51858.307999999997</v>
      </c>
      <c r="D93" s="66"/>
      <c r="E93" s="4">
        <f t="shared" si="18"/>
        <v>1463.4987342901536</v>
      </c>
      <c r="F93" s="4">
        <f t="shared" si="19"/>
        <v>1463.5</v>
      </c>
      <c r="G93" s="4">
        <f t="shared" ref="G93:G101" si="22">C93-(C$7+F93*C$8)</f>
        <v>-4.0354660450248048E-4</v>
      </c>
      <c r="M93" s="4">
        <f>G93</f>
        <v>-4.0354660450248048E-4</v>
      </c>
      <c r="O93" s="4">
        <f t="shared" si="15"/>
        <v>-1.5775808718076099E-3</v>
      </c>
      <c r="P93" s="312">
        <f t="shared" si="20"/>
        <v>36839.807999999997</v>
      </c>
      <c r="Q93" s="1"/>
      <c r="R93" s="7">
        <f t="shared" si="21"/>
        <v>1.3783564608066922E-6</v>
      </c>
      <c r="U93" s="1"/>
      <c r="V93" s="4">
        <f t="shared" ref="V93:V101" si="23">+(O93-G93)^2</f>
        <v>1.3783564608066922E-6</v>
      </c>
      <c r="AE93" s="4">
        <v>7335.5</v>
      </c>
      <c r="AF93" s="4">
        <v>6.958075231523253E-3</v>
      </c>
      <c r="AO93" s="4">
        <v>6986</v>
      </c>
      <c r="AP93" s="4">
        <v>5.9046391179435886E-3</v>
      </c>
      <c r="AU93" s="4">
        <v>7160.5</v>
      </c>
      <c r="AV93" s="4">
        <v>6.8039226680411957E-3</v>
      </c>
    </row>
    <row r="94" spans="1:48" x14ac:dyDescent="0.2">
      <c r="A94" s="47" t="s">
        <v>114</v>
      </c>
      <c r="B94" s="43" t="s">
        <v>112</v>
      </c>
      <c r="C94" s="68">
        <v>51900.394800000002</v>
      </c>
      <c r="D94" s="68">
        <v>2.0000000000000001E-4</v>
      </c>
      <c r="E94" s="4">
        <f t="shared" si="18"/>
        <v>1595.502515041474</v>
      </c>
      <c r="F94" s="4">
        <f t="shared" si="19"/>
        <v>1595.5</v>
      </c>
      <c r="G94" s="23">
        <f t="shared" si="22"/>
        <v>8.0187133426079527E-4</v>
      </c>
      <c r="J94" s="4">
        <f>G94</f>
        <v>8.0187133426079527E-4</v>
      </c>
      <c r="O94" s="4">
        <f t="shared" si="15"/>
        <v>-1.7277714271148443E-3</v>
      </c>
      <c r="P94" s="312">
        <f t="shared" si="20"/>
        <v>36881.894800000002</v>
      </c>
      <c r="Q94" s="1"/>
      <c r="R94" s="7">
        <f t="shared" si="21"/>
        <v>6.3990925001801704E-6</v>
      </c>
      <c r="U94" s="1"/>
      <c r="V94" s="4">
        <f t="shared" si="23"/>
        <v>6.3990925001801704E-6</v>
      </c>
      <c r="AE94" s="4">
        <v>7388</v>
      </c>
      <c r="AF94" s="4">
        <v>5.4093209982966073E-3</v>
      </c>
      <c r="AO94" s="4">
        <v>7154</v>
      </c>
      <c r="AP94" s="4">
        <v>6.2206255752244033E-3</v>
      </c>
      <c r="AU94" s="4">
        <v>7335.5</v>
      </c>
      <c r="AV94" s="4">
        <v>6.2580752273788676E-3</v>
      </c>
    </row>
    <row r="95" spans="1:48" x14ac:dyDescent="0.2">
      <c r="A95" s="21" t="s">
        <v>79</v>
      </c>
      <c r="B95" s="43" t="s">
        <v>112</v>
      </c>
      <c r="C95" s="65">
        <v>51935.784679999997</v>
      </c>
      <c r="D95" s="69">
        <v>6.9999999999999994E-5</v>
      </c>
      <c r="E95" s="4">
        <f t="shared" si="18"/>
        <v>1706.5016397155855</v>
      </c>
      <c r="F95" s="4">
        <f t="shared" si="19"/>
        <v>1706.5</v>
      </c>
      <c r="G95" s="4">
        <f t="shared" si="22"/>
        <v>5.2279094961704686E-4</v>
      </c>
      <c r="K95" s="4">
        <f>G95</f>
        <v>5.2279094961704686E-4</v>
      </c>
      <c r="O95" s="4">
        <f t="shared" si="15"/>
        <v>-1.855078779996952E-3</v>
      </c>
      <c r="P95" s="312">
        <f t="shared" si="20"/>
        <v>36917.284679999997</v>
      </c>
      <c r="Q95" s="1"/>
      <c r="R95" s="7">
        <f t="shared" si="21"/>
        <v>5.6542644510145522E-6</v>
      </c>
      <c r="U95" s="1"/>
      <c r="V95" s="4">
        <f t="shared" si="23"/>
        <v>5.6542644510145522E-6</v>
      </c>
      <c r="W95" s="4">
        <f>G95</f>
        <v>5.2279094961704686E-4</v>
      </c>
      <c r="AE95" s="4">
        <v>7439</v>
      </c>
      <c r="AF95" s="4">
        <v>4.9659597425488755E-3</v>
      </c>
      <c r="AO95" s="4">
        <v>7154</v>
      </c>
      <c r="AP95" s="4">
        <v>6.2206255752244033E-3</v>
      </c>
      <c r="AU95" s="4">
        <v>7335.5</v>
      </c>
      <c r="AV95" s="4">
        <v>6.958075231523253E-3</v>
      </c>
    </row>
    <row r="96" spans="1:48" x14ac:dyDescent="0.2">
      <c r="A96" s="21" t="s">
        <v>79</v>
      </c>
      <c r="B96" s="43" t="s">
        <v>112</v>
      </c>
      <c r="C96" s="65">
        <v>51957.783066969365</v>
      </c>
      <c r="D96" s="69">
        <v>1.3999999999999999E-4</v>
      </c>
      <c r="E96" s="4">
        <f t="shared" si="18"/>
        <v>1775.4988134229432</v>
      </c>
      <c r="F96" s="4">
        <f t="shared" si="19"/>
        <v>1775.5</v>
      </c>
      <c r="G96" s="4">
        <f t="shared" si="22"/>
        <v>-3.7831667577847838E-4</v>
      </c>
      <c r="K96" s="4">
        <f>G96</f>
        <v>-3.7831667577847838E-4</v>
      </c>
      <c r="O96" s="4">
        <f t="shared" si="15"/>
        <v>-1.9346811933456515E-3</v>
      </c>
      <c r="P96" s="312">
        <f t="shared" si="20"/>
        <v>36939.283066969365</v>
      </c>
      <c r="Q96" s="1"/>
      <c r="R96" s="7">
        <f t="shared" si="21"/>
        <v>2.4222705115420993E-6</v>
      </c>
      <c r="U96" s="1"/>
      <c r="V96" s="4">
        <f t="shared" si="23"/>
        <v>2.4222705115420993E-6</v>
      </c>
      <c r="W96" s="4">
        <f>G96</f>
        <v>-3.7831667577847838E-4</v>
      </c>
      <c r="AE96" s="4">
        <v>7439.5</v>
      </c>
      <c r="AF96" s="4">
        <v>5.550828755076509E-3</v>
      </c>
      <c r="AO96" s="4">
        <v>7154</v>
      </c>
      <c r="AP96" s="4">
        <v>6.2206255752244033E-3</v>
      </c>
      <c r="AU96" s="4">
        <v>7335.5</v>
      </c>
      <c r="AV96" s="4">
        <v>6.958075231523253E-3</v>
      </c>
    </row>
    <row r="97" spans="1:48" x14ac:dyDescent="0.2">
      <c r="A97" s="47" t="s">
        <v>115</v>
      </c>
      <c r="B97" s="43" t="s">
        <v>112</v>
      </c>
      <c r="C97" s="68">
        <v>51968.305399999997</v>
      </c>
      <c r="D97" s="68">
        <v>1E-4</v>
      </c>
      <c r="E97" s="4">
        <f t="shared" si="18"/>
        <v>1808.5017440892768</v>
      </c>
      <c r="F97" s="4">
        <f t="shared" si="19"/>
        <v>1808.5</v>
      </c>
      <c r="G97" s="23">
        <f t="shared" si="22"/>
        <v>5.5606844398425892E-4</v>
      </c>
      <c r="J97" s="4">
        <f>G97</f>
        <v>5.5606844398425892E-4</v>
      </c>
      <c r="O97" s="4">
        <f t="shared" si="15"/>
        <v>-1.9728780456841292E-3</v>
      </c>
      <c r="P97" s="312">
        <f t="shared" si="20"/>
        <v>36949.805399999997</v>
      </c>
      <c r="Q97" s="1"/>
      <c r="R97" s="7">
        <f t="shared" si="21"/>
        <v>6.3955703476060626E-6</v>
      </c>
      <c r="U97" s="1"/>
      <c r="V97" s="4">
        <f t="shared" si="23"/>
        <v>6.3955703476060626E-6</v>
      </c>
      <c r="AE97" s="4">
        <v>7441.5</v>
      </c>
      <c r="AF97" s="4">
        <v>5.5903047832543962E-3</v>
      </c>
      <c r="AO97" s="4">
        <v>7160.5</v>
      </c>
      <c r="AP97" s="4">
        <v>6.8039226680411957E-3</v>
      </c>
      <c r="AU97" s="4">
        <v>7335.5</v>
      </c>
      <c r="AV97" s="4">
        <v>6.958075231523253E-3</v>
      </c>
    </row>
    <row r="98" spans="1:48" x14ac:dyDescent="0.2">
      <c r="A98" s="47" t="s">
        <v>114</v>
      </c>
      <c r="B98" s="48"/>
      <c r="C98" s="68">
        <v>52143.502200000003</v>
      </c>
      <c r="D98" s="68">
        <v>2.0000000000000001E-4</v>
      </c>
      <c r="E98" s="4">
        <f t="shared" si="18"/>
        <v>2358.0003986681736</v>
      </c>
      <c r="F98" s="4">
        <f t="shared" si="19"/>
        <v>2358</v>
      </c>
      <c r="G98" s="23">
        <f t="shared" si="22"/>
        <v>1.2710747978417203E-4</v>
      </c>
      <c r="J98" s="4">
        <f>G98</f>
        <v>1.2710747978417203E-4</v>
      </c>
      <c r="O98" s="4">
        <f t="shared" si="15"/>
        <v>-2.6209078947093626E-3</v>
      </c>
      <c r="P98" s="312">
        <f t="shared" si="20"/>
        <v>37125.002200000003</v>
      </c>
      <c r="Q98" s="1"/>
      <c r="R98" s="7">
        <f t="shared" si="21"/>
        <v>7.551588498452841E-6</v>
      </c>
      <c r="U98" s="1"/>
      <c r="V98" s="4">
        <f t="shared" si="23"/>
        <v>7.551588498452841E-6</v>
      </c>
      <c r="AE98" s="4">
        <v>7442</v>
      </c>
      <c r="AF98" s="4">
        <v>5.375173786887899E-3</v>
      </c>
      <c r="AO98" s="4">
        <v>7335.5</v>
      </c>
      <c r="AP98" s="4">
        <v>6.2580752273788676E-3</v>
      </c>
      <c r="AU98" s="4">
        <v>7388</v>
      </c>
      <c r="AV98" s="4">
        <v>5.4093209982966073E-3</v>
      </c>
    </row>
    <row r="99" spans="1:48" x14ac:dyDescent="0.2">
      <c r="A99" s="35" t="s">
        <v>110</v>
      </c>
      <c r="B99" s="30" t="s">
        <v>111</v>
      </c>
      <c r="C99" s="66">
        <v>52185.268700000001</v>
      </c>
      <c r="D99" s="66">
        <v>2.0000000000000001E-4</v>
      </c>
      <c r="E99" s="4">
        <f t="shared" si="18"/>
        <v>2488.9995696374358</v>
      </c>
      <c r="F99" s="4">
        <f t="shared" si="19"/>
        <v>2489</v>
      </c>
      <c r="G99" s="4">
        <f t="shared" si="22"/>
        <v>-1.3721260620513931E-4</v>
      </c>
      <c r="J99" s="4">
        <f>G99</f>
        <v>-1.3721260620513931E-4</v>
      </c>
      <c r="O99" s="4">
        <f t="shared" si="15"/>
        <v>-2.7787377846213361E-3</v>
      </c>
      <c r="P99" s="312">
        <f t="shared" si="20"/>
        <v>37166.768700000001</v>
      </c>
      <c r="Q99" s="1"/>
      <c r="R99" s="7">
        <f t="shared" si="21"/>
        <v>6.9776552682067202E-6</v>
      </c>
      <c r="U99" s="1"/>
      <c r="V99" s="4">
        <f t="shared" si="23"/>
        <v>6.9776552682067202E-6</v>
      </c>
      <c r="W99" s="4">
        <f>G99</f>
        <v>-1.3721260620513931E-4</v>
      </c>
      <c r="AE99" s="4">
        <v>7445</v>
      </c>
      <c r="AF99" s="4">
        <v>5.8843878287007101E-3</v>
      </c>
      <c r="AO99" s="4">
        <v>7335.5</v>
      </c>
      <c r="AP99" s="4">
        <v>6.958075231523253E-3</v>
      </c>
      <c r="AU99" s="4">
        <v>7439</v>
      </c>
      <c r="AV99" s="4">
        <v>4.9659597425488755E-3</v>
      </c>
    </row>
    <row r="100" spans="1:48" x14ac:dyDescent="0.2">
      <c r="A100" s="35" t="s">
        <v>110</v>
      </c>
      <c r="B100" s="30" t="s">
        <v>112</v>
      </c>
      <c r="C100" s="66">
        <v>52185.428500000002</v>
      </c>
      <c r="D100" s="66">
        <v>1E-4</v>
      </c>
      <c r="E100" s="4">
        <f t="shared" si="18"/>
        <v>2489.5007767656621</v>
      </c>
      <c r="F100" s="4">
        <f t="shared" si="19"/>
        <v>2489.5</v>
      </c>
      <c r="G100" s="4">
        <f t="shared" si="22"/>
        <v>2.4765639682300389E-4</v>
      </c>
      <c r="J100" s="4">
        <f>G100</f>
        <v>2.4765639682300389E-4</v>
      </c>
      <c r="O100" s="4">
        <f t="shared" si="15"/>
        <v>-2.7793426526074752E-3</v>
      </c>
      <c r="P100" s="312">
        <f t="shared" si="20"/>
        <v>37166.928500000002</v>
      </c>
      <c r="Q100" s="1"/>
      <c r="R100" s="7">
        <f t="shared" si="21"/>
        <v>9.1627232452530239E-6</v>
      </c>
      <c r="U100" s="1"/>
      <c r="V100" s="4">
        <f t="shared" si="23"/>
        <v>9.1627232452530239E-6</v>
      </c>
      <c r="W100" s="4">
        <f>G100</f>
        <v>2.4765639682300389E-4</v>
      </c>
      <c r="AE100" s="4">
        <v>7445.5</v>
      </c>
      <c r="AF100" s="4">
        <v>6.6692568361759186E-3</v>
      </c>
      <c r="AO100" s="4">
        <v>7335.5</v>
      </c>
      <c r="AP100" s="4">
        <v>6.958075231523253E-3</v>
      </c>
      <c r="AU100" s="4">
        <v>7439.5</v>
      </c>
      <c r="AV100" s="4">
        <v>5.550828755076509E-3</v>
      </c>
    </row>
    <row r="101" spans="1:48" x14ac:dyDescent="0.2">
      <c r="A101" s="35" t="s">
        <v>113</v>
      </c>
      <c r="B101" s="30"/>
      <c r="C101" s="66">
        <v>52502.506999999998</v>
      </c>
      <c r="D101" s="66">
        <v>2.9999999999999997E-4</v>
      </c>
      <c r="E101" s="4">
        <f t="shared" si="18"/>
        <v>3484.0064363775232</v>
      </c>
      <c r="F101" s="4">
        <f t="shared" si="19"/>
        <v>3484</v>
      </c>
      <c r="G101" s="23">
        <f t="shared" si="22"/>
        <v>2.0521119295153767E-3</v>
      </c>
      <c r="O101" s="4">
        <f t="shared" ref="O101:O132" si="24">+D$11+D$12*F101+D$13*F101^2</f>
        <v>-4.0195052861677896E-3</v>
      </c>
      <c r="P101" s="312">
        <f t="shared" si="20"/>
        <v>37484.006999999998</v>
      </c>
      <c r="Q101" s="1"/>
      <c r="R101" s="7">
        <f t="shared" si="21"/>
        <v>3.6864535613780207E-5</v>
      </c>
      <c r="U101" s="1"/>
      <c r="V101" s="4">
        <f t="shared" si="23"/>
        <v>3.6864535613780207E-5</v>
      </c>
      <c r="AE101" s="4">
        <v>7853</v>
      </c>
      <c r="AF101" s="4">
        <v>7.2374977971776389E-3</v>
      </c>
      <c r="AO101" s="4">
        <v>7335.5</v>
      </c>
      <c r="AP101" s="4">
        <v>6.958075231523253E-3</v>
      </c>
      <c r="AU101" s="4">
        <v>7441.5</v>
      </c>
      <c r="AV101" s="4">
        <v>5.5903047832543962E-3</v>
      </c>
    </row>
    <row r="102" spans="1:48" x14ac:dyDescent="0.2">
      <c r="A102" s="81" t="s">
        <v>108</v>
      </c>
      <c r="B102" s="83"/>
      <c r="C102" s="85">
        <v>52633.777600000001</v>
      </c>
      <c r="D102" s="85">
        <v>5.0000000000000001E-4</v>
      </c>
      <c r="E102" s="4">
        <f t="shared" si="18"/>
        <v>3895.732096239828</v>
      </c>
      <c r="F102" s="4">
        <f t="shared" si="19"/>
        <v>3895.5</v>
      </c>
      <c r="G102" s="31"/>
      <c r="O102" s="4">
        <f t="shared" si="24"/>
        <v>-4.5543350393654957E-3</v>
      </c>
      <c r="P102" s="312">
        <f t="shared" si="20"/>
        <v>37615.277600000001</v>
      </c>
      <c r="Q102" s="33">
        <v>7.3999304950120859E-2</v>
      </c>
      <c r="R102" s="7">
        <f t="shared" si="21"/>
        <v>2.0741967650792312E-5</v>
      </c>
      <c r="S102" s="33"/>
      <c r="T102" s="33"/>
      <c r="U102" s="33"/>
      <c r="AE102" s="4">
        <v>7890.5</v>
      </c>
      <c r="AF102" s="4">
        <v>5.7426733474130742E-3</v>
      </c>
      <c r="AO102" s="4">
        <v>7388</v>
      </c>
      <c r="AP102" s="4">
        <v>5.4093209982966073E-3</v>
      </c>
      <c r="AU102" s="4">
        <v>7442</v>
      </c>
      <c r="AV102" s="4">
        <v>5.375173786887899E-3</v>
      </c>
    </row>
    <row r="103" spans="1:48" x14ac:dyDescent="0.2">
      <c r="A103" s="49" t="s">
        <v>125</v>
      </c>
      <c r="B103" s="50" t="s">
        <v>111</v>
      </c>
      <c r="C103" s="51">
        <v>52723.296300000002</v>
      </c>
      <c r="D103" s="51">
        <v>1E-4</v>
      </c>
      <c r="E103" s="4">
        <f t="shared" si="18"/>
        <v>4176.5043775237937</v>
      </c>
      <c r="F103" s="4">
        <f t="shared" si="19"/>
        <v>4176.5</v>
      </c>
      <c r="G103" s="23">
        <f>C103-(C$7+F103*C$8)</f>
        <v>1.3956870607216842E-3</v>
      </c>
      <c r="J103" s="4">
        <f>G103</f>
        <v>1.3956870607216842E-3</v>
      </c>
      <c r="O103" s="4">
        <f t="shared" si="24"/>
        <v>-4.9268448216903378E-3</v>
      </c>
      <c r="P103" s="312">
        <f t="shared" si="20"/>
        <v>37704.796300000002</v>
      </c>
      <c r="Q103" s="1"/>
      <c r="R103" s="7">
        <f t="shared" si="21"/>
        <v>3.9974409404116505E-5</v>
      </c>
      <c r="U103" s="1"/>
      <c r="V103" s="4">
        <f>+(O103-G103)^2</f>
        <v>3.9974409404116505E-5</v>
      </c>
      <c r="AE103" s="4">
        <v>7959.5</v>
      </c>
      <c r="AF103" s="4">
        <v>6.914596349815838E-3</v>
      </c>
      <c r="AO103" s="4">
        <v>7439</v>
      </c>
      <c r="AP103" s="4">
        <v>4.9659597425488755E-3</v>
      </c>
      <c r="AU103" s="4">
        <v>7445</v>
      </c>
      <c r="AV103" s="4">
        <v>5.8843878287007101E-3</v>
      </c>
    </row>
    <row r="104" spans="1:48" x14ac:dyDescent="0.2">
      <c r="A104" s="81" t="s">
        <v>117</v>
      </c>
      <c r="B104" s="83" t="s">
        <v>118</v>
      </c>
      <c r="C104" s="85">
        <v>52935.319900000002</v>
      </c>
      <c r="D104" s="85">
        <v>1E-4</v>
      </c>
      <c r="E104" s="4">
        <f t="shared" si="18"/>
        <v>4841.5090062554318</v>
      </c>
      <c r="F104" s="4">
        <f t="shared" si="19"/>
        <v>4841.5</v>
      </c>
      <c r="G104" s="23">
        <f>C104-(C$7+F104*C$8)</f>
        <v>2.8714667787426151E-3</v>
      </c>
      <c r="J104" s="4">
        <f>G104</f>
        <v>2.8714667787426151E-3</v>
      </c>
      <c r="O104" s="4">
        <f t="shared" si="24"/>
        <v>-5.831980781896561E-3</v>
      </c>
      <c r="P104" s="312">
        <f t="shared" si="20"/>
        <v>37916.819900000002</v>
      </c>
      <c r="Q104" s="1"/>
      <c r="R104" s="7">
        <f t="shared" si="21"/>
        <v>7.5749999440796043E-5</v>
      </c>
      <c r="U104" s="1"/>
      <c r="V104" s="4">
        <f>+(O104-G104)^2</f>
        <v>7.5749999440796043E-5</v>
      </c>
      <c r="AE104" s="4">
        <v>8049</v>
      </c>
      <c r="AF104" s="4">
        <v>5.3061486541992053E-3</v>
      </c>
      <c r="AO104" s="4">
        <v>7439.5</v>
      </c>
      <c r="AP104" s="4">
        <v>5.550828755076509E-3</v>
      </c>
      <c r="AU104" s="4">
        <v>7445.5</v>
      </c>
      <c r="AV104" s="4">
        <v>6.6692568361759186E-3</v>
      </c>
    </row>
    <row r="105" spans="1:48" x14ac:dyDescent="0.2">
      <c r="A105" s="80" t="s">
        <v>140</v>
      </c>
      <c r="B105" s="79" t="s">
        <v>111</v>
      </c>
      <c r="C105" s="80">
        <v>53195.532899999998</v>
      </c>
      <c r="D105" s="80" t="s">
        <v>141</v>
      </c>
      <c r="E105" s="4">
        <f t="shared" si="18"/>
        <v>5657.6580078578127</v>
      </c>
      <c r="F105" s="4">
        <f t="shared" si="19"/>
        <v>5657.5</v>
      </c>
      <c r="G105" s="23"/>
      <c r="O105" s="4">
        <f t="shared" si="24"/>
        <v>-6.9879293920718675E-3</v>
      </c>
      <c r="P105" s="312">
        <f t="shared" si="20"/>
        <v>38177.032899999998</v>
      </c>
      <c r="Q105" s="33">
        <v>5.0377686704450753E-2</v>
      </c>
      <c r="R105" s="7">
        <f t="shared" si="21"/>
        <v>4.8831157188581901E-5</v>
      </c>
      <c r="S105" s="33"/>
      <c r="T105" s="33"/>
      <c r="U105" s="33"/>
      <c r="AE105" s="4">
        <v>8393</v>
      </c>
      <c r="AF105" s="4">
        <v>7.6460256896098144E-3</v>
      </c>
      <c r="AO105" s="4">
        <v>7441.5</v>
      </c>
      <c r="AP105" s="4">
        <v>5.5903047832543962E-3</v>
      </c>
      <c r="AU105" s="4">
        <v>7762</v>
      </c>
      <c r="AV105" s="4">
        <v>-1.9908661532099359E-2</v>
      </c>
    </row>
    <row r="106" spans="1:48" x14ac:dyDescent="0.2">
      <c r="A106" s="80" t="s">
        <v>140</v>
      </c>
      <c r="B106" s="79" t="s">
        <v>111</v>
      </c>
      <c r="C106" s="80">
        <v>53243.462050000002</v>
      </c>
      <c r="D106" s="80" t="s">
        <v>142</v>
      </c>
      <c r="E106" s="4">
        <f t="shared" si="18"/>
        <v>5807.9861156777688</v>
      </c>
      <c r="F106" s="4">
        <f t="shared" si="19"/>
        <v>5808</v>
      </c>
      <c r="G106" s="23"/>
      <c r="O106" s="4">
        <f t="shared" si="24"/>
        <v>-7.2065789520933876E-3</v>
      </c>
      <c r="P106" s="312">
        <f t="shared" si="20"/>
        <v>38224.962050000002</v>
      </c>
      <c r="Q106" s="33">
        <v>-4.4267420962569304E-3</v>
      </c>
      <c r="R106" s="7">
        <f t="shared" si="21"/>
        <v>5.1934780192755427E-5</v>
      </c>
      <c r="S106" s="33"/>
      <c r="T106" s="33"/>
      <c r="U106" s="33"/>
      <c r="V106" s="4">
        <f>+(O106-G106)^2</f>
        <v>5.1934780192755427E-5</v>
      </c>
      <c r="AE106" s="4">
        <v>8432.5</v>
      </c>
      <c r="AF106" s="4">
        <v>9.6006772655528039E-3</v>
      </c>
      <c r="AO106" s="4">
        <v>7442</v>
      </c>
      <c r="AP106" s="4">
        <v>5.375173786887899E-3</v>
      </c>
      <c r="AU106" s="4">
        <v>7853</v>
      </c>
      <c r="AV106" s="4">
        <v>7.2374977971776389E-3</v>
      </c>
    </row>
    <row r="107" spans="1:48" x14ac:dyDescent="0.2">
      <c r="A107" s="80" t="s">
        <v>140</v>
      </c>
      <c r="B107" s="79" t="s">
        <v>111</v>
      </c>
      <c r="C107" s="80">
        <v>53257.539510000002</v>
      </c>
      <c r="D107" s="80" t="s">
        <v>141</v>
      </c>
      <c r="E107" s="4">
        <f t="shared" si="18"/>
        <v>5852.1395781262163</v>
      </c>
      <c r="F107" s="4">
        <f t="shared" si="19"/>
        <v>5852</v>
      </c>
      <c r="G107" s="23"/>
      <c r="O107" s="4">
        <f t="shared" si="24"/>
        <v>-7.2708237668183111E-3</v>
      </c>
      <c r="P107" s="312">
        <f t="shared" si="20"/>
        <v>38239.039510000002</v>
      </c>
      <c r="Q107" s="33">
        <v>4.4501730546471663E-2</v>
      </c>
      <c r="R107" s="7">
        <f t="shared" si="21"/>
        <v>5.2864878248130017E-5</v>
      </c>
      <c r="S107" s="33"/>
      <c r="T107" s="33"/>
      <c r="U107" s="33"/>
      <c r="AE107" s="4">
        <v>8433</v>
      </c>
      <c r="AF107" s="4">
        <v>7.6855462684761733E-3</v>
      </c>
      <c r="AO107" s="4">
        <v>7445</v>
      </c>
      <c r="AP107" s="4">
        <v>5.8843878287007101E-3</v>
      </c>
      <c r="AU107" s="4">
        <v>7890.5</v>
      </c>
      <c r="AV107" s="4">
        <v>5.7426733474130742E-3</v>
      </c>
    </row>
    <row r="108" spans="1:48" x14ac:dyDescent="0.2">
      <c r="A108" s="49" t="s">
        <v>127</v>
      </c>
      <c r="B108" s="50" t="s">
        <v>111</v>
      </c>
      <c r="C108" s="51">
        <v>53322.222199999997</v>
      </c>
      <c r="D108" s="52">
        <v>1E-4</v>
      </c>
      <c r="E108" s="4">
        <f t="shared" si="18"/>
        <v>6055.014580007185</v>
      </c>
      <c r="F108" s="4">
        <f t="shared" si="19"/>
        <v>6055</v>
      </c>
      <c r="G108" s="23">
        <f t="shared" ref="G108:G125" si="25">C108-(C$7+F108*C$8)</f>
        <v>4.6485475104418583E-3</v>
      </c>
      <c r="J108" s="4">
        <f t="shared" ref="J108:J122" si="26">G108</f>
        <v>4.6485475104418583E-3</v>
      </c>
      <c r="O108" s="4">
        <f t="shared" si="24"/>
        <v>-7.5691048959190413E-3</v>
      </c>
      <c r="P108" s="312">
        <f t="shared" si="20"/>
        <v>38303.722199999997</v>
      </c>
      <c r="Q108" s="1"/>
      <c r="R108" s="7">
        <f t="shared" si="21"/>
        <v>1.4927103032265625E-4</v>
      </c>
      <c r="U108" s="1"/>
      <c r="V108" s="4">
        <f t="shared" ref="V108:V131" si="27">+(O108-G108)^2</f>
        <v>1.4927103032265625E-4</v>
      </c>
      <c r="AE108" s="4">
        <v>8433.5</v>
      </c>
      <c r="AF108" s="4">
        <v>9.67041528201662E-3</v>
      </c>
      <c r="AO108" s="4">
        <v>7445.5</v>
      </c>
      <c r="AP108" s="4">
        <v>6.6692568361759186E-3</v>
      </c>
      <c r="AU108" s="4">
        <v>7959.5</v>
      </c>
      <c r="AV108" s="4">
        <v>6.914596349815838E-3</v>
      </c>
    </row>
    <row r="109" spans="1:48" x14ac:dyDescent="0.2">
      <c r="A109" s="53" t="s">
        <v>127</v>
      </c>
      <c r="B109" s="50" t="s">
        <v>111</v>
      </c>
      <c r="C109" s="51">
        <v>53322.222199999997</v>
      </c>
      <c r="D109" s="51">
        <v>1E-4</v>
      </c>
      <c r="E109" s="4">
        <f t="shared" si="18"/>
        <v>6055.014580007185</v>
      </c>
      <c r="F109" s="4">
        <f t="shared" si="19"/>
        <v>6055</v>
      </c>
      <c r="G109" s="23">
        <f t="shared" si="25"/>
        <v>4.6485475104418583E-3</v>
      </c>
      <c r="J109" s="4">
        <f t="shared" si="26"/>
        <v>4.6485475104418583E-3</v>
      </c>
      <c r="O109" s="4">
        <f t="shared" si="24"/>
        <v>-7.5691048959190413E-3</v>
      </c>
      <c r="P109" s="312">
        <f t="shared" si="20"/>
        <v>38303.722199999997</v>
      </c>
      <c r="Q109" s="1"/>
      <c r="R109" s="7">
        <f t="shared" si="21"/>
        <v>1.4927103032265625E-4</v>
      </c>
      <c r="U109" s="1"/>
      <c r="V109" s="4">
        <f t="shared" si="27"/>
        <v>1.4927103032265625E-4</v>
      </c>
      <c r="AE109" s="4">
        <v>8486</v>
      </c>
      <c r="AF109" s="4">
        <v>8.2816610447480343E-3</v>
      </c>
      <c r="AO109" s="4">
        <v>7762</v>
      </c>
      <c r="AP109" s="4">
        <v>-1.9908661532099359E-2</v>
      </c>
      <c r="AU109" s="4">
        <v>8049</v>
      </c>
      <c r="AV109" s="4">
        <v>5.3061486541992053E-3</v>
      </c>
    </row>
    <row r="110" spans="1:48" x14ac:dyDescent="0.2">
      <c r="A110" s="49" t="s">
        <v>126</v>
      </c>
      <c r="B110" s="50" t="s">
        <v>111</v>
      </c>
      <c r="C110" s="51">
        <v>53363.670100000003</v>
      </c>
      <c r="D110" s="51">
        <v>2.0000000000000001E-4</v>
      </c>
      <c r="E110" s="4">
        <f t="shared" si="18"/>
        <v>6185.0144731851624</v>
      </c>
      <c r="F110" s="4">
        <f t="shared" si="19"/>
        <v>6185</v>
      </c>
      <c r="G110" s="23">
        <f t="shared" si="25"/>
        <v>4.6144894149620086E-3</v>
      </c>
      <c r="J110" s="4">
        <f t="shared" si="26"/>
        <v>4.6144894149620086E-3</v>
      </c>
      <c r="O110" s="4">
        <f t="shared" si="24"/>
        <v>-7.7617445584016896E-3</v>
      </c>
      <c r="P110" s="312">
        <f t="shared" si="20"/>
        <v>38345.170100000003</v>
      </c>
      <c r="Q110" s="1"/>
      <c r="R110" s="7">
        <f t="shared" si="21"/>
        <v>1.531711673634418E-4</v>
      </c>
      <c r="U110" s="1"/>
      <c r="V110" s="4">
        <f t="shared" si="27"/>
        <v>1.531711673634418E-4</v>
      </c>
      <c r="AE110" s="4">
        <v>8612.5</v>
      </c>
      <c r="AF110" s="4">
        <v>9.0535196723067202E-3</v>
      </c>
      <c r="AO110" s="4">
        <v>7853</v>
      </c>
      <c r="AP110" s="4">
        <v>7.2374977971776389E-3</v>
      </c>
      <c r="AU110" s="4">
        <v>8393</v>
      </c>
      <c r="AV110" s="4">
        <v>7.6460256896098144E-3</v>
      </c>
    </row>
    <row r="111" spans="1:48" x14ac:dyDescent="0.2">
      <c r="A111" s="49" t="s">
        <v>127</v>
      </c>
      <c r="B111" s="50" t="s">
        <v>111</v>
      </c>
      <c r="C111" s="51">
        <v>53378.017919999998</v>
      </c>
      <c r="D111" s="52">
        <v>8.0000000000000007E-5</v>
      </c>
      <c r="E111" s="4">
        <f t="shared" si="18"/>
        <v>6230.0159103468995</v>
      </c>
      <c r="F111" s="4">
        <f t="shared" si="19"/>
        <v>6230</v>
      </c>
      <c r="G111" s="23">
        <f t="shared" si="25"/>
        <v>5.0727000707411207E-3</v>
      </c>
      <c r="J111" s="4">
        <f t="shared" si="26"/>
        <v>5.0727000707411207E-3</v>
      </c>
      <c r="O111" s="4">
        <f t="shared" si="24"/>
        <v>-7.8287226155425958E-3</v>
      </c>
      <c r="P111" s="312">
        <f t="shared" si="20"/>
        <v>38359.517919999998</v>
      </c>
      <c r="Q111" s="1"/>
      <c r="R111" s="7">
        <f t="shared" si="21"/>
        <v>1.6644670733015614E-4</v>
      </c>
      <c r="U111" s="1"/>
      <c r="V111" s="4">
        <f t="shared" si="27"/>
        <v>1.6644670733015614E-4</v>
      </c>
      <c r="AE111" s="4">
        <v>8615.5</v>
      </c>
      <c r="AF111" s="4">
        <v>8.9627337438287213E-3</v>
      </c>
      <c r="AO111" s="4">
        <v>7890.5</v>
      </c>
      <c r="AP111" s="4">
        <v>5.7426733474130742E-3</v>
      </c>
      <c r="AU111" s="4">
        <v>8432.5</v>
      </c>
      <c r="AV111" s="4">
        <v>9.6006772655528039E-3</v>
      </c>
    </row>
    <row r="112" spans="1:48" x14ac:dyDescent="0.2">
      <c r="A112" s="53" t="s">
        <v>127</v>
      </c>
      <c r="B112" s="50" t="s">
        <v>111</v>
      </c>
      <c r="C112" s="51">
        <v>53378.017919999998</v>
      </c>
      <c r="D112" s="51">
        <v>8.0000000000000007E-5</v>
      </c>
      <c r="E112" s="4">
        <f t="shared" si="18"/>
        <v>6230.0159103468995</v>
      </c>
      <c r="F112" s="4">
        <f t="shared" si="19"/>
        <v>6230</v>
      </c>
      <c r="G112" s="23">
        <f t="shared" si="25"/>
        <v>5.0727000707411207E-3</v>
      </c>
      <c r="J112" s="4">
        <f t="shared" si="26"/>
        <v>5.0727000707411207E-3</v>
      </c>
      <c r="O112" s="4">
        <f t="shared" si="24"/>
        <v>-7.8287226155425958E-3</v>
      </c>
      <c r="P112" s="312">
        <f t="shared" si="20"/>
        <v>38359.517919999998</v>
      </c>
      <c r="Q112" s="1"/>
      <c r="R112" s="7">
        <f t="shared" si="21"/>
        <v>1.6644670733015614E-4</v>
      </c>
      <c r="U112" s="1"/>
      <c r="V112" s="4">
        <f t="shared" si="27"/>
        <v>1.6644670733015614E-4</v>
      </c>
      <c r="AE112" s="4">
        <v>8724.5</v>
      </c>
      <c r="AF112" s="4">
        <v>8.6841775337234139E-3</v>
      </c>
      <c r="AO112" s="4">
        <v>7959.5</v>
      </c>
      <c r="AP112" s="4">
        <v>6.914596349815838E-3</v>
      </c>
      <c r="AU112" s="4">
        <v>8433</v>
      </c>
      <c r="AV112" s="4">
        <v>7.6855462684761733E-3</v>
      </c>
    </row>
    <row r="113" spans="1:48" x14ac:dyDescent="0.2">
      <c r="A113" s="49" t="s">
        <v>127</v>
      </c>
      <c r="B113" s="50" t="s">
        <v>112</v>
      </c>
      <c r="C113" s="51">
        <v>53378.176930000001</v>
      </c>
      <c r="D113" s="52">
        <v>8.0000000000000007E-5</v>
      </c>
      <c r="E113" s="4">
        <f t="shared" si="18"/>
        <v>6230.5146396676764</v>
      </c>
      <c r="F113" s="4">
        <f t="shared" si="19"/>
        <v>6230.5</v>
      </c>
      <c r="G113" s="23">
        <f t="shared" si="25"/>
        <v>4.6675690828124061E-3</v>
      </c>
      <c r="J113" s="4">
        <f t="shared" si="26"/>
        <v>4.6675690828124061E-3</v>
      </c>
      <c r="O113" s="4">
        <f t="shared" si="24"/>
        <v>-7.8294676686800849E-3</v>
      </c>
      <c r="P113" s="312">
        <f t="shared" si="20"/>
        <v>38359.676930000001</v>
      </c>
      <c r="Q113" s="1"/>
      <c r="R113" s="7">
        <f t="shared" si="21"/>
        <v>1.56175927568154E-4</v>
      </c>
      <c r="U113" s="1"/>
      <c r="V113" s="4">
        <f t="shared" si="27"/>
        <v>1.56175927568154E-4</v>
      </c>
      <c r="AE113" s="4">
        <v>8724.5</v>
      </c>
      <c r="AF113" s="4">
        <v>8.8841775359469466E-3</v>
      </c>
      <c r="AO113" s="4">
        <v>8049</v>
      </c>
      <c r="AP113" s="4">
        <v>5.3061486541992053E-3</v>
      </c>
      <c r="AU113" s="4">
        <v>8433.5</v>
      </c>
      <c r="AV113" s="4">
        <v>9.67041528201662E-3</v>
      </c>
    </row>
    <row r="114" spans="1:48" x14ac:dyDescent="0.2">
      <c r="A114" s="53" t="s">
        <v>127</v>
      </c>
      <c r="B114" s="50" t="s">
        <v>112</v>
      </c>
      <c r="C114" s="51">
        <v>53378.176930000001</v>
      </c>
      <c r="D114" s="51">
        <v>8.0000000000000007E-5</v>
      </c>
      <c r="E114" s="4">
        <f t="shared" si="18"/>
        <v>6230.5146396676764</v>
      </c>
      <c r="F114" s="4">
        <f t="shared" si="19"/>
        <v>6230.5</v>
      </c>
      <c r="G114" s="23">
        <f t="shared" si="25"/>
        <v>4.6675690828124061E-3</v>
      </c>
      <c r="J114" s="4">
        <f t="shared" si="26"/>
        <v>4.6675690828124061E-3</v>
      </c>
      <c r="O114" s="4">
        <f t="shared" si="24"/>
        <v>-7.8294676686800849E-3</v>
      </c>
      <c r="P114" s="312">
        <f t="shared" si="20"/>
        <v>38359.676930000001</v>
      </c>
      <c r="Q114" s="1"/>
      <c r="R114" s="7">
        <f t="shared" si="21"/>
        <v>1.56175927568154E-4</v>
      </c>
      <c r="U114" s="1"/>
      <c r="V114" s="4">
        <f t="shared" si="27"/>
        <v>1.56175927568154E-4</v>
      </c>
      <c r="AE114" s="4">
        <v>8843.5</v>
      </c>
      <c r="AF114" s="4">
        <v>9.9630012700799853E-3</v>
      </c>
      <c r="AO114" s="4">
        <v>8393</v>
      </c>
      <c r="AP114" s="4">
        <v>7.6460256896098144E-3</v>
      </c>
      <c r="AU114" s="4">
        <v>8486</v>
      </c>
      <c r="AV114" s="4">
        <v>8.2816610447480343E-3</v>
      </c>
    </row>
    <row r="115" spans="1:48" x14ac:dyDescent="0.2">
      <c r="A115" s="49" t="s">
        <v>127</v>
      </c>
      <c r="B115" s="50" t="s">
        <v>111</v>
      </c>
      <c r="C115" s="51">
        <v>53378.336810000001</v>
      </c>
      <c r="D115" s="52">
        <v>8.0000000000000007E-5</v>
      </c>
      <c r="E115" s="4">
        <f t="shared" si="18"/>
        <v>6231.0160977131072</v>
      </c>
      <c r="F115" s="4">
        <f t="shared" si="19"/>
        <v>6231</v>
      </c>
      <c r="G115" s="23">
        <f t="shared" si="25"/>
        <v>5.1324380838195793E-3</v>
      </c>
      <c r="J115" s="4">
        <f t="shared" si="26"/>
        <v>5.1324380838195793E-3</v>
      </c>
      <c r="O115" s="4">
        <f t="shared" si="24"/>
        <v>-7.8302127405538956E-3</v>
      </c>
      <c r="P115" s="312">
        <f t="shared" si="20"/>
        <v>38359.836810000001</v>
      </c>
      <c r="Q115" s="1"/>
      <c r="R115" s="7">
        <f t="shared" si="21"/>
        <v>1.6803031639463033E-4</v>
      </c>
      <c r="U115" s="1"/>
      <c r="V115" s="4">
        <f t="shared" si="27"/>
        <v>1.6803031639463033E-4</v>
      </c>
      <c r="AE115" s="4">
        <v>9167</v>
      </c>
      <c r="AF115" s="4">
        <v>9.7532490035519004E-3</v>
      </c>
      <c r="AO115" s="4">
        <v>8432.5</v>
      </c>
      <c r="AP115" s="4">
        <v>9.6006772655528039E-3</v>
      </c>
      <c r="AU115" s="4">
        <v>8612.5</v>
      </c>
      <c r="AV115" s="4">
        <v>9.0535196723067202E-3</v>
      </c>
    </row>
    <row r="116" spans="1:48" x14ac:dyDescent="0.2">
      <c r="A116" s="53" t="s">
        <v>127</v>
      </c>
      <c r="B116" s="50" t="s">
        <v>111</v>
      </c>
      <c r="C116" s="51">
        <v>53378.336810000001</v>
      </c>
      <c r="D116" s="51">
        <v>8.0000000000000007E-5</v>
      </c>
      <c r="E116" s="4">
        <f t="shared" si="18"/>
        <v>6231.0160977131072</v>
      </c>
      <c r="F116" s="4">
        <f t="shared" si="19"/>
        <v>6231</v>
      </c>
      <c r="G116" s="23">
        <f t="shared" si="25"/>
        <v>5.1324380838195793E-3</v>
      </c>
      <c r="J116" s="4">
        <f t="shared" si="26"/>
        <v>5.1324380838195793E-3</v>
      </c>
      <c r="O116" s="4">
        <f t="shared" si="24"/>
        <v>-7.8302127405538956E-3</v>
      </c>
      <c r="P116" s="312">
        <f t="shared" si="20"/>
        <v>38359.836810000001</v>
      </c>
      <c r="Q116" s="1"/>
      <c r="R116" s="7">
        <f t="shared" si="21"/>
        <v>1.6803031639463033E-4</v>
      </c>
      <c r="U116" s="1"/>
      <c r="V116" s="4">
        <f t="shared" si="27"/>
        <v>1.6803031639463033E-4</v>
      </c>
      <c r="AE116" s="4">
        <v>9769</v>
      </c>
      <c r="AF116" s="4">
        <v>1.2105533802241553E-2</v>
      </c>
      <c r="AO116" s="4">
        <v>8433</v>
      </c>
      <c r="AP116" s="4">
        <v>7.6855462684761733E-3</v>
      </c>
      <c r="AU116" s="4">
        <v>8615.5</v>
      </c>
      <c r="AV116" s="4">
        <v>8.9627337438287213E-3</v>
      </c>
    </row>
    <row r="117" spans="1:48" x14ac:dyDescent="0.2">
      <c r="A117" s="49" t="s">
        <v>127</v>
      </c>
      <c r="B117" s="50" t="s">
        <v>111</v>
      </c>
      <c r="C117" s="51">
        <v>53380.2497</v>
      </c>
      <c r="D117" s="52">
        <v>2.0000000000000001E-4</v>
      </c>
      <c r="E117" s="4">
        <f t="shared" ref="E117:E148" si="28">(C117-C$7)/C$8</f>
        <v>6237.0158105009959</v>
      </c>
      <c r="F117" s="4">
        <f t="shared" ref="F117:F148" si="29">ROUND(2*E117,0)/2</f>
        <v>6237</v>
      </c>
      <c r="G117" s="23">
        <f t="shared" si="25"/>
        <v>5.040866177296266E-3</v>
      </c>
      <c r="J117" s="4">
        <f t="shared" si="26"/>
        <v>5.040866177296266E-3</v>
      </c>
      <c r="O117" s="4">
        <f t="shared" si="24"/>
        <v>-7.8391550644726377E-3</v>
      </c>
      <c r="P117" s="312">
        <f t="shared" ref="P117:P148" si="30">C117-15018.5</f>
        <v>38361.7497</v>
      </c>
      <c r="Q117" s="1"/>
      <c r="R117" s="7">
        <f t="shared" si="21"/>
        <v>1.6589494718841817E-4</v>
      </c>
      <c r="U117" s="1"/>
      <c r="V117" s="4">
        <f t="shared" si="27"/>
        <v>1.6589494718841817E-4</v>
      </c>
      <c r="AE117" s="4">
        <v>9769</v>
      </c>
      <c r="AF117" s="4">
        <v>1.220553379971534E-2</v>
      </c>
      <c r="AO117" s="4">
        <v>8433.5</v>
      </c>
      <c r="AP117" s="4">
        <v>9.67041528201662E-3</v>
      </c>
      <c r="AU117" s="4">
        <v>8724.5</v>
      </c>
      <c r="AV117" s="4">
        <v>8.6841775337234139E-3</v>
      </c>
    </row>
    <row r="118" spans="1:48" x14ac:dyDescent="0.2">
      <c r="A118" s="53" t="s">
        <v>127</v>
      </c>
      <c r="B118" s="50" t="s">
        <v>111</v>
      </c>
      <c r="C118" s="51">
        <v>53380.2497</v>
      </c>
      <c r="D118" s="51">
        <v>2.0000000000000001E-4</v>
      </c>
      <c r="E118" s="4">
        <f t="shared" si="28"/>
        <v>6237.0158105009959</v>
      </c>
      <c r="F118" s="4">
        <f t="shared" si="29"/>
        <v>6237</v>
      </c>
      <c r="G118" s="23">
        <f t="shared" si="25"/>
        <v>5.040866177296266E-3</v>
      </c>
      <c r="J118" s="4">
        <f t="shared" si="26"/>
        <v>5.040866177296266E-3</v>
      </c>
      <c r="O118" s="4">
        <f t="shared" si="24"/>
        <v>-7.8391550644726377E-3</v>
      </c>
      <c r="P118" s="312">
        <f t="shared" si="30"/>
        <v>38361.7497</v>
      </c>
      <c r="Q118" s="1"/>
      <c r="R118" s="7">
        <f t="shared" si="21"/>
        <v>1.6589494718841817E-4</v>
      </c>
      <c r="U118" s="1"/>
      <c r="V118" s="4">
        <f t="shared" si="27"/>
        <v>1.6589494718841817E-4</v>
      </c>
      <c r="AE118" s="4">
        <v>9769</v>
      </c>
      <c r="AF118" s="4">
        <v>1.3005533801333513E-2</v>
      </c>
      <c r="AO118" s="4">
        <v>8486</v>
      </c>
      <c r="AP118" s="4">
        <v>8.2816610447480343E-3</v>
      </c>
      <c r="AU118" s="4">
        <v>8724.5</v>
      </c>
      <c r="AV118" s="4">
        <v>8.8841775359469466E-3</v>
      </c>
    </row>
    <row r="119" spans="1:48" x14ac:dyDescent="0.2">
      <c r="A119" s="49" t="s">
        <v>127</v>
      </c>
      <c r="B119" s="50" t="s">
        <v>111</v>
      </c>
      <c r="C119" s="51">
        <v>53385.988700000002</v>
      </c>
      <c r="D119" s="52">
        <v>5.0000000000000001E-4</v>
      </c>
      <c r="E119" s="4">
        <f t="shared" si="28"/>
        <v>6255.0159838981635</v>
      </c>
      <c r="F119" s="4">
        <f t="shared" si="29"/>
        <v>6255</v>
      </c>
      <c r="G119" s="23">
        <f t="shared" si="25"/>
        <v>5.0961504384758882E-3</v>
      </c>
      <c r="J119" s="4">
        <f t="shared" si="26"/>
        <v>5.0961504384758882E-3</v>
      </c>
      <c r="O119" s="4">
        <f t="shared" si="24"/>
        <v>-7.8659982244099341E-3</v>
      </c>
      <c r="P119" s="312">
        <f t="shared" si="30"/>
        <v>38367.488700000002</v>
      </c>
      <c r="Q119" s="1"/>
      <c r="R119" s="7">
        <f t="shared" si="21"/>
        <v>1.6801729795875271E-4</v>
      </c>
      <c r="U119" s="1"/>
      <c r="V119" s="4">
        <f t="shared" si="27"/>
        <v>1.6801729795875271E-4</v>
      </c>
      <c r="AE119" s="4">
        <v>9816.5</v>
      </c>
      <c r="AF119" s="4">
        <v>1.1718089495843742E-2</v>
      </c>
      <c r="AO119" s="4">
        <v>8612.5</v>
      </c>
      <c r="AP119" s="4">
        <v>9.0535196723067202E-3</v>
      </c>
      <c r="AU119" s="4">
        <v>8843.5</v>
      </c>
      <c r="AV119" s="4">
        <v>9.9630012700799853E-3</v>
      </c>
    </row>
    <row r="120" spans="1:48" x14ac:dyDescent="0.2">
      <c r="A120" s="53" t="s">
        <v>127</v>
      </c>
      <c r="B120" s="50" t="s">
        <v>111</v>
      </c>
      <c r="C120" s="51">
        <v>53385.988700000002</v>
      </c>
      <c r="D120" s="51">
        <v>5.0000000000000001E-4</v>
      </c>
      <c r="E120" s="4">
        <f t="shared" si="28"/>
        <v>6255.0159838981635</v>
      </c>
      <c r="F120" s="4">
        <f t="shared" si="29"/>
        <v>6255</v>
      </c>
      <c r="G120" s="23">
        <f t="shared" si="25"/>
        <v>5.0961504384758882E-3</v>
      </c>
      <c r="J120" s="4">
        <f t="shared" si="26"/>
        <v>5.0961504384758882E-3</v>
      </c>
      <c r="O120" s="4">
        <f t="shared" si="24"/>
        <v>-7.8659982244099341E-3</v>
      </c>
      <c r="P120" s="312">
        <f t="shared" si="30"/>
        <v>38367.488700000002</v>
      </c>
      <c r="Q120" s="1"/>
      <c r="R120" s="7">
        <f t="shared" si="21"/>
        <v>1.6801729795875271E-4</v>
      </c>
      <c r="U120" s="1"/>
      <c r="V120" s="4">
        <f t="shared" si="27"/>
        <v>1.6801729795875271E-4</v>
      </c>
      <c r="AO120" s="4">
        <v>8615.5</v>
      </c>
      <c r="AP120" s="4">
        <v>8.9627337438287213E-3</v>
      </c>
      <c r="AU120" s="4">
        <v>9167</v>
      </c>
      <c r="AV120" s="4">
        <v>9.7532490035519004E-3</v>
      </c>
    </row>
    <row r="121" spans="1:48" x14ac:dyDescent="0.2">
      <c r="A121" s="49" t="s">
        <v>127</v>
      </c>
      <c r="B121" s="50" t="s">
        <v>111</v>
      </c>
      <c r="C121" s="51">
        <v>53407.987760000004</v>
      </c>
      <c r="D121" s="52">
        <v>6.9999999999999994E-5</v>
      </c>
      <c r="E121" s="4">
        <f t="shared" si="28"/>
        <v>6324.0152685426383</v>
      </c>
      <c r="F121" s="4">
        <f t="shared" si="29"/>
        <v>6324</v>
      </c>
      <c r="G121" s="23">
        <f t="shared" si="25"/>
        <v>4.8680734471417964E-3</v>
      </c>
      <c r="J121" s="4">
        <f t="shared" si="26"/>
        <v>4.8680734471417964E-3</v>
      </c>
      <c r="O121" s="4">
        <f t="shared" si="24"/>
        <v>-7.9691219524356902E-3</v>
      </c>
      <c r="P121" s="312">
        <f t="shared" si="30"/>
        <v>38389.487760000004</v>
      </c>
      <c r="Q121" s="1"/>
      <c r="R121" s="7">
        <f t="shared" si="21"/>
        <v>1.6479358572693339E-4</v>
      </c>
      <c r="U121" s="1"/>
      <c r="V121" s="4">
        <f t="shared" si="27"/>
        <v>1.6479358572693339E-4</v>
      </c>
      <c r="AO121" s="4">
        <v>8724.5</v>
      </c>
      <c r="AP121" s="4">
        <v>8.6841775337234139E-3</v>
      </c>
      <c r="AU121" s="4">
        <v>9769</v>
      </c>
      <c r="AV121" s="4">
        <v>1.2105533802241553E-2</v>
      </c>
    </row>
    <row r="122" spans="1:48" x14ac:dyDescent="0.2">
      <c r="A122" s="53" t="s">
        <v>127</v>
      </c>
      <c r="B122" s="50" t="s">
        <v>111</v>
      </c>
      <c r="C122" s="51">
        <v>53407.987760000004</v>
      </c>
      <c r="D122" s="51">
        <v>6.9999999999999994E-5</v>
      </c>
      <c r="E122" s="4">
        <f t="shared" si="28"/>
        <v>6324.0152685426383</v>
      </c>
      <c r="F122" s="4">
        <f t="shared" si="29"/>
        <v>6324</v>
      </c>
      <c r="G122" s="23">
        <f t="shared" si="25"/>
        <v>4.8680734471417964E-3</v>
      </c>
      <c r="J122" s="4">
        <f t="shared" si="26"/>
        <v>4.8680734471417964E-3</v>
      </c>
      <c r="O122" s="4">
        <f t="shared" si="24"/>
        <v>-7.9691219524356902E-3</v>
      </c>
      <c r="P122" s="312">
        <f t="shared" si="30"/>
        <v>38389.487760000004</v>
      </c>
      <c r="Q122" s="1"/>
      <c r="R122" s="7">
        <f t="shared" si="21"/>
        <v>1.6479358572693339E-4</v>
      </c>
      <c r="U122" s="1"/>
      <c r="V122" s="4">
        <f t="shared" si="27"/>
        <v>1.6479358572693339E-4</v>
      </c>
      <c r="AO122" s="4">
        <v>8724.5</v>
      </c>
      <c r="AP122" s="4">
        <v>8.8841775359469466E-3</v>
      </c>
      <c r="AU122" s="4">
        <v>9769</v>
      </c>
      <c r="AV122" s="4">
        <v>1.220553379971534E-2</v>
      </c>
    </row>
    <row r="123" spans="1:48" x14ac:dyDescent="0.2">
      <c r="A123" s="80" t="s">
        <v>140</v>
      </c>
      <c r="B123" s="79" t="s">
        <v>112</v>
      </c>
      <c r="C123" s="80">
        <v>53433.653319999998</v>
      </c>
      <c r="D123" s="80">
        <v>1E-4</v>
      </c>
      <c r="E123" s="4">
        <f t="shared" si="28"/>
        <v>6404.5144025965155</v>
      </c>
      <c r="F123" s="4">
        <f t="shared" si="29"/>
        <v>6404.5</v>
      </c>
      <c r="G123" s="23">
        <f t="shared" si="25"/>
        <v>4.591983619320672E-3</v>
      </c>
      <c r="M123" s="4">
        <f>G123</f>
        <v>4.591983619320672E-3</v>
      </c>
      <c r="O123" s="4">
        <f t="shared" si="24"/>
        <v>-8.0898839423364198E-3</v>
      </c>
      <c r="P123" s="312">
        <f t="shared" si="30"/>
        <v>38415.153319999998</v>
      </c>
      <c r="Q123" s="1"/>
      <c r="R123" s="7">
        <f t="shared" si="21"/>
        <v>1.608297648514104E-4</v>
      </c>
      <c r="U123" s="1"/>
      <c r="V123" s="4">
        <f t="shared" si="27"/>
        <v>1.608297648514104E-4</v>
      </c>
      <c r="AO123" s="4">
        <v>8843.5</v>
      </c>
      <c r="AP123" s="4">
        <v>9.9630012700799853E-3</v>
      </c>
      <c r="AU123" s="4">
        <v>9769</v>
      </c>
      <c r="AV123" s="4">
        <v>1.3005533801333513E-2</v>
      </c>
    </row>
    <row r="124" spans="1:48" x14ac:dyDescent="0.2">
      <c r="A124" s="80" t="s">
        <v>140</v>
      </c>
      <c r="B124" s="79" t="s">
        <v>111</v>
      </c>
      <c r="C124" s="80">
        <v>53449.436629999997</v>
      </c>
      <c r="D124" s="80">
        <v>2.0000000000000001E-4</v>
      </c>
      <c r="E124" s="4">
        <f t="shared" si="28"/>
        <v>6454.0182040917525</v>
      </c>
      <c r="F124" s="4">
        <f t="shared" si="29"/>
        <v>6454</v>
      </c>
      <c r="G124" s="23">
        <f t="shared" si="25"/>
        <v>5.8040153453475796E-3</v>
      </c>
      <c r="M124" s="4">
        <f>G124</f>
        <v>5.8040153453475796E-3</v>
      </c>
      <c r="O124" s="4">
        <f t="shared" si="24"/>
        <v>-8.1643824514554871E-3</v>
      </c>
      <c r="P124" s="312">
        <f t="shared" si="30"/>
        <v>38430.936629999997</v>
      </c>
      <c r="Q124" s="1"/>
      <c r="R124" s="7">
        <f t="shared" si="21"/>
        <v>1.9511613700973278E-4</v>
      </c>
      <c r="U124" s="1"/>
      <c r="V124" s="4">
        <f t="shared" si="27"/>
        <v>1.9511613700973278E-4</v>
      </c>
      <c r="AO124" s="4">
        <v>9167</v>
      </c>
      <c r="AP124" s="4">
        <v>9.7532490035519004E-3</v>
      </c>
      <c r="AU124" s="4">
        <v>9816.5</v>
      </c>
      <c r="AV124" s="4">
        <v>1.1718089495843742E-2</v>
      </c>
    </row>
    <row r="125" spans="1:48" x14ac:dyDescent="0.2">
      <c r="A125" s="80" t="s">
        <v>140</v>
      </c>
      <c r="B125" s="79" t="s">
        <v>112</v>
      </c>
      <c r="C125" s="80">
        <v>53449.594920000003</v>
      </c>
      <c r="D125" s="80">
        <v>4.0000000000000002E-4</v>
      </c>
      <c r="E125" s="4">
        <f t="shared" si="28"/>
        <v>6454.5146751576449</v>
      </c>
      <c r="F125" s="4">
        <f t="shared" si="29"/>
        <v>6454.5</v>
      </c>
      <c r="G125" s="23">
        <f t="shared" si="25"/>
        <v>4.678884353779722E-3</v>
      </c>
      <c r="M125" s="4">
        <f>G125</f>
        <v>4.678884353779722E-3</v>
      </c>
      <c r="O125" s="4">
        <f t="shared" si="24"/>
        <v>-8.1651358984646434E-3</v>
      </c>
      <c r="P125" s="312">
        <f t="shared" si="30"/>
        <v>38431.094920000003</v>
      </c>
      <c r="Q125" s="1"/>
      <c r="R125" s="7">
        <f t="shared" si="21"/>
        <v>1.649688562400634E-4</v>
      </c>
      <c r="U125" s="1"/>
      <c r="V125" s="4">
        <f t="shared" si="27"/>
        <v>1.649688562400634E-4</v>
      </c>
      <c r="AO125" s="4">
        <v>9769</v>
      </c>
      <c r="AP125" s="4">
        <v>1.2105533802241553E-2</v>
      </c>
    </row>
    <row r="126" spans="1:48" x14ac:dyDescent="0.2">
      <c r="A126" s="80" t="s">
        <v>137</v>
      </c>
      <c r="B126" s="79" t="s">
        <v>111</v>
      </c>
      <c r="C126" s="80">
        <v>53474.629399999998</v>
      </c>
      <c r="D126" s="80">
        <v>5.0000000000000001E-4</v>
      </c>
      <c r="E126" s="4">
        <f t="shared" si="28"/>
        <v>6533.0344487955144</v>
      </c>
      <c r="F126" s="4">
        <f t="shared" si="29"/>
        <v>6533</v>
      </c>
      <c r="G126" s="23"/>
      <c r="O126" s="4">
        <f t="shared" si="24"/>
        <v>-8.2836594654875761E-3</v>
      </c>
      <c r="P126" s="312">
        <f t="shared" si="30"/>
        <v>38456.129399999998</v>
      </c>
      <c r="Q126" s="33">
        <v>1.0983318497892469E-2</v>
      </c>
      <c r="R126" s="7">
        <f t="shared" si="21"/>
        <v>6.8619014140161916E-5</v>
      </c>
      <c r="S126" s="33"/>
      <c r="T126" s="33"/>
      <c r="U126" s="33"/>
      <c r="V126" s="4">
        <f t="shared" si="27"/>
        <v>6.8619014140161916E-5</v>
      </c>
      <c r="AO126" s="4">
        <v>9769</v>
      </c>
      <c r="AP126" s="4">
        <v>1.220553379971534E-2</v>
      </c>
    </row>
    <row r="127" spans="1:48" x14ac:dyDescent="0.2">
      <c r="A127" s="49" t="s">
        <v>125</v>
      </c>
      <c r="B127" s="50" t="s">
        <v>112</v>
      </c>
      <c r="C127" s="51">
        <v>53491.5213</v>
      </c>
      <c r="D127" s="51">
        <v>1E-4</v>
      </c>
      <c r="E127" s="4">
        <f t="shared" si="28"/>
        <v>6586.0153041723379</v>
      </c>
      <c r="F127" s="4">
        <f t="shared" si="29"/>
        <v>6586</v>
      </c>
      <c r="G127" s="23">
        <f t="shared" ref="G127:G152" si="31">C127-(C$7+F127*C$8)</f>
        <v>4.8794332760735415E-3</v>
      </c>
      <c r="J127" s="4">
        <f>G127</f>
        <v>4.8794332760735415E-3</v>
      </c>
      <c r="O127" s="4">
        <f t="shared" si="24"/>
        <v>-8.3639429119815208E-3</v>
      </c>
      <c r="P127" s="312">
        <f t="shared" si="30"/>
        <v>38473.0213</v>
      </c>
      <c r="Q127" s="1"/>
      <c r="R127" s="7">
        <f t="shared" si="21"/>
        <v>1.7538701285834383E-4</v>
      </c>
      <c r="U127" s="1"/>
      <c r="V127" s="4">
        <f t="shared" si="27"/>
        <v>1.7538701285834383E-4</v>
      </c>
      <c r="AO127" s="4">
        <v>9769</v>
      </c>
      <c r="AP127" s="4">
        <v>1.3005533801333513E-2</v>
      </c>
    </row>
    <row r="128" spans="1:48" x14ac:dyDescent="0.2">
      <c r="A128" s="80" t="s">
        <v>140</v>
      </c>
      <c r="B128" s="79" t="s">
        <v>111</v>
      </c>
      <c r="C128" s="80">
        <v>53607.576580000001</v>
      </c>
      <c r="D128" s="80">
        <v>1E-4</v>
      </c>
      <c r="E128" s="4">
        <f t="shared" si="28"/>
        <v>6950.0186433701738</v>
      </c>
      <c r="F128" s="4">
        <f t="shared" si="29"/>
        <v>6950</v>
      </c>
      <c r="G128" s="23">
        <f t="shared" si="31"/>
        <v>5.9440705954330042E-3</v>
      </c>
      <c r="M128" s="4">
        <f>G128</f>
        <v>5.9440705954330042E-3</v>
      </c>
      <c r="O128" s="4">
        <f t="shared" si="24"/>
        <v>-8.9210114606615779E-3</v>
      </c>
      <c r="P128" s="312">
        <f t="shared" si="30"/>
        <v>38589.076580000001</v>
      </c>
      <c r="Q128" s="1"/>
      <c r="R128" s="7">
        <f t="shared" si="21"/>
        <v>2.2097066453442512E-4</v>
      </c>
      <c r="U128" s="1"/>
      <c r="V128" s="4">
        <f t="shared" si="27"/>
        <v>2.2097066453442512E-4</v>
      </c>
      <c r="AO128" s="4">
        <v>9816.5</v>
      </c>
      <c r="AP128" s="4">
        <v>1.1718089495843742E-2</v>
      </c>
    </row>
    <row r="129" spans="1:22" x14ac:dyDescent="0.2">
      <c r="A129" s="80" t="s">
        <v>140</v>
      </c>
      <c r="B129" s="79" t="s">
        <v>111</v>
      </c>
      <c r="C129" s="80">
        <v>53614.591469999999</v>
      </c>
      <c r="D129" s="80">
        <v>2.0000000000000001E-4</v>
      </c>
      <c r="E129" s="4">
        <f t="shared" si="28"/>
        <v>6972.0206012656272</v>
      </c>
      <c r="F129" s="4">
        <f t="shared" si="29"/>
        <v>6972</v>
      </c>
      <c r="G129" s="23">
        <f t="shared" si="31"/>
        <v>6.5683069187798537E-3</v>
      </c>
      <c r="M129" s="4">
        <f>G129</f>
        <v>6.5683069187798537E-3</v>
      </c>
      <c r="O129" s="4">
        <f t="shared" si="24"/>
        <v>-8.9549986565489858E-3</v>
      </c>
      <c r="P129" s="312">
        <f t="shared" si="30"/>
        <v>38596.091469999999</v>
      </c>
      <c r="Q129" s="1"/>
      <c r="R129" s="7">
        <f t="shared" si="21"/>
        <v>2.4097301598503544E-4</v>
      </c>
      <c r="U129" s="1"/>
      <c r="V129" s="4">
        <f t="shared" si="27"/>
        <v>2.4097301598503544E-4</v>
      </c>
    </row>
    <row r="130" spans="1:22" x14ac:dyDescent="0.2">
      <c r="A130" s="49" t="s">
        <v>127</v>
      </c>
      <c r="B130" s="50" t="s">
        <v>111</v>
      </c>
      <c r="C130" s="51">
        <v>53619.054429999997</v>
      </c>
      <c r="D130" s="52">
        <v>6.0000000000000002E-5</v>
      </c>
      <c r="E130" s="4">
        <f t="shared" si="28"/>
        <v>6986.0185196947177</v>
      </c>
      <c r="F130" s="4">
        <f t="shared" si="29"/>
        <v>6986</v>
      </c>
      <c r="G130" s="23">
        <f t="shared" si="31"/>
        <v>5.9046391179435886E-3</v>
      </c>
      <c r="J130" s="4">
        <f>G130</f>
        <v>5.9046391179435886E-3</v>
      </c>
      <c r="O130" s="4">
        <f t="shared" si="24"/>
        <v>-8.9766457583249481E-3</v>
      </c>
      <c r="P130" s="312">
        <f t="shared" si="30"/>
        <v>38600.554429999997</v>
      </c>
      <c r="Q130" s="1"/>
      <c r="R130" s="7">
        <f t="shared" si="21"/>
        <v>2.2145263956865869E-4</v>
      </c>
      <c r="U130" s="1"/>
      <c r="V130" s="4">
        <f t="shared" si="27"/>
        <v>2.2145263956865869E-4</v>
      </c>
    </row>
    <row r="131" spans="1:22" x14ac:dyDescent="0.2">
      <c r="A131" s="53" t="s">
        <v>127</v>
      </c>
      <c r="B131" s="50" t="s">
        <v>111</v>
      </c>
      <c r="C131" s="51">
        <v>53619.054429999997</v>
      </c>
      <c r="D131" s="51">
        <v>6.0000000000000002E-5</v>
      </c>
      <c r="E131" s="4">
        <f t="shared" si="28"/>
        <v>6986.0185196947177</v>
      </c>
      <c r="F131" s="4">
        <f t="shared" si="29"/>
        <v>6986</v>
      </c>
      <c r="G131" s="23">
        <f t="shared" si="31"/>
        <v>5.9046391179435886E-3</v>
      </c>
      <c r="J131" s="4">
        <f>G131</f>
        <v>5.9046391179435886E-3</v>
      </c>
      <c r="O131" s="4">
        <f t="shared" si="24"/>
        <v>-8.9766457583249481E-3</v>
      </c>
      <c r="P131" s="312">
        <f t="shared" si="30"/>
        <v>38600.554429999997</v>
      </c>
      <c r="Q131" s="1"/>
      <c r="R131" s="7">
        <f t="shared" si="21"/>
        <v>2.2145263956865869E-4</v>
      </c>
      <c r="U131" s="1"/>
      <c r="V131" s="4">
        <f t="shared" si="27"/>
        <v>2.2145263956865869E-4</v>
      </c>
    </row>
    <row r="132" spans="1:22" x14ac:dyDescent="0.2">
      <c r="A132" s="80" t="s">
        <v>140</v>
      </c>
      <c r="B132" s="79" t="s">
        <v>111</v>
      </c>
      <c r="C132" s="80">
        <v>53671.389580000003</v>
      </c>
      <c r="D132" s="80">
        <v>2.5999999999999999E-3</v>
      </c>
      <c r="E132" s="4">
        <f t="shared" si="28"/>
        <v>7150.1658928898178</v>
      </c>
      <c r="F132" s="4">
        <f t="shared" si="29"/>
        <v>7150</v>
      </c>
      <c r="G132" s="23"/>
      <c r="O132" s="4">
        <f t="shared" si="24"/>
        <v>-9.2313199947615596E-3</v>
      </c>
      <c r="P132" s="312">
        <f t="shared" si="30"/>
        <v>38652.889580000003</v>
      </c>
      <c r="Q132" s="33">
        <v>5.2891673520207405E-2</v>
      </c>
      <c r="R132" s="7">
        <f t="shared" si="21"/>
        <v>8.5217268845684559E-5</v>
      </c>
      <c r="S132" s="33"/>
      <c r="T132" s="33"/>
      <c r="U132" s="33"/>
    </row>
    <row r="133" spans="1:22" x14ac:dyDescent="0.2">
      <c r="A133" s="80" t="s">
        <v>140</v>
      </c>
      <c r="B133" s="79" t="s">
        <v>111</v>
      </c>
      <c r="C133" s="80">
        <v>53672.61823</v>
      </c>
      <c r="D133" s="80">
        <v>2.0999999999999999E-3</v>
      </c>
      <c r="E133" s="4">
        <f t="shared" si="28"/>
        <v>7154.0195107752297</v>
      </c>
      <c r="F133" s="4">
        <f t="shared" si="29"/>
        <v>7154</v>
      </c>
      <c r="G133" s="23">
        <f t="shared" si="31"/>
        <v>6.2206255752244033E-3</v>
      </c>
      <c r="M133" s="4">
        <f t="shared" ref="M133:M140" si="32">G133</f>
        <v>6.2206255752244033E-3</v>
      </c>
      <c r="N133" s="4">
        <f t="shared" ref="N133:N170" ca="1" si="33">+C$11+C$12*F133</f>
        <v>7.4665499255037737E-3</v>
      </c>
      <c r="O133" s="4">
        <f t="shared" ref="O133:O164" si="34">+D$11+D$12*F133+D$13*F133^2</f>
        <v>-9.2375567431189128E-3</v>
      </c>
      <c r="P133" s="312">
        <f t="shared" si="30"/>
        <v>38654.11823</v>
      </c>
      <c r="Q133" s="1"/>
      <c r="R133" s="7">
        <f t="shared" si="21"/>
        <v>2.3895540058714194E-4</v>
      </c>
      <c r="U133" s="1"/>
      <c r="V133" s="4">
        <f t="shared" ref="V133:V147" si="35">+(O133-G133)^2</f>
        <v>2.3895540058714194E-4</v>
      </c>
    </row>
    <row r="134" spans="1:22" x14ac:dyDescent="0.2">
      <c r="A134" s="80" t="s">
        <v>140</v>
      </c>
      <c r="B134" s="79" t="s">
        <v>111</v>
      </c>
      <c r="C134" s="80">
        <v>53672.61823</v>
      </c>
      <c r="D134" s="80">
        <v>2.0999999999999999E-3</v>
      </c>
      <c r="E134" s="4">
        <f t="shared" si="28"/>
        <v>7154.0195107752297</v>
      </c>
      <c r="F134" s="4">
        <f t="shared" si="29"/>
        <v>7154</v>
      </c>
      <c r="G134" s="23">
        <f t="shared" si="31"/>
        <v>6.2206255752244033E-3</v>
      </c>
      <c r="M134" s="4">
        <f t="shared" si="32"/>
        <v>6.2206255752244033E-3</v>
      </c>
      <c r="N134" s="4">
        <f t="shared" ca="1" si="33"/>
        <v>7.4665499255037737E-3</v>
      </c>
      <c r="O134" s="4">
        <f t="shared" si="34"/>
        <v>-9.2375567431189128E-3</v>
      </c>
      <c r="P134" s="312">
        <f t="shared" si="30"/>
        <v>38654.11823</v>
      </c>
      <c r="Q134" s="1"/>
      <c r="R134" s="7">
        <f t="shared" si="21"/>
        <v>2.3895540058714194E-4</v>
      </c>
      <c r="U134" s="1"/>
      <c r="V134" s="4">
        <f t="shared" si="35"/>
        <v>2.3895540058714194E-4</v>
      </c>
    </row>
    <row r="135" spans="1:22" x14ac:dyDescent="0.2">
      <c r="A135" s="80" t="s">
        <v>140</v>
      </c>
      <c r="B135" s="79" t="s">
        <v>111</v>
      </c>
      <c r="C135" s="80">
        <v>53672.61823</v>
      </c>
      <c r="D135" s="80">
        <v>2.0999999999999999E-3</v>
      </c>
      <c r="E135" s="4">
        <f t="shared" si="28"/>
        <v>7154.0195107752297</v>
      </c>
      <c r="F135" s="4">
        <f t="shared" si="29"/>
        <v>7154</v>
      </c>
      <c r="G135" s="23">
        <f t="shared" si="31"/>
        <v>6.2206255752244033E-3</v>
      </c>
      <c r="M135" s="4">
        <f t="shared" si="32"/>
        <v>6.2206255752244033E-3</v>
      </c>
      <c r="N135" s="4">
        <f t="shared" ca="1" si="33"/>
        <v>7.4665499255037737E-3</v>
      </c>
      <c r="O135" s="4">
        <f t="shared" si="34"/>
        <v>-9.2375567431189128E-3</v>
      </c>
      <c r="P135" s="312">
        <f t="shared" si="30"/>
        <v>38654.11823</v>
      </c>
      <c r="Q135" s="1"/>
      <c r="R135" s="7">
        <f t="shared" si="21"/>
        <v>2.3895540058714194E-4</v>
      </c>
      <c r="U135" s="1"/>
      <c r="V135" s="4">
        <f t="shared" si="35"/>
        <v>2.3895540058714194E-4</v>
      </c>
    </row>
    <row r="136" spans="1:22" x14ac:dyDescent="0.2">
      <c r="A136" s="80" t="s">
        <v>140</v>
      </c>
      <c r="B136" s="79" t="s">
        <v>112</v>
      </c>
      <c r="C136" s="80">
        <v>53674.691209999997</v>
      </c>
      <c r="D136" s="80">
        <v>2.0000000000000001E-4</v>
      </c>
      <c r="E136" s="4">
        <f t="shared" si="28"/>
        <v>7160.5213402662212</v>
      </c>
      <c r="F136" s="4">
        <f t="shared" si="29"/>
        <v>7160.5</v>
      </c>
      <c r="G136" s="23">
        <f t="shared" si="31"/>
        <v>6.8039226680411957E-3</v>
      </c>
      <c r="M136" s="4">
        <f t="shared" si="32"/>
        <v>6.8039226680411957E-3</v>
      </c>
      <c r="N136" s="4">
        <f t="shared" ca="1" si="33"/>
        <v>7.4694314823398021E-3</v>
      </c>
      <c r="O136" s="4">
        <f t="shared" si="34"/>
        <v>-9.247694016707388E-3</v>
      </c>
      <c r="P136" s="312">
        <f t="shared" si="30"/>
        <v>38656.191209999997</v>
      </c>
      <c r="Q136" s="1"/>
      <c r="R136" s="7">
        <f t="shared" si="21"/>
        <v>2.5765439819409907E-4</v>
      </c>
      <c r="U136" s="1"/>
      <c r="V136" s="4">
        <f t="shared" si="35"/>
        <v>2.5765439819409907E-4</v>
      </c>
    </row>
    <row r="137" spans="1:22" x14ac:dyDescent="0.2">
      <c r="A137" s="80" t="s">
        <v>140</v>
      </c>
      <c r="B137" s="79" t="s">
        <v>112</v>
      </c>
      <c r="C137" s="80">
        <v>53730.485959999998</v>
      </c>
      <c r="D137" s="80">
        <v>3.5999999999999999E-3</v>
      </c>
      <c r="E137" s="4">
        <f t="shared" si="28"/>
        <v>7335.5196282347542</v>
      </c>
      <c r="F137" s="4">
        <f t="shared" si="29"/>
        <v>7335.5</v>
      </c>
      <c r="G137" s="23">
        <f t="shared" si="31"/>
        <v>6.2580752273788676E-3</v>
      </c>
      <c r="M137" s="4">
        <f t="shared" si="32"/>
        <v>6.2580752273788676E-3</v>
      </c>
      <c r="N137" s="4">
        <f t="shared" ca="1" si="33"/>
        <v>7.5470118586944274E-3</v>
      </c>
      <c r="O137" s="4">
        <f t="shared" si="34"/>
        <v>-9.5218108380915462E-3</v>
      </c>
      <c r="P137" s="312">
        <f t="shared" si="30"/>
        <v>38711.985959999998</v>
      </c>
      <c r="Q137" s="1"/>
      <c r="R137" s="7">
        <f t="shared" si="21"/>
        <v>2.4900480423922734E-4</v>
      </c>
      <c r="U137" s="1"/>
      <c r="V137" s="4">
        <f t="shared" si="35"/>
        <v>2.4900480423922734E-4</v>
      </c>
    </row>
    <row r="138" spans="1:22" x14ac:dyDescent="0.2">
      <c r="A138" s="80" t="s">
        <v>140</v>
      </c>
      <c r="B138" s="79" t="s">
        <v>112</v>
      </c>
      <c r="C138" s="80">
        <v>53730.486660000002</v>
      </c>
      <c r="D138" s="80">
        <v>3.3E-3</v>
      </c>
      <c r="E138" s="4">
        <f t="shared" si="28"/>
        <v>7335.5218237603603</v>
      </c>
      <c r="F138" s="4">
        <f t="shared" si="29"/>
        <v>7335.5</v>
      </c>
      <c r="G138" s="23">
        <f t="shared" si="31"/>
        <v>6.958075231523253E-3</v>
      </c>
      <c r="M138" s="4">
        <f t="shared" si="32"/>
        <v>6.958075231523253E-3</v>
      </c>
      <c r="N138" s="4">
        <f t="shared" ca="1" si="33"/>
        <v>7.5470118586944274E-3</v>
      </c>
      <c r="O138" s="4">
        <f t="shared" si="34"/>
        <v>-9.5218108380915462E-3</v>
      </c>
      <c r="P138" s="312">
        <f t="shared" si="30"/>
        <v>38711.986660000002</v>
      </c>
      <c r="Q138" s="1"/>
      <c r="R138" s="7">
        <f t="shared" si="21"/>
        <v>2.7158664486748389E-4</v>
      </c>
      <c r="U138" s="1"/>
      <c r="V138" s="4">
        <f t="shared" si="35"/>
        <v>2.7158664486748389E-4</v>
      </c>
    </row>
    <row r="139" spans="1:22" x14ac:dyDescent="0.2">
      <c r="A139" s="80" t="s">
        <v>140</v>
      </c>
      <c r="B139" s="79" t="s">
        <v>112</v>
      </c>
      <c r="C139" s="80">
        <v>53730.486660000002</v>
      </c>
      <c r="D139" s="80">
        <v>3.3999999999999998E-3</v>
      </c>
      <c r="E139" s="4">
        <f t="shared" si="28"/>
        <v>7335.5218237603603</v>
      </c>
      <c r="F139" s="4">
        <f t="shared" si="29"/>
        <v>7335.5</v>
      </c>
      <c r="G139" s="23">
        <f t="shared" si="31"/>
        <v>6.958075231523253E-3</v>
      </c>
      <c r="M139" s="4">
        <f t="shared" si="32"/>
        <v>6.958075231523253E-3</v>
      </c>
      <c r="N139" s="4">
        <f t="shared" ca="1" si="33"/>
        <v>7.5470118586944274E-3</v>
      </c>
      <c r="O139" s="4">
        <f t="shared" si="34"/>
        <v>-9.5218108380915462E-3</v>
      </c>
      <c r="P139" s="312">
        <f t="shared" si="30"/>
        <v>38711.986660000002</v>
      </c>
      <c r="Q139" s="1"/>
      <c r="R139" s="7">
        <f t="shared" si="21"/>
        <v>2.7158664486748389E-4</v>
      </c>
      <c r="U139" s="1"/>
      <c r="V139" s="4">
        <f t="shared" si="35"/>
        <v>2.7158664486748389E-4</v>
      </c>
    </row>
    <row r="140" spans="1:22" x14ac:dyDescent="0.2">
      <c r="A140" s="80" t="s">
        <v>140</v>
      </c>
      <c r="B140" s="79" t="s">
        <v>112</v>
      </c>
      <c r="C140" s="80">
        <v>53730.486660000002</v>
      </c>
      <c r="D140" s="80">
        <v>3.5000000000000001E-3</v>
      </c>
      <c r="E140" s="4">
        <f t="shared" si="28"/>
        <v>7335.5218237603603</v>
      </c>
      <c r="F140" s="4">
        <f t="shared" si="29"/>
        <v>7335.5</v>
      </c>
      <c r="G140" s="23">
        <f t="shared" si="31"/>
        <v>6.958075231523253E-3</v>
      </c>
      <c r="M140" s="4">
        <f t="shared" si="32"/>
        <v>6.958075231523253E-3</v>
      </c>
      <c r="N140" s="4">
        <f t="shared" ca="1" si="33"/>
        <v>7.5470118586944274E-3</v>
      </c>
      <c r="O140" s="4">
        <f t="shared" si="34"/>
        <v>-9.5218108380915462E-3</v>
      </c>
      <c r="P140" s="312">
        <f t="shared" si="30"/>
        <v>38711.986660000002</v>
      </c>
      <c r="Q140" s="1"/>
      <c r="R140" s="7">
        <f t="shared" si="21"/>
        <v>2.7158664486748389E-4</v>
      </c>
      <c r="U140" s="1"/>
      <c r="V140" s="4">
        <f t="shared" si="35"/>
        <v>2.7158664486748389E-4</v>
      </c>
    </row>
    <row r="141" spans="1:22" x14ac:dyDescent="0.2">
      <c r="A141" s="70" t="s">
        <v>132</v>
      </c>
      <c r="B141" s="71" t="s">
        <v>111</v>
      </c>
      <c r="C141" s="72">
        <v>53747.223700000002</v>
      </c>
      <c r="D141" s="72">
        <v>2.9999999999999997E-4</v>
      </c>
      <c r="E141" s="4">
        <f t="shared" si="28"/>
        <v>7388.0169661467098</v>
      </c>
      <c r="F141" s="4">
        <f t="shared" si="29"/>
        <v>7388</v>
      </c>
      <c r="G141" s="23">
        <f t="shared" si="31"/>
        <v>5.4093209982966073E-3</v>
      </c>
      <c r="J141" s="4">
        <f t="shared" ref="J141:J149" si="36">G141</f>
        <v>5.4093209982966073E-3</v>
      </c>
      <c r="N141" s="4">
        <f t="shared" ca="1" si="33"/>
        <v>7.5702859716008141E-3</v>
      </c>
      <c r="O141" s="4">
        <f t="shared" si="34"/>
        <v>-9.6044934483671112E-3</v>
      </c>
      <c r="P141" s="312">
        <f t="shared" si="30"/>
        <v>38728.723700000002</v>
      </c>
      <c r="Q141" s="1"/>
      <c r="R141" s="7">
        <f t="shared" si="21"/>
        <v>2.2541462423884817E-4</v>
      </c>
      <c r="U141" s="1"/>
      <c r="V141" s="4">
        <f t="shared" si="35"/>
        <v>2.2541462423884817E-4</v>
      </c>
    </row>
    <row r="142" spans="1:22" x14ac:dyDescent="0.2">
      <c r="A142" s="70" t="s">
        <v>132</v>
      </c>
      <c r="B142" s="71" t="s">
        <v>112</v>
      </c>
      <c r="C142" s="72">
        <v>53763.4836</v>
      </c>
      <c r="D142" s="72">
        <v>1E-4</v>
      </c>
      <c r="E142" s="4">
        <f t="shared" si="28"/>
        <v>7439.0155755595861</v>
      </c>
      <c r="F142" s="4">
        <f t="shared" si="29"/>
        <v>7439</v>
      </c>
      <c r="G142" s="23">
        <f t="shared" si="31"/>
        <v>4.9659597425488755E-3</v>
      </c>
      <c r="J142" s="4">
        <f t="shared" si="36"/>
        <v>4.9659597425488755E-3</v>
      </c>
      <c r="N142" s="4">
        <f t="shared" ca="1" si="33"/>
        <v>7.5928951098527334E-3</v>
      </c>
      <c r="O142" s="4">
        <f t="shared" si="34"/>
        <v>-9.6850114976865399E-3</v>
      </c>
      <c r="P142" s="312">
        <f t="shared" si="30"/>
        <v>38744.9836</v>
      </c>
      <c r="Q142" s="1"/>
      <c r="R142" s="7">
        <f t="shared" si="21"/>
        <v>2.1465095828220526E-4</v>
      </c>
      <c r="U142" s="1"/>
      <c r="V142" s="4">
        <f t="shared" si="35"/>
        <v>2.1465095828220526E-4</v>
      </c>
    </row>
    <row r="143" spans="1:22" x14ac:dyDescent="0.2">
      <c r="A143" s="70" t="s">
        <v>132</v>
      </c>
      <c r="B143" s="71" t="s">
        <v>111</v>
      </c>
      <c r="C143" s="72">
        <v>53763.643600000003</v>
      </c>
      <c r="D143" s="72">
        <v>2.0000000000000001E-4</v>
      </c>
      <c r="E143" s="4">
        <f t="shared" si="28"/>
        <v>7439.5174099808455</v>
      </c>
      <c r="F143" s="4">
        <f t="shared" si="29"/>
        <v>7439.5</v>
      </c>
      <c r="G143" s="23">
        <f t="shared" si="31"/>
        <v>5.550828755076509E-3</v>
      </c>
      <c r="J143" s="4">
        <f t="shared" si="36"/>
        <v>5.550828755076509E-3</v>
      </c>
      <c r="N143" s="4">
        <f t="shared" ca="1" si="33"/>
        <v>7.5931167680708895E-3</v>
      </c>
      <c r="O143" s="4">
        <f t="shared" si="34"/>
        <v>-9.6858018552474431E-3</v>
      </c>
      <c r="P143" s="312">
        <f t="shared" si="30"/>
        <v>38745.143600000003</v>
      </c>
      <c r="Q143" s="1"/>
      <c r="R143" s="7">
        <f t="shared" si="21"/>
        <v>2.3215491235546086E-4</v>
      </c>
      <c r="U143" s="1"/>
      <c r="V143" s="4">
        <f t="shared" si="35"/>
        <v>2.3215491235546086E-4</v>
      </c>
    </row>
    <row r="144" spans="1:22" x14ac:dyDescent="0.2">
      <c r="A144" s="70" t="s">
        <v>132</v>
      </c>
      <c r="B144" s="71" t="s">
        <v>112</v>
      </c>
      <c r="C144" s="72">
        <v>53764.281300000002</v>
      </c>
      <c r="D144" s="72">
        <v>2.0000000000000001E-4</v>
      </c>
      <c r="E144" s="4">
        <f t="shared" si="28"/>
        <v>7441.5175337960327</v>
      </c>
      <c r="F144" s="4">
        <f t="shared" si="29"/>
        <v>7441.5</v>
      </c>
      <c r="G144" s="23">
        <f t="shared" si="31"/>
        <v>5.5903047832543962E-3</v>
      </c>
      <c r="J144" s="4">
        <f t="shared" si="36"/>
        <v>5.5903047832543962E-3</v>
      </c>
      <c r="N144" s="4">
        <f t="shared" ca="1" si="33"/>
        <v>7.594003400943513E-3</v>
      </c>
      <c r="O144" s="4">
        <f t="shared" si="34"/>
        <v>-9.6889634728542558E-3</v>
      </c>
      <c r="P144" s="312">
        <f t="shared" si="30"/>
        <v>38745.781300000002</v>
      </c>
      <c r="Q144" s="1"/>
      <c r="R144" s="7">
        <f t="shared" si="21"/>
        <v>2.3345603844212952E-4</v>
      </c>
      <c r="U144" s="1"/>
      <c r="V144" s="4">
        <f t="shared" si="35"/>
        <v>2.3345603844212952E-4</v>
      </c>
    </row>
    <row r="145" spans="1:22" x14ac:dyDescent="0.2">
      <c r="A145" s="70" t="s">
        <v>132</v>
      </c>
      <c r="B145" s="71" t="s">
        <v>111</v>
      </c>
      <c r="C145" s="72">
        <v>53764.440499999997</v>
      </c>
      <c r="D145" s="72">
        <v>2.0000000000000001E-4</v>
      </c>
      <c r="E145" s="4">
        <f t="shared" si="28"/>
        <v>7442.0168590451576</v>
      </c>
      <c r="F145" s="4">
        <f t="shared" si="29"/>
        <v>7442</v>
      </c>
      <c r="G145" s="23">
        <f t="shared" si="31"/>
        <v>5.375173786887899E-3</v>
      </c>
      <c r="J145" s="4">
        <f t="shared" si="36"/>
        <v>5.375173786887899E-3</v>
      </c>
      <c r="N145" s="4">
        <f t="shared" ca="1" si="33"/>
        <v>7.5942250591616699E-3</v>
      </c>
      <c r="O145" s="4">
        <f t="shared" si="34"/>
        <v>-9.6897539240967615E-3</v>
      </c>
      <c r="P145" s="312">
        <f t="shared" si="30"/>
        <v>38745.940499999997</v>
      </c>
      <c r="Q145" s="1"/>
      <c r="R145" s="7">
        <f t="shared" si="21"/>
        <v>2.2695204693719352E-4</v>
      </c>
      <c r="U145" s="1"/>
      <c r="V145" s="4">
        <f t="shared" si="35"/>
        <v>2.2695204693719352E-4</v>
      </c>
    </row>
    <row r="146" spans="1:22" x14ac:dyDescent="0.2">
      <c r="A146" s="70" t="s">
        <v>132</v>
      </c>
      <c r="B146" s="71" t="s">
        <v>111</v>
      </c>
      <c r="C146" s="72">
        <v>53765.397499999999</v>
      </c>
      <c r="D146" s="72">
        <v>2.9999999999999997E-4</v>
      </c>
      <c r="E146" s="4">
        <f t="shared" si="28"/>
        <v>7445.0184561772585</v>
      </c>
      <c r="F146" s="4">
        <f t="shared" si="29"/>
        <v>7445</v>
      </c>
      <c r="G146" s="23">
        <f t="shared" si="31"/>
        <v>5.8843878287007101E-3</v>
      </c>
      <c r="J146" s="4">
        <f t="shared" si="36"/>
        <v>5.8843878287007101E-3</v>
      </c>
      <c r="N146" s="4">
        <f t="shared" ca="1" si="33"/>
        <v>7.5955550084706065E-3</v>
      </c>
      <c r="O146" s="4">
        <f t="shared" si="34"/>
        <v>-9.6944970250145267E-3</v>
      </c>
      <c r="P146" s="312">
        <f t="shared" si="30"/>
        <v>38746.897499999999</v>
      </c>
      <c r="Q146" s="1"/>
      <c r="R146" s="7">
        <f t="shared" si="21"/>
        <v>2.4270165328531802E-4</v>
      </c>
      <c r="U146" s="1"/>
      <c r="V146" s="4">
        <f t="shared" si="35"/>
        <v>2.4270165328531802E-4</v>
      </c>
    </row>
    <row r="147" spans="1:22" x14ac:dyDescent="0.2">
      <c r="A147" s="70" t="s">
        <v>132</v>
      </c>
      <c r="B147" s="71" t="s">
        <v>112</v>
      </c>
      <c r="C147" s="72">
        <v>53765.557699999998</v>
      </c>
      <c r="D147" s="72">
        <v>8.0000000000000004E-4</v>
      </c>
      <c r="E147" s="4">
        <f t="shared" si="28"/>
        <v>7445.5209178915284</v>
      </c>
      <c r="F147" s="4">
        <f t="shared" si="29"/>
        <v>7445.5</v>
      </c>
      <c r="G147" s="23">
        <f t="shared" si="31"/>
        <v>6.6692568361759186E-3</v>
      </c>
      <c r="J147" s="4">
        <f t="shared" si="36"/>
        <v>6.6692568361759186E-3</v>
      </c>
      <c r="N147" s="4">
        <f t="shared" ca="1" si="33"/>
        <v>7.5957766666887618E-3</v>
      </c>
      <c r="O147" s="4">
        <f t="shared" si="34"/>
        <v>-9.6952876074112761E-3</v>
      </c>
      <c r="P147" s="312">
        <f t="shared" si="30"/>
        <v>38747.057699999998</v>
      </c>
      <c r="Q147" s="1"/>
      <c r="R147" s="7">
        <f t="shared" si="21"/>
        <v>2.6779831484614056E-4</v>
      </c>
      <c r="U147" s="1"/>
      <c r="V147" s="4">
        <f t="shared" si="35"/>
        <v>2.6779831484614056E-4</v>
      </c>
    </row>
    <row r="148" spans="1:22" x14ac:dyDescent="0.2">
      <c r="A148" s="70" t="s">
        <v>132</v>
      </c>
      <c r="B148" s="71" t="s">
        <v>111</v>
      </c>
      <c r="C148" s="72">
        <v>53866.440900000001</v>
      </c>
      <c r="D148" s="72">
        <v>6.9999999999999999E-4</v>
      </c>
      <c r="E148" s="4">
        <f t="shared" si="28"/>
        <v>7761.9375571772589</v>
      </c>
      <c r="F148" s="4">
        <f t="shared" si="29"/>
        <v>7762</v>
      </c>
      <c r="G148" s="23"/>
      <c r="N148" s="4">
        <f t="shared" ca="1" si="33"/>
        <v>7.7360863187815546E-3</v>
      </c>
      <c r="O148" s="4">
        <f t="shared" si="34"/>
        <v>-1.0199485913398572E-2</v>
      </c>
      <c r="P148" s="312">
        <f t="shared" si="30"/>
        <v>38847.940900000001</v>
      </c>
      <c r="Q148" s="33">
        <v>-1.9908661532099359E-2</v>
      </c>
      <c r="R148" s="7">
        <f t="shared" si="21"/>
        <v>1.0402951289761589E-4</v>
      </c>
      <c r="S148" s="33"/>
      <c r="T148" s="33"/>
      <c r="U148" s="33"/>
    </row>
    <row r="149" spans="1:22" x14ac:dyDescent="0.2">
      <c r="A149" s="70" t="s">
        <v>132</v>
      </c>
      <c r="B149" s="71" t="s">
        <v>111</v>
      </c>
      <c r="C149" s="72">
        <v>53895.481599999999</v>
      </c>
      <c r="D149" s="72">
        <v>1E-4</v>
      </c>
      <c r="E149" s="4">
        <f t="shared" ref="E149:E170" si="37">(C149-C$7)/C$8</f>
        <v>7853.0227001594803</v>
      </c>
      <c r="F149" s="4">
        <f t="shared" ref="F149:F177" si="38">ROUND(2*E149,0)/2</f>
        <v>7853</v>
      </c>
      <c r="G149" s="23">
        <f t="shared" si="31"/>
        <v>7.2374977971776389E-3</v>
      </c>
      <c r="J149" s="4">
        <f t="shared" si="36"/>
        <v>7.2374977971776389E-3</v>
      </c>
      <c r="N149" s="4">
        <f t="shared" ca="1" si="33"/>
        <v>7.7764281144859591E-3</v>
      </c>
      <c r="O149" s="4">
        <f t="shared" si="34"/>
        <v>-1.034584246211601E-2</v>
      </c>
      <c r="P149" s="312">
        <f t="shared" ref="P149:P170" si="39">C149-15018.5</f>
        <v>38876.981599999999</v>
      </c>
      <c r="Q149" s="1"/>
      <c r="R149" s="7">
        <f t="shared" si="21"/>
        <v>3.0917385467409684E-4</v>
      </c>
      <c r="U149" s="1"/>
      <c r="V149" s="4">
        <f>+(O149-G149)^2</f>
        <v>3.0917385467409684E-4</v>
      </c>
    </row>
    <row r="150" spans="1:22" x14ac:dyDescent="0.2">
      <c r="A150" s="80" t="s">
        <v>140</v>
      </c>
      <c r="B150" s="79" t="s">
        <v>112</v>
      </c>
      <c r="C150" s="80">
        <v>53907.436240000003</v>
      </c>
      <c r="D150" s="80">
        <v>6.9999999999999999E-4</v>
      </c>
      <c r="E150" s="4">
        <f t="shared" si="37"/>
        <v>7890.5180116947186</v>
      </c>
      <c r="F150" s="4">
        <f t="shared" si="38"/>
        <v>7890.5</v>
      </c>
      <c r="G150" s="23">
        <f t="shared" si="31"/>
        <v>5.7426733474130742E-3</v>
      </c>
      <c r="M150" s="4">
        <f>G150</f>
        <v>5.7426733474130742E-3</v>
      </c>
      <c r="N150" s="4">
        <f t="shared" ca="1" si="33"/>
        <v>7.7930524808476637E-3</v>
      </c>
      <c r="O150" s="4">
        <f t="shared" si="34"/>
        <v>-1.0406334797987955E-2</v>
      </c>
      <c r="P150" s="312">
        <f t="shared" si="39"/>
        <v>38888.936240000003</v>
      </c>
      <c r="Q150" s="1"/>
      <c r="R150" s="7">
        <f t="shared" ref="R150:R177" si="40">+(O150-G150)^2</f>
        <v>2.6079046408022884E-4</v>
      </c>
      <c r="U150" s="1"/>
      <c r="V150" s="4">
        <f>+(O150-G150)^2</f>
        <v>2.6079046408022884E-4</v>
      </c>
    </row>
    <row r="151" spans="1:22" x14ac:dyDescent="0.2">
      <c r="A151" s="70" t="s">
        <v>132</v>
      </c>
      <c r="B151" s="71" t="s">
        <v>112</v>
      </c>
      <c r="C151" s="72">
        <v>53929.436699999998</v>
      </c>
      <c r="D151" s="72">
        <v>1E-4</v>
      </c>
      <c r="E151" s="4">
        <f t="shared" si="37"/>
        <v>7959.5216873903591</v>
      </c>
      <c r="F151" s="4">
        <f t="shared" si="38"/>
        <v>7959.5</v>
      </c>
      <c r="G151" s="23">
        <f t="shared" si="31"/>
        <v>6.914596349815838E-3</v>
      </c>
      <c r="J151" s="4">
        <f>G151</f>
        <v>6.914596349815838E-3</v>
      </c>
      <c r="N151" s="4">
        <f t="shared" ca="1" si="33"/>
        <v>7.8236413149532016E-3</v>
      </c>
      <c r="O151" s="4">
        <f t="shared" si="34"/>
        <v>-1.0517916063697414E-2</v>
      </c>
      <c r="P151" s="312">
        <f t="shared" si="39"/>
        <v>38910.936699999998</v>
      </c>
      <c r="Q151" s="1"/>
      <c r="R151" s="7">
        <f t="shared" si="40"/>
        <v>3.0389248904729365E-4</v>
      </c>
      <c r="U151" s="1"/>
      <c r="V151" s="4">
        <f>+(O151-G151)^2</f>
        <v>3.0389248904729365E-4</v>
      </c>
    </row>
    <row r="152" spans="1:22" x14ac:dyDescent="0.2">
      <c r="A152" s="76" t="s">
        <v>136</v>
      </c>
      <c r="B152" s="75" t="s">
        <v>111</v>
      </c>
      <c r="C152" s="77">
        <v>53957.970399999991</v>
      </c>
      <c r="D152" s="77">
        <v>6.9999999999999999E-4</v>
      </c>
      <c r="E152" s="4">
        <f t="shared" si="37"/>
        <v>8049.016642550233</v>
      </c>
      <c r="F152" s="4">
        <f t="shared" si="38"/>
        <v>8049</v>
      </c>
      <c r="G152" s="23">
        <f t="shared" si="31"/>
        <v>5.3061486541992053E-3</v>
      </c>
      <c r="J152" s="4">
        <f>G152</f>
        <v>5.3061486541992053E-3</v>
      </c>
      <c r="N152" s="4">
        <f t="shared" ca="1" si="33"/>
        <v>7.8633181360031387E-3</v>
      </c>
      <c r="O152" s="4">
        <f t="shared" si="34"/>
        <v>-1.0663179862683394E-2</v>
      </c>
      <c r="P152" s="312">
        <f t="shared" si="39"/>
        <v>38939.470399999991</v>
      </c>
      <c r="Q152" s="1"/>
      <c r="R152" s="7">
        <f t="shared" si="40"/>
        <v>2.550194532801197E-4</v>
      </c>
      <c r="U152" s="1"/>
      <c r="V152" s="4">
        <f>+(O152-G152)^2</f>
        <v>2.550194532801197E-4</v>
      </c>
    </row>
    <row r="153" spans="1:22" x14ac:dyDescent="0.2">
      <c r="A153" s="80" t="s">
        <v>140</v>
      </c>
      <c r="B153" s="79" t="s">
        <v>112</v>
      </c>
      <c r="C153" s="80">
        <v>54005.581019999998</v>
      </c>
      <c r="D153" s="80">
        <v>2.9999999999999997E-4</v>
      </c>
      <c r="E153" s="4">
        <f t="shared" si="37"/>
        <v>8198.3456921314482</v>
      </c>
      <c r="F153" s="4">
        <f t="shared" si="38"/>
        <v>8198.5</v>
      </c>
      <c r="G153" s="23"/>
      <c r="N153" s="4">
        <f t="shared" ca="1" si="33"/>
        <v>7.9295939432318038E-3</v>
      </c>
      <c r="O153" s="4">
        <f t="shared" si="34"/>
        <v>-1.0907166130274541E-2</v>
      </c>
      <c r="P153" s="312">
        <f t="shared" si="39"/>
        <v>38987.081019999998</v>
      </c>
      <c r="Q153" s="33">
        <v>-4.9198018154129386E-2</v>
      </c>
      <c r="R153" s="7">
        <f t="shared" si="40"/>
        <v>1.189662729934081E-4</v>
      </c>
      <c r="S153" s="33"/>
      <c r="T153" s="33"/>
      <c r="U153" s="33"/>
    </row>
    <row r="154" spans="1:22" x14ac:dyDescent="0.2">
      <c r="A154" s="80" t="s">
        <v>140</v>
      </c>
      <c r="B154" s="79" t="s">
        <v>111</v>
      </c>
      <c r="C154" s="80">
        <v>54067.650350000004</v>
      </c>
      <c r="D154" s="80">
        <v>2.0000000000000001E-4</v>
      </c>
      <c r="E154" s="4">
        <f t="shared" si="37"/>
        <v>8393.0239814929864</v>
      </c>
      <c r="F154" s="4">
        <f t="shared" si="38"/>
        <v>8393</v>
      </c>
      <c r="G154" s="23">
        <f t="shared" ref="G154:G164" si="41">C154-(C$7+F154*C$8)</f>
        <v>7.6460256896098144E-3</v>
      </c>
      <c r="M154" s="4">
        <f>G154</f>
        <v>7.6460256896098144E-3</v>
      </c>
      <c r="N154" s="4">
        <f t="shared" ca="1" si="33"/>
        <v>8.0158189900945143E-3</v>
      </c>
      <c r="O154" s="4">
        <f t="shared" si="34"/>
        <v>-1.1227100299906733E-2</v>
      </c>
      <c r="P154" s="312">
        <f t="shared" si="39"/>
        <v>39049.150350000004</v>
      </c>
      <c r="Q154" s="1"/>
      <c r="R154" s="7">
        <f t="shared" si="40"/>
        <v>3.5619488461616504E-4</v>
      </c>
      <c r="U154" s="1"/>
      <c r="V154" s="4">
        <f t="shared" ref="V154:V164" si="42">+(O154-G154)^2</f>
        <v>3.5619488461616504E-4</v>
      </c>
    </row>
    <row r="155" spans="1:22" x14ac:dyDescent="0.2">
      <c r="A155" s="74" t="s">
        <v>134</v>
      </c>
      <c r="B155" s="20" t="s">
        <v>112</v>
      </c>
      <c r="C155" s="73">
        <v>54080.246099999997</v>
      </c>
      <c r="D155" s="73">
        <v>4.0000000000000002E-4</v>
      </c>
      <c r="E155" s="4">
        <f t="shared" si="37"/>
        <v>8432.5301121894845</v>
      </c>
      <c r="F155" s="4">
        <f t="shared" si="38"/>
        <v>8432.5</v>
      </c>
      <c r="G155" s="23">
        <f t="shared" si="41"/>
        <v>9.6006772655528039E-3</v>
      </c>
      <c r="J155" s="4">
        <f t="shared" ref="J155:J160" si="43">G155</f>
        <v>9.6006772655528039E-3</v>
      </c>
      <c r="N155" s="4">
        <f t="shared" ca="1" si="33"/>
        <v>8.0333299893288433E-3</v>
      </c>
      <c r="O155" s="4">
        <f t="shared" si="34"/>
        <v>-1.1292420436911197E-2</v>
      </c>
      <c r="P155" s="312">
        <f t="shared" si="39"/>
        <v>39061.746099999997</v>
      </c>
      <c r="Q155" s="1"/>
      <c r="R155" s="7">
        <f t="shared" si="40"/>
        <v>4.3652153160470659E-4</v>
      </c>
      <c r="U155" s="1"/>
      <c r="V155" s="4">
        <f t="shared" si="42"/>
        <v>4.3652153160470659E-4</v>
      </c>
    </row>
    <row r="156" spans="1:22" x14ac:dyDescent="0.2">
      <c r="A156" s="74" t="s">
        <v>134</v>
      </c>
      <c r="B156" s="75" t="s">
        <v>111</v>
      </c>
      <c r="C156" s="73">
        <v>54080.403599999998</v>
      </c>
      <c r="D156" s="73">
        <v>2.9999999999999997E-4</v>
      </c>
      <c r="E156" s="4">
        <f t="shared" si="37"/>
        <v>8433.0241054479047</v>
      </c>
      <c r="F156" s="4">
        <f t="shared" si="38"/>
        <v>8433</v>
      </c>
      <c r="G156" s="23">
        <f t="shared" si="41"/>
        <v>7.6855462684761733E-3</v>
      </c>
      <c r="J156" s="4">
        <f t="shared" si="43"/>
        <v>7.6855462684761733E-3</v>
      </c>
      <c r="N156" s="4">
        <f t="shared" ca="1" si="33"/>
        <v>8.0335516475470003E-3</v>
      </c>
      <c r="O156" s="4">
        <f t="shared" si="34"/>
        <v>-1.1293248023541296E-2</v>
      </c>
      <c r="P156" s="312">
        <f t="shared" si="39"/>
        <v>39061.903599999998</v>
      </c>
      <c r="Q156" s="1"/>
      <c r="R156" s="7">
        <f t="shared" si="40"/>
        <v>3.6019463277871488E-4</v>
      </c>
      <c r="U156" s="1"/>
      <c r="V156" s="4">
        <f t="shared" si="42"/>
        <v>3.6019463277871488E-4</v>
      </c>
    </row>
    <row r="157" spans="1:22" x14ac:dyDescent="0.2">
      <c r="A157" s="74" t="s">
        <v>134</v>
      </c>
      <c r="B157" s="20" t="s">
        <v>112</v>
      </c>
      <c r="C157" s="73">
        <v>54080.565000000002</v>
      </c>
      <c r="D157" s="73">
        <v>1.4E-3</v>
      </c>
      <c r="E157" s="4">
        <f t="shared" si="37"/>
        <v>8433.5303309203537</v>
      </c>
      <c r="F157" s="4">
        <f t="shared" si="38"/>
        <v>8433.5</v>
      </c>
      <c r="G157" s="23">
        <f t="shared" si="41"/>
        <v>9.67041528201662E-3</v>
      </c>
      <c r="J157" s="4">
        <f t="shared" si="43"/>
        <v>9.67041528201662E-3</v>
      </c>
      <c r="N157" s="4">
        <f t="shared" ca="1" si="33"/>
        <v>8.0337733057651555E-3</v>
      </c>
      <c r="O157" s="4">
        <f t="shared" si="34"/>
        <v>-1.1294075628907716E-2</v>
      </c>
      <c r="P157" s="312">
        <f t="shared" si="39"/>
        <v>39062.065000000002</v>
      </c>
      <c r="Q157" s="1"/>
      <c r="R157" s="7">
        <f t="shared" si="40"/>
        <v>4.3950987915422922E-4</v>
      </c>
      <c r="U157" s="1"/>
      <c r="V157" s="4">
        <f t="shared" si="42"/>
        <v>4.3950987915422922E-4</v>
      </c>
    </row>
    <row r="158" spans="1:22" x14ac:dyDescent="0.2">
      <c r="A158" s="70" t="s">
        <v>133</v>
      </c>
      <c r="B158" s="20" t="s">
        <v>111</v>
      </c>
      <c r="C158" s="73">
        <v>54097.302199999998</v>
      </c>
      <c r="D158" s="73">
        <v>6.9999999999999999E-4</v>
      </c>
      <c r="E158" s="4">
        <f t="shared" si="37"/>
        <v>8486.0259751411122</v>
      </c>
      <c r="F158" s="4">
        <f t="shared" si="38"/>
        <v>8486</v>
      </c>
      <c r="G158" s="23">
        <f t="shared" si="41"/>
        <v>8.2816610447480343E-3</v>
      </c>
      <c r="J158" s="4">
        <f t="shared" si="43"/>
        <v>8.2816610447480343E-3</v>
      </c>
      <c r="N158" s="4">
        <f t="shared" ca="1" si="33"/>
        <v>8.0570474186715431E-3</v>
      </c>
      <c r="O158" s="4">
        <f t="shared" si="34"/>
        <v>-1.1381078460006388E-2</v>
      </c>
      <c r="P158" s="312">
        <f t="shared" si="39"/>
        <v>39078.802199999998</v>
      </c>
      <c r="Q158" s="1"/>
      <c r="R158" s="7">
        <f t="shared" si="40"/>
        <v>3.8662332483183027E-4</v>
      </c>
      <c r="U158" s="1"/>
      <c r="V158" s="4">
        <f t="shared" si="42"/>
        <v>3.8662332483183027E-4</v>
      </c>
    </row>
    <row r="159" spans="1:22" x14ac:dyDescent="0.2">
      <c r="A159" s="76" t="s">
        <v>136</v>
      </c>
      <c r="B159" s="75" t="s">
        <v>112</v>
      </c>
      <c r="C159" s="77">
        <v>54137.634999999776</v>
      </c>
      <c r="D159" s="77">
        <v>2.0000000000000001E-4</v>
      </c>
      <c r="E159" s="4">
        <f t="shared" si="37"/>
        <v>8612.5283960487832</v>
      </c>
      <c r="F159" s="4">
        <f t="shared" si="38"/>
        <v>8612.5</v>
      </c>
      <c r="G159" s="23">
        <f t="shared" si="41"/>
        <v>9.0535196723067202E-3</v>
      </c>
      <c r="J159" s="4">
        <f t="shared" si="43"/>
        <v>9.0535196723067202E-3</v>
      </c>
      <c r="N159" s="4">
        <f t="shared" ca="1" si="33"/>
        <v>8.1131269478650278E-3</v>
      </c>
      <c r="O159" s="4">
        <f t="shared" si="34"/>
        <v>-1.1591562364789388E-2</v>
      </c>
      <c r="P159" s="312">
        <f t="shared" si="39"/>
        <v>39119.134999999776</v>
      </c>
      <c r="Q159" s="1"/>
      <c r="R159" s="7">
        <f t="shared" si="40"/>
        <v>4.2621941231842829E-4</v>
      </c>
      <c r="U159" s="1"/>
      <c r="V159" s="4">
        <f t="shared" si="42"/>
        <v>4.2621941231842829E-4</v>
      </c>
    </row>
    <row r="160" spans="1:22" x14ac:dyDescent="0.2">
      <c r="A160" s="76" t="s">
        <v>136</v>
      </c>
      <c r="B160" s="75" t="s">
        <v>112</v>
      </c>
      <c r="C160" s="77">
        <v>54138.591399999801</v>
      </c>
      <c r="D160" s="77">
        <v>2.0000000000000001E-4</v>
      </c>
      <c r="E160" s="4">
        <f t="shared" si="37"/>
        <v>8615.5281113018755</v>
      </c>
      <c r="F160" s="4">
        <f t="shared" si="38"/>
        <v>8615.5</v>
      </c>
      <c r="G160" s="23">
        <f t="shared" si="41"/>
        <v>8.9627337438287213E-3</v>
      </c>
      <c r="J160" s="4">
        <f t="shared" si="43"/>
        <v>8.9627337438287213E-3</v>
      </c>
      <c r="N160" s="4">
        <f t="shared" ca="1" si="33"/>
        <v>8.1144568971739661E-3</v>
      </c>
      <c r="O160" s="4">
        <f t="shared" si="34"/>
        <v>-1.1596568636067468E-2</v>
      </c>
      <c r="P160" s="312">
        <f t="shared" si="39"/>
        <v>39120.091399999801</v>
      </c>
      <c r="Q160" s="1"/>
      <c r="R160" s="7">
        <f t="shared" si="40"/>
        <v>4.2268491434800507E-4</v>
      </c>
      <c r="U160" s="1"/>
      <c r="V160" s="4">
        <f t="shared" si="42"/>
        <v>4.2268491434800507E-4</v>
      </c>
    </row>
    <row r="161" spans="1:22" x14ac:dyDescent="0.2">
      <c r="A161" s="80" t="s">
        <v>140</v>
      </c>
      <c r="B161" s="79" t="s">
        <v>111</v>
      </c>
      <c r="C161" s="80">
        <v>54173.34362</v>
      </c>
      <c r="D161" s="80">
        <v>2.0000000000000001E-4</v>
      </c>
      <c r="E161" s="4">
        <f t="shared" si="37"/>
        <v>8724.527237620041</v>
      </c>
      <c r="F161" s="4">
        <f t="shared" si="38"/>
        <v>8724.5</v>
      </c>
      <c r="G161" s="23">
        <f t="shared" si="41"/>
        <v>8.6841775337234139E-3</v>
      </c>
      <c r="M161" s="4">
        <f>G161</f>
        <v>8.6841775337234139E-3</v>
      </c>
      <c r="N161" s="4">
        <f t="shared" ca="1" si="33"/>
        <v>8.1627783887319883E-3</v>
      </c>
      <c r="O161" s="4">
        <f t="shared" si="34"/>
        <v>-1.1778920625176836E-2</v>
      </c>
      <c r="P161" s="312">
        <f t="shared" si="39"/>
        <v>39154.84362</v>
      </c>
      <c r="Q161" s="1"/>
      <c r="R161" s="7">
        <f t="shared" si="40"/>
        <v>4.187383862607868E-4</v>
      </c>
      <c r="U161" s="1"/>
      <c r="V161" s="4">
        <f t="shared" si="42"/>
        <v>4.187383862607868E-4</v>
      </c>
    </row>
    <row r="162" spans="1:22" x14ac:dyDescent="0.2">
      <c r="A162" s="80" t="s">
        <v>140</v>
      </c>
      <c r="B162" s="79" t="s">
        <v>111</v>
      </c>
      <c r="C162" s="80">
        <v>54173.343820000002</v>
      </c>
      <c r="D162" s="80">
        <v>2.0000000000000001E-4</v>
      </c>
      <c r="E162" s="4">
        <f t="shared" si="37"/>
        <v>8724.5278649130742</v>
      </c>
      <c r="F162" s="4">
        <f t="shared" si="38"/>
        <v>8724.5</v>
      </c>
      <c r="G162" s="23">
        <f t="shared" si="41"/>
        <v>8.8841775359469466E-3</v>
      </c>
      <c r="M162" s="4">
        <f>G162</f>
        <v>8.8841775359469466E-3</v>
      </c>
      <c r="N162" s="4">
        <f t="shared" ca="1" si="33"/>
        <v>8.1627783887319883E-3</v>
      </c>
      <c r="O162" s="4">
        <f t="shared" si="34"/>
        <v>-1.1778920625176836E-2</v>
      </c>
      <c r="P162" s="312">
        <f t="shared" si="39"/>
        <v>39154.843820000002</v>
      </c>
      <c r="Q162" s="1"/>
      <c r="R162" s="7">
        <f t="shared" si="40"/>
        <v>4.2696362561623702E-4</v>
      </c>
      <c r="U162" s="1"/>
      <c r="V162" s="4">
        <f t="shared" si="42"/>
        <v>4.2696362561623702E-4</v>
      </c>
    </row>
    <row r="163" spans="1:22" x14ac:dyDescent="0.2">
      <c r="A163" s="76" t="s">
        <v>135</v>
      </c>
      <c r="B163" s="75" t="s">
        <v>112</v>
      </c>
      <c r="C163" s="77">
        <v>54211.2857</v>
      </c>
      <c r="D163" s="77">
        <v>2.0000000000000001E-4</v>
      </c>
      <c r="E163" s="4">
        <f t="shared" si="37"/>
        <v>8843.5312486061121</v>
      </c>
      <c r="F163" s="4">
        <f t="shared" si="38"/>
        <v>8843.5</v>
      </c>
      <c r="G163" s="23">
        <f t="shared" si="41"/>
        <v>9.9630012700799853E-3</v>
      </c>
      <c r="J163" s="4">
        <f>G163</f>
        <v>9.9630012700799853E-3</v>
      </c>
      <c r="N163" s="4">
        <f t="shared" ca="1" si="33"/>
        <v>8.2155330446531324E-3</v>
      </c>
      <c r="O163" s="4">
        <f t="shared" si="34"/>
        <v>-1.1979018862277011E-2</v>
      </c>
      <c r="P163" s="312">
        <f t="shared" si="39"/>
        <v>39192.7857</v>
      </c>
      <c r="Q163" s="1"/>
      <c r="R163" s="7">
        <f t="shared" si="40"/>
        <v>4.8145224748875974E-4</v>
      </c>
      <c r="U163" s="1"/>
      <c r="V163" s="4">
        <f t="shared" si="42"/>
        <v>4.8145224748875974E-4</v>
      </c>
    </row>
    <row r="164" spans="1:22" x14ac:dyDescent="0.2">
      <c r="A164" s="80" t="s">
        <v>140</v>
      </c>
      <c r="B164" s="79" t="s">
        <v>111</v>
      </c>
      <c r="C164" s="80">
        <v>54314.427080000001</v>
      </c>
      <c r="D164" s="80">
        <v>1E-4</v>
      </c>
      <c r="E164" s="4">
        <f t="shared" si="37"/>
        <v>9167.0305907254296</v>
      </c>
      <c r="F164" s="4">
        <f t="shared" si="38"/>
        <v>9167</v>
      </c>
      <c r="G164" s="23">
        <f t="shared" si="41"/>
        <v>9.7532490035519004E-3</v>
      </c>
      <c r="M164" s="4">
        <f>G164</f>
        <v>9.7532490035519004E-3</v>
      </c>
      <c r="N164" s="4">
        <f t="shared" ca="1" si="33"/>
        <v>8.3589459118001107E-3</v>
      </c>
      <c r="O164" s="4">
        <f t="shared" si="34"/>
        <v>-1.2528347559357922E-2</v>
      </c>
      <c r="P164" s="312">
        <f t="shared" si="39"/>
        <v>39295.927080000001</v>
      </c>
      <c r="Q164" s="1"/>
      <c r="R164" s="7">
        <f t="shared" si="40"/>
        <v>4.9646954539227489E-4</v>
      </c>
      <c r="U164" s="1"/>
      <c r="V164" s="4">
        <f t="shared" si="42"/>
        <v>4.9646954539227489E-4</v>
      </c>
    </row>
    <row r="165" spans="1:22" x14ac:dyDescent="0.2">
      <c r="A165" s="80" t="s">
        <v>143</v>
      </c>
      <c r="B165" s="79" t="s">
        <v>111</v>
      </c>
      <c r="C165" s="80">
        <v>54499.573510000002</v>
      </c>
      <c r="D165" s="80">
        <v>1.4E-3</v>
      </c>
      <c r="E165" s="4">
        <f t="shared" si="37"/>
        <v>9747.7359128836142</v>
      </c>
      <c r="F165" s="4">
        <f t="shared" si="38"/>
        <v>9747.5</v>
      </c>
      <c r="G165" s="23"/>
      <c r="N165" s="4">
        <f t="shared" ca="1" si="33"/>
        <v>8.6162911030793071E-3</v>
      </c>
      <c r="O165" s="4">
        <f t="shared" ref="O165:O170" si="44">+D$11+D$12*F165+D$13*F165^2</f>
        <v>-1.3533747264076353E-2</v>
      </c>
      <c r="P165" s="312">
        <f t="shared" si="39"/>
        <v>39481.073510000002</v>
      </c>
      <c r="Q165" s="33">
        <v>7.5216166485915892E-2</v>
      </c>
      <c r="R165" s="7">
        <f t="shared" si="40"/>
        <v>1.8316231500789418E-4</v>
      </c>
      <c r="S165" s="33"/>
      <c r="T165" s="33"/>
      <c r="U165" s="33"/>
    </row>
    <row r="166" spans="1:22" x14ac:dyDescent="0.2">
      <c r="A166" s="80" t="s">
        <v>143</v>
      </c>
      <c r="B166" s="79" t="s">
        <v>111</v>
      </c>
      <c r="C166" s="80">
        <v>54506.365250000003</v>
      </c>
      <c r="D166" s="80">
        <v>2.0000000000000001E-4</v>
      </c>
      <c r="E166" s="4">
        <f t="shared" si="37"/>
        <v>9769.0379685846892</v>
      </c>
      <c r="F166" s="4">
        <f t="shared" si="38"/>
        <v>9769</v>
      </c>
      <c r="G166" s="23">
        <f>C166-(C$7+F166*C$8)</f>
        <v>1.2105533802241553E-2</v>
      </c>
      <c r="M166" s="4">
        <f>G166</f>
        <v>1.2105533802241553E-2</v>
      </c>
      <c r="N166" s="4">
        <f t="shared" ca="1" si="33"/>
        <v>8.6258224064600167E-3</v>
      </c>
      <c r="O166" s="4">
        <f t="shared" si="44"/>
        <v>-1.3571469298574239E-2</v>
      </c>
      <c r="P166" s="312">
        <f t="shared" si="39"/>
        <v>39487.865250000003</v>
      </c>
      <c r="Q166" s="1"/>
      <c r="R166" s="7">
        <f t="shared" si="40"/>
        <v>6.5930848823930375E-4</v>
      </c>
      <c r="U166" s="1"/>
      <c r="V166" s="4">
        <f>+(O166-G166)^2</f>
        <v>6.5930848823930375E-4</v>
      </c>
    </row>
    <row r="167" spans="1:22" x14ac:dyDescent="0.2">
      <c r="A167" s="80" t="s">
        <v>143</v>
      </c>
      <c r="B167" s="79" t="s">
        <v>111</v>
      </c>
      <c r="C167" s="80">
        <v>54506.36535</v>
      </c>
      <c r="D167" s="80">
        <v>2.0000000000000001E-4</v>
      </c>
      <c r="E167" s="4">
        <f t="shared" si="37"/>
        <v>9769.0382822311931</v>
      </c>
      <c r="F167" s="4">
        <f t="shared" si="38"/>
        <v>9769</v>
      </c>
      <c r="G167" s="23">
        <f>C167-(C$7+F167*C$8)</f>
        <v>1.220553379971534E-2</v>
      </c>
      <c r="M167" s="4">
        <f>G167</f>
        <v>1.220553379971534E-2</v>
      </c>
      <c r="N167" s="4">
        <f t="shared" ca="1" si="33"/>
        <v>8.6258224064600167E-3</v>
      </c>
      <c r="O167" s="4">
        <f t="shared" si="44"/>
        <v>-1.3571469298574239E-2</v>
      </c>
      <c r="P167" s="312">
        <f t="shared" si="39"/>
        <v>39487.86535</v>
      </c>
      <c r="Q167" s="1"/>
      <c r="R167" s="7">
        <f t="shared" si="40"/>
        <v>6.6445388872923047E-4</v>
      </c>
      <c r="U167" s="1"/>
      <c r="V167" s="4">
        <f>+(O167-G167)^2</f>
        <v>6.6445388872923047E-4</v>
      </c>
    </row>
    <row r="168" spans="1:22" x14ac:dyDescent="0.2">
      <c r="A168" s="80" t="s">
        <v>143</v>
      </c>
      <c r="B168" s="79" t="s">
        <v>111</v>
      </c>
      <c r="C168" s="80">
        <v>54506.366150000002</v>
      </c>
      <c r="D168" s="80">
        <v>2.0000000000000001E-4</v>
      </c>
      <c r="E168" s="4">
        <f t="shared" si="37"/>
        <v>9769.0407914033058</v>
      </c>
      <c r="F168" s="4">
        <f t="shared" si="38"/>
        <v>9769</v>
      </c>
      <c r="G168" s="23">
        <f>C168-(C$7+F168*C$8)</f>
        <v>1.3005533801333513E-2</v>
      </c>
      <c r="M168" s="4">
        <f>G168</f>
        <v>1.3005533801333513E-2</v>
      </c>
      <c r="N168" s="4">
        <f t="shared" ca="1" si="33"/>
        <v>8.6258224064600167E-3</v>
      </c>
      <c r="O168" s="4">
        <f t="shared" si="44"/>
        <v>-1.3571469298574239E-2</v>
      </c>
      <c r="P168" s="312">
        <f t="shared" si="39"/>
        <v>39487.866150000002</v>
      </c>
      <c r="Q168" s="1"/>
      <c r="R168" s="7">
        <f t="shared" si="40"/>
        <v>7.0633709377250617E-4</v>
      </c>
      <c r="U168" s="1"/>
      <c r="V168" s="4">
        <f>+(O168-G168)^2</f>
        <v>7.0633709377250617E-4</v>
      </c>
    </row>
    <row r="169" spans="1:22" x14ac:dyDescent="0.2">
      <c r="A169" s="80" t="s">
        <v>143</v>
      </c>
      <c r="B169" s="79" t="s">
        <v>111</v>
      </c>
      <c r="C169" s="80">
        <v>54512.643960000001</v>
      </c>
      <c r="D169" s="80">
        <v>4.0000000000000002E-4</v>
      </c>
      <c r="E169" s="4">
        <f t="shared" si="37"/>
        <v>9788.7309235786743</v>
      </c>
      <c r="F169" s="4">
        <f t="shared" si="38"/>
        <v>9788.5</v>
      </c>
      <c r="G169" s="23"/>
      <c r="N169" s="4">
        <f t="shared" ca="1" si="33"/>
        <v>8.6344670769681053E-3</v>
      </c>
      <c r="O169" s="4">
        <f t="shared" si="44"/>
        <v>-1.3605712265983977E-2</v>
      </c>
      <c r="P169" s="312">
        <f t="shared" si="39"/>
        <v>39494.143960000001</v>
      </c>
      <c r="Q169" s="33">
        <v>7.3625425087811891E-2</v>
      </c>
      <c r="R169" s="7">
        <f t="shared" si="40"/>
        <v>1.8511540626474685E-4</v>
      </c>
      <c r="S169" s="33"/>
      <c r="T169" s="33"/>
      <c r="U169" s="33"/>
    </row>
    <row r="170" spans="1:22" x14ac:dyDescent="0.2">
      <c r="A170" s="80" t="s">
        <v>143</v>
      </c>
      <c r="B170" s="79" t="s">
        <v>112</v>
      </c>
      <c r="C170" s="80">
        <v>54521.509299999998</v>
      </c>
      <c r="D170" s="80">
        <v>1E-4</v>
      </c>
      <c r="E170" s="4">
        <f t="shared" si="37"/>
        <v>9816.5367533791177</v>
      </c>
      <c r="F170" s="4">
        <f t="shared" si="38"/>
        <v>9816.5</v>
      </c>
      <c r="G170" s="23">
        <f>C170-(C$7+F170*C$8)</f>
        <v>1.1718089495843742E-2</v>
      </c>
      <c r="M170" s="4">
        <f>G170</f>
        <v>1.1718089495843742E-2</v>
      </c>
      <c r="N170" s="4">
        <f t="shared" ca="1" si="33"/>
        <v>8.6468799371848433E-3</v>
      </c>
      <c r="O170" s="4">
        <f t="shared" si="44"/>
        <v>-1.3654931493698157E-2</v>
      </c>
      <c r="P170" s="312">
        <f t="shared" si="39"/>
        <v>39503.009299999998</v>
      </c>
      <c r="Q170" s="1"/>
      <c r="R170" s="7">
        <f t="shared" si="40"/>
        <v>6.4379019413573373E-4</v>
      </c>
      <c r="U170" s="1"/>
      <c r="V170" s="4">
        <f>+(O170-G170)^2</f>
        <v>6.4379019413573373E-4</v>
      </c>
    </row>
    <row r="171" spans="1:22" x14ac:dyDescent="0.2">
      <c r="A171" s="147" t="s">
        <v>256</v>
      </c>
      <c r="B171" s="30" t="s">
        <v>111</v>
      </c>
      <c r="C171" s="64">
        <v>52723.296300000002</v>
      </c>
      <c r="D171" s="66"/>
      <c r="E171" s="4">
        <f t="shared" ref="E171:E177" si="45">(C171-C$7)/C$8</f>
        <v>4176.5043775237937</v>
      </c>
      <c r="F171" s="4">
        <f t="shared" si="38"/>
        <v>4176.5</v>
      </c>
      <c r="G171" s="23">
        <f t="shared" ref="G171:G177" si="46">C171-(C$7+F171*C$8)</f>
        <v>1.3956870607216842E-3</v>
      </c>
      <c r="M171" s="4">
        <f t="shared" ref="M171:M177" si="47">G171</f>
        <v>1.3956870607216842E-3</v>
      </c>
      <c r="N171" s="4">
        <f t="shared" ref="N171:N177" ca="1" si="48">+C$11+C$12*F171</f>
        <v>6.1465752363843787E-3</v>
      </c>
      <c r="O171" s="4">
        <f t="shared" ref="O171:O177" si="49">+D$11+D$12*F171+D$13*F171^2</f>
        <v>-4.9268448216903378E-3</v>
      </c>
      <c r="P171" s="312">
        <f t="shared" ref="P171:P177" si="50">C171-15018.5</f>
        <v>37704.796300000002</v>
      </c>
      <c r="Q171" s="1"/>
      <c r="R171" s="7">
        <f t="shared" si="40"/>
        <v>3.9974409404116505E-5</v>
      </c>
      <c r="U171" s="1"/>
    </row>
    <row r="172" spans="1:22" x14ac:dyDescent="0.2">
      <c r="A172" s="147" t="s">
        <v>256</v>
      </c>
      <c r="B172" s="30" t="s">
        <v>112</v>
      </c>
      <c r="C172" s="64">
        <v>53433.653299999998</v>
      </c>
      <c r="D172" s="66"/>
      <c r="E172" s="4">
        <f t="shared" si="45"/>
        <v>6404.5143398672144</v>
      </c>
      <c r="F172" s="4">
        <f t="shared" si="38"/>
        <v>6404.5</v>
      </c>
      <c r="G172" s="23">
        <f t="shared" si="46"/>
        <v>4.5719836198259145E-3</v>
      </c>
      <c r="M172" s="4">
        <f t="shared" si="47"/>
        <v>4.5719836198259145E-3</v>
      </c>
      <c r="N172" s="4">
        <f t="shared" ca="1" si="48"/>
        <v>7.1342842564878252E-3</v>
      </c>
      <c r="O172" s="4">
        <f t="shared" si="49"/>
        <v>-8.0898839423364198E-3</v>
      </c>
      <c r="P172" s="312">
        <f t="shared" si="50"/>
        <v>38415.153299999998</v>
      </c>
      <c r="Q172" s="1"/>
      <c r="R172" s="7">
        <f t="shared" si="40"/>
        <v>1.6032289016173874E-4</v>
      </c>
      <c r="U172" s="1"/>
    </row>
    <row r="173" spans="1:22" x14ac:dyDescent="0.2">
      <c r="A173" s="147" t="s">
        <v>256</v>
      </c>
      <c r="B173" s="30" t="s">
        <v>111</v>
      </c>
      <c r="C173" s="64">
        <v>53449.436600000001</v>
      </c>
      <c r="D173" s="66"/>
      <c r="E173" s="4">
        <f t="shared" si="45"/>
        <v>6454.0181099978117</v>
      </c>
      <c r="F173" s="4">
        <f t="shared" si="38"/>
        <v>6454</v>
      </c>
      <c r="G173" s="23">
        <f t="shared" si="46"/>
        <v>5.7740153497434221E-3</v>
      </c>
      <c r="M173" s="4">
        <f t="shared" si="47"/>
        <v>5.7740153497434221E-3</v>
      </c>
      <c r="N173" s="4">
        <f t="shared" ca="1" si="48"/>
        <v>7.1562284200852762E-3</v>
      </c>
      <c r="O173" s="4">
        <f t="shared" si="49"/>
        <v>-8.1643824514554871E-3</v>
      </c>
      <c r="P173" s="312">
        <f t="shared" si="50"/>
        <v>38430.936600000001</v>
      </c>
      <c r="Q173" s="1"/>
      <c r="R173" s="7">
        <f t="shared" si="40"/>
        <v>1.9427893326446659E-4</v>
      </c>
      <c r="U173" s="1"/>
    </row>
    <row r="174" spans="1:22" x14ac:dyDescent="0.2">
      <c r="A174" s="147" t="s">
        <v>256</v>
      </c>
      <c r="B174" s="30" t="s">
        <v>112</v>
      </c>
      <c r="C174" s="64">
        <v>53449.595200000003</v>
      </c>
      <c r="D174" s="66"/>
      <c r="E174" s="4">
        <f t="shared" si="45"/>
        <v>6454.5155533678826</v>
      </c>
      <c r="F174" s="4">
        <f t="shared" si="38"/>
        <v>6454.5</v>
      </c>
      <c r="G174" s="23">
        <f t="shared" si="46"/>
        <v>4.9588843539822847E-3</v>
      </c>
      <c r="M174" s="4">
        <f t="shared" si="47"/>
        <v>4.9588843539822847E-3</v>
      </c>
      <c r="N174" s="4">
        <f t="shared" ca="1" si="48"/>
        <v>7.1564500783034323E-3</v>
      </c>
      <c r="O174" s="4">
        <f t="shared" si="49"/>
        <v>-8.1651358984646434E-3</v>
      </c>
      <c r="P174" s="312">
        <f t="shared" si="50"/>
        <v>38431.095200000003</v>
      </c>
      <c r="Q174" s="1"/>
      <c r="R174" s="7">
        <f t="shared" si="40"/>
        <v>1.7223990758663714E-4</v>
      </c>
      <c r="U174" s="1"/>
    </row>
    <row r="175" spans="1:22" x14ac:dyDescent="0.2">
      <c r="A175" s="147" t="s">
        <v>256</v>
      </c>
      <c r="B175" s="30" t="s">
        <v>112</v>
      </c>
      <c r="C175" s="64">
        <v>53491.521200000003</v>
      </c>
      <c r="D175" s="66"/>
      <c r="E175" s="4">
        <f t="shared" si="45"/>
        <v>6586.0149905258322</v>
      </c>
      <c r="F175" s="4">
        <f t="shared" si="38"/>
        <v>6586</v>
      </c>
      <c r="G175" s="23">
        <f t="shared" si="46"/>
        <v>4.779433278599754E-3</v>
      </c>
      <c r="M175" s="4">
        <f t="shared" si="47"/>
        <v>4.779433278599754E-3</v>
      </c>
      <c r="N175" s="4">
        <f t="shared" ca="1" si="48"/>
        <v>7.2147461896784788E-3</v>
      </c>
      <c r="O175" s="4">
        <f t="shared" si="49"/>
        <v>-8.3639429119815208E-3</v>
      </c>
      <c r="P175" s="312">
        <f t="shared" si="50"/>
        <v>38473.021200000003</v>
      </c>
      <c r="Q175" s="1"/>
      <c r="R175" s="7">
        <f t="shared" si="40"/>
        <v>1.7274833768713874E-4</v>
      </c>
      <c r="U175" s="1"/>
    </row>
    <row r="176" spans="1:22" x14ac:dyDescent="0.2">
      <c r="A176" s="147" t="s">
        <v>256</v>
      </c>
      <c r="B176" s="30" t="s">
        <v>111</v>
      </c>
      <c r="C176" s="64">
        <v>53607.576399999998</v>
      </c>
      <c r="D176" s="66"/>
      <c r="E176" s="4">
        <f t="shared" si="45"/>
        <v>6950.0180788064417</v>
      </c>
      <c r="F176" s="4">
        <f t="shared" si="38"/>
        <v>6950</v>
      </c>
      <c r="G176" s="23">
        <f t="shared" si="46"/>
        <v>5.7640705927042291E-3</v>
      </c>
      <c r="M176" s="4">
        <f t="shared" si="47"/>
        <v>5.7640705927042291E-3</v>
      </c>
      <c r="N176" s="4">
        <f t="shared" ca="1" si="48"/>
        <v>7.3761133724960966E-3</v>
      </c>
      <c r="O176" s="4">
        <f t="shared" si="49"/>
        <v>-8.9210114606615779E-3</v>
      </c>
      <c r="P176" s="312">
        <f t="shared" si="50"/>
        <v>38589.076399999998</v>
      </c>
      <c r="Q176" s="1"/>
      <c r="R176" s="7">
        <f t="shared" si="40"/>
        <v>2.156516349140865E-4</v>
      </c>
      <c r="U176" s="1"/>
    </row>
    <row r="177" spans="1:22" x14ac:dyDescent="0.2">
      <c r="A177" s="147" t="s">
        <v>256</v>
      </c>
      <c r="B177" s="30" t="s">
        <v>111</v>
      </c>
      <c r="C177" s="64">
        <v>53614.591200000003</v>
      </c>
      <c r="D177" s="66"/>
      <c r="E177" s="4">
        <f t="shared" si="45"/>
        <v>6972.019754420051</v>
      </c>
      <c r="F177" s="4">
        <f t="shared" si="38"/>
        <v>6972</v>
      </c>
      <c r="G177" s="23">
        <f t="shared" si="46"/>
        <v>6.2983069219626486E-3</v>
      </c>
      <c r="M177" s="4">
        <f t="shared" si="47"/>
        <v>6.2983069219626486E-3</v>
      </c>
      <c r="N177" s="4">
        <f t="shared" ca="1" si="48"/>
        <v>7.3858663340949648E-3</v>
      </c>
      <c r="O177" s="4">
        <f t="shared" si="49"/>
        <v>-8.9549986565489858E-3</v>
      </c>
      <c r="P177" s="312">
        <f t="shared" si="50"/>
        <v>38596.091200000003</v>
      </c>
      <c r="Q177" s="1"/>
      <c r="R177" s="7">
        <f t="shared" si="40"/>
        <v>2.3266333107145414E-4</v>
      </c>
      <c r="U177" s="1"/>
    </row>
    <row r="178" spans="1:22" x14ac:dyDescent="0.2">
      <c r="A178" s="157" t="s">
        <v>258</v>
      </c>
      <c r="B178" s="158" t="s">
        <v>111</v>
      </c>
      <c r="C178" s="157">
        <v>44200.482049999999</v>
      </c>
      <c r="D178" s="157">
        <v>4.0000000000000003E-5</v>
      </c>
      <c r="E178" s="4">
        <f t="shared" ref="E178:E215" si="51">(C178-C$7)/C$8</f>
        <v>-22555.005350968455</v>
      </c>
      <c r="F178" s="4">
        <f t="shared" ref="F178:F215" si="52">ROUND(2*E178,0)/2</f>
        <v>-22555</v>
      </c>
      <c r="G178" s="23">
        <f t="shared" ref="G178:G215" si="53">C178-(C$7+F178*C$8)</f>
        <v>-1.7060506725101732E-3</v>
      </c>
      <c r="M178" s="4">
        <f t="shared" ref="M178:M215" si="54">G178</f>
        <v>-1.7060506725101732E-3</v>
      </c>
      <c r="N178" s="4">
        <f t="shared" ref="N178:N215" ca="1" si="55">+C$11+C$12*F178</f>
        <v>-5.7039380808935718E-3</v>
      </c>
      <c r="O178" s="4">
        <f t="shared" ref="O178:O215" si="56">+D$11+D$12*F178+D$13*F178^2</f>
        <v>4.0145074608074031E-3</v>
      </c>
      <c r="P178" s="312">
        <f t="shared" ref="P178:P215" si="57">C178-15018.5</f>
        <v>29181.982049999999</v>
      </c>
      <c r="Q178" s="1"/>
      <c r="R178" s="4">
        <f t="shared" ref="R178:R215" si="58">+(O178-G178)^2</f>
        <v>3.2724785356665877E-5</v>
      </c>
      <c r="S178" s="4">
        <v>1</v>
      </c>
      <c r="T178" s="4">
        <f t="shared" ref="T178:T215" si="59">S178*R178</f>
        <v>3.2724785356665877E-5</v>
      </c>
      <c r="V178" s="4">
        <v>1</v>
      </c>
    </row>
    <row r="179" spans="1:22" x14ac:dyDescent="0.2">
      <c r="A179" s="159" t="s">
        <v>258</v>
      </c>
      <c r="B179" s="158" t="s">
        <v>112</v>
      </c>
      <c r="C179" s="157">
        <v>44289.276639999996</v>
      </c>
      <c r="D179" s="157">
        <v>1.4999999999999999E-4</v>
      </c>
      <c r="E179" s="4">
        <f t="shared" si="51"/>
        <v>-22276.504215451816</v>
      </c>
      <c r="F179" s="4">
        <f t="shared" si="52"/>
        <v>-22276.5</v>
      </c>
      <c r="G179" s="23">
        <f t="shared" si="53"/>
        <v>-1.3440136099234223E-3</v>
      </c>
      <c r="M179" s="4">
        <f t="shared" si="54"/>
        <v>-1.3440136099234223E-3</v>
      </c>
      <c r="N179" s="4">
        <f t="shared" ca="1" si="55"/>
        <v>-5.5804744533806423E-3</v>
      </c>
      <c r="O179" s="4">
        <f t="shared" si="56"/>
        <v>4.1974196587339085E-3</v>
      </c>
      <c r="P179" s="312">
        <f t="shared" si="57"/>
        <v>29270.776639999996</v>
      </c>
      <c r="Q179" s="1"/>
      <c r="R179" s="4">
        <f t="shared" si="58"/>
        <v>3.0707482670982273E-5</v>
      </c>
      <c r="S179" s="4">
        <v>1</v>
      </c>
      <c r="T179" s="4">
        <f t="shared" si="59"/>
        <v>3.0707482670982273E-5</v>
      </c>
      <c r="V179" s="4">
        <v>1</v>
      </c>
    </row>
    <row r="180" spans="1:22" x14ac:dyDescent="0.2">
      <c r="A180" s="159" t="s">
        <v>259</v>
      </c>
      <c r="B180" s="158" t="s">
        <v>111</v>
      </c>
      <c r="C180" s="157">
        <v>48544.871030000002</v>
      </c>
      <c r="D180" s="157">
        <v>8.0000000000000007E-5</v>
      </c>
      <c r="E180" s="4">
        <f t="shared" si="51"/>
        <v>-8928.980791859407</v>
      </c>
      <c r="F180" s="4">
        <f t="shared" si="52"/>
        <v>-8929</v>
      </c>
      <c r="G180" s="23">
        <f t="shared" si="53"/>
        <v>6.124136496509891E-3</v>
      </c>
      <c r="M180" s="4">
        <f t="shared" si="54"/>
        <v>6.124136496509891E-3</v>
      </c>
      <c r="N180" s="4">
        <f t="shared" ca="1" si="55"/>
        <v>3.366916802956376E-4</v>
      </c>
      <c r="O180" s="4">
        <f t="shared" si="56"/>
        <v>6.1484782304436613E-3</v>
      </c>
      <c r="P180" s="312">
        <f t="shared" si="57"/>
        <v>33526.371030000002</v>
      </c>
      <c r="Q180" s="1"/>
      <c r="R180" s="4">
        <f t="shared" si="58"/>
        <v>5.9252001090246457E-10</v>
      </c>
      <c r="S180" s="4">
        <v>1</v>
      </c>
      <c r="T180" s="4">
        <f t="shared" si="59"/>
        <v>5.9252001090246457E-10</v>
      </c>
      <c r="V180" s="4">
        <v>1</v>
      </c>
    </row>
    <row r="181" spans="1:22" x14ac:dyDescent="0.2">
      <c r="A181" s="159" t="s">
        <v>260</v>
      </c>
      <c r="B181" s="158" t="s">
        <v>111</v>
      </c>
      <c r="C181" s="157">
        <v>51799.483899999999</v>
      </c>
      <c r="D181" s="157">
        <v>1.6000000000000001E-4</v>
      </c>
      <c r="E181" s="4">
        <f t="shared" si="51"/>
        <v>1278.9989956715692</v>
      </c>
      <c r="F181" s="4">
        <f t="shared" si="52"/>
        <v>1279</v>
      </c>
      <c r="G181" s="23">
        <f t="shared" si="53"/>
        <v>-3.2021029619500041E-4</v>
      </c>
      <c r="M181" s="4">
        <f t="shared" si="54"/>
        <v>-3.2021029619500041E-4</v>
      </c>
      <c r="N181" s="4">
        <f t="shared" ca="1" si="55"/>
        <v>4.8620658621699557E-3</v>
      </c>
      <c r="O181" s="4">
        <f t="shared" si="56"/>
        <v>-1.3698436233367311E-3</v>
      </c>
      <c r="P181" s="312">
        <f t="shared" si="57"/>
        <v>36780.983899999999</v>
      </c>
      <c r="Q181" s="1"/>
      <c r="R181" s="4">
        <f t="shared" si="58"/>
        <v>1.1017301214466196E-6</v>
      </c>
      <c r="S181" s="4">
        <v>1</v>
      </c>
      <c r="T181" s="4">
        <f t="shared" si="59"/>
        <v>1.1017301214466196E-6</v>
      </c>
      <c r="V181" s="4">
        <v>1</v>
      </c>
    </row>
    <row r="182" spans="1:22" x14ac:dyDescent="0.2">
      <c r="A182" s="159" t="s">
        <v>260</v>
      </c>
      <c r="B182" s="158" t="s">
        <v>111</v>
      </c>
      <c r="C182" s="157">
        <v>51845.395400000001</v>
      </c>
      <c r="D182" s="157">
        <v>1.1E-4</v>
      </c>
      <c r="E182" s="4">
        <f t="shared" si="51"/>
        <v>1422.9988146163178</v>
      </c>
      <c r="F182" s="4">
        <f t="shared" si="52"/>
        <v>1423</v>
      </c>
      <c r="G182" s="23">
        <f t="shared" si="53"/>
        <v>-3.7793618685100228E-4</v>
      </c>
      <c r="M182" s="4">
        <f t="shared" si="54"/>
        <v>-3.7793618685100228E-4</v>
      </c>
      <c r="N182" s="4">
        <f t="shared" ca="1" si="55"/>
        <v>4.9259034289989029E-3</v>
      </c>
      <c r="O182" s="4">
        <f t="shared" si="56"/>
        <v>-1.5317614719427255E-3</v>
      </c>
      <c r="P182" s="312">
        <f t="shared" si="57"/>
        <v>36826.895400000001</v>
      </c>
      <c r="Q182" s="1"/>
      <c r="R182" s="4">
        <f t="shared" si="58"/>
        <v>1.3313127885169964E-6</v>
      </c>
      <c r="S182" s="4">
        <v>1</v>
      </c>
      <c r="T182" s="4">
        <f t="shared" si="59"/>
        <v>1.3313127885169964E-6</v>
      </c>
      <c r="V182" s="4">
        <v>1</v>
      </c>
    </row>
    <row r="183" spans="1:22" x14ac:dyDescent="0.2">
      <c r="A183" s="159" t="s">
        <v>260</v>
      </c>
      <c r="B183" s="158" t="s">
        <v>111</v>
      </c>
      <c r="C183" s="157">
        <v>51854.324000000001</v>
      </c>
      <c r="D183" s="157">
        <v>1.2E-4</v>
      </c>
      <c r="E183" s="4">
        <f t="shared" si="51"/>
        <v>1451.0030572010717</v>
      </c>
      <c r="F183" s="4">
        <f t="shared" si="52"/>
        <v>1451</v>
      </c>
      <c r="G183" s="23">
        <f t="shared" si="53"/>
        <v>9.7472821653354913E-4</v>
      </c>
      <c r="M183" s="4">
        <f t="shared" si="54"/>
        <v>9.7472821653354913E-4</v>
      </c>
      <c r="N183" s="4">
        <f t="shared" ca="1" si="55"/>
        <v>4.9383162892156435E-3</v>
      </c>
      <c r="O183" s="4">
        <f t="shared" si="56"/>
        <v>-1.5634259663013773E-3</v>
      </c>
      <c r="P183" s="312">
        <f t="shared" si="57"/>
        <v>36835.824000000001</v>
      </c>
      <c r="Q183" s="1"/>
      <c r="R183" s="4">
        <f t="shared" si="58"/>
        <v>6.4422266558424333E-6</v>
      </c>
      <c r="S183" s="4">
        <v>1</v>
      </c>
      <c r="T183" s="4">
        <f t="shared" si="59"/>
        <v>6.4422266558424333E-6</v>
      </c>
      <c r="V183" s="4">
        <v>1</v>
      </c>
    </row>
    <row r="184" spans="1:22" x14ac:dyDescent="0.2">
      <c r="A184" s="159" t="s">
        <v>260</v>
      </c>
      <c r="B184" s="158" t="s">
        <v>112</v>
      </c>
      <c r="C184" s="157">
        <v>51858.308100000002</v>
      </c>
      <c r="D184" s="157">
        <v>1E-4</v>
      </c>
      <c r="E184" s="4">
        <f t="shared" si="51"/>
        <v>1463.4990479366818</v>
      </c>
      <c r="F184" s="4">
        <f t="shared" si="52"/>
        <v>1463.5</v>
      </c>
      <c r="G184" s="23">
        <f t="shared" si="53"/>
        <v>-3.0354659975273535E-4</v>
      </c>
      <c r="M184" s="4">
        <f t="shared" si="54"/>
        <v>-3.0354659975273535E-4</v>
      </c>
      <c r="N184" s="4">
        <f t="shared" ca="1" si="55"/>
        <v>4.9438577446695451E-3</v>
      </c>
      <c r="O184" s="4">
        <f t="shared" si="56"/>
        <v>-1.5775808718076099E-3</v>
      </c>
      <c r="P184" s="312">
        <f t="shared" si="57"/>
        <v>36839.808100000002</v>
      </c>
      <c r="Q184" s="1"/>
      <c r="R184" s="4">
        <f t="shared" si="58"/>
        <v>1.6231633263703941E-6</v>
      </c>
      <c r="S184" s="4">
        <v>1</v>
      </c>
      <c r="T184" s="4">
        <f t="shared" si="59"/>
        <v>1.6231633263703941E-6</v>
      </c>
      <c r="V184" s="4">
        <v>1</v>
      </c>
    </row>
    <row r="185" spans="1:22" x14ac:dyDescent="0.2">
      <c r="A185" s="159" t="s">
        <v>260</v>
      </c>
      <c r="B185" s="158" t="s">
        <v>111</v>
      </c>
      <c r="C185" s="157">
        <v>51884.611299999997</v>
      </c>
      <c r="D185" s="157">
        <v>1.2E-4</v>
      </c>
      <c r="E185" s="4">
        <f t="shared" si="51"/>
        <v>1545.9981176178424</v>
      </c>
      <c r="F185" s="4">
        <f t="shared" si="52"/>
        <v>1546</v>
      </c>
      <c r="G185" s="23">
        <f t="shared" si="53"/>
        <v>-6.00160397880245E-4</v>
      </c>
      <c r="M185" s="4">
        <f t="shared" si="54"/>
        <v>-6.00160397880245E-4</v>
      </c>
      <c r="N185" s="4">
        <f t="shared" ca="1" si="55"/>
        <v>4.9804313506652967E-3</v>
      </c>
      <c r="O185" s="4">
        <f t="shared" si="56"/>
        <v>-1.6712969399754521E-3</v>
      </c>
      <c r="P185" s="312">
        <f t="shared" si="57"/>
        <v>36866.111299999997</v>
      </c>
      <c r="Q185" s="1"/>
      <c r="R185" s="4">
        <f t="shared" si="58"/>
        <v>1.1473334918116774E-6</v>
      </c>
      <c r="S185" s="4">
        <v>1</v>
      </c>
      <c r="T185" s="4">
        <f t="shared" si="59"/>
        <v>1.1473334918116774E-6</v>
      </c>
      <c r="V185" s="4">
        <v>1</v>
      </c>
    </row>
    <row r="186" spans="1:22" x14ac:dyDescent="0.2">
      <c r="A186" s="159" t="s">
        <v>261</v>
      </c>
      <c r="B186" s="158" t="s">
        <v>111</v>
      </c>
      <c r="C186" s="157">
        <v>53663.052949999998</v>
      </c>
      <c r="D186" s="157">
        <v>9.0000000000000006E-5</v>
      </c>
      <c r="E186" s="4">
        <f t="shared" si="51"/>
        <v>7124.0183435697118</v>
      </c>
      <c r="F186" s="4">
        <f t="shared" si="52"/>
        <v>7124</v>
      </c>
      <c r="G186" s="23">
        <f t="shared" si="53"/>
        <v>5.8484851397224702E-3</v>
      </c>
      <c r="M186" s="4">
        <f t="shared" si="54"/>
        <v>5.8484851397224702E-3</v>
      </c>
      <c r="N186" s="4">
        <f t="shared" ca="1" si="55"/>
        <v>7.4532504324144096E-3</v>
      </c>
      <c r="O186" s="4">
        <f t="shared" si="56"/>
        <v>-9.1908103590990203E-3</v>
      </c>
      <c r="P186" s="312">
        <f t="shared" si="57"/>
        <v>38644.552949999998</v>
      </c>
      <c r="Q186" s="1"/>
      <c r="R186" s="4">
        <f t="shared" si="58"/>
        <v>2.2618040910087235E-4</v>
      </c>
      <c r="S186" s="4">
        <v>1</v>
      </c>
      <c r="T186" s="4">
        <f t="shared" si="59"/>
        <v>2.2618040910087235E-4</v>
      </c>
      <c r="V186" s="4">
        <v>1</v>
      </c>
    </row>
    <row r="187" spans="1:22" x14ac:dyDescent="0.2">
      <c r="A187" s="159" t="s">
        <v>261</v>
      </c>
      <c r="B187" s="158" t="s">
        <v>111</v>
      </c>
      <c r="C187" s="157">
        <v>53664.009689999999</v>
      </c>
      <c r="D187" s="157">
        <v>1.9000000000000001E-4</v>
      </c>
      <c r="E187" s="4">
        <f t="shared" si="51"/>
        <v>7127.0191252208751</v>
      </c>
      <c r="F187" s="4">
        <f t="shared" si="52"/>
        <v>7127</v>
      </c>
      <c r="G187" s="23">
        <f t="shared" si="53"/>
        <v>6.0976991808274761E-3</v>
      </c>
      <c r="M187" s="4">
        <f t="shared" si="54"/>
        <v>6.0976991808274761E-3</v>
      </c>
      <c r="N187" s="4">
        <f t="shared" ca="1" si="55"/>
        <v>7.4545803817233462E-3</v>
      </c>
      <c r="O187" s="4">
        <f t="shared" si="56"/>
        <v>-9.1954819622170596E-3</v>
      </c>
      <c r="P187" s="312">
        <f t="shared" si="57"/>
        <v>38645.509689999999</v>
      </c>
      <c r="Q187" s="1"/>
      <c r="R187" s="4">
        <f t="shared" si="58"/>
        <v>2.3388138947397298E-4</v>
      </c>
      <c r="S187" s="4">
        <v>1</v>
      </c>
      <c r="T187" s="4">
        <f t="shared" si="59"/>
        <v>2.3388138947397298E-4</v>
      </c>
      <c r="V187" s="4">
        <v>1</v>
      </c>
    </row>
    <row r="188" spans="1:22" x14ac:dyDescent="0.2">
      <c r="A188" s="159" t="s">
        <v>261</v>
      </c>
      <c r="B188" s="158" t="s">
        <v>112</v>
      </c>
      <c r="C188" s="157">
        <v>53664.168700000002</v>
      </c>
      <c r="D188" s="157">
        <v>1.4999999999999999E-4</v>
      </c>
      <c r="E188" s="4">
        <f t="shared" si="51"/>
        <v>7127.517854541652</v>
      </c>
      <c r="F188" s="4">
        <f t="shared" si="52"/>
        <v>7127.5</v>
      </c>
      <c r="G188" s="23">
        <f t="shared" si="53"/>
        <v>5.6925681928987615E-3</v>
      </c>
      <c r="M188" s="4">
        <f t="shared" si="54"/>
        <v>5.6925681928987615E-3</v>
      </c>
      <c r="N188" s="4">
        <f t="shared" ca="1" si="55"/>
        <v>7.4548020399415015E-3</v>
      </c>
      <c r="O188" s="4">
        <f t="shared" si="56"/>
        <v>-9.1962606283138536E-3</v>
      </c>
      <c r="P188" s="312">
        <f t="shared" si="57"/>
        <v>38645.668700000002</v>
      </c>
      <c r="Q188" s="1"/>
      <c r="R188" s="4">
        <f t="shared" si="58"/>
        <v>2.2167722366737142E-4</v>
      </c>
      <c r="S188" s="4">
        <v>1</v>
      </c>
      <c r="T188" s="4">
        <f t="shared" si="59"/>
        <v>2.2167722366737142E-4</v>
      </c>
      <c r="V188" s="4">
        <v>1</v>
      </c>
    </row>
    <row r="189" spans="1:22" x14ac:dyDescent="0.2">
      <c r="A189" s="159" t="s">
        <v>261</v>
      </c>
      <c r="B189" s="158" t="s">
        <v>111</v>
      </c>
      <c r="C189" s="157">
        <v>53665.922769999997</v>
      </c>
      <c r="D189" s="157">
        <v>1E-4</v>
      </c>
      <c r="E189" s="4">
        <f t="shared" si="51"/>
        <v>7133.0194339371355</v>
      </c>
      <c r="F189" s="4">
        <f t="shared" si="52"/>
        <v>7133</v>
      </c>
      <c r="G189" s="23">
        <f t="shared" si="53"/>
        <v>6.1961272658663802E-3</v>
      </c>
      <c r="M189" s="4">
        <f t="shared" si="54"/>
        <v>6.1961272658663802E-3</v>
      </c>
      <c r="N189" s="4">
        <f t="shared" ca="1" si="55"/>
        <v>7.4572402803412185E-3</v>
      </c>
      <c r="O189" s="4">
        <f t="shared" si="56"/>
        <v>-9.2048271919757708E-3</v>
      </c>
      <c r="P189" s="312">
        <f t="shared" si="57"/>
        <v>38647.422769999997</v>
      </c>
      <c r="Q189" s="1"/>
      <c r="R189" s="4">
        <f t="shared" si="58"/>
        <v>2.3718939821252801E-4</v>
      </c>
      <c r="S189" s="4">
        <v>1</v>
      </c>
      <c r="T189" s="4">
        <f t="shared" si="59"/>
        <v>2.3718939821252801E-4</v>
      </c>
      <c r="V189" s="4">
        <v>1</v>
      </c>
    </row>
    <row r="190" spans="1:22" x14ac:dyDescent="0.2">
      <c r="A190" s="159" t="s">
        <v>261</v>
      </c>
      <c r="B190" s="158" t="s">
        <v>112</v>
      </c>
      <c r="C190" s="157">
        <v>53666.082629999997</v>
      </c>
      <c r="D190" s="157">
        <v>6.0000000000000002E-5</v>
      </c>
      <c r="E190" s="4">
        <f t="shared" si="51"/>
        <v>7133.5208292532652</v>
      </c>
      <c r="F190" s="4">
        <f t="shared" si="52"/>
        <v>7133.5</v>
      </c>
      <c r="G190" s="23">
        <f t="shared" si="53"/>
        <v>6.6409962746547535E-3</v>
      </c>
      <c r="M190" s="4">
        <f t="shared" si="54"/>
        <v>6.6409962746547535E-3</v>
      </c>
      <c r="N190" s="4">
        <f t="shared" ca="1" si="55"/>
        <v>7.4574619385593746E-3</v>
      </c>
      <c r="O190" s="4">
        <f t="shared" si="56"/>
        <v>-9.2056060829084144E-3</v>
      </c>
      <c r="P190" s="312">
        <f t="shared" si="57"/>
        <v>38647.582629999997</v>
      </c>
      <c r="Q190" s="1"/>
      <c r="R190" s="4">
        <f t="shared" si="58"/>
        <v>2.5111480627872655E-4</v>
      </c>
      <c r="S190" s="4">
        <v>1</v>
      </c>
      <c r="T190" s="4">
        <f t="shared" si="59"/>
        <v>2.5111480627872655E-4</v>
      </c>
      <c r="V190" s="4">
        <v>1</v>
      </c>
    </row>
    <row r="191" spans="1:22" x14ac:dyDescent="0.2">
      <c r="A191" s="159" t="s">
        <v>261</v>
      </c>
      <c r="B191" s="158" t="s">
        <v>111</v>
      </c>
      <c r="C191" s="157">
        <v>53666.241130000002</v>
      </c>
      <c r="D191" s="157">
        <v>6.0000000000000002E-5</v>
      </c>
      <c r="E191" s="4">
        <f t="shared" si="51"/>
        <v>7134.0179589768304</v>
      </c>
      <c r="F191" s="4">
        <f t="shared" si="52"/>
        <v>7134</v>
      </c>
      <c r="G191" s="23">
        <f t="shared" si="53"/>
        <v>5.7258652886957861E-3</v>
      </c>
      <c r="M191" s="4">
        <f t="shared" si="54"/>
        <v>5.7258652886957861E-3</v>
      </c>
      <c r="N191" s="4">
        <f t="shared" ca="1" si="55"/>
        <v>7.4576835967775307E-3</v>
      </c>
      <c r="O191" s="4">
        <f t="shared" si="56"/>
        <v>-9.2063849925773777E-3</v>
      </c>
      <c r="P191" s="312">
        <f t="shared" si="57"/>
        <v>38647.741130000002</v>
      </c>
      <c r="Q191" s="1"/>
      <c r="R191" s="4">
        <f t="shared" si="58"/>
        <v>2.2297209846258248E-4</v>
      </c>
      <c r="S191" s="4">
        <v>1</v>
      </c>
      <c r="T191" s="4">
        <f t="shared" si="59"/>
        <v>2.2297209846258248E-4</v>
      </c>
      <c r="V191" s="4">
        <v>1</v>
      </c>
    </row>
    <row r="192" spans="1:22" x14ac:dyDescent="0.2">
      <c r="A192" s="159" t="s">
        <v>261</v>
      </c>
      <c r="B192" s="158" t="s">
        <v>112</v>
      </c>
      <c r="C192" s="157">
        <v>53777.992279999999</v>
      </c>
      <c r="D192" s="157">
        <v>1E-4</v>
      </c>
      <c r="E192" s="4">
        <f t="shared" si="51"/>
        <v>7484.521544502597</v>
      </c>
      <c r="F192" s="4">
        <f t="shared" si="52"/>
        <v>7484.5</v>
      </c>
      <c r="G192" s="23">
        <f t="shared" si="53"/>
        <v>6.869039403682109E-3</v>
      </c>
      <c r="M192" s="4">
        <f t="shared" si="54"/>
        <v>6.869039403682109E-3</v>
      </c>
      <c r="N192" s="4">
        <f t="shared" ca="1" si="55"/>
        <v>7.6130660077049356E-3</v>
      </c>
      <c r="O192" s="4">
        <f t="shared" si="56"/>
        <v>-9.7570107609617953E-3</v>
      </c>
      <c r="P192" s="312">
        <f t="shared" si="57"/>
        <v>38759.492279999999</v>
      </c>
      <c r="Q192" s="1"/>
      <c r="R192" s="4">
        <f t="shared" si="58"/>
        <v>2.7642554407725564E-4</v>
      </c>
      <c r="S192" s="4">
        <v>1</v>
      </c>
      <c r="T192" s="4">
        <f t="shared" si="59"/>
        <v>2.7642554407725564E-4</v>
      </c>
      <c r="V192" s="4">
        <v>1</v>
      </c>
    </row>
    <row r="193" spans="1:22" x14ac:dyDescent="0.2">
      <c r="A193" s="159" t="s">
        <v>261</v>
      </c>
      <c r="B193" s="158" t="s">
        <v>111</v>
      </c>
      <c r="C193" s="157">
        <v>53778.15077</v>
      </c>
      <c r="D193" s="157">
        <v>9.0000000000000006E-5</v>
      </c>
      <c r="E193" s="4">
        <f t="shared" si="51"/>
        <v>7485.0186428614998</v>
      </c>
      <c r="F193" s="4">
        <f t="shared" si="52"/>
        <v>7485</v>
      </c>
      <c r="G193" s="23">
        <f t="shared" si="53"/>
        <v>5.9439084143377841E-3</v>
      </c>
      <c r="M193" s="4">
        <f t="shared" si="54"/>
        <v>5.9439084143377841E-3</v>
      </c>
      <c r="N193" s="4">
        <f t="shared" ca="1" si="55"/>
        <v>7.6132876659230917E-3</v>
      </c>
      <c r="O193" s="4">
        <f t="shared" si="56"/>
        <v>-9.757802823527879E-3</v>
      </c>
      <c r="P193" s="312">
        <f t="shared" si="57"/>
        <v>38759.65077</v>
      </c>
      <c r="Q193" s="1"/>
      <c r="R193" s="4">
        <f t="shared" si="58"/>
        <v>2.465437357973169E-4</v>
      </c>
      <c r="S193" s="4">
        <v>1</v>
      </c>
      <c r="T193" s="4">
        <f t="shared" si="59"/>
        <v>2.465437357973169E-4</v>
      </c>
      <c r="V193" s="4">
        <v>1</v>
      </c>
    </row>
    <row r="194" spans="1:22" x14ac:dyDescent="0.2">
      <c r="A194" s="159" t="s">
        <v>261</v>
      </c>
      <c r="B194" s="158" t="s">
        <v>112</v>
      </c>
      <c r="C194" s="157">
        <v>53989.058989999998</v>
      </c>
      <c r="D194" s="157">
        <v>1E-4</v>
      </c>
      <c r="E194" s="4">
        <f t="shared" si="51"/>
        <v>8146.5249211133014</v>
      </c>
      <c r="F194" s="4">
        <f t="shared" si="52"/>
        <v>8146.5</v>
      </c>
      <c r="G194" s="23">
        <f t="shared" si="53"/>
        <v>7.9456050807493739E-3</v>
      </c>
      <c r="M194" s="4">
        <f t="shared" si="54"/>
        <v>7.9456050807493739E-3</v>
      </c>
      <c r="N194" s="4">
        <f t="shared" ca="1" si="55"/>
        <v>7.9065414885435715E-3</v>
      </c>
      <c r="O194" s="4">
        <f t="shared" si="56"/>
        <v>-1.0822111355255458E-2</v>
      </c>
      <c r="P194" s="312">
        <f t="shared" si="57"/>
        <v>38970.558989999998</v>
      </c>
      <c r="Q194" s="1"/>
      <c r="R194" s="4">
        <f t="shared" si="58"/>
        <v>3.5222718022228598E-4</v>
      </c>
      <c r="S194" s="4">
        <v>1</v>
      </c>
      <c r="T194" s="4">
        <f t="shared" si="59"/>
        <v>3.5222718022228598E-4</v>
      </c>
      <c r="V194" s="4">
        <v>1</v>
      </c>
    </row>
    <row r="195" spans="1:22" x14ac:dyDescent="0.2">
      <c r="A195" s="159" t="s">
        <v>261</v>
      </c>
      <c r="B195" s="158" t="s">
        <v>111</v>
      </c>
      <c r="C195" s="157">
        <v>53992.087469999999</v>
      </c>
      <c r="D195" s="157">
        <v>6.9999999999999994E-5</v>
      </c>
      <c r="E195" s="4">
        <f t="shared" si="51"/>
        <v>8156.0236430386985</v>
      </c>
      <c r="F195" s="4">
        <f t="shared" si="52"/>
        <v>8156</v>
      </c>
      <c r="G195" s="23">
        <f t="shared" si="53"/>
        <v>7.5381162241683342E-3</v>
      </c>
      <c r="M195" s="4">
        <f t="shared" si="54"/>
        <v>7.5381162241683342E-3</v>
      </c>
      <c r="N195" s="4">
        <f t="shared" ca="1" si="55"/>
        <v>7.9107529946885365E-3</v>
      </c>
      <c r="O195" s="4">
        <f t="shared" si="56"/>
        <v>-1.0837635078804992E-2</v>
      </c>
      <c r="P195" s="312">
        <f t="shared" si="57"/>
        <v>38973.587469999999</v>
      </c>
      <c r="Q195" s="1"/>
      <c r="R195" s="4">
        <f t="shared" si="58"/>
        <v>3.376682359487259E-4</v>
      </c>
      <c r="S195" s="4">
        <v>1</v>
      </c>
      <c r="T195" s="4">
        <f t="shared" si="59"/>
        <v>3.376682359487259E-4</v>
      </c>
      <c r="V195" s="4">
        <v>1</v>
      </c>
    </row>
    <row r="196" spans="1:22" x14ac:dyDescent="0.2">
      <c r="A196" s="159" t="s">
        <v>261</v>
      </c>
      <c r="B196" s="158" t="s">
        <v>112</v>
      </c>
      <c r="C196" s="157">
        <v>53992.24699</v>
      </c>
      <c r="D196" s="157">
        <v>1.1E-4</v>
      </c>
      <c r="E196" s="4">
        <f t="shared" si="51"/>
        <v>8156.5239719566871</v>
      </c>
      <c r="F196" s="4">
        <f t="shared" si="52"/>
        <v>8156.5</v>
      </c>
      <c r="G196" s="23">
        <f t="shared" si="53"/>
        <v>7.6429852342698723E-3</v>
      </c>
      <c r="M196" s="4">
        <f t="shared" si="54"/>
        <v>7.6429852342698723E-3</v>
      </c>
      <c r="N196" s="4">
        <f t="shared" ca="1" si="55"/>
        <v>7.9109746529066934E-3</v>
      </c>
      <c r="O196" s="4">
        <f t="shared" si="56"/>
        <v>-1.0838452304249754E-2</v>
      </c>
      <c r="P196" s="312">
        <f t="shared" si="57"/>
        <v>38973.74699</v>
      </c>
      <c r="Q196" s="1"/>
      <c r="R196" s="4">
        <f t="shared" si="58"/>
        <v>3.4156353349020245E-4</v>
      </c>
      <c r="S196" s="4">
        <v>1</v>
      </c>
      <c r="T196" s="4">
        <f t="shared" si="59"/>
        <v>3.4156353349020245E-4</v>
      </c>
      <c r="V196" s="4">
        <v>1</v>
      </c>
    </row>
    <row r="197" spans="1:22" x14ac:dyDescent="0.2">
      <c r="A197" s="159" t="s">
        <v>261</v>
      </c>
      <c r="B197" s="158" t="s">
        <v>112</v>
      </c>
      <c r="C197" s="157">
        <v>54026.999360000002</v>
      </c>
      <c r="D197" s="157">
        <v>2.3000000000000001E-4</v>
      </c>
      <c r="E197" s="4">
        <f t="shared" si="51"/>
        <v>8265.5235687440054</v>
      </c>
      <c r="F197" s="4">
        <f t="shared" si="52"/>
        <v>8265.5</v>
      </c>
      <c r="G197" s="23">
        <f t="shared" si="53"/>
        <v>7.5144288275623694E-3</v>
      </c>
      <c r="M197" s="4">
        <f t="shared" si="54"/>
        <v>7.5144288275623694E-3</v>
      </c>
      <c r="N197" s="4">
        <f t="shared" ca="1" si="55"/>
        <v>7.9592961444647156E-3</v>
      </c>
      <c r="O197" s="4">
        <f t="shared" si="56"/>
        <v>-1.1017054705918738E-2</v>
      </c>
      <c r="P197" s="312">
        <f t="shared" si="57"/>
        <v>39008.499360000002</v>
      </c>
      <c r="Q197" s="1"/>
      <c r="R197" s="4">
        <f t="shared" si="58"/>
        <v>3.4341588195168146E-4</v>
      </c>
      <c r="S197" s="4">
        <v>1</v>
      </c>
      <c r="T197" s="4">
        <f t="shared" si="59"/>
        <v>3.4341588195168146E-4</v>
      </c>
      <c r="V197" s="4">
        <v>1</v>
      </c>
    </row>
    <row r="198" spans="1:22" x14ac:dyDescent="0.2">
      <c r="A198" s="159" t="s">
        <v>261</v>
      </c>
      <c r="B198" s="158" t="s">
        <v>112</v>
      </c>
      <c r="C198" s="157">
        <v>54129.983229999998</v>
      </c>
      <c r="D198" s="157">
        <v>8.0000000000000007E-5</v>
      </c>
      <c r="E198" s="4">
        <f t="shared" si="51"/>
        <v>8588.5288862402413</v>
      </c>
      <c r="F198" s="4">
        <f t="shared" si="52"/>
        <v>8588.5</v>
      </c>
      <c r="G198" s="23">
        <f t="shared" si="53"/>
        <v>9.2098075401736423E-3</v>
      </c>
      <c r="M198" s="4">
        <f t="shared" si="54"/>
        <v>9.2098075401736423E-3</v>
      </c>
      <c r="N198" s="4">
        <f t="shared" ca="1" si="55"/>
        <v>8.1024873533935369E-3</v>
      </c>
      <c r="O198" s="4">
        <f t="shared" si="56"/>
        <v>-1.1551536476836356E-2</v>
      </c>
      <c r="P198" s="312">
        <f t="shared" si="57"/>
        <v>39111.483229999998</v>
      </c>
      <c r="Q198" s="1"/>
      <c r="R198" s="4">
        <f t="shared" si="58"/>
        <v>4.3103340539263688E-4</v>
      </c>
      <c r="S198" s="4">
        <v>1</v>
      </c>
      <c r="T198" s="4">
        <f t="shared" si="59"/>
        <v>4.3103340539263688E-4</v>
      </c>
      <c r="V198" s="4">
        <v>1</v>
      </c>
    </row>
    <row r="199" spans="1:22" x14ac:dyDescent="0.2">
      <c r="A199" s="159" t="s">
        <v>261</v>
      </c>
      <c r="B199" s="158" t="s">
        <v>111</v>
      </c>
      <c r="C199" s="157">
        <v>54130.141799999998</v>
      </c>
      <c r="D199" s="157">
        <v>6.9999999999999994E-5</v>
      </c>
      <c r="E199" s="4">
        <f t="shared" si="51"/>
        <v>8589.0262355163486</v>
      </c>
      <c r="F199" s="4">
        <f t="shared" si="52"/>
        <v>8589</v>
      </c>
      <c r="G199" s="23">
        <f t="shared" si="53"/>
        <v>8.3646765488083474E-3</v>
      </c>
      <c r="M199" s="4">
        <f t="shared" si="54"/>
        <v>8.3646765488083474E-3</v>
      </c>
      <c r="N199" s="4">
        <f t="shared" ca="1" si="55"/>
        <v>8.1027090116116939E-3</v>
      </c>
      <c r="O199" s="4">
        <f t="shared" si="56"/>
        <v>-1.1552369909198506E-2</v>
      </c>
      <c r="P199" s="312">
        <f t="shared" si="57"/>
        <v>39111.641799999998</v>
      </c>
      <c r="Q199" s="1"/>
      <c r="R199" s="4">
        <f t="shared" si="58"/>
        <v>3.9668873961040343E-4</v>
      </c>
      <c r="S199" s="4">
        <v>1</v>
      </c>
      <c r="T199" s="4">
        <f t="shared" si="59"/>
        <v>3.9668873961040343E-4</v>
      </c>
      <c r="V199" s="4">
        <v>1</v>
      </c>
    </row>
    <row r="200" spans="1:22" x14ac:dyDescent="0.2">
      <c r="A200" s="159" t="s">
        <v>261</v>
      </c>
      <c r="B200" s="158" t="s">
        <v>112</v>
      </c>
      <c r="C200" s="157">
        <v>54134.127890000003</v>
      </c>
      <c r="D200" s="157">
        <v>1.2999999999999999E-4</v>
      </c>
      <c r="E200" s="4">
        <f t="shared" si="51"/>
        <v>8601.5284678175867</v>
      </c>
      <c r="F200" s="4">
        <f t="shared" si="52"/>
        <v>8601.5</v>
      </c>
      <c r="G200" s="23">
        <f t="shared" si="53"/>
        <v>9.0764017368201166E-3</v>
      </c>
      <c r="M200" s="4">
        <f t="shared" si="54"/>
        <v>9.0764017368201166E-3</v>
      </c>
      <c r="N200" s="4">
        <f t="shared" ca="1" si="55"/>
        <v>8.1082504670655954E-3</v>
      </c>
      <c r="O200" s="4">
        <f t="shared" si="56"/>
        <v>-1.1573211807556532E-2</v>
      </c>
      <c r="P200" s="312">
        <f t="shared" si="57"/>
        <v>39115.627890000003</v>
      </c>
      <c r="Q200" s="1"/>
      <c r="R200" s="4">
        <f t="shared" si="58"/>
        <v>4.2640653953210356E-4</v>
      </c>
      <c r="S200" s="4">
        <v>1</v>
      </c>
      <c r="T200" s="4">
        <f t="shared" si="59"/>
        <v>4.2640653953210356E-4</v>
      </c>
      <c r="V200" s="4">
        <v>1</v>
      </c>
    </row>
    <row r="201" spans="1:22" x14ac:dyDescent="0.2">
      <c r="A201" s="159" t="s">
        <v>261</v>
      </c>
      <c r="B201" s="158" t="s">
        <v>112</v>
      </c>
      <c r="C201" s="157">
        <v>54137.953730000001</v>
      </c>
      <c r="D201" s="157">
        <v>1E-4</v>
      </c>
      <c r="E201" s="4">
        <f t="shared" si="51"/>
        <v>8613.5280815812675</v>
      </c>
      <c r="F201" s="4">
        <f t="shared" si="52"/>
        <v>8613.5</v>
      </c>
      <c r="G201" s="23">
        <f t="shared" si="53"/>
        <v>8.9532579149818048E-3</v>
      </c>
      <c r="M201" s="4">
        <f t="shared" si="54"/>
        <v>8.9532579149818048E-3</v>
      </c>
      <c r="N201" s="4">
        <f t="shared" ca="1" si="55"/>
        <v>8.1135702643013417E-3</v>
      </c>
      <c r="O201" s="4">
        <f t="shared" si="56"/>
        <v>-1.1593231046936799E-2</v>
      </c>
      <c r="P201" s="312">
        <f t="shared" si="57"/>
        <v>39119.453730000001</v>
      </c>
      <c r="Q201" s="1"/>
      <c r="R201" s="4">
        <f t="shared" si="58"/>
        <v>4.2215820866224293E-4</v>
      </c>
      <c r="S201" s="4">
        <v>1</v>
      </c>
      <c r="T201" s="4">
        <f t="shared" si="59"/>
        <v>4.2215820866224293E-4</v>
      </c>
      <c r="V201" s="4">
        <v>1</v>
      </c>
    </row>
    <row r="202" spans="1:22" x14ac:dyDescent="0.2">
      <c r="A202" s="159" t="s">
        <v>261</v>
      </c>
      <c r="B202" s="158" t="s">
        <v>112</v>
      </c>
      <c r="C202" s="157">
        <v>54421.076509999999</v>
      </c>
      <c r="D202" s="157">
        <v>1.3999999999999999E-4</v>
      </c>
      <c r="E202" s="4">
        <f t="shared" si="51"/>
        <v>9501.5328093538701</v>
      </c>
      <c r="F202" s="4">
        <f t="shared" si="52"/>
        <v>9501.5</v>
      </c>
      <c r="G202" s="23">
        <f t="shared" si="53"/>
        <v>1.0460614888870623E-2</v>
      </c>
      <c r="M202" s="4">
        <f t="shared" si="54"/>
        <v>1.0460614888870623E-2</v>
      </c>
      <c r="N202" s="4">
        <f t="shared" ca="1" si="55"/>
        <v>8.5072352597465213E-3</v>
      </c>
      <c r="O202" s="4">
        <f t="shared" si="56"/>
        <v>-1.3104602896056351E-2</v>
      </c>
      <c r="P202" s="312">
        <f t="shared" si="57"/>
        <v>39402.576509999999</v>
      </c>
      <c r="Q202" s="1"/>
      <c r="R202" s="4">
        <f t="shared" si="58"/>
        <v>5.5531948925103853E-4</v>
      </c>
      <c r="S202" s="4">
        <v>1</v>
      </c>
      <c r="T202" s="4">
        <f t="shared" si="59"/>
        <v>5.5531948925103853E-4</v>
      </c>
      <c r="V202" s="4">
        <v>1</v>
      </c>
    </row>
    <row r="203" spans="1:22" x14ac:dyDescent="0.2">
      <c r="A203" s="159" t="s">
        <v>261</v>
      </c>
      <c r="B203" s="158" t="s">
        <v>111</v>
      </c>
      <c r="C203" s="157">
        <v>54421.235820000002</v>
      </c>
      <c r="D203" s="157">
        <v>1.2999999999999999E-4</v>
      </c>
      <c r="E203" s="4">
        <f t="shared" si="51"/>
        <v>9502.0324796141849</v>
      </c>
      <c r="F203" s="4">
        <f t="shared" si="52"/>
        <v>9502</v>
      </c>
      <c r="G203" s="23">
        <f t="shared" si="53"/>
        <v>1.0355483900639229E-2</v>
      </c>
      <c r="M203" s="4">
        <f t="shared" si="54"/>
        <v>1.0355483900639229E-2</v>
      </c>
      <c r="N203" s="4">
        <f t="shared" ca="1" si="55"/>
        <v>8.5074569179646765E-3</v>
      </c>
      <c r="O203" s="4">
        <f t="shared" si="56"/>
        <v>-1.3105470540940072E-2</v>
      </c>
      <c r="P203" s="312">
        <f t="shared" si="57"/>
        <v>39402.735820000002</v>
      </c>
      <c r="Q203" s="1"/>
      <c r="R203" s="4">
        <f t="shared" si="58"/>
        <v>5.5041638330985952E-4</v>
      </c>
      <c r="S203" s="4">
        <v>1</v>
      </c>
      <c r="T203" s="4">
        <f t="shared" si="59"/>
        <v>5.5041638330985952E-4</v>
      </c>
      <c r="V203" s="4">
        <v>1</v>
      </c>
    </row>
    <row r="204" spans="1:22" x14ac:dyDescent="0.2">
      <c r="A204" s="159" t="s">
        <v>261</v>
      </c>
      <c r="B204" s="158" t="s">
        <v>112</v>
      </c>
      <c r="C204" s="157">
        <v>54422.351990000003</v>
      </c>
      <c r="D204" s="157">
        <v>1.2999999999999999E-4</v>
      </c>
      <c r="E204" s="4">
        <f t="shared" si="51"/>
        <v>9505.5333079014708</v>
      </c>
      <c r="F204" s="4">
        <f t="shared" si="52"/>
        <v>9505.5</v>
      </c>
      <c r="G204" s="23">
        <f t="shared" si="53"/>
        <v>1.0619566950481385E-2</v>
      </c>
      <c r="M204" s="4">
        <f t="shared" si="54"/>
        <v>1.0619566950481385E-2</v>
      </c>
      <c r="N204" s="4">
        <f t="shared" ca="1" si="55"/>
        <v>8.5090085254917701E-3</v>
      </c>
      <c r="O204" s="4">
        <f t="shared" si="56"/>
        <v>-1.3111544579743086E-2</v>
      </c>
      <c r="P204" s="312">
        <f t="shared" si="57"/>
        <v>39403.851990000003</v>
      </c>
      <c r="Q204" s="1"/>
      <c r="R204" s="4">
        <f t="shared" si="58"/>
        <v>5.6316565445995283E-4</v>
      </c>
      <c r="S204" s="4">
        <v>1</v>
      </c>
      <c r="T204" s="4">
        <f t="shared" si="59"/>
        <v>5.6316565445995283E-4</v>
      </c>
      <c r="V204" s="4">
        <v>1</v>
      </c>
    </row>
    <row r="205" spans="1:22" x14ac:dyDescent="0.2">
      <c r="A205" s="159" t="s">
        <v>261</v>
      </c>
      <c r="B205" s="158" t="s">
        <v>112</v>
      </c>
      <c r="C205" s="157">
        <v>54422.989580000001</v>
      </c>
      <c r="D205" s="157">
        <v>9.0000000000000006E-5</v>
      </c>
      <c r="E205" s="4">
        <f t="shared" si="51"/>
        <v>9507.5330867054909</v>
      </c>
      <c r="F205" s="4">
        <f t="shared" si="52"/>
        <v>9507.5</v>
      </c>
      <c r="G205" s="23">
        <f t="shared" si="53"/>
        <v>1.0549042977800127E-2</v>
      </c>
      <c r="M205" s="4">
        <f t="shared" si="54"/>
        <v>1.0549042977800127E-2</v>
      </c>
      <c r="N205" s="4">
        <f t="shared" ca="1" si="55"/>
        <v>8.5098951583643945E-3</v>
      </c>
      <c r="O205" s="4">
        <f t="shared" si="56"/>
        <v>-1.311501587125815E-2</v>
      </c>
      <c r="P205" s="312">
        <f t="shared" si="57"/>
        <v>39404.489580000001</v>
      </c>
      <c r="Q205" s="1"/>
      <c r="R205" s="4">
        <f t="shared" si="58"/>
        <v>5.5998768121169335E-4</v>
      </c>
      <c r="S205" s="4">
        <v>1</v>
      </c>
      <c r="T205" s="4">
        <f t="shared" si="59"/>
        <v>5.5998768121169335E-4</v>
      </c>
      <c r="V205" s="4">
        <v>1</v>
      </c>
    </row>
    <row r="206" spans="1:22" x14ac:dyDescent="0.2">
      <c r="A206" s="159" t="s">
        <v>261</v>
      </c>
      <c r="B206" s="158" t="s">
        <v>111</v>
      </c>
      <c r="C206" s="157">
        <v>54423.148509999999</v>
      </c>
      <c r="D206" s="157">
        <v>1.2E-4</v>
      </c>
      <c r="E206" s="4">
        <f t="shared" si="51"/>
        <v>9508.0315651090405</v>
      </c>
      <c r="F206" s="4">
        <f t="shared" si="52"/>
        <v>9508</v>
      </c>
      <c r="G206" s="23">
        <f t="shared" si="53"/>
        <v>1.0063911984616425E-2</v>
      </c>
      <c r="M206" s="4">
        <f t="shared" si="54"/>
        <v>1.0063911984616425E-2</v>
      </c>
      <c r="N206" s="4">
        <f t="shared" ca="1" si="55"/>
        <v>8.5101168165825497E-3</v>
      </c>
      <c r="O206" s="4">
        <f t="shared" si="56"/>
        <v>-1.3115883740977717E-2</v>
      </c>
      <c r="P206" s="312">
        <f t="shared" si="57"/>
        <v>39404.648509999999</v>
      </c>
      <c r="Q206" s="1"/>
      <c r="R206" s="4">
        <f t="shared" si="58"/>
        <v>5.3730292988027253E-4</v>
      </c>
      <c r="S206" s="4">
        <v>1</v>
      </c>
      <c r="T206" s="4">
        <f t="shared" si="59"/>
        <v>5.3730292988027253E-4</v>
      </c>
      <c r="V206" s="4">
        <v>1</v>
      </c>
    </row>
    <row r="207" spans="1:22" x14ac:dyDescent="0.2">
      <c r="A207" s="159" t="s">
        <v>261</v>
      </c>
      <c r="B207" s="158" t="s">
        <v>112</v>
      </c>
      <c r="C207" s="157">
        <v>54423.308570000001</v>
      </c>
      <c r="D207" s="157">
        <v>1.6000000000000001E-4</v>
      </c>
      <c r="E207" s="4">
        <f t="shared" si="51"/>
        <v>9508.5335877182042</v>
      </c>
      <c r="F207" s="4">
        <f t="shared" si="52"/>
        <v>9508.5</v>
      </c>
      <c r="G207" s="23">
        <f t="shared" si="53"/>
        <v>1.0708780995628331E-2</v>
      </c>
      <c r="M207" s="4">
        <f t="shared" si="54"/>
        <v>1.0708780995628331E-2</v>
      </c>
      <c r="N207" s="4">
        <f t="shared" ca="1" si="55"/>
        <v>8.5103384748007049E-3</v>
      </c>
      <c r="O207" s="4">
        <f t="shared" si="56"/>
        <v>-1.3116751629433605E-2</v>
      </c>
      <c r="P207" s="312">
        <f t="shared" si="57"/>
        <v>39404.808570000001</v>
      </c>
      <c r="Q207" s="1"/>
      <c r="R207" s="4">
        <f t="shared" si="58"/>
        <v>5.6765600486789075E-4</v>
      </c>
      <c r="S207" s="4">
        <v>1</v>
      </c>
      <c r="T207" s="4">
        <f t="shared" si="59"/>
        <v>5.6765600486789075E-4</v>
      </c>
      <c r="V207" s="4">
        <v>1</v>
      </c>
    </row>
    <row r="208" spans="1:22" x14ac:dyDescent="0.2">
      <c r="A208" s="159" t="s">
        <v>261</v>
      </c>
      <c r="B208" s="158" t="s">
        <v>111</v>
      </c>
      <c r="C208" s="157">
        <v>54776.095580000001</v>
      </c>
      <c r="D208" s="157">
        <v>9.0000000000000006E-5</v>
      </c>
      <c r="E208" s="4">
        <f t="shared" si="51"/>
        <v>10615.037743889468</v>
      </c>
      <c r="F208" s="4">
        <f t="shared" si="52"/>
        <v>10615</v>
      </c>
      <c r="G208" s="23">
        <f t="shared" si="53"/>
        <v>1.2033894170599524E-2</v>
      </c>
      <c r="M208" s="4">
        <f t="shared" si="54"/>
        <v>1.2033894170599524E-2</v>
      </c>
      <c r="N208" s="4">
        <f t="shared" ca="1" si="55"/>
        <v>9.0008681115800876E-3</v>
      </c>
      <c r="O208" s="4">
        <f t="shared" si="56"/>
        <v>-1.5083288852097044E-2</v>
      </c>
      <c r="P208" s="312">
        <f t="shared" si="57"/>
        <v>39757.595580000001</v>
      </c>
      <c r="Q208" s="1"/>
      <c r="R208" s="4">
        <f t="shared" si="58"/>
        <v>7.3534161508642313E-4</v>
      </c>
      <c r="S208" s="4">
        <v>1</v>
      </c>
      <c r="T208" s="4">
        <f t="shared" si="59"/>
        <v>7.3534161508642313E-4</v>
      </c>
      <c r="V208" s="4">
        <v>1</v>
      </c>
    </row>
    <row r="209" spans="1:22" x14ac:dyDescent="0.2">
      <c r="A209" s="159" t="s">
        <v>261</v>
      </c>
      <c r="B209" s="158" t="s">
        <v>111</v>
      </c>
      <c r="C209" s="157">
        <v>54780.240619999997</v>
      </c>
      <c r="D209" s="157">
        <v>1E-4</v>
      </c>
      <c r="E209" s="4">
        <f t="shared" si="51"/>
        <v>10628.038517323535</v>
      </c>
      <c r="F209" s="4">
        <f t="shared" si="52"/>
        <v>10628</v>
      </c>
      <c r="G209" s="23">
        <f t="shared" si="53"/>
        <v>1.2280488350370433E-2</v>
      </c>
      <c r="M209" s="4">
        <f t="shared" si="54"/>
        <v>1.2280488350370433E-2</v>
      </c>
      <c r="N209" s="4">
        <f t="shared" ca="1" si="55"/>
        <v>9.0066312252521444E-3</v>
      </c>
      <c r="O209" s="4">
        <f t="shared" si="56"/>
        <v>-1.5106938578818164E-2</v>
      </c>
      <c r="P209" s="312">
        <f t="shared" si="57"/>
        <v>39761.740619999997</v>
      </c>
      <c r="Q209" s="1"/>
      <c r="R209" s="4">
        <f t="shared" si="58"/>
        <v>7.5007115380164475E-4</v>
      </c>
      <c r="S209" s="4">
        <v>1</v>
      </c>
      <c r="T209" s="4">
        <f t="shared" si="59"/>
        <v>7.5007115380164475E-4</v>
      </c>
      <c r="V209" s="4">
        <v>1</v>
      </c>
    </row>
    <row r="210" spans="1:22" x14ac:dyDescent="0.2">
      <c r="A210" s="159" t="s">
        <v>261</v>
      </c>
      <c r="B210" s="158" t="s">
        <v>111</v>
      </c>
      <c r="C210" s="157">
        <v>54781.1973</v>
      </c>
      <c r="D210" s="157">
        <v>4.0000000000000003E-5</v>
      </c>
      <c r="E210" s="4">
        <f t="shared" si="51"/>
        <v>10631.039110786794</v>
      </c>
      <c r="F210" s="4">
        <f t="shared" si="52"/>
        <v>10631</v>
      </c>
      <c r="G210" s="23">
        <f t="shared" si="53"/>
        <v>1.2469702400267124E-2</v>
      </c>
      <c r="M210" s="4">
        <f t="shared" si="54"/>
        <v>1.2469702400267124E-2</v>
      </c>
      <c r="N210" s="4">
        <f t="shared" ca="1" si="55"/>
        <v>9.0079611745610827E-3</v>
      </c>
      <c r="O210" s="4">
        <f t="shared" si="56"/>
        <v>-1.5112398006748283E-2</v>
      </c>
      <c r="P210" s="312">
        <f t="shared" si="57"/>
        <v>39762.6973</v>
      </c>
      <c r="Q210" s="1"/>
      <c r="R210" s="4">
        <f t="shared" si="58"/>
        <v>7.6077226286267938E-4</v>
      </c>
      <c r="S210" s="4">
        <v>1</v>
      </c>
      <c r="T210" s="4">
        <f t="shared" si="59"/>
        <v>7.6077226286267938E-4</v>
      </c>
      <c r="V210" s="4">
        <v>1</v>
      </c>
    </row>
    <row r="211" spans="1:22" x14ac:dyDescent="0.2">
      <c r="A211" s="159" t="s">
        <v>261</v>
      </c>
      <c r="B211" s="158" t="s">
        <v>112</v>
      </c>
      <c r="C211" s="157">
        <v>54781.357129999997</v>
      </c>
      <c r="D211" s="157">
        <v>6.9999999999999994E-5</v>
      </c>
      <c r="E211" s="4">
        <f t="shared" si="51"/>
        <v>10631.540412008962</v>
      </c>
      <c r="F211" s="4">
        <f t="shared" si="52"/>
        <v>10631.5</v>
      </c>
      <c r="G211" s="23">
        <f t="shared" si="53"/>
        <v>1.2884571406175382E-2</v>
      </c>
      <c r="M211" s="4">
        <f t="shared" si="54"/>
        <v>1.2884571406175382E-2</v>
      </c>
      <c r="N211" s="4">
        <f t="shared" ca="1" si="55"/>
        <v>9.0081828327792379E-3</v>
      </c>
      <c r="O211" s="4">
        <f t="shared" si="56"/>
        <v>-1.5113307976980427E-2</v>
      </c>
      <c r="P211" s="312">
        <f t="shared" si="57"/>
        <v>39762.857129999997</v>
      </c>
      <c r="Q211" s="1"/>
      <c r="R211" s="4">
        <f t="shared" si="58"/>
        <v>7.8388124995374113E-4</v>
      </c>
      <c r="S211" s="4">
        <v>1</v>
      </c>
      <c r="T211" s="4">
        <f t="shared" si="59"/>
        <v>7.8388124995374113E-4</v>
      </c>
      <c r="V211" s="4">
        <v>1</v>
      </c>
    </row>
    <row r="212" spans="1:22" x14ac:dyDescent="0.2">
      <c r="A212" s="159" t="s">
        <v>261</v>
      </c>
      <c r="B212" s="158" t="s">
        <v>111</v>
      </c>
      <c r="C212" s="157">
        <v>54789.16805</v>
      </c>
      <c r="D212" s="157">
        <v>6.0000000000000002E-5</v>
      </c>
      <c r="E212" s="4">
        <f t="shared" si="51"/>
        <v>10656.039090244096</v>
      </c>
      <c r="F212" s="4">
        <f t="shared" si="52"/>
        <v>10656</v>
      </c>
      <c r="G212" s="23">
        <f t="shared" si="53"/>
        <v>1.2463152765121777E-2</v>
      </c>
      <c r="M212" s="4">
        <f t="shared" si="54"/>
        <v>1.2463152765121777E-2</v>
      </c>
      <c r="N212" s="4">
        <f t="shared" ca="1" si="55"/>
        <v>9.0190440854688858E-3</v>
      </c>
      <c r="O212" s="4">
        <f t="shared" si="56"/>
        <v>-1.5157919470348249E-2</v>
      </c>
      <c r="P212" s="312">
        <f t="shared" si="57"/>
        <v>39770.66805</v>
      </c>
      <c r="Q212" s="1"/>
      <c r="R212" s="4">
        <f t="shared" si="58"/>
        <v>7.6292363143705313E-4</v>
      </c>
      <c r="S212" s="4">
        <v>1</v>
      </c>
      <c r="T212" s="4">
        <f t="shared" si="59"/>
        <v>7.6292363143705313E-4</v>
      </c>
      <c r="V212" s="4">
        <v>1</v>
      </c>
    </row>
    <row r="213" spans="1:22" x14ac:dyDescent="0.2">
      <c r="A213" s="159" t="s">
        <v>261</v>
      </c>
      <c r="B213" s="158" t="s">
        <v>112</v>
      </c>
      <c r="C213" s="157">
        <v>54789.327980000002</v>
      </c>
      <c r="D213" s="157">
        <v>1.2999999999999999E-4</v>
      </c>
      <c r="E213" s="4">
        <f t="shared" si="51"/>
        <v>10656.540705112791</v>
      </c>
      <c r="F213" s="4">
        <f t="shared" si="52"/>
        <v>10656.5</v>
      </c>
      <c r="G213" s="23">
        <f t="shared" si="53"/>
        <v>1.297802177577978E-2</v>
      </c>
      <c r="M213" s="4">
        <f t="shared" si="54"/>
        <v>1.297802177577978E-2</v>
      </c>
      <c r="N213" s="4">
        <f t="shared" ca="1" si="55"/>
        <v>9.019265743687041E-3</v>
      </c>
      <c r="O213" s="4">
        <f t="shared" si="56"/>
        <v>-1.5158830377396426E-2</v>
      </c>
      <c r="P213" s="312">
        <f t="shared" si="57"/>
        <v>39770.827980000002</v>
      </c>
      <c r="Q213" s="1"/>
      <c r="R213" s="4">
        <f t="shared" si="58"/>
        <v>7.9168244908969646E-4</v>
      </c>
      <c r="S213" s="4">
        <v>1</v>
      </c>
      <c r="T213" s="4">
        <f t="shared" si="59"/>
        <v>7.9168244908969646E-4</v>
      </c>
      <c r="V213" s="4">
        <v>1</v>
      </c>
    </row>
    <row r="214" spans="1:22" x14ac:dyDescent="0.2">
      <c r="A214" s="159" t="s">
        <v>261</v>
      </c>
      <c r="B214" s="158" t="s">
        <v>112</v>
      </c>
      <c r="C214" s="157">
        <v>54789.965539999997</v>
      </c>
      <c r="D214" s="157">
        <v>5.0000000000000002E-5</v>
      </c>
      <c r="E214" s="4">
        <f t="shared" si="51"/>
        <v>10658.540389822847</v>
      </c>
      <c r="F214" s="4">
        <f t="shared" si="52"/>
        <v>10658.5</v>
      </c>
      <c r="G214" s="23">
        <f t="shared" si="53"/>
        <v>1.2877497800218407E-2</v>
      </c>
      <c r="M214" s="4">
        <f t="shared" si="54"/>
        <v>1.2877497800218407E-2</v>
      </c>
      <c r="N214" s="4">
        <f t="shared" ca="1" si="55"/>
        <v>9.0201523765596654E-3</v>
      </c>
      <c r="O214" s="4">
        <f t="shared" si="56"/>
        <v>-1.516247419295234E-2</v>
      </c>
      <c r="P214" s="312">
        <f t="shared" si="57"/>
        <v>39771.465539999997</v>
      </c>
      <c r="Q214" s="1"/>
      <c r="R214" s="4">
        <f t="shared" si="58"/>
        <v>7.862400293777999E-4</v>
      </c>
      <c r="S214" s="4">
        <v>1</v>
      </c>
      <c r="T214" s="4">
        <f t="shared" si="59"/>
        <v>7.862400293777999E-4</v>
      </c>
      <c r="V214" s="4">
        <v>1</v>
      </c>
    </row>
    <row r="215" spans="1:22" x14ac:dyDescent="0.2">
      <c r="A215" s="159" t="s">
        <v>261</v>
      </c>
      <c r="B215" s="158" t="s">
        <v>111</v>
      </c>
      <c r="C215" s="157">
        <v>54790.124400000001</v>
      </c>
      <c r="D215" s="157">
        <v>6.9999999999999994E-5</v>
      </c>
      <c r="E215" s="4">
        <f t="shared" si="51"/>
        <v>10659.038648673855</v>
      </c>
      <c r="F215" s="4">
        <f t="shared" si="52"/>
        <v>10659</v>
      </c>
      <c r="G215" s="23">
        <f t="shared" si="53"/>
        <v>1.2322366812441032E-2</v>
      </c>
      <c r="M215" s="4">
        <f t="shared" si="54"/>
        <v>1.2322366812441032E-2</v>
      </c>
      <c r="N215" s="4">
        <f t="shared" ca="1" si="55"/>
        <v>9.0203740347778207E-3</v>
      </c>
      <c r="O215" s="4">
        <f t="shared" si="56"/>
        <v>-1.516338519368212E-2</v>
      </c>
      <c r="P215" s="312">
        <f t="shared" si="57"/>
        <v>39771.624400000001</v>
      </c>
      <c r="Q215" s="1"/>
      <c r="R215" s="4">
        <f t="shared" si="58"/>
        <v>7.5546656334210289E-4</v>
      </c>
      <c r="S215" s="4">
        <v>1</v>
      </c>
      <c r="T215" s="4">
        <f t="shared" si="59"/>
        <v>7.5546656334210289E-4</v>
      </c>
      <c r="V215" s="4">
        <v>1</v>
      </c>
    </row>
    <row r="216" spans="1:22" x14ac:dyDescent="0.2">
      <c r="C216" s="66"/>
      <c r="D216" s="66"/>
      <c r="E216" s="7"/>
      <c r="G216" s="23"/>
      <c r="P216" s="1"/>
      <c r="Q216" s="1"/>
      <c r="R216" s="1"/>
      <c r="U216" s="1"/>
    </row>
    <row r="217" spans="1:22" x14ac:dyDescent="0.2">
      <c r="C217" s="66"/>
      <c r="D217" s="66"/>
      <c r="E217" s="7"/>
      <c r="G217" s="23"/>
      <c r="P217" s="1"/>
      <c r="Q217" s="1"/>
      <c r="R217" s="1"/>
      <c r="U217" s="1"/>
    </row>
    <row r="218" spans="1:22" x14ac:dyDescent="0.2">
      <c r="C218" s="66"/>
      <c r="D218" s="66"/>
      <c r="E218" s="7"/>
      <c r="G218" s="23"/>
      <c r="P218" s="1"/>
      <c r="Q218" s="1"/>
      <c r="R218" s="1"/>
      <c r="U218" s="1"/>
    </row>
    <row r="219" spans="1:22" x14ac:dyDescent="0.2">
      <c r="C219" s="66"/>
      <c r="D219" s="66"/>
      <c r="E219" s="7"/>
      <c r="G219" s="23"/>
      <c r="P219" s="1"/>
      <c r="Q219" s="1"/>
      <c r="R219" s="1"/>
      <c r="U219" s="1"/>
    </row>
    <row r="220" spans="1:22" x14ac:dyDescent="0.2">
      <c r="C220" s="66"/>
      <c r="D220" s="66"/>
      <c r="E220" s="7"/>
      <c r="G220" s="23"/>
      <c r="P220" s="1"/>
      <c r="Q220" s="1"/>
      <c r="R220" s="1"/>
      <c r="U220" s="1"/>
    </row>
    <row r="221" spans="1:22" x14ac:dyDescent="0.2">
      <c r="C221" s="66"/>
      <c r="D221" s="66"/>
      <c r="E221" s="7"/>
      <c r="G221" s="23"/>
      <c r="P221" s="1"/>
      <c r="Q221" s="1"/>
      <c r="R221" s="1"/>
      <c r="U221" s="1"/>
    </row>
    <row r="222" spans="1:22" x14ac:dyDescent="0.2">
      <c r="C222" s="66"/>
      <c r="D222" s="66"/>
      <c r="E222" s="7"/>
      <c r="G222" s="23"/>
      <c r="P222" s="1"/>
      <c r="Q222" s="1"/>
      <c r="R222" s="1"/>
      <c r="U222" s="1"/>
    </row>
    <row r="223" spans="1:22" x14ac:dyDescent="0.2">
      <c r="C223" s="66"/>
      <c r="D223" s="66"/>
      <c r="E223" s="7"/>
      <c r="G223" s="23"/>
      <c r="P223" s="1"/>
      <c r="Q223" s="1"/>
      <c r="R223" s="1"/>
      <c r="U223" s="1"/>
    </row>
    <row r="224" spans="1:22" x14ac:dyDescent="0.2">
      <c r="C224" s="66"/>
      <c r="D224" s="66"/>
      <c r="E224" s="7"/>
      <c r="G224" s="23"/>
      <c r="P224" s="1"/>
      <c r="Q224" s="1"/>
      <c r="R224" s="1"/>
      <c r="U224" s="1"/>
    </row>
    <row r="225" spans="3:21" x14ac:dyDescent="0.2">
      <c r="C225" s="66"/>
      <c r="D225" s="66"/>
      <c r="E225" s="7"/>
      <c r="G225" s="23"/>
      <c r="P225" s="1"/>
      <c r="Q225" s="1"/>
      <c r="R225" s="1"/>
      <c r="U225" s="1"/>
    </row>
    <row r="226" spans="3:21" x14ac:dyDescent="0.2">
      <c r="C226" s="66"/>
      <c r="D226" s="66"/>
      <c r="E226" s="7"/>
      <c r="G226" s="23"/>
      <c r="P226" s="1"/>
      <c r="Q226" s="1"/>
      <c r="R226" s="1"/>
      <c r="U226" s="1"/>
    </row>
    <row r="227" spans="3:21" x14ac:dyDescent="0.2">
      <c r="C227" s="66"/>
      <c r="D227" s="66"/>
      <c r="E227" s="7"/>
      <c r="G227" s="23"/>
      <c r="P227" s="1"/>
      <c r="Q227" s="1"/>
      <c r="R227" s="1"/>
      <c r="U227" s="1"/>
    </row>
    <row r="228" spans="3:21" x14ac:dyDescent="0.2">
      <c r="C228" s="66"/>
      <c r="D228" s="66"/>
      <c r="E228" s="7"/>
      <c r="G228" s="23"/>
      <c r="P228" s="1"/>
      <c r="Q228" s="1"/>
      <c r="R228" s="1"/>
      <c r="U228" s="1"/>
    </row>
    <row r="229" spans="3:21" x14ac:dyDescent="0.2">
      <c r="C229" s="66"/>
      <c r="D229" s="66"/>
      <c r="E229" s="7"/>
      <c r="G229" s="23"/>
      <c r="P229" s="1"/>
      <c r="Q229" s="1"/>
      <c r="R229" s="1"/>
      <c r="U229" s="1"/>
    </row>
    <row r="230" spans="3:21" x14ac:dyDescent="0.2">
      <c r="C230" s="66"/>
      <c r="D230" s="66"/>
      <c r="E230" s="7"/>
      <c r="G230" s="23"/>
      <c r="P230" s="1"/>
      <c r="Q230" s="1"/>
      <c r="R230" s="1"/>
      <c r="U230" s="1"/>
    </row>
    <row r="231" spans="3:21" x14ac:dyDescent="0.2">
      <c r="C231" s="66"/>
      <c r="D231" s="66"/>
      <c r="E231" s="7"/>
      <c r="G231" s="23"/>
      <c r="P231" s="1"/>
      <c r="Q231" s="1"/>
      <c r="R231" s="1"/>
      <c r="U231" s="1"/>
    </row>
    <row r="232" spans="3:21" x14ac:dyDescent="0.2">
      <c r="C232" s="66"/>
      <c r="D232" s="66"/>
      <c r="E232" s="7"/>
      <c r="G232" s="23"/>
      <c r="P232" s="1"/>
      <c r="Q232" s="1"/>
      <c r="R232" s="1"/>
      <c r="U232" s="1"/>
    </row>
    <row r="233" spans="3:21" x14ac:dyDescent="0.2">
      <c r="C233" s="66"/>
      <c r="D233" s="66"/>
      <c r="E233" s="7"/>
      <c r="G233" s="23"/>
      <c r="P233" s="1"/>
      <c r="Q233" s="1"/>
      <c r="R233" s="1"/>
      <c r="U233" s="1"/>
    </row>
    <row r="234" spans="3:21" x14ac:dyDescent="0.2">
      <c r="C234" s="66"/>
      <c r="D234" s="66"/>
      <c r="E234" s="7"/>
      <c r="G234" s="23"/>
      <c r="P234" s="1"/>
      <c r="Q234" s="1"/>
      <c r="R234" s="1"/>
      <c r="U234" s="1"/>
    </row>
    <row r="235" spans="3:21" x14ac:dyDescent="0.2">
      <c r="C235" s="66"/>
      <c r="D235" s="66"/>
      <c r="E235" s="7"/>
      <c r="G235" s="23"/>
      <c r="P235" s="1"/>
      <c r="Q235" s="1"/>
      <c r="R235" s="1"/>
      <c r="U235" s="1"/>
    </row>
    <row r="236" spans="3:21" x14ac:dyDescent="0.2">
      <c r="C236" s="66"/>
      <c r="D236" s="66"/>
      <c r="E236" s="7"/>
      <c r="G236" s="23"/>
      <c r="P236" s="1"/>
      <c r="Q236" s="1"/>
      <c r="R236" s="1"/>
      <c r="U236" s="1"/>
    </row>
    <row r="237" spans="3:21" x14ac:dyDescent="0.2">
      <c r="C237" s="66"/>
      <c r="D237" s="66"/>
      <c r="E237" s="7"/>
      <c r="G237" s="23"/>
      <c r="P237" s="1"/>
      <c r="Q237" s="1"/>
      <c r="R237" s="1"/>
      <c r="U237" s="1"/>
    </row>
    <row r="238" spans="3:21" x14ac:dyDescent="0.2">
      <c r="C238" s="66"/>
      <c r="D238" s="66"/>
      <c r="E238" s="7"/>
      <c r="G238" s="23"/>
      <c r="P238" s="1"/>
      <c r="Q238" s="1"/>
      <c r="R238" s="1"/>
      <c r="U238" s="1"/>
    </row>
    <row r="239" spans="3:21" x14ac:dyDescent="0.2">
      <c r="C239" s="66"/>
      <c r="D239" s="66"/>
      <c r="E239" s="7"/>
      <c r="G239" s="23"/>
      <c r="P239" s="1"/>
      <c r="Q239" s="1"/>
      <c r="R239" s="1"/>
      <c r="U239" s="1"/>
    </row>
    <row r="240" spans="3:21" x14ac:dyDescent="0.2">
      <c r="C240" s="66"/>
      <c r="D240" s="66"/>
      <c r="E240" s="7"/>
      <c r="G240" s="23"/>
      <c r="P240" s="1"/>
      <c r="Q240" s="1"/>
      <c r="R240" s="1"/>
      <c r="U240" s="1"/>
    </row>
    <row r="241" spans="3:21" x14ac:dyDescent="0.2">
      <c r="C241" s="66"/>
      <c r="D241" s="66"/>
      <c r="E241" s="7"/>
      <c r="G241" s="23"/>
      <c r="P241" s="1"/>
      <c r="Q241" s="1"/>
      <c r="R241" s="1"/>
      <c r="U241" s="1"/>
    </row>
    <row r="242" spans="3:21" x14ac:dyDescent="0.2">
      <c r="C242" s="66"/>
      <c r="D242" s="66"/>
      <c r="E242" s="7"/>
      <c r="G242" s="23"/>
      <c r="P242" s="1"/>
      <c r="Q242" s="1"/>
      <c r="R242" s="1"/>
      <c r="U242" s="1"/>
    </row>
    <row r="243" spans="3:21" x14ac:dyDescent="0.2">
      <c r="C243" s="66"/>
      <c r="D243" s="66"/>
      <c r="E243" s="7"/>
      <c r="G243" s="23"/>
      <c r="P243" s="1"/>
      <c r="Q243" s="1"/>
      <c r="R243" s="1"/>
      <c r="U243" s="1"/>
    </row>
    <row r="244" spans="3:21" x14ac:dyDescent="0.2">
      <c r="C244" s="66"/>
      <c r="D244" s="66"/>
      <c r="E244" s="7"/>
      <c r="G244" s="23"/>
      <c r="P244" s="1"/>
      <c r="Q244" s="1"/>
      <c r="R244" s="1"/>
      <c r="U244" s="1"/>
    </row>
    <row r="245" spans="3:21" x14ac:dyDescent="0.2">
      <c r="C245" s="66"/>
      <c r="D245" s="66"/>
      <c r="E245" s="7"/>
      <c r="G245" s="23"/>
      <c r="P245" s="1"/>
      <c r="Q245" s="1"/>
      <c r="R245" s="1"/>
      <c r="U245" s="1"/>
    </row>
    <row r="246" spans="3:21" x14ac:dyDescent="0.2">
      <c r="C246" s="66"/>
      <c r="D246" s="66"/>
      <c r="E246" s="7"/>
      <c r="G246" s="23"/>
      <c r="P246" s="1"/>
      <c r="Q246" s="1"/>
      <c r="R246" s="1"/>
      <c r="U246" s="1"/>
    </row>
    <row r="247" spans="3:21" x14ac:dyDescent="0.2">
      <c r="C247" s="66"/>
      <c r="D247" s="66"/>
      <c r="E247" s="7"/>
      <c r="G247" s="23"/>
      <c r="P247" s="1"/>
      <c r="Q247" s="1"/>
      <c r="R247" s="1"/>
      <c r="U247" s="1"/>
    </row>
    <row r="248" spans="3:21" x14ac:dyDescent="0.2">
      <c r="C248" s="66"/>
      <c r="D248" s="66"/>
      <c r="E248" s="7"/>
      <c r="G248" s="23"/>
      <c r="P248" s="1"/>
      <c r="Q248" s="1"/>
      <c r="R248" s="1"/>
      <c r="U248" s="1"/>
    </row>
    <row r="249" spans="3:21" x14ac:dyDescent="0.2">
      <c r="C249" s="66"/>
      <c r="D249" s="66"/>
      <c r="E249" s="7"/>
      <c r="G249" s="23"/>
      <c r="P249" s="1"/>
      <c r="Q249" s="1"/>
      <c r="R249" s="1"/>
      <c r="U249" s="1"/>
    </row>
    <row r="250" spans="3:21" x14ac:dyDescent="0.2">
      <c r="C250" s="66"/>
      <c r="D250" s="66"/>
      <c r="E250" s="7"/>
      <c r="G250" s="23"/>
      <c r="P250" s="1"/>
      <c r="Q250" s="1"/>
      <c r="R250" s="1"/>
      <c r="U250" s="1"/>
    </row>
    <row r="251" spans="3:21" x14ac:dyDescent="0.2">
      <c r="C251" s="66"/>
      <c r="D251" s="66"/>
      <c r="E251" s="7"/>
      <c r="G251" s="23"/>
      <c r="P251" s="1"/>
      <c r="Q251" s="1"/>
      <c r="R251" s="1"/>
      <c r="U251" s="1"/>
    </row>
    <row r="252" spans="3:21" x14ac:dyDescent="0.2">
      <c r="C252" s="66"/>
      <c r="D252" s="66"/>
      <c r="E252" s="7"/>
      <c r="G252" s="23"/>
      <c r="P252" s="1"/>
      <c r="Q252" s="1"/>
      <c r="R252" s="1"/>
      <c r="U252" s="1"/>
    </row>
    <row r="253" spans="3:21" x14ac:dyDescent="0.2">
      <c r="C253" s="66"/>
      <c r="D253" s="66"/>
      <c r="E253" s="7"/>
      <c r="G253" s="23"/>
      <c r="P253" s="1"/>
      <c r="Q253" s="1"/>
      <c r="R253" s="1"/>
      <c r="U253" s="1"/>
    </row>
    <row r="254" spans="3:21" x14ac:dyDescent="0.2">
      <c r="C254" s="66"/>
      <c r="D254" s="66"/>
      <c r="E254" s="7"/>
      <c r="G254" s="23"/>
      <c r="P254" s="1"/>
      <c r="Q254" s="1"/>
      <c r="R254" s="1"/>
      <c r="U254" s="1"/>
    </row>
    <row r="255" spans="3:21" x14ac:dyDescent="0.2">
      <c r="C255" s="66"/>
      <c r="D255" s="66"/>
      <c r="E255" s="7"/>
      <c r="G255" s="23"/>
      <c r="P255" s="1"/>
      <c r="Q255" s="1"/>
      <c r="R255" s="1"/>
      <c r="U255" s="1"/>
    </row>
    <row r="256" spans="3:21" x14ac:dyDescent="0.2">
      <c r="C256" s="66"/>
      <c r="D256" s="66"/>
      <c r="E256" s="7"/>
      <c r="G256" s="23"/>
      <c r="P256" s="1"/>
      <c r="Q256" s="1"/>
      <c r="R256" s="1"/>
      <c r="U256" s="1"/>
    </row>
    <row r="257" spans="3:21" x14ac:dyDescent="0.2">
      <c r="C257" s="66"/>
      <c r="D257" s="66"/>
      <c r="E257" s="7"/>
      <c r="G257" s="23"/>
      <c r="P257" s="1"/>
      <c r="Q257" s="1"/>
      <c r="R257" s="1"/>
      <c r="U257" s="1"/>
    </row>
    <row r="258" spans="3:21" x14ac:dyDescent="0.2">
      <c r="C258" s="66"/>
      <c r="D258" s="66"/>
      <c r="E258" s="7"/>
      <c r="G258" s="23"/>
      <c r="P258" s="1"/>
      <c r="Q258" s="1"/>
      <c r="R258" s="1"/>
      <c r="U258" s="1"/>
    </row>
    <row r="259" spans="3:21" x14ac:dyDescent="0.2">
      <c r="C259" s="66"/>
      <c r="D259" s="66"/>
      <c r="E259" s="7"/>
      <c r="G259" s="23"/>
      <c r="P259" s="1"/>
      <c r="Q259" s="1"/>
      <c r="R259" s="1"/>
      <c r="U259" s="1"/>
    </row>
    <row r="260" spans="3:21" x14ac:dyDescent="0.2">
      <c r="C260" s="66"/>
      <c r="D260" s="66"/>
      <c r="E260" s="7"/>
      <c r="G260" s="23"/>
      <c r="P260" s="1"/>
      <c r="Q260" s="1"/>
      <c r="R260" s="1"/>
      <c r="U260" s="1"/>
    </row>
    <row r="261" spans="3:21" x14ac:dyDescent="0.2">
      <c r="C261" s="66"/>
      <c r="D261" s="66"/>
      <c r="E261" s="7"/>
      <c r="G261" s="23"/>
      <c r="P261" s="1"/>
      <c r="Q261" s="1"/>
      <c r="R261" s="1"/>
      <c r="U261" s="1"/>
    </row>
    <row r="262" spans="3:21" x14ac:dyDescent="0.2">
      <c r="C262" s="66"/>
      <c r="D262" s="66"/>
      <c r="E262" s="7"/>
      <c r="G262" s="23"/>
      <c r="P262" s="1"/>
      <c r="Q262" s="1"/>
      <c r="R262" s="1"/>
      <c r="U262" s="1"/>
    </row>
    <row r="263" spans="3:21" x14ac:dyDescent="0.2">
      <c r="C263" s="66"/>
      <c r="D263" s="66"/>
      <c r="E263" s="7"/>
      <c r="G263" s="23"/>
      <c r="P263" s="1"/>
      <c r="Q263" s="1"/>
      <c r="R263" s="1"/>
      <c r="U263" s="1"/>
    </row>
    <row r="264" spans="3:21" x14ac:dyDescent="0.2">
      <c r="C264" s="66"/>
      <c r="D264" s="66"/>
      <c r="E264" s="7"/>
      <c r="G264" s="23"/>
      <c r="P264" s="1"/>
      <c r="Q264" s="1"/>
      <c r="R264" s="1"/>
      <c r="U264" s="1"/>
    </row>
    <row r="265" spans="3:21" x14ac:dyDescent="0.2">
      <c r="C265" s="66"/>
      <c r="D265" s="66"/>
      <c r="E265" s="7"/>
      <c r="G265" s="23"/>
      <c r="P265" s="1"/>
      <c r="Q265" s="1"/>
      <c r="R265" s="1"/>
      <c r="U265" s="1"/>
    </row>
    <row r="266" spans="3:21" x14ac:dyDescent="0.2">
      <c r="C266" s="66"/>
      <c r="D266" s="66"/>
      <c r="E266" s="7"/>
      <c r="G266" s="23"/>
      <c r="P266" s="1"/>
      <c r="Q266" s="1"/>
      <c r="R266" s="1"/>
      <c r="U266" s="1"/>
    </row>
    <row r="267" spans="3:21" x14ac:dyDescent="0.2">
      <c r="C267" s="66"/>
      <c r="D267" s="66"/>
      <c r="E267" s="7"/>
      <c r="G267" s="23"/>
      <c r="P267" s="1"/>
      <c r="Q267" s="1"/>
      <c r="R267" s="1"/>
      <c r="U267" s="1"/>
    </row>
    <row r="268" spans="3:21" x14ac:dyDescent="0.2">
      <c r="C268" s="66"/>
      <c r="D268" s="66"/>
      <c r="E268" s="7"/>
      <c r="G268" s="23"/>
      <c r="P268" s="1"/>
      <c r="Q268" s="1"/>
      <c r="R268" s="1"/>
      <c r="U268" s="1"/>
    </row>
    <row r="269" spans="3:21" x14ac:dyDescent="0.2">
      <c r="C269" s="66"/>
      <c r="D269" s="66"/>
      <c r="E269" s="7"/>
      <c r="G269" s="23"/>
      <c r="P269" s="1"/>
      <c r="Q269" s="1"/>
      <c r="R269" s="1"/>
      <c r="U269" s="1"/>
    </row>
    <row r="270" spans="3:21" x14ac:dyDescent="0.2">
      <c r="C270" s="66"/>
      <c r="D270" s="66"/>
      <c r="E270" s="7"/>
      <c r="G270" s="23"/>
      <c r="P270" s="1"/>
      <c r="Q270" s="1"/>
      <c r="R270" s="1"/>
      <c r="U270" s="1"/>
    </row>
    <row r="271" spans="3:21" x14ac:dyDescent="0.2">
      <c r="C271" s="66"/>
      <c r="D271" s="66"/>
      <c r="E271" s="7"/>
      <c r="G271" s="23"/>
      <c r="P271" s="1"/>
      <c r="Q271" s="1"/>
      <c r="R271" s="1"/>
      <c r="U271" s="1"/>
    </row>
    <row r="272" spans="3:21" x14ac:dyDescent="0.2">
      <c r="C272" s="66"/>
      <c r="D272" s="66"/>
      <c r="E272" s="7"/>
      <c r="G272" s="23"/>
      <c r="P272" s="1"/>
      <c r="Q272" s="1"/>
      <c r="R272" s="1"/>
      <c r="U272" s="1"/>
    </row>
    <row r="273" spans="3:21" x14ac:dyDescent="0.2">
      <c r="C273" s="66"/>
      <c r="D273" s="66"/>
      <c r="E273" s="7"/>
      <c r="G273" s="23"/>
      <c r="P273" s="1"/>
      <c r="Q273" s="1"/>
      <c r="R273" s="1"/>
      <c r="U273" s="1"/>
    </row>
    <row r="274" spans="3:21" x14ac:dyDescent="0.2">
      <c r="C274" s="66"/>
      <c r="D274" s="66"/>
      <c r="E274" s="7"/>
      <c r="G274" s="23"/>
      <c r="P274" s="1"/>
      <c r="Q274" s="1"/>
      <c r="R274" s="1"/>
      <c r="U274" s="1"/>
    </row>
    <row r="275" spans="3:21" x14ac:dyDescent="0.2">
      <c r="C275" s="66"/>
      <c r="D275" s="66"/>
      <c r="E275" s="7"/>
      <c r="G275" s="23"/>
      <c r="P275" s="1"/>
      <c r="Q275" s="1"/>
      <c r="R275" s="1"/>
      <c r="U275" s="1"/>
    </row>
    <row r="276" spans="3:21" x14ac:dyDescent="0.2">
      <c r="C276" s="66"/>
      <c r="D276" s="66"/>
      <c r="E276" s="7"/>
      <c r="G276" s="23"/>
      <c r="P276" s="1"/>
      <c r="Q276" s="1"/>
      <c r="R276" s="1"/>
      <c r="U276" s="1"/>
    </row>
    <row r="277" spans="3:21" x14ac:dyDescent="0.2">
      <c r="C277" s="66"/>
      <c r="D277" s="66"/>
      <c r="P277" s="1"/>
      <c r="Q277" s="1"/>
      <c r="R277" s="1"/>
      <c r="U277" s="1"/>
    </row>
    <row r="278" spans="3:21" x14ac:dyDescent="0.2">
      <c r="C278" s="66"/>
      <c r="D278" s="66"/>
      <c r="P278" s="1"/>
      <c r="Q278" s="1"/>
      <c r="R278" s="1"/>
      <c r="U278" s="1"/>
    </row>
    <row r="279" spans="3:21" x14ac:dyDescent="0.2">
      <c r="C279" s="66"/>
      <c r="D279" s="66"/>
      <c r="P279" s="1"/>
      <c r="Q279" s="1"/>
      <c r="R279" s="1"/>
      <c r="U279" s="1"/>
    </row>
    <row r="280" spans="3:21" x14ac:dyDescent="0.2">
      <c r="C280" s="66"/>
      <c r="D280" s="66"/>
      <c r="P280" s="1"/>
      <c r="Q280" s="1"/>
      <c r="R280" s="1"/>
      <c r="U280" s="1"/>
    </row>
    <row r="281" spans="3:21" x14ac:dyDescent="0.2">
      <c r="C281" s="66"/>
      <c r="D281" s="66"/>
      <c r="P281" s="1"/>
      <c r="Q281" s="1"/>
      <c r="R281" s="1"/>
      <c r="U281" s="1"/>
    </row>
    <row r="282" spans="3:21" x14ac:dyDescent="0.2">
      <c r="C282" s="66"/>
      <c r="D282" s="66"/>
      <c r="P282" s="1"/>
      <c r="Q282" s="1"/>
      <c r="R282" s="1"/>
      <c r="U282" s="1"/>
    </row>
    <row r="283" spans="3:21" x14ac:dyDescent="0.2">
      <c r="C283" s="66"/>
      <c r="D283" s="66"/>
      <c r="P283" s="1"/>
      <c r="Q283" s="1"/>
      <c r="R283" s="1"/>
      <c r="U283" s="1"/>
    </row>
    <row r="284" spans="3:21" x14ac:dyDescent="0.2">
      <c r="C284" s="62"/>
      <c r="D284" s="62"/>
      <c r="P284" s="1"/>
      <c r="Q284" s="1"/>
      <c r="R284" s="1"/>
      <c r="U284" s="1"/>
    </row>
    <row r="285" spans="3:21" x14ac:dyDescent="0.2">
      <c r="C285" s="62"/>
      <c r="D285" s="62"/>
      <c r="P285" s="1"/>
      <c r="Q285" s="1"/>
      <c r="R285" s="1"/>
      <c r="U285" s="1"/>
    </row>
    <row r="286" spans="3:21" x14ac:dyDescent="0.2">
      <c r="C286" s="62"/>
      <c r="D286" s="62"/>
      <c r="P286" s="1"/>
      <c r="Q286" s="1"/>
      <c r="R286" s="1"/>
      <c r="U286" s="1"/>
    </row>
    <row r="287" spans="3:21" x14ac:dyDescent="0.2">
      <c r="C287" s="62"/>
      <c r="D287" s="62"/>
      <c r="P287" s="1"/>
      <c r="Q287" s="1"/>
      <c r="R287" s="1"/>
      <c r="U287" s="1"/>
    </row>
    <row r="288" spans="3:21" x14ac:dyDescent="0.2">
      <c r="C288" s="62"/>
      <c r="D288" s="62"/>
      <c r="P288" s="1"/>
      <c r="Q288" s="1"/>
      <c r="R288" s="1"/>
      <c r="U288" s="1"/>
    </row>
    <row r="289" spans="3:21" x14ac:dyDescent="0.2">
      <c r="C289" s="62"/>
      <c r="D289" s="62"/>
      <c r="P289" s="1"/>
      <c r="Q289" s="1"/>
      <c r="R289" s="1"/>
      <c r="U289" s="1"/>
    </row>
    <row r="290" spans="3:21" x14ac:dyDescent="0.2">
      <c r="C290" s="62"/>
      <c r="D290" s="62"/>
      <c r="P290" s="1"/>
      <c r="Q290" s="1"/>
      <c r="R290" s="1"/>
      <c r="U290" s="1"/>
    </row>
    <row r="291" spans="3:21" x14ac:dyDescent="0.2">
      <c r="C291" s="62"/>
      <c r="D291" s="62"/>
      <c r="P291" s="1"/>
      <c r="Q291" s="1"/>
      <c r="R291" s="1"/>
      <c r="U291" s="1"/>
    </row>
    <row r="292" spans="3:21" x14ac:dyDescent="0.2">
      <c r="C292" s="62"/>
      <c r="D292" s="62"/>
      <c r="P292" s="1"/>
      <c r="Q292" s="1"/>
      <c r="R292" s="1"/>
      <c r="U292" s="1"/>
    </row>
    <row r="293" spans="3:21" x14ac:dyDescent="0.2">
      <c r="C293" s="62"/>
      <c r="D293" s="62"/>
      <c r="P293" s="1"/>
      <c r="Q293" s="1"/>
      <c r="R293" s="1"/>
      <c r="U293" s="1"/>
    </row>
    <row r="294" spans="3:21" x14ac:dyDescent="0.2">
      <c r="C294" s="62"/>
      <c r="D294" s="62"/>
      <c r="P294" s="1"/>
      <c r="Q294" s="1"/>
      <c r="R294" s="1"/>
      <c r="U294" s="1"/>
    </row>
    <row r="295" spans="3:21" x14ac:dyDescent="0.2">
      <c r="C295" s="62"/>
      <c r="D295" s="62"/>
      <c r="P295" s="1"/>
      <c r="Q295" s="1"/>
      <c r="R295" s="1"/>
      <c r="U295" s="1"/>
    </row>
    <row r="296" spans="3:21" x14ac:dyDescent="0.2">
      <c r="C296" s="62"/>
      <c r="D296" s="62"/>
      <c r="P296" s="1"/>
      <c r="Q296" s="1"/>
      <c r="R296" s="1"/>
      <c r="U296" s="1"/>
    </row>
    <row r="297" spans="3:21" x14ac:dyDescent="0.2">
      <c r="C297" s="62"/>
      <c r="D297" s="62"/>
      <c r="P297" s="1"/>
      <c r="Q297" s="1"/>
      <c r="R297" s="1"/>
      <c r="U297" s="1"/>
    </row>
    <row r="298" spans="3:21" x14ac:dyDescent="0.2">
      <c r="C298" s="62"/>
      <c r="D298" s="62"/>
      <c r="P298" s="1"/>
      <c r="Q298" s="1"/>
      <c r="R298" s="1"/>
      <c r="U298" s="1"/>
    </row>
    <row r="299" spans="3:21" x14ac:dyDescent="0.2">
      <c r="C299" s="62"/>
      <c r="D299" s="62"/>
      <c r="P299" s="1"/>
      <c r="Q299" s="1"/>
      <c r="R299" s="1"/>
      <c r="U299" s="1"/>
    </row>
    <row r="300" spans="3:21" x14ac:dyDescent="0.2">
      <c r="C300" s="62"/>
      <c r="D300" s="62"/>
      <c r="P300" s="1"/>
      <c r="Q300" s="1"/>
      <c r="R300" s="1"/>
      <c r="U300" s="1"/>
    </row>
    <row r="301" spans="3:21" x14ac:dyDescent="0.2">
      <c r="C301" s="62"/>
      <c r="D301" s="62"/>
      <c r="P301" s="1"/>
      <c r="Q301" s="1"/>
      <c r="R301" s="1"/>
      <c r="U301" s="1"/>
    </row>
    <row r="302" spans="3:21" x14ac:dyDescent="0.2">
      <c r="C302" s="62"/>
      <c r="D302" s="62"/>
      <c r="P302" s="1"/>
      <c r="Q302" s="1"/>
      <c r="R302" s="1"/>
      <c r="U302" s="1"/>
    </row>
    <row r="303" spans="3:21" x14ac:dyDescent="0.2">
      <c r="C303" s="62"/>
      <c r="D303" s="62"/>
      <c r="P303" s="1"/>
      <c r="Q303" s="1"/>
      <c r="R303" s="1"/>
      <c r="U303" s="1"/>
    </row>
    <row r="304" spans="3:21" x14ac:dyDescent="0.2">
      <c r="C304" s="62"/>
      <c r="D304" s="62"/>
      <c r="P304" s="1"/>
      <c r="Q304" s="1"/>
      <c r="R304" s="1"/>
      <c r="U304" s="1"/>
    </row>
    <row r="305" spans="3:21" x14ac:dyDescent="0.2">
      <c r="C305" s="62"/>
      <c r="D305" s="62"/>
      <c r="P305" s="1"/>
      <c r="Q305" s="1"/>
      <c r="R305" s="1"/>
      <c r="U305" s="1"/>
    </row>
    <row r="306" spans="3:21" x14ac:dyDescent="0.2">
      <c r="C306" s="62"/>
      <c r="D306" s="62"/>
      <c r="P306" s="1"/>
      <c r="Q306" s="1"/>
      <c r="R306" s="1"/>
      <c r="U306" s="1"/>
    </row>
    <row r="307" spans="3:21" x14ac:dyDescent="0.2">
      <c r="C307" s="62"/>
      <c r="D307" s="62"/>
      <c r="P307" s="1"/>
      <c r="Q307" s="1"/>
      <c r="R307" s="1"/>
      <c r="U307" s="1"/>
    </row>
    <row r="308" spans="3:21" x14ac:dyDescent="0.2">
      <c r="C308" s="62"/>
      <c r="D308" s="62"/>
      <c r="P308" s="1"/>
      <c r="Q308" s="1"/>
      <c r="R308" s="1"/>
      <c r="U308" s="1"/>
    </row>
    <row r="309" spans="3:21" x14ac:dyDescent="0.2">
      <c r="C309" s="62"/>
      <c r="D309" s="62"/>
      <c r="P309" s="1"/>
      <c r="Q309" s="1"/>
      <c r="R309" s="1"/>
      <c r="U309" s="1"/>
    </row>
    <row r="310" spans="3:21" x14ac:dyDescent="0.2">
      <c r="C310" s="62"/>
      <c r="D310" s="62"/>
      <c r="P310" s="1"/>
      <c r="Q310" s="1"/>
      <c r="R310" s="1"/>
      <c r="U310" s="1"/>
    </row>
    <row r="311" spans="3:21" x14ac:dyDescent="0.2">
      <c r="C311" s="62"/>
      <c r="D311" s="62"/>
      <c r="P311" s="1"/>
      <c r="Q311" s="1"/>
      <c r="R311" s="1"/>
      <c r="U311" s="1"/>
    </row>
    <row r="312" spans="3:21" x14ac:dyDescent="0.2">
      <c r="C312" s="62"/>
      <c r="D312" s="62"/>
      <c r="P312" s="1"/>
      <c r="Q312" s="1"/>
      <c r="R312" s="1"/>
      <c r="U312" s="1"/>
    </row>
    <row r="313" spans="3:21" x14ac:dyDescent="0.2">
      <c r="C313" s="62"/>
      <c r="D313" s="62"/>
      <c r="P313" s="1"/>
      <c r="Q313" s="1"/>
      <c r="R313" s="1"/>
      <c r="U313" s="1"/>
    </row>
    <row r="314" spans="3:21" x14ac:dyDescent="0.2">
      <c r="C314" s="62"/>
      <c r="D314" s="62"/>
      <c r="P314" s="1"/>
      <c r="Q314" s="1"/>
      <c r="R314" s="1"/>
      <c r="U314" s="1"/>
    </row>
    <row r="315" spans="3:21" x14ac:dyDescent="0.2">
      <c r="C315" s="62"/>
      <c r="D315" s="62"/>
      <c r="P315" s="1"/>
      <c r="Q315" s="1"/>
      <c r="R315" s="1"/>
      <c r="U315" s="1"/>
    </row>
    <row r="316" spans="3:21" x14ac:dyDescent="0.2">
      <c r="C316" s="62"/>
      <c r="D316" s="62"/>
      <c r="P316" s="1"/>
      <c r="Q316" s="1"/>
      <c r="R316" s="1"/>
      <c r="U316" s="1"/>
    </row>
    <row r="317" spans="3:21" x14ac:dyDescent="0.2">
      <c r="C317" s="62"/>
      <c r="D317" s="62"/>
      <c r="P317" s="1"/>
      <c r="Q317" s="1"/>
      <c r="R317" s="1"/>
      <c r="U317" s="1"/>
    </row>
    <row r="318" spans="3:21" x14ac:dyDescent="0.2">
      <c r="C318" s="62"/>
      <c r="D318" s="62"/>
      <c r="P318" s="1"/>
      <c r="Q318" s="1"/>
      <c r="R318" s="1"/>
      <c r="U318" s="1"/>
    </row>
    <row r="319" spans="3:21" x14ac:dyDescent="0.2">
      <c r="C319" s="62"/>
      <c r="D319" s="62"/>
      <c r="P319" s="1"/>
      <c r="Q319" s="1"/>
      <c r="R319" s="1"/>
      <c r="U319" s="1"/>
    </row>
    <row r="320" spans="3:21" x14ac:dyDescent="0.2">
      <c r="C320" s="62"/>
      <c r="D320" s="62"/>
      <c r="P320" s="1"/>
      <c r="Q320" s="1"/>
      <c r="R320" s="1"/>
      <c r="U320" s="1"/>
    </row>
    <row r="321" spans="3:21" x14ac:dyDescent="0.2">
      <c r="C321" s="62"/>
      <c r="D321" s="62"/>
      <c r="P321" s="1"/>
      <c r="Q321" s="1"/>
      <c r="R321" s="1"/>
      <c r="U321" s="1"/>
    </row>
    <row r="322" spans="3:21" x14ac:dyDescent="0.2">
      <c r="C322" s="62"/>
      <c r="D322" s="62"/>
      <c r="P322" s="1"/>
      <c r="Q322" s="1"/>
      <c r="R322" s="1"/>
      <c r="U322" s="1"/>
    </row>
    <row r="323" spans="3:21" x14ac:dyDescent="0.2">
      <c r="C323" s="62"/>
      <c r="D323" s="62"/>
      <c r="P323" s="1"/>
      <c r="Q323" s="1"/>
      <c r="R323" s="1"/>
      <c r="U323" s="1"/>
    </row>
    <row r="324" spans="3:21" x14ac:dyDescent="0.2">
      <c r="C324" s="62"/>
      <c r="D324" s="62"/>
      <c r="P324" s="1"/>
      <c r="Q324" s="1"/>
      <c r="R324" s="1"/>
      <c r="U324" s="1"/>
    </row>
    <row r="325" spans="3:21" x14ac:dyDescent="0.2">
      <c r="C325" s="62"/>
      <c r="D325" s="62"/>
      <c r="P325" s="1"/>
      <c r="Q325" s="1"/>
      <c r="R325" s="1"/>
      <c r="U325" s="1"/>
    </row>
    <row r="326" spans="3:21" x14ac:dyDescent="0.2">
      <c r="C326" s="62"/>
      <c r="D326" s="62"/>
      <c r="P326" s="1"/>
      <c r="Q326" s="1"/>
      <c r="R326" s="1"/>
      <c r="U326" s="1"/>
    </row>
    <row r="327" spans="3:21" x14ac:dyDescent="0.2">
      <c r="C327" s="62"/>
      <c r="D327" s="62"/>
      <c r="P327" s="1"/>
      <c r="Q327" s="1"/>
      <c r="R327" s="1"/>
      <c r="U327" s="1"/>
    </row>
    <row r="328" spans="3:21" x14ac:dyDescent="0.2">
      <c r="C328" s="62"/>
      <c r="D328" s="62"/>
      <c r="P328" s="1"/>
      <c r="Q328" s="1"/>
      <c r="R328" s="1"/>
      <c r="U328" s="1"/>
    </row>
    <row r="329" spans="3:21" x14ac:dyDescent="0.2">
      <c r="C329" s="62"/>
      <c r="D329" s="62"/>
      <c r="P329" s="1"/>
      <c r="Q329" s="1"/>
      <c r="R329" s="1"/>
      <c r="U329" s="1"/>
    </row>
    <row r="330" spans="3:21" x14ac:dyDescent="0.2">
      <c r="C330" s="62"/>
      <c r="D330" s="62"/>
      <c r="P330" s="1"/>
      <c r="Q330" s="1"/>
      <c r="R330" s="1"/>
      <c r="U330" s="1"/>
    </row>
    <row r="331" spans="3:21" x14ac:dyDescent="0.2">
      <c r="C331" s="62"/>
      <c r="D331" s="62"/>
      <c r="P331" s="1"/>
      <c r="Q331" s="1"/>
      <c r="R331" s="1"/>
      <c r="U331" s="1"/>
    </row>
    <row r="332" spans="3:21" x14ac:dyDescent="0.2">
      <c r="C332" s="62"/>
      <c r="D332" s="62"/>
      <c r="P332" s="1"/>
      <c r="Q332" s="1"/>
      <c r="R332" s="1"/>
      <c r="U332" s="1"/>
    </row>
    <row r="333" spans="3:21" x14ac:dyDescent="0.2">
      <c r="C333" s="62"/>
      <c r="D333" s="62"/>
      <c r="P333" s="1"/>
      <c r="Q333" s="1"/>
      <c r="R333" s="1"/>
      <c r="U333" s="1"/>
    </row>
    <row r="334" spans="3:21" x14ac:dyDescent="0.2">
      <c r="C334" s="62"/>
      <c r="D334" s="62"/>
      <c r="P334" s="1"/>
      <c r="Q334" s="1"/>
      <c r="R334" s="1"/>
      <c r="U334" s="1"/>
    </row>
    <row r="335" spans="3:21" x14ac:dyDescent="0.2">
      <c r="C335" s="62"/>
      <c r="D335" s="62"/>
      <c r="P335" s="1"/>
      <c r="Q335" s="1"/>
      <c r="R335" s="1"/>
      <c r="U335" s="1"/>
    </row>
    <row r="336" spans="3:21" x14ac:dyDescent="0.2">
      <c r="C336" s="62"/>
      <c r="D336" s="62"/>
      <c r="P336" s="1"/>
      <c r="Q336" s="1"/>
      <c r="R336" s="1"/>
      <c r="U336" s="1"/>
    </row>
    <row r="337" spans="3:21" x14ac:dyDescent="0.2">
      <c r="C337" s="62"/>
      <c r="D337" s="62"/>
      <c r="P337" s="1"/>
      <c r="Q337" s="1"/>
      <c r="R337" s="1"/>
      <c r="U337" s="1"/>
    </row>
    <row r="338" spans="3:21" x14ac:dyDescent="0.2">
      <c r="C338" s="62"/>
      <c r="D338" s="62"/>
      <c r="P338" s="1"/>
      <c r="Q338" s="1"/>
      <c r="R338" s="1"/>
      <c r="U338" s="1"/>
    </row>
    <row r="339" spans="3:21" x14ac:dyDescent="0.2">
      <c r="C339" s="62"/>
      <c r="D339" s="62"/>
      <c r="P339" s="1"/>
      <c r="Q339" s="1"/>
      <c r="R339" s="1"/>
      <c r="U339" s="1"/>
    </row>
    <row r="340" spans="3:21" x14ac:dyDescent="0.2">
      <c r="C340" s="62"/>
      <c r="D340" s="62"/>
      <c r="P340" s="1"/>
      <c r="Q340" s="1"/>
      <c r="R340" s="1"/>
      <c r="U340" s="1"/>
    </row>
    <row r="341" spans="3:21" x14ac:dyDescent="0.2">
      <c r="C341" s="62"/>
      <c r="D341" s="62"/>
      <c r="P341" s="1"/>
      <c r="Q341" s="1"/>
      <c r="R341" s="1"/>
      <c r="U341" s="1"/>
    </row>
    <row r="342" spans="3:21" x14ac:dyDescent="0.2">
      <c r="C342" s="62"/>
      <c r="D342" s="62"/>
      <c r="P342" s="1"/>
      <c r="Q342" s="1"/>
      <c r="R342" s="1"/>
      <c r="U342" s="1"/>
    </row>
    <row r="343" spans="3:21" x14ac:dyDescent="0.2">
      <c r="C343" s="62"/>
      <c r="D343" s="62"/>
      <c r="P343" s="1"/>
      <c r="Q343" s="1"/>
      <c r="R343" s="1"/>
      <c r="U343" s="1"/>
    </row>
    <row r="344" spans="3:21" x14ac:dyDescent="0.2">
      <c r="C344" s="62"/>
      <c r="D344" s="62"/>
      <c r="P344" s="1"/>
      <c r="Q344" s="1"/>
      <c r="R344" s="1"/>
      <c r="U344" s="1"/>
    </row>
    <row r="345" spans="3:21" x14ac:dyDescent="0.2">
      <c r="C345" s="62"/>
      <c r="D345" s="62"/>
      <c r="P345" s="1"/>
      <c r="Q345" s="1"/>
      <c r="R345" s="1"/>
      <c r="U345" s="1"/>
    </row>
    <row r="346" spans="3:21" x14ac:dyDescent="0.2">
      <c r="C346" s="62"/>
      <c r="D346" s="62"/>
      <c r="P346" s="1"/>
      <c r="Q346" s="1"/>
      <c r="R346" s="1"/>
      <c r="U346" s="1"/>
    </row>
    <row r="347" spans="3:21" x14ac:dyDescent="0.2">
      <c r="C347" s="62"/>
      <c r="D347" s="62"/>
      <c r="P347" s="1"/>
      <c r="Q347" s="1"/>
      <c r="R347" s="1"/>
      <c r="U347" s="1"/>
    </row>
    <row r="348" spans="3:21" x14ac:dyDescent="0.2">
      <c r="C348" s="62"/>
      <c r="D348" s="62"/>
      <c r="P348" s="1"/>
      <c r="Q348" s="1"/>
      <c r="R348" s="1"/>
      <c r="U348" s="1"/>
    </row>
    <row r="349" spans="3:21" x14ac:dyDescent="0.2">
      <c r="C349" s="62"/>
      <c r="D349" s="62"/>
      <c r="P349" s="1"/>
      <c r="Q349" s="1"/>
      <c r="R349" s="1"/>
      <c r="U349" s="1"/>
    </row>
    <row r="350" spans="3:21" x14ac:dyDescent="0.2">
      <c r="C350" s="62"/>
      <c r="D350" s="62"/>
      <c r="P350" s="1"/>
      <c r="Q350" s="1"/>
      <c r="R350" s="1"/>
      <c r="U350" s="1"/>
    </row>
    <row r="351" spans="3:21" x14ac:dyDescent="0.2">
      <c r="C351" s="62"/>
      <c r="D351" s="62"/>
      <c r="P351" s="1"/>
      <c r="Q351" s="1"/>
      <c r="R351" s="1"/>
      <c r="U351" s="1"/>
    </row>
    <row r="352" spans="3:21" x14ac:dyDescent="0.2">
      <c r="C352" s="62"/>
      <c r="D352" s="62"/>
      <c r="P352" s="1"/>
      <c r="Q352" s="1"/>
      <c r="R352" s="1"/>
      <c r="U352" s="1"/>
    </row>
    <row r="353" spans="3:21" x14ac:dyDescent="0.2">
      <c r="C353" s="62"/>
      <c r="D353" s="62"/>
      <c r="P353" s="1"/>
      <c r="Q353" s="1"/>
      <c r="R353" s="1"/>
      <c r="U353" s="1"/>
    </row>
    <row r="354" spans="3:21" x14ac:dyDescent="0.2">
      <c r="C354" s="62"/>
      <c r="D354" s="62"/>
      <c r="P354" s="1"/>
      <c r="Q354" s="1"/>
      <c r="R354" s="1"/>
      <c r="U354" s="1"/>
    </row>
    <row r="355" spans="3:21" x14ac:dyDescent="0.2">
      <c r="C355" s="62"/>
      <c r="D355" s="62"/>
      <c r="P355" s="1"/>
      <c r="Q355" s="1"/>
      <c r="R355" s="1"/>
      <c r="U355" s="1"/>
    </row>
    <row r="356" spans="3:21" x14ac:dyDescent="0.2">
      <c r="C356" s="62"/>
      <c r="D356" s="62"/>
      <c r="P356" s="1"/>
      <c r="Q356" s="1"/>
      <c r="R356" s="1"/>
      <c r="U356" s="1"/>
    </row>
    <row r="357" spans="3:21" x14ac:dyDescent="0.2">
      <c r="C357" s="62"/>
      <c r="D357" s="62"/>
      <c r="P357" s="1"/>
      <c r="Q357" s="1"/>
      <c r="R357" s="1"/>
      <c r="U357" s="1"/>
    </row>
    <row r="358" spans="3:21" x14ac:dyDescent="0.2">
      <c r="C358" s="62"/>
      <c r="D358" s="62"/>
      <c r="P358" s="1"/>
      <c r="Q358" s="1"/>
      <c r="R358" s="1"/>
      <c r="U358" s="1"/>
    </row>
    <row r="359" spans="3:21" x14ac:dyDescent="0.2">
      <c r="C359" s="62"/>
      <c r="D359" s="62"/>
      <c r="P359" s="1"/>
      <c r="Q359" s="1"/>
      <c r="R359" s="1"/>
      <c r="U359" s="1"/>
    </row>
    <row r="360" spans="3:21" x14ac:dyDescent="0.2">
      <c r="C360" s="62"/>
      <c r="D360" s="62"/>
      <c r="P360" s="1"/>
      <c r="Q360" s="1"/>
      <c r="R360" s="1"/>
      <c r="U360" s="1"/>
    </row>
    <row r="361" spans="3:21" x14ac:dyDescent="0.2">
      <c r="C361" s="62"/>
      <c r="D361" s="62"/>
      <c r="P361" s="1"/>
      <c r="Q361" s="1"/>
      <c r="R361" s="1"/>
      <c r="U361" s="1"/>
    </row>
    <row r="362" spans="3:21" x14ac:dyDescent="0.2">
      <c r="C362" s="62"/>
      <c r="D362" s="62"/>
      <c r="P362" s="1"/>
      <c r="Q362" s="1"/>
      <c r="R362" s="1"/>
      <c r="U362" s="1"/>
    </row>
    <row r="363" spans="3:21" x14ac:dyDescent="0.2">
      <c r="C363" s="62"/>
      <c r="D363" s="62"/>
      <c r="P363" s="1"/>
      <c r="Q363" s="1"/>
      <c r="R363" s="1"/>
      <c r="U363" s="1"/>
    </row>
    <row r="364" spans="3:21" x14ac:dyDescent="0.2">
      <c r="C364" s="62"/>
      <c r="D364" s="62"/>
      <c r="P364" s="1"/>
      <c r="Q364" s="1"/>
      <c r="R364" s="1"/>
      <c r="U364" s="1"/>
    </row>
    <row r="365" spans="3:21" x14ac:dyDescent="0.2">
      <c r="C365" s="62"/>
      <c r="D365" s="62"/>
      <c r="P365" s="1"/>
      <c r="Q365" s="1"/>
      <c r="R365" s="1"/>
      <c r="U365" s="1"/>
    </row>
    <row r="366" spans="3:21" x14ac:dyDescent="0.2">
      <c r="C366" s="62"/>
      <c r="D366" s="62"/>
      <c r="P366" s="1"/>
      <c r="Q366" s="1"/>
      <c r="R366" s="1"/>
      <c r="U366" s="1"/>
    </row>
    <row r="367" spans="3:21" x14ac:dyDescent="0.2">
      <c r="C367" s="62"/>
      <c r="D367" s="62"/>
      <c r="P367" s="1"/>
      <c r="Q367" s="1"/>
      <c r="R367" s="1"/>
      <c r="U367" s="1"/>
    </row>
    <row r="368" spans="3:21" x14ac:dyDescent="0.2">
      <c r="C368" s="62"/>
      <c r="D368" s="62"/>
      <c r="P368" s="1"/>
      <c r="Q368" s="1"/>
      <c r="R368" s="1"/>
      <c r="U368" s="1"/>
    </row>
    <row r="369" spans="3:21" x14ac:dyDescent="0.2">
      <c r="C369" s="62"/>
      <c r="D369" s="62"/>
      <c r="P369" s="1"/>
      <c r="Q369" s="1"/>
      <c r="R369" s="1"/>
      <c r="U369" s="1"/>
    </row>
    <row r="370" spans="3:21" x14ac:dyDescent="0.2">
      <c r="C370" s="62"/>
      <c r="D370" s="62"/>
      <c r="P370" s="1"/>
      <c r="Q370" s="1"/>
      <c r="R370" s="1"/>
      <c r="U370" s="1"/>
    </row>
    <row r="371" spans="3:21" x14ac:dyDescent="0.2">
      <c r="C371" s="62"/>
      <c r="D371" s="62"/>
      <c r="P371" s="1"/>
      <c r="Q371" s="1"/>
      <c r="R371" s="1"/>
      <c r="U371" s="1"/>
    </row>
    <row r="372" spans="3:21" x14ac:dyDescent="0.2">
      <c r="C372" s="62"/>
      <c r="D372" s="62"/>
      <c r="P372" s="1"/>
      <c r="Q372" s="1"/>
      <c r="R372" s="1"/>
      <c r="U372" s="1"/>
    </row>
    <row r="373" spans="3:21" x14ac:dyDescent="0.2">
      <c r="C373" s="62"/>
      <c r="D373" s="62"/>
      <c r="P373" s="1"/>
      <c r="Q373" s="1"/>
      <c r="R373" s="1"/>
      <c r="U373" s="1"/>
    </row>
    <row r="374" spans="3:21" x14ac:dyDescent="0.2">
      <c r="C374" s="62"/>
      <c r="D374" s="62"/>
      <c r="P374" s="1"/>
      <c r="Q374" s="1"/>
      <c r="R374" s="1"/>
      <c r="U374" s="1"/>
    </row>
    <row r="375" spans="3:21" x14ac:dyDescent="0.2">
      <c r="C375" s="62"/>
      <c r="D375" s="62"/>
      <c r="P375" s="1"/>
      <c r="Q375" s="1"/>
      <c r="R375" s="1"/>
      <c r="U375" s="1"/>
    </row>
    <row r="376" spans="3:21" x14ac:dyDescent="0.2">
      <c r="C376" s="62"/>
      <c r="D376" s="62"/>
      <c r="P376" s="1"/>
      <c r="Q376" s="1"/>
      <c r="R376" s="1"/>
      <c r="U376" s="1"/>
    </row>
    <row r="377" spans="3:21" x14ac:dyDescent="0.2">
      <c r="C377" s="62"/>
      <c r="D377" s="62"/>
      <c r="P377" s="1"/>
      <c r="Q377" s="1"/>
      <c r="R377" s="1"/>
      <c r="U377" s="1"/>
    </row>
    <row r="378" spans="3:21" x14ac:dyDescent="0.2">
      <c r="C378" s="62"/>
      <c r="D378" s="62"/>
      <c r="P378" s="1"/>
      <c r="Q378" s="1"/>
      <c r="R378" s="1"/>
      <c r="U378" s="1"/>
    </row>
    <row r="379" spans="3:21" x14ac:dyDescent="0.2">
      <c r="C379" s="62"/>
      <c r="D379" s="62"/>
      <c r="P379" s="1"/>
      <c r="Q379" s="1"/>
      <c r="R379" s="1"/>
      <c r="U379" s="1"/>
    </row>
    <row r="380" spans="3:21" x14ac:dyDescent="0.2">
      <c r="C380" s="62"/>
      <c r="D380" s="62"/>
      <c r="P380" s="1"/>
      <c r="Q380" s="1"/>
      <c r="R380" s="1"/>
      <c r="U380" s="1"/>
    </row>
    <row r="381" spans="3:21" x14ac:dyDescent="0.2">
      <c r="C381" s="62"/>
      <c r="D381" s="62"/>
      <c r="P381" s="1"/>
      <c r="Q381" s="1"/>
      <c r="R381" s="1"/>
      <c r="U381" s="1"/>
    </row>
    <row r="382" spans="3:21" x14ac:dyDescent="0.2">
      <c r="C382" s="62"/>
      <c r="D382" s="62"/>
      <c r="P382" s="1"/>
      <c r="Q382" s="1"/>
      <c r="R382" s="1"/>
      <c r="U382" s="1"/>
    </row>
    <row r="383" spans="3:21" x14ac:dyDescent="0.2">
      <c r="C383" s="62"/>
      <c r="D383" s="62"/>
      <c r="P383" s="1"/>
      <c r="Q383" s="1"/>
      <c r="R383" s="1"/>
      <c r="U383" s="1"/>
    </row>
    <row r="384" spans="3:21" x14ac:dyDescent="0.2">
      <c r="C384" s="62"/>
      <c r="D384" s="62"/>
      <c r="P384" s="1"/>
      <c r="Q384" s="1"/>
      <c r="R384" s="1"/>
      <c r="U384" s="1"/>
    </row>
    <row r="385" spans="3:21" x14ac:dyDescent="0.2">
      <c r="C385" s="62"/>
      <c r="D385" s="62"/>
      <c r="P385" s="1"/>
      <c r="Q385" s="1"/>
      <c r="R385" s="1"/>
      <c r="U385" s="1"/>
    </row>
    <row r="386" spans="3:21" x14ac:dyDescent="0.2">
      <c r="C386" s="62"/>
      <c r="D386" s="62"/>
      <c r="P386" s="1"/>
      <c r="Q386" s="1"/>
      <c r="R386" s="1"/>
      <c r="U386" s="1"/>
    </row>
    <row r="387" spans="3:21" x14ac:dyDescent="0.2">
      <c r="C387" s="62"/>
      <c r="D387" s="62"/>
      <c r="P387" s="1"/>
      <c r="Q387" s="1"/>
      <c r="R387" s="1"/>
      <c r="U387" s="1"/>
    </row>
    <row r="388" spans="3:21" x14ac:dyDescent="0.2">
      <c r="C388" s="62"/>
      <c r="D388" s="62"/>
      <c r="P388" s="1"/>
      <c r="Q388" s="1"/>
      <c r="R388" s="1"/>
      <c r="U388" s="1"/>
    </row>
    <row r="389" spans="3:21" x14ac:dyDescent="0.2">
      <c r="C389" s="62"/>
      <c r="D389" s="62"/>
      <c r="P389" s="1"/>
      <c r="Q389" s="1"/>
      <c r="R389" s="1"/>
      <c r="U389" s="1"/>
    </row>
    <row r="390" spans="3:21" x14ac:dyDescent="0.2">
      <c r="C390" s="62"/>
      <c r="D390" s="62"/>
      <c r="P390" s="1"/>
      <c r="Q390" s="1"/>
      <c r="R390" s="1"/>
      <c r="U390" s="1"/>
    </row>
    <row r="391" spans="3:21" x14ac:dyDescent="0.2">
      <c r="C391" s="62"/>
      <c r="D391" s="62"/>
      <c r="P391" s="1"/>
      <c r="Q391" s="1"/>
      <c r="R391" s="1"/>
      <c r="U391" s="1"/>
    </row>
    <row r="392" spans="3:21" x14ac:dyDescent="0.2">
      <c r="C392" s="62"/>
      <c r="D392" s="62"/>
      <c r="P392" s="1"/>
      <c r="Q392" s="1"/>
      <c r="R392" s="1"/>
      <c r="U392" s="1"/>
    </row>
    <row r="393" spans="3:21" x14ac:dyDescent="0.2">
      <c r="C393" s="62"/>
      <c r="D393" s="62"/>
      <c r="P393" s="1"/>
      <c r="Q393" s="1"/>
      <c r="R393" s="1"/>
      <c r="U393" s="1"/>
    </row>
    <row r="394" spans="3:21" x14ac:dyDescent="0.2">
      <c r="C394" s="62"/>
      <c r="D394" s="62"/>
      <c r="P394" s="1"/>
      <c r="Q394" s="1"/>
      <c r="R394" s="1"/>
      <c r="U394" s="1"/>
    </row>
    <row r="395" spans="3:21" x14ac:dyDescent="0.2">
      <c r="C395" s="62"/>
      <c r="D395" s="62"/>
      <c r="P395" s="1"/>
      <c r="Q395" s="1"/>
      <c r="R395" s="1"/>
      <c r="U395" s="1"/>
    </row>
    <row r="396" spans="3:21" x14ac:dyDescent="0.2">
      <c r="C396" s="62"/>
      <c r="D396" s="62"/>
      <c r="P396" s="1"/>
      <c r="Q396" s="1"/>
      <c r="R396" s="1"/>
      <c r="U396" s="1"/>
    </row>
    <row r="397" spans="3:21" x14ac:dyDescent="0.2">
      <c r="C397" s="62"/>
      <c r="D397" s="62"/>
      <c r="P397" s="1"/>
      <c r="Q397" s="1"/>
      <c r="R397" s="1"/>
      <c r="U397" s="1"/>
    </row>
    <row r="398" spans="3:21" x14ac:dyDescent="0.2">
      <c r="C398" s="62"/>
      <c r="D398" s="62"/>
      <c r="P398" s="1"/>
      <c r="Q398" s="1"/>
      <c r="R398" s="1"/>
      <c r="U398" s="1"/>
    </row>
    <row r="399" spans="3:21" x14ac:dyDescent="0.2">
      <c r="C399" s="62"/>
      <c r="D399" s="62"/>
      <c r="P399" s="1"/>
      <c r="Q399" s="1"/>
      <c r="R399" s="1"/>
      <c r="U399" s="1"/>
    </row>
    <row r="400" spans="3:21" x14ac:dyDescent="0.2">
      <c r="C400" s="62"/>
      <c r="D400" s="62"/>
      <c r="P400" s="1"/>
      <c r="Q400" s="1"/>
      <c r="R400" s="1"/>
      <c r="U400" s="1"/>
    </row>
    <row r="401" spans="3:21" x14ac:dyDescent="0.2">
      <c r="C401" s="62"/>
      <c r="D401" s="62"/>
      <c r="P401" s="1"/>
      <c r="Q401" s="1"/>
      <c r="R401" s="1"/>
      <c r="U401" s="1"/>
    </row>
    <row r="402" spans="3:21" x14ac:dyDescent="0.2">
      <c r="C402" s="62"/>
      <c r="D402" s="62"/>
      <c r="P402" s="1"/>
      <c r="Q402" s="1"/>
      <c r="R402" s="1"/>
      <c r="U402" s="1"/>
    </row>
    <row r="403" spans="3:21" x14ac:dyDescent="0.2">
      <c r="C403" s="62"/>
      <c r="D403" s="62"/>
      <c r="P403" s="1"/>
      <c r="Q403" s="1"/>
      <c r="R403" s="1"/>
      <c r="U403" s="1"/>
    </row>
    <row r="404" spans="3:21" x14ac:dyDescent="0.2">
      <c r="C404" s="62"/>
      <c r="D404" s="62"/>
      <c r="P404" s="1"/>
      <c r="Q404" s="1"/>
      <c r="R404" s="1"/>
      <c r="U404" s="1"/>
    </row>
    <row r="405" spans="3:21" x14ac:dyDescent="0.2">
      <c r="C405" s="62"/>
      <c r="D405" s="62"/>
      <c r="P405" s="1"/>
      <c r="Q405" s="1"/>
      <c r="R405" s="1"/>
      <c r="U405" s="1"/>
    </row>
    <row r="406" spans="3:21" x14ac:dyDescent="0.2">
      <c r="C406" s="62"/>
      <c r="D406" s="62"/>
      <c r="P406" s="1"/>
      <c r="Q406" s="1"/>
      <c r="R406" s="1"/>
      <c r="U406" s="1"/>
    </row>
    <row r="407" spans="3:21" x14ac:dyDescent="0.2">
      <c r="C407" s="62"/>
      <c r="D407" s="62"/>
      <c r="P407" s="1"/>
      <c r="Q407" s="1"/>
      <c r="R407" s="1"/>
      <c r="U407" s="1"/>
    </row>
    <row r="408" spans="3:21" x14ac:dyDescent="0.2">
      <c r="C408" s="62"/>
      <c r="D408" s="62"/>
      <c r="P408" s="1"/>
      <c r="Q408" s="1"/>
      <c r="R408" s="1"/>
      <c r="U408" s="1"/>
    </row>
    <row r="409" spans="3:21" x14ac:dyDescent="0.2">
      <c r="C409" s="62"/>
      <c r="D409" s="62"/>
      <c r="P409" s="1"/>
      <c r="Q409" s="1"/>
      <c r="R409" s="1"/>
      <c r="U409" s="1"/>
    </row>
    <row r="410" spans="3:21" x14ac:dyDescent="0.2">
      <c r="C410" s="62"/>
      <c r="D410" s="62"/>
      <c r="P410" s="1"/>
      <c r="Q410" s="1"/>
      <c r="R410" s="1"/>
      <c r="U410" s="1"/>
    </row>
    <row r="411" spans="3:21" x14ac:dyDescent="0.2">
      <c r="C411" s="62"/>
      <c r="D411" s="62"/>
      <c r="P411" s="1"/>
      <c r="Q411" s="1"/>
      <c r="R411" s="1"/>
      <c r="U411" s="1"/>
    </row>
    <row r="412" spans="3:21" x14ac:dyDescent="0.2">
      <c r="C412" s="62"/>
      <c r="D412" s="62"/>
      <c r="P412" s="1"/>
      <c r="Q412" s="1"/>
      <c r="R412" s="1"/>
      <c r="U412" s="1"/>
    </row>
    <row r="413" spans="3:21" x14ac:dyDescent="0.2">
      <c r="C413" s="62"/>
      <c r="D413" s="62"/>
      <c r="P413" s="1"/>
      <c r="Q413" s="1"/>
      <c r="R413" s="1"/>
      <c r="U413" s="1"/>
    </row>
    <row r="414" spans="3:21" x14ac:dyDescent="0.2">
      <c r="C414" s="62"/>
      <c r="D414" s="62"/>
      <c r="P414" s="1"/>
      <c r="Q414" s="1"/>
      <c r="R414" s="1"/>
      <c r="U414" s="1"/>
    </row>
    <row r="415" spans="3:21" x14ac:dyDescent="0.2">
      <c r="C415" s="62"/>
      <c r="D415" s="62"/>
      <c r="P415" s="1"/>
      <c r="Q415" s="1"/>
      <c r="R415" s="1"/>
      <c r="U415" s="1"/>
    </row>
    <row r="416" spans="3:21" x14ac:dyDescent="0.2">
      <c r="C416" s="62"/>
      <c r="D416" s="62"/>
      <c r="P416" s="1"/>
      <c r="Q416" s="1"/>
      <c r="R416" s="1"/>
      <c r="U416" s="1"/>
    </row>
    <row r="417" spans="3:21" x14ac:dyDescent="0.2">
      <c r="C417" s="62"/>
      <c r="D417" s="62"/>
      <c r="P417" s="1"/>
      <c r="Q417" s="1"/>
      <c r="R417" s="1"/>
      <c r="U417" s="1"/>
    </row>
    <row r="418" spans="3:21" x14ac:dyDescent="0.2">
      <c r="C418" s="62"/>
      <c r="D418" s="62"/>
      <c r="P418" s="1"/>
      <c r="Q418" s="1"/>
      <c r="R418" s="1"/>
      <c r="U418" s="1"/>
    </row>
    <row r="419" spans="3:21" x14ac:dyDescent="0.2">
      <c r="C419" s="62"/>
      <c r="D419" s="62"/>
      <c r="P419" s="1"/>
      <c r="Q419" s="1"/>
      <c r="R419" s="1"/>
      <c r="U419" s="1"/>
    </row>
    <row r="420" spans="3:21" x14ac:dyDescent="0.2">
      <c r="C420" s="62"/>
      <c r="D420" s="62"/>
      <c r="P420" s="1"/>
      <c r="Q420" s="1"/>
      <c r="R420" s="1"/>
      <c r="U420" s="1"/>
    </row>
    <row r="421" spans="3:21" x14ac:dyDescent="0.2">
      <c r="C421" s="62"/>
      <c r="D421" s="62"/>
      <c r="P421" s="1"/>
      <c r="Q421" s="1"/>
      <c r="R421" s="1"/>
      <c r="U421" s="1"/>
    </row>
    <row r="422" spans="3:21" x14ac:dyDescent="0.2">
      <c r="C422" s="62"/>
      <c r="D422" s="62"/>
    </row>
    <row r="423" spans="3:21" x14ac:dyDescent="0.2">
      <c r="C423" s="62"/>
      <c r="D423" s="62"/>
    </row>
    <row r="424" spans="3:21" x14ac:dyDescent="0.2">
      <c r="C424" s="62"/>
      <c r="D424" s="62"/>
    </row>
    <row r="425" spans="3:21" x14ac:dyDescent="0.2">
      <c r="C425" s="62"/>
      <c r="D425" s="62"/>
    </row>
    <row r="426" spans="3:21" x14ac:dyDescent="0.2">
      <c r="C426" s="62"/>
      <c r="D426" s="62"/>
    </row>
    <row r="427" spans="3:21" x14ac:dyDescent="0.2">
      <c r="C427" s="62"/>
      <c r="D427" s="62"/>
    </row>
    <row r="428" spans="3:21" x14ac:dyDescent="0.2">
      <c r="C428" s="62"/>
      <c r="D428" s="62"/>
    </row>
    <row r="429" spans="3:21" x14ac:dyDescent="0.2">
      <c r="C429" s="62"/>
      <c r="D429" s="62"/>
    </row>
    <row r="430" spans="3:21" x14ac:dyDescent="0.2">
      <c r="C430" s="62"/>
      <c r="D430" s="62"/>
    </row>
    <row r="431" spans="3:21" x14ac:dyDescent="0.2">
      <c r="C431" s="62"/>
      <c r="D431" s="62"/>
    </row>
    <row r="432" spans="3:21" x14ac:dyDescent="0.2">
      <c r="C432" s="62"/>
      <c r="D432" s="62"/>
    </row>
    <row r="433" spans="3:4" x14ac:dyDescent="0.2">
      <c r="C433" s="62"/>
      <c r="D433" s="62"/>
    </row>
    <row r="434" spans="3:4" x14ac:dyDescent="0.2">
      <c r="C434" s="62"/>
      <c r="D434" s="62"/>
    </row>
    <row r="435" spans="3:4" x14ac:dyDescent="0.2">
      <c r="C435" s="62"/>
      <c r="D435" s="62"/>
    </row>
    <row r="436" spans="3:4" x14ac:dyDescent="0.2">
      <c r="C436" s="62"/>
      <c r="D436" s="62"/>
    </row>
    <row r="437" spans="3:4" x14ac:dyDescent="0.2">
      <c r="C437" s="62"/>
      <c r="D437" s="62"/>
    </row>
    <row r="438" spans="3:4" x14ac:dyDescent="0.2">
      <c r="C438" s="62"/>
      <c r="D438" s="62"/>
    </row>
    <row r="439" spans="3:4" x14ac:dyDescent="0.2">
      <c r="C439" s="62"/>
      <c r="D439" s="62"/>
    </row>
    <row r="440" spans="3:4" x14ac:dyDescent="0.2">
      <c r="C440" s="62"/>
      <c r="D440" s="62"/>
    </row>
    <row r="441" spans="3:4" x14ac:dyDescent="0.2">
      <c r="C441" s="62"/>
      <c r="D441" s="62"/>
    </row>
    <row r="442" spans="3:4" x14ac:dyDescent="0.2">
      <c r="C442" s="62"/>
      <c r="D442" s="62"/>
    </row>
    <row r="443" spans="3:4" x14ac:dyDescent="0.2">
      <c r="C443" s="62"/>
      <c r="D443" s="62"/>
    </row>
    <row r="444" spans="3:4" x14ac:dyDescent="0.2">
      <c r="C444" s="62"/>
      <c r="D444" s="62"/>
    </row>
    <row r="445" spans="3:4" x14ac:dyDescent="0.2">
      <c r="C445" s="62"/>
      <c r="D445" s="62"/>
    </row>
    <row r="446" spans="3:4" x14ac:dyDescent="0.2">
      <c r="C446" s="62"/>
      <c r="D446" s="62"/>
    </row>
    <row r="447" spans="3:4" x14ac:dyDescent="0.2">
      <c r="C447" s="62"/>
      <c r="D447" s="62"/>
    </row>
    <row r="448" spans="3:4" x14ac:dyDescent="0.2">
      <c r="C448" s="62"/>
      <c r="D448" s="62"/>
    </row>
    <row r="449" spans="3:4" x14ac:dyDescent="0.2">
      <c r="C449" s="62"/>
      <c r="D449" s="62"/>
    </row>
    <row r="450" spans="3:4" x14ac:dyDescent="0.2">
      <c r="C450" s="62"/>
      <c r="D450" s="62"/>
    </row>
    <row r="451" spans="3:4" x14ac:dyDescent="0.2">
      <c r="C451" s="62"/>
      <c r="D451" s="62"/>
    </row>
    <row r="452" spans="3:4" x14ac:dyDescent="0.2">
      <c r="C452" s="62"/>
      <c r="D452" s="62"/>
    </row>
    <row r="453" spans="3:4" x14ac:dyDescent="0.2">
      <c r="C453" s="62"/>
      <c r="D453" s="62"/>
    </row>
    <row r="454" spans="3:4" x14ac:dyDescent="0.2">
      <c r="C454" s="62"/>
      <c r="D454" s="62"/>
    </row>
    <row r="455" spans="3:4" x14ac:dyDescent="0.2">
      <c r="C455" s="62"/>
      <c r="D455" s="62"/>
    </row>
    <row r="456" spans="3:4" x14ac:dyDescent="0.2">
      <c r="C456" s="62"/>
      <c r="D456" s="62"/>
    </row>
    <row r="457" spans="3:4" x14ac:dyDescent="0.2">
      <c r="C457" s="62"/>
      <c r="D457" s="62"/>
    </row>
    <row r="458" spans="3:4" x14ac:dyDescent="0.2">
      <c r="C458" s="62"/>
      <c r="D458" s="62"/>
    </row>
    <row r="459" spans="3:4" x14ac:dyDescent="0.2">
      <c r="C459" s="62"/>
      <c r="D459" s="62"/>
    </row>
    <row r="460" spans="3:4" x14ac:dyDescent="0.2">
      <c r="C460" s="62"/>
      <c r="D460" s="62"/>
    </row>
    <row r="461" spans="3:4" x14ac:dyDescent="0.2">
      <c r="C461" s="62"/>
      <c r="D461" s="62"/>
    </row>
    <row r="462" spans="3:4" x14ac:dyDescent="0.2">
      <c r="C462" s="62"/>
      <c r="D462" s="62"/>
    </row>
    <row r="463" spans="3:4" x14ac:dyDescent="0.2">
      <c r="C463" s="62"/>
      <c r="D463" s="62"/>
    </row>
    <row r="464" spans="3:4" x14ac:dyDescent="0.2">
      <c r="C464" s="62"/>
      <c r="D464" s="62"/>
    </row>
    <row r="465" spans="3:4" x14ac:dyDescent="0.2">
      <c r="C465" s="62"/>
      <c r="D465" s="62"/>
    </row>
    <row r="466" spans="3:4" x14ac:dyDescent="0.2">
      <c r="C466" s="62"/>
      <c r="D466" s="62"/>
    </row>
    <row r="467" spans="3:4" x14ac:dyDescent="0.2">
      <c r="C467" s="62"/>
      <c r="D467" s="62"/>
    </row>
    <row r="468" spans="3:4" x14ac:dyDescent="0.2">
      <c r="C468" s="62"/>
      <c r="D468" s="62"/>
    </row>
    <row r="469" spans="3:4" x14ac:dyDescent="0.2">
      <c r="C469" s="62"/>
      <c r="D469" s="62"/>
    </row>
    <row r="470" spans="3:4" x14ac:dyDescent="0.2">
      <c r="C470" s="62"/>
      <c r="D470" s="62"/>
    </row>
    <row r="471" spans="3:4" x14ac:dyDescent="0.2">
      <c r="C471" s="62"/>
      <c r="D471" s="62"/>
    </row>
    <row r="472" spans="3:4" x14ac:dyDescent="0.2">
      <c r="C472" s="62"/>
      <c r="D472" s="62"/>
    </row>
    <row r="473" spans="3:4" x14ac:dyDescent="0.2">
      <c r="C473" s="62"/>
      <c r="D473" s="62"/>
    </row>
    <row r="474" spans="3:4" x14ac:dyDescent="0.2">
      <c r="C474" s="62"/>
      <c r="D474" s="62"/>
    </row>
    <row r="475" spans="3:4" x14ac:dyDescent="0.2">
      <c r="C475" s="62"/>
      <c r="D475" s="62"/>
    </row>
    <row r="476" spans="3:4" x14ac:dyDescent="0.2">
      <c r="C476" s="62"/>
      <c r="D476" s="62"/>
    </row>
    <row r="477" spans="3:4" x14ac:dyDescent="0.2">
      <c r="C477" s="62"/>
      <c r="D477" s="62"/>
    </row>
    <row r="478" spans="3:4" x14ac:dyDescent="0.2">
      <c r="C478" s="62"/>
      <c r="D478" s="62"/>
    </row>
    <row r="479" spans="3:4" x14ac:dyDescent="0.2">
      <c r="C479" s="62"/>
      <c r="D479" s="62"/>
    </row>
    <row r="480" spans="3:4" x14ac:dyDescent="0.2">
      <c r="C480" s="62"/>
      <c r="D480" s="62"/>
    </row>
    <row r="481" spans="3:4" x14ac:dyDescent="0.2">
      <c r="C481" s="62"/>
      <c r="D481" s="62"/>
    </row>
    <row r="482" spans="3:4" x14ac:dyDescent="0.2">
      <c r="C482" s="62"/>
      <c r="D482" s="62"/>
    </row>
    <row r="483" spans="3:4" x14ac:dyDescent="0.2">
      <c r="C483" s="62"/>
      <c r="D483" s="62"/>
    </row>
    <row r="484" spans="3:4" x14ac:dyDescent="0.2">
      <c r="C484" s="62"/>
      <c r="D484" s="62"/>
    </row>
    <row r="485" spans="3:4" x14ac:dyDescent="0.2">
      <c r="C485" s="62"/>
      <c r="D485" s="62"/>
    </row>
    <row r="486" spans="3:4" x14ac:dyDescent="0.2">
      <c r="C486" s="62"/>
      <c r="D486" s="62"/>
    </row>
    <row r="487" spans="3:4" x14ac:dyDescent="0.2">
      <c r="C487" s="62"/>
      <c r="D487" s="62"/>
    </row>
    <row r="488" spans="3:4" x14ac:dyDescent="0.2">
      <c r="C488" s="62"/>
      <c r="D488" s="62"/>
    </row>
    <row r="489" spans="3:4" x14ac:dyDescent="0.2">
      <c r="C489" s="62"/>
      <c r="D489" s="62"/>
    </row>
    <row r="490" spans="3:4" x14ac:dyDescent="0.2">
      <c r="C490" s="62"/>
      <c r="D490" s="62"/>
    </row>
    <row r="491" spans="3:4" x14ac:dyDescent="0.2">
      <c r="C491" s="62"/>
      <c r="D491" s="62"/>
    </row>
    <row r="492" spans="3:4" x14ac:dyDescent="0.2">
      <c r="C492" s="62"/>
      <c r="D492" s="62"/>
    </row>
    <row r="493" spans="3:4" x14ac:dyDescent="0.2">
      <c r="C493" s="62"/>
      <c r="D493" s="62"/>
    </row>
    <row r="494" spans="3:4" x14ac:dyDescent="0.2">
      <c r="C494" s="62"/>
      <c r="D494" s="62"/>
    </row>
    <row r="495" spans="3:4" x14ac:dyDescent="0.2">
      <c r="C495" s="62"/>
      <c r="D495" s="62"/>
    </row>
    <row r="496" spans="3:4" x14ac:dyDescent="0.2">
      <c r="C496" s="62"/>
      <c r="D496" s="62"/>
    </row>
    <row r="497" spans="3:4" x14ac:dyDescent="0.2">
      <c r="C497" s="62"/>
      <c r="D497" s="62"/>
    </row>
    <row r="498" spans="3:4" x14ac:dyDescent="0.2">
      <c r="C498" s="62"/>
      <c r="D498" s="62"/>
    </row>
    <row r="499" spans="3:4" x14ac:dyDescent="0.2">
      <c r="C499" s="62"/>
      <c r="D499" s="62"/>
    </row>
    <row r="500" spans="3:4" x14ac:dyDescent="0.2">
      <c r="C500" s="62"/>
      <c r="D500" s="62"/>
    </row>
    <row r="501" spans="3:4" x14ac:dyDescent="0.2">
      <c r="C501" s="62"/>
      <c r="D501" s="62"/>
    </row>
    <row r="502" spans="3:4" x14ac:dyDescent="0.2">
      <c r="C502" s="62"/>
      <c r="D502" s="62"/>
    </row>
    <row r="503" spans="3:4" x14ac:dyDescent="0.2">
      <c r="C503" s="62"/>
      <c r="D503" s="62"/>
    </row>
    <row r="504" spans="3:4" x14ac:dyDescent="0.2">
      <c r="C504" s="62"/>
      <c r="D504" s="62"/>
    </row>
    <row r="505" spans="3:4" x14ac:dyDescent="0.2">
      <c r="C505" s="62"/>
      <c r="D505" s="62"/>
    </row>
    <row r="506" spans="3:4" x14ac:dyDescent="0.2">
      <c r="C506" s="62"/>
      <c r="D506" s="62"/>
    </row>
    <row r="507" spans="3:4" x14ac:dyDescent="0.2">
      <c r="C507" s="62"/>
      <c r="D507" s="62"/>
    </row>
    <row r="508" spans="3:4" x14ac:dyDescent="0.2">
      <c r="C508" s="62"/>
      <c r="D508" s="62"/>
    </row>
    <row r="509" spans="3:4" x14ac:dyDescent="0.2">
      <c r="C509" s="62"/>
      <c r="D509" s="62"/>
    </row>
    <row r="510" spans="3:4" x14ac:dyDescent="0.2">
      <c r="C510" s="62"/>
      <c r="D510" s="62"/>
    </row>
    <row r="511" spans="3:4" x14ac:dyDescent="0.2">
      <c r="C511" s="62"/>
      <c r="D511" s="62"/>
    </row>
    <row r="512" spans="3:4" x14ac:dyDescent="0.2">
      <c r="C512" s="62"/>
      <c r="D512" s="62"/>
    </row>
    <row r="513" spans="3:4" x14ac:dyDescent="0.2">
      <c r="C513" s="62"/>
      <c r="D513" s="62"/>
    </row>
    <row r="514" spans="3:4" x14ac:dyDescent="0.2">
      <c r="C514" s="62"/>
      <c r="D514" s="62"/>
    </row>
    <row r="515" spans="3:4" x14ac:dyDescent="0.2">
      <c r="C515" s="62"/>
      <c r="D515" s="62"/>
    </row>
    <row r="516" spans="3:4" x14ac:dyDescent="0.2">
      <c r="C516" s="62"/>
      <c r="D516" s="62"/>
    </row>
    <row r="517" spans="3:4" x14ac:dyDescent="0.2">
      <c r="C517" s="62"/>
      <c r="D517" s="62"/>
    </row>
    <row r="518" spans="3:4" x14ac:dyDescent="0.2">
      <c r="C518" s="62"/>
      <c r="D518" s="62"/>
    </row>
    <row r="519" spans="3:4" x14ac:dyDescent="0.2">
      <c r="C519" s="62"/>
      <c r="D519" s="62"/>
    </row>
    <row r="520" spans="3:4" x14ac:dyDescent="0.2">
      <c r="C520" s="62"/>
      <c r="D520" s="62"/>
    </row>
    <row r="521" spans="3:4" x14ac:dyDescent="0.2">
      <c r="C521" s="62"/>
      <c r="D521" s="62"/>
    </row>
    <row r="522" spans="3:4" x14ac:dyDescent="0.2">
      <c r="C522" s="62"/>
      <c r="D522" s="62"/>
    </row>
    <row r="523" spans="3:4" x14ac:dyDescent="0.2">
      <c r="C523" s="62"/>
      <c r="D523" s="62"/>
    </row>
    <row r="524" spans="3:4" x14ac:dyDescent="0.2">
      <c r="C524" s="62"/>
      <c r="D524" s="62"/>
    </row>
    <row r="525" spans="3:4" x14ac:dyDescent="0.2">
      <c r="C525" s="62"/>
      <c r="D525" s="62"/>
    </row>
    <row r="526" spans="3:4" x14ac:dyDescent="0.2">
      <c r="C526" s="62"/>
      <c r="D526" s="62"/>
    </row>
    <row r="527" spans="3:4" x14ac:dyDescent="0.2">
      <c r="C527" s="62"/>
      <c r="D527" s="62"/>
    </row>
    <row r="528" spans="3:4" x14ac:dyDescent="0.2">
      <c r="C528" s="62"/>
      <c r="D528" s="62"/>
    </row>
    <row r="529" spans="3:4" x14ac:dyDescent="0.2">
      <c r="C529" s="62"/>
      <c r="D529" s="62"/>
    </row>
    <row r="530" spans="3:4" x14ac:dyDescent="0.2">
      <c r="C530" s="62"/>
      <c r="D530" s="62"/>
    </row>
    <row r="531" spans="3:4" x14ac:dyDescent="0.2">
      <c r="C531" s="62"/>
      <c r="D531" s="62"/>
    </row>
    <row r="532" spans="3:4" x14ac:dyDescent="0.2">
      <c r="C532" s="62"/>
      <c r="D532" s="62"/>
    </row>
    <row r="533" spans="3:4" x14ac:dyDescent="0.2">
      <c r="C533" s="62"/>
      <c r="D533" s="62"/>
    </row>
    <row r="534" spans="3:4" x14ac:dyDescent="0.2">
      <c r="C534" s="62"/>
      <c r="D534" s="62"/>
    </row>
    <row r="535" spans="3:4" x14ac:dyDescent="0.2">
      <c r="C535" s="62"/>
      <c r="D535" s="62"/>
    </row>
    <row r="536" spans="3:4" x14ac:dyDescent="0.2">
      <c r="C536" s="62"/>
      <c r="D536" s="62"/>
    </row>
    <row r="537" spans="3:4" x14ac:dyDescent="0.2">
      <c r="C537" s="62"/>
      <c r="D537" s="62"/>
    </row>
    <row r="538" spans="3:4" x14ac:dyDescent="0.2">
      <c r="C538" s="62"/>
      <c r="D538" s="62"/>
    </row>
    <row r="539" spans="3:4" x14ac:dyDescent="0.2">
      <c r="C539" s="62"/>
      <c r="D539" s="62"/>
    </row>
    <row r="540" spans="3:4" x14ac:dyDescent="0.2">
      <c r="C540" s="62"/>
      <c r="D540" s="62"/>
    </row>
    <row r="541" spans="3:4" x14ac:dyDescent="0.2">
      <c r="C541" s="62"/>
      <c r="D541" s="62"/>
    </row>
    <row r="542" spans="3:4" x14ac:dyDescent="0.2">
      <c r="C542" s="62"/>
      <c r="D542" s="62"/>
    </row>
    <row r="543" spans="3:4" x14ac:dyDescent="0.2">
      <c r="C543" s="62"/>
      <c r="D543" s="62"/>
    </row>
    <row r="544" spans="3:4" x14ac:dyDescent="0.2">
      <c r="C544" s="62"/>
      <c r="D544" s="62"/>
    </row>
    <row r="545" spans="3:4" x14ac:dyDescent="0.2">
      <c r="C545" s="62"/>
      <c r="D545" s="62"/>
    </row>
    <row r="546" spans="3:4" x14ac:dyDescent="0.2">
      <c r="C546" s="62"/>
      <c r="D546" s="62"/>
    </row>
    <row r="547" spans="3:4" x14ac:dyDescent="0.2">
      <c r="C547" s="62"/>
      <c r="D547" s="62"/>
    </row>
    <row r="548" spans="3:4" x14ac:dyDescent="0.2">
      <c r="C548" s="62"/>
      <c r="D548" s="62"/>
    </row>
    <row r="549" spans="3:4" x14ac:dyDescent="0.2">
      <c r="C549" s="62"/>
      <c r="D549" s="62"/>
    </row>
    <row r="550" spans="3:4" x14ac:dyDescent="0.2">
      <c r="C550" s="62"/>
      <c r="D550" s="62"/>
    </row>
    <row r="551" spans="3:4" x14ac:dyDescent="0.2">
      <c r="C551" s="62"/>
      <c r="D551" s="62"/>
    </row>
    <row r="552" spans="3:4" x14ac:dyDescent="0.2">
      <c r="C552" s="62"/>
      <c r="D552" s="62"/>
    </row>
    <row r="553" spans="3:4" x14ac:dyDescent="0.2">
      <c r="C553" s="62"/>
      <c r="D553" s="62"/>
    </row>
    <row r="554" spans="3:4" x14ac:dyDescent="0.2">
      <c r="C554" s="62"/>
      <c r="D554" s="62"/>
    </row>
    <row r="555" spans="3:4" x14ac:dyDescent="0.2">
      <c r="C555" s="62"/>
      <c r="D555" s="62"/>
    </row>
    <row r="556" spans="3:4" x14ac:dyDescent="0.2">
      <c r="C556" s="62"/>
      <c r="D556" s="62"/>
    </row>
    <row r="557" spans="3:4" x14ac:dyDescent="0.2">
      <c r="C557" s="62"/>
      <c r="D557" s="62"/>
    </row>
    <row r="558" spans="3:4" x14ac:dyDescent="0.2">
      <c r="C558" s="62"/>
      <c r="D558" s="62"/>
    </row>
    <row r="559" spans="3:4" x14ac:dyDescent="0.2">
      <c r="C559" s="62"/>
      <c r="D559" s="62"/>
    </row>
    <row r="560" spans="3:4" x14ac:dyDescent="0.2">
      <c r="C560" s="62"/>
      <c r="D560" s="62"/>
    </row>
    <row r="561" spans="3:4" x14ac:dyDescent="0.2">
      <c r="C561" s="62"/>
      <c r="D561" s="62"/>
    </row>
    <row r="562" spans="3:4" x14ac:dyDescent="0.2">
      <c r="C562" s="62"/>
      <c r="D562" s="62"/>
    </row>
    <row r="563" spans="3:4" x14ac:dyDescent="0.2">
      <c r="C563" s="62"/>
      <c r="D563" s="62"/>
    </row>
    <row r="564" spans="3:4" x14ac:dyDescent="0.2">
      <c r="C564" s="62"/>
      <c r="D564" s="62"/>
    </row>
    <row r="565" spans="3:4" x14ac:dyDescent="0.2">
      <c r="C565" s="62"/>
      <c r="D565" s="62"/>
    </row>
    <row r="566" spans="3:4" x14ac:dyDescent="0.2">
      <c r="C566" s="62"/>
      <c r="D566" s="62"/>
    </row>
    <row r="567" spans="3:4" x14ac:dyDescent="0.2">
      <c r="C567" s="62"/>
      <c r="D567" s="62"/>
    </row>
    <row r="568" spans="3:4" x14ac:dyDescent="0.2">
      <c r="C568" s="62"/>
      <c r="D568" s="62"/>
    </row>
    <row r="569" spans="3:4" x14ac:dyDescent="0.2">
      <c r="C569" s="62"/>
      <c r="D569" s="62"/>
    </row>
    <row r="570" spans="3:4" x14ac:dyDescent="0.2">
      <c r="C570" s="62"/>
      <c r="D570" s="62"/>
    </row>
    <row r="571" spans="3:4" x14ac:dyDescent="0.2">
      <c r="C571" s="62"/>
      <c r="D571" s="62"/>
    </row>
    <row r="572" spans="3:4" x14ac:dyDescent="0.2">
      <c r="C572" s="62"/>
      <c r="D572" s="62"/>
    </row>
    <row r="573" spans="3:4" x14ac:dyDescent="0.2">
      <c r="C573" s="62"/>
      <c r="D573" s="62"/>
    </row>
    <row r="574" spans="3:4" x14ac:dyDescent="0.2">
      <c r="C574" s="62"/>
      <c r="D574" s="62"/>
    </row>
    <row r="575" spans="3:4" x14ac:dyDescent="0.2">
      <c r="C575" s="62"/>
      <c r="D575" s="62"/>
    </row>
    <row r="576" spans="3:4" x14ac:dyDescent="0.2">
      <c r="C576" s="62"/>
      <c r="D576" s="62"/>
    </row>
    <row r="577" spans="3:4" x14ac:dyDescent="0.2">
      <c r="C577" s="62"/>
      <c r="D577" s="62"/>
    </row>
    <row r="578" spans="3:4" x14ac:dyDescent="0.2">
      <c r="C578" s="62"/>
      <c r="D578" s="62"/>
    </row>
    <row r="579" spans="3:4" x14ac:dyDescent="0.2">
      <c r="C579" s="62"/>
      <c r="D579" s="62"/>
    </row>
    <row r="580" spans="3:4" x14ac:dyDescent="0.2">
      <c r="C580" s="62"/>
      <c r="D580" s="62"/>
    </row>
    <row r="581" spans="3:4" x14ac:dyDescent="0.2">
      <c r="C581" s="62"/>
      <c r="D581" s="62"/>
    </row>
    <row r="582" spans="3:4" x14ac:dyDescent="0.2">
      <c r="C582" s="62"/>
      <c r="D582" s="62"/>
    </row>
    <row r="583" spans="3:4" x14ac:dyDescent="0.2">
      <c r="C583" s="62"/>
      <c r="D583" s="62"/>
    </row>
    <row r="584" spans="3:4" x14ac:dyDescent="0.2">
      <c r="C584" s="62"/>
      <c r="D584" s="62"/>
    </row>
    <row r="585" spans="3:4" x14ac:dyDescent="0.2">
      <c r="C585" s="62"/>
      <c r="D585" s="62"/>
    </row>
    <row r="586" spans="3:4" x14ac:dyDescent="0.2">
      <c r="C586" s="62"/>
      <c r="D586" s="62"/>
    </row>
    <row r="587" spans="3:4" x14ac:dyDescent="0.2">
      <c r="C587" s="62"/>
      <c r="D587" s="62"/>
    </row>
    <row r="588" spans="3:4" x14ac:dyDescent="0.2">
      <c r="C588" s="62"/>
      <c r="D588" s="62"/>
    </row>
    <row r="589" spans="3:4" x14ac:dyDescent="0.2">
      <c r="C589" s="62"/>
      <c r="D589" s="62"/>
    </row>
    <row r="590" spans="3:4" x14ac:dyDescent="0.2">
      <c r="C590" s="62"/>
      <c r="D590" s="62"/>
    </row>
    <row r="591" spans="3:4" x14ac:dyDescent="0.2">
      <c r="C591" s="62"/>
      <c r="D591" s="62"/>
    </row>
    <row r="592" spans="3:4" x14ac:dyDescent="0.2">
      <c r="C592" s="62"/>
      <c r="D592" s="62"/>
    </row>
    <row r="593" spans="3:4" x14ac:dyDescent="0.2">
      <c r="C593" s="62"/>
      <c r="D593" s="62"/>
    </row>
    <row r="594" spans="3:4" x14ac:dyDescent="0.2">
      <c r="C594" s="62"/>
      <c r="D594" s="62"/>
    </row>
    <row r="595" spans="3:4" x14ac:dyDescent="0.2">
      <c r="C595" s="62"/>
      <c r="D595" s="62"/>
    </row>
    <row r="596" spans="3:4" x14ac:dyDescent="0.2">
      <c r="C596" s="62"/>
      <c r="D596" s="62"/>
    </row>
    <row r="597" spans="3:4" x14ac:dyDescent="0.2">
      <c r="C597" s="62"/>
      <c r="D597" s="62"/>
    </row>
    <row r="598" spans="3:4" x14ac:dyDescent="0.2">
      <c r="C598" s="62"/>
      <c r="D598" s="62"/>
    </row>
    <row r="599" spans="3:4" x14ac:dyDescent="0.2">
      <c r="C599" s="62"/>
      <c r="D599" s="62"/>
    </row>
    <row r="600" spans="3:4" x14ac:dyDescent="0.2">
      <c r="C600" s="62"/>
      <c r="D600" s="62"/>
    </row>
    <row r="601" spans="3:4" x14ac:dyDescent="0.2">
      <c r="C601" s="62"/>
      <c r="D601" s="62"/>
    </row>
    <row r="602" spans="3:4" x14ac:dyDescent="0.2">
      <c r="C602" s="62"/>
      <c r="D602" s="62"/>
    </row>
    <row r="603" spans="3:4" x14ac:dyDescent="0.2">
      <c r="C603" s="62"/>
      <c r="D603" s="62"/>
    </row>
    <row r="604" spans="3:4" x14ac:dyDescent="0.2">
      <c r="C604" s="62"/>
      <c r="D604" s="62"/>
    </row>
    <row r="605" spans="3:4" x14ac:dyDescent="0.2">
      <c r="C605" s="62"/>
      <c r="D605" s="62"/>
    </row>
    <row r="606" spans="3:4" x14ac:dyDescent="0.2">
      <c r="C606" s="62"/>
      <c r="D606" s="62"/>
    </row>
    <row r="607" spans="3:4" x14ac:dyDescent="0.2">
      <c r="C607" s="62"/>
      <c r="D607" s="62"/>
    </row>
    <row r="608" spans="3:4" x14ac:dyDescent="0.2">
      <c r="C608" s="62"/>
      <c r="D608" s="62"/>
    </row>
    <row r="609" spans="3:4" x14ac:dyDescent="0.2">
      <c r="C609" s="62"/>
      <c r="D609" s="62"/>
    </row>
    <row r="610" spans="3:4" x14ac:dyDescent="0.2">
      <c r="C610" s="62"/>
      <c r="D610" s="62"/>
    </row>
    <row r="611" spans="3:4" x14ac:dyDescent="0.2">
      <c r="C611" s="62"/>
      <c r="D611" s="62"/>
    </row>
    <row r="612" spans="3:4" x14ac:dyDescent="0.2">
      <c r="C612" s="62"/>
      <c r="D612" s="62"/>
    </row>
    <row r="613" spans="3:4" x14ac:dyDescent="0.2">
      <c r="C613" s="62"/>
      <c r="D613" s="62"/>
    </row>
    <row r="614" spans="3:4" x14ac:dyDescent="0.2">
      <c r="C614" s="62"/>
      <c r="D614" s="62"/>
    </row>
    <row r="615" spans="3:4" x14ac:dyDescent="0.2">
      <c r="C615" s="62"/>
      <c r="D615" s="62"/>
    </row>
    <row r="616" spans="3:4" x14ac:dyDescent="0.2">
      <c r="C616" s="62"/>
      <c r="D616" s="62"/>
    </row>
    <row r="617" spans="3:4" x14ac:dyDescent="0.2">
      <c r="C617" s="62"/>
      <c r="D617" s="62"/>
    </row>
    <row r="618" spans="3:4" x14ac:dyDescent="0.2">
      <c r="C618" s="62"/>
      <c r="D618" s="62"/>
    </row>
    <row r="619" spans="3:4" x14ac:dyDescent="0.2">
      <c r="C619" s="62"/>
      <c r="D619" s="62"/>
    </row>
    <row r="620" spans="3:4" x14ac:dyDescent="0.2">
      <c r="C620" s="62"/>
      <c r="D620" s="62"/>
    </row>
    <row r="621" spans="3:4" x14ac:dyDescent="0.2">
      <c r="C621" s="62"/>
      <c r="D621" s="62"/>
    </row>
    <row r="622" spans="3:4" x14ac:dyDescent="0.2">
      <c r="C622" s="62"/>
      <c r="D622" s="62"/>
    </row>
    <row r="623" spans="3:4" x14ac:dyDescent="0.2">
      <c r="C623" s="62"/>
      <c r="D623" s="62"/>
    </row>
    <row r="624" spans="3:4" x14ac:dyDescent="0.2">
      <c r="C624" s="62"/>
      <c r="D624" s="62"/>
    </row>
    <row r="625" spans="3:4" x14ac:dyDescent="0.2">
      <c r="C625" s="62"/>
      <c r="D625" s="62"/>
    </row>
    <row r="626" spans="3:4" x14ac:dyDescent="0.2">
      <c r="C626" s="62"/>
      <c r="D626" s="62"/>
    </row>
    <row r="627" spans="3:4" x14ac:dyDescent="0.2">
      <c r="C627" s="62"/>
      <c r="D627" s="62"/>
    </row>
    <row r="628" spans="3:4" x14ac:dyDescent="0.2">
      <c r="C628" s="62"/>
      <c r="D628" s="62"/>
    </row>
    <row r="629" spans="3:4" x14ac:dyDescent="0.2">
      <c r="C629" s="62"/>
      <c r="D629" s="62"/>
    </row>
    <row r="630" spans="3:4" x14ac:dyDescent="0.2">
      <c r="C630" s="62"/>
      <c r="D630" s="62"/>
    </row>
    <row r="631" spans="3:4" x14ac:dyDescent="0.2">
      <c r="C631" s="62"/>
      <c r="D631" s="62"/>
    </row>
    <row r="632" spans="3:4" x14ac:dyDescent="0.2">
      <c r="C632" s="62"/>
      <c r="D632" s="62"/>
    </row>
    <row r="633" spans="3:4" x14ac:dyDescent="0.2">
      <c r="C633" s="62"/>
      <c r="D633" s="62"/>
    </row>
    <row r="634" spans="3:4" x14ac:dyDescent="0.2">
      <c r="C634" s="62"/>
      <c r="D634" s="62"/>
    </row>
    <row r="635" spans="3:4" x14ac:dyDescent="0.2">
      <c r="C635" s="62"/>
      <c r="D635" s="62"/>
    </row>
    <row r="636" spans="3:4" x14ac:dyDescent="0.2">
      <c r="C636" s="62"/>
      <c r="D636" s="62"/>
    </row>
    <row r="637" spans="3:4" x14ac:dyDescent="0.2">
      <c r="C637" s="62"/>
      <c r="D637" s="62"/>
    </row>
    <row r="638" spans="3:4" x14ac:dyDescent="0.2">
      <c r="C638" s="62"/>
      <c r="D638" s="62"/>
    </row>
    <row r="639" spans="3:4" x14ac:dyDescent="0.2">
      <c r="C639" s="62"/>
      <c r="D639" s="62"/>
    </row>
    <row r="640" spans="3:4" x14ac:dyDescent="0.2">
      <c r="C640" s="62"/>
      <c r="D640" s="62"/>
    </row>
    <row r="641" spans="3:4" x14ac:dyDescent="0.2">
      <c r="C641" s="62"/>
      <c r="D641" s="62"/>
    </row>
    <row r="642" spans="3:4" x14ac:dyDescent="0.2">
      <c r="C642" s="62"/>
      <c r="D642" s="62"/>
    </row>
    <row r="643" spans="3:4" x14ac:dyDescent="0.2">
      <c r="C643" s="62"/>
      <c r="D643" s="62"/>
    </row>
    <row r="644" spans="3:4" x14ac:dyDescent="0.2">
      <c r="C644" s="62"/>
      <c r="D644" s="62"/>
    </row>
    <row r="645" spans="3:4" x14ac:dyDescent="0.2">
      <c r="C645" s="62"/>
      <c r="D645" s="62"/>
    </row>
    <row r="646" spans="3:4" x14ac:dyDescent="0.2">
      <c r="C646" s="62"/>
      <c r="D646" s="62"/>
    </row>
    <row r="647" spans="3:4" x14ac:dyDescent="0.2">
      <c r="C647" s="62"/>
      <c r="D647" s="62"/>
    </row>
    <row r="648" spans="3:4" x14ac:dyDescent="0.2">
      <c r="C648" s="62"/>
      <c r="D648" s="62"/>
    </row>
    <row r="649" spans="3:4" x14ac:dyDescent="0.2">
      <c r="C649" s="62"/>
      <c r="D649" s="62"/>
    </row>
    <row r="650" spans="3:4" x14ac:dyDescent="0.2">
      <c r="C650" s="62"/>
      <c r="D650" s="62"/>
    </row>
    <row r="651" spans="3:4" x14ac:dyDescent="0.2">
      <c r="C651" s="62"/>
      <c r="D651" s="62"/>
    </row>
    <row r="652" spans="3:4" x14ac:dyDescent="0.2">
      <c r="C652" s="62"/>
      <c r="D652" s="62"/>
    </row>
    <row r="653" spans="3:4" x14ac:dyDescent="0.2">
      <c r="C653" s="62"/>
      <c r="D653" s="62"/>
    </row>
    <row r="654" spans="3:4" x14ac:dyDescent="0.2">
      <c r="C654" s="62"/>
      <c r="D654" s="62"/>
    </row>
    <row r="655" spans="3:4" x14ac:dyDescent="0.2">
      <c r="C655" s="62"/>
      <c r="D655" s="62"/>
    </row>
    <row r="656" spans="3:4" x14ac:dyDescent="0.2">
      <c r="C656" s="62"/>
      <c r="D656" s="62"/>
    </row>
    <row r="657" spans="3:4" x14ac:dyDescent="0.2">
      <c r="C657" s="62"/>
      <c r="D657" s="62"/>
    </row>
    <row r="658" spans="3:4" x14ac:dyDescent="0.2">
      <c r="C658" s="62"/>
      <c r="D658" s="62"/>
    </row>
    <row r="659" spans="3:4" x14ac:dyDescent="0.2">
      <c r="C659" s="62"/>
      <c r="D659" s="62"/>
    </row>
    <row r="660" spans="3:4" x14ac:dyDescent="0.2">
      <c r="C660" s="62"/>
      <c r="D660" s="62"/>
    </row>
    <row r="661" spans="3:4" x14ac:dyDescent="0.2">
      <c r="C661" s="62"/>
      <c r="D661" s="62"/>
    </row>
    <row r="662" spans="3:4" x14ac:dyDescent="0.2">
      <c r="C662" s="62"/>
      <c r="D662" s="62"/>
    </row>
    <row r="663" spans="3:4" x14ac:dyDescent="0.2">
      <c r="C663" s="62"/>
      <c r="D663" s="62"/>
    </row>
    <row r="664" spans="3:4" x14ac:dyDescent="0.2">
      <c r="C664" s="62"/>
      <c r="D664" s="62"/>
    </row>
    <row r="665" spans="3:4" x14ac:dyDescent="0.2">
      <c r="C665" s="62"/>
      <c r="D665" s="62"/>
    </row>
    <row r="666" spans="3:4" x14ac:dyDescent="0.2">
      <c r="C666" s="62"/>
      <c r="D666" s="62"/>
    </row>
    <row r="667" spans="3:4" x14ac:dyDescent="0.2">
      <c r="C667" s="62"/>
      <c r="D667" s="62"/>
    </row>
    <row r="668" spans="3:4" x14ac:dyDescent="0.2">
      <c r="C668" s="62"/>
      <c r="D668" s="62"/>
    </row>
    <row r="669" spans="3:4" x14ac:dyDescent="0.2">
      <c r="C669" s="62"/>
      <c r="D669" s="62"/>
    </row>
    <row r="670" spans="3:4" x14ac:dyDescent="0.2">
      <c r="C670" s="62"/>
      <c r="D670" s="62"/>
    </row>
    <row r="671" spans="3:4" x14ac:dyDescent="0.2">
      <c r="C671" s="62"/>
      <c r="D671" s="62"/>
    </row>
    <row r="672" spans="3:4" x14ac:dyDescent="0.2">
      <c r="C672" s="62"/>
      <c r="D672" s="62"/>
    </row>
    <row r="673" spans="3:4" x14ac:dyDescent="0.2">
      <c r="C673" s="62"/>
      <c r="D673" s="62"/>
    </row>
    <row r="674" spans="3:4" x14ac:dyDescent="0.2">
      <c r="C674" s="62"/>
      <c r="D674" s="62"/>
    </row>
    <row r="675" spans="3:4" x14ac:dyDescent="0.2">
      <c r="C675" s="62"/>
      <c r="D675" s="62"/>
    </row>
    <row r="676" spans="3:4" x14ac:dyDescent="0.2">
      <c r="C676" s="62"/>
      <c r="D676" s="62"/>
    </row>
    <row r="677" spans="3:4" x14ac:dyDescent="0.2">
      <c r="C677" s="62"/>
      <c r="D677" s="62"/>
    </row>
    <row r="678" spans="3:4" x14ac:dyDescent="0.2">
      <c r="C678" s="62"/>
      <c r="D678" s="62"/>
    </row>
    <row r="679" spans="3:4" x14ac:dyDescent="0.2">
      <c r="C679" s="62"/>
      <c r="D679" s="62"/>
    </row>
    <row r="680" spans="3:4" x14ac:dyDescent="0.2">
      <c r="C680" s="62"/>
      <c r="D680" s="62"/>
    </row>
    <row r="681" spans="3:4" x14ac:dyDescent="0.2">
      <c r="C681" s="62"/>
      <c r="D681" s="62"/>
    </row>
    <row r="682" spans="3:4" x14ac:dyDescent="0.2">
      <c r="C682" s="62"/>
      <c r="D682" s="62"/>
    </row>
    <row r="683" spans="3:4" x14ac:dyDescent="0.2">
      <c r="C683" s="62"/>
      <c r="D683" s="62"/>
    </row>
    <row r="684" spans="3:4" x14ac:dyDescent="0.2">
      <c r="C684" s="62"/>
      <c r="D684" s="62"/>
    </row>
    <row r="685" spans="3:4" x14ac:dyDescent="0.2">
      <c r="C685" s="62"/>
      <c r="D685" s="62"/>
    </row>
    <row r="686" spans="3:4" x14ac:dyDescent="0.2">
      <c r="C686" s="62"/>
      <c r="D686" s="62"/>
    </row>
    <row r="687" spans="3:4" x14ac:dyDescent="0.2">
      <c r="C687" s="62"/>
      <c r="D687" s="62"/>
    </row>
    <row r="688" spans="3:4" x14ac:dyDescent="0.2">
      <c r="C688" s="62"/>
      <c r="D688" s="62"/>
    </row>
    <row r="689" spans="3:4" x14ac:dyDescent="0.2">
      <c r="C689" s="62"/>
      <c r="D689" s="62"/>
    </row>
    <row r="690" spans="3:4" x14ac:dyDescent="0.2">
      <c r="C690" s="62"/>
      <c r="D690" s="62"/>
    </row>
    <row r="691" spans="3:4" x14ac:dyDescent="0.2">
      <c r="C691" s="62"/>
      <c r="D691" s="62"/>
    </row>
    <row r="692" spans="3:4" x14ac:dyDescent="0.2">
      <c r="C692" s="62"/>
      <c r="D692" s="62"/>
    </row>
    <row r="693" spans="3:4" x14ac:dyDescent="0.2">
      <c r="C693" s="62"/>
      <c r="D693" s="62"/>
    </row>
    <row r="694" spans="3:4" x14ac:dyDescent="0.2">
      <c r="C694" s="62"/>
      <c r="D694" s="62"/>
    </row>
    <row r="695" spans="3:4" x14ac:dyDescent="0.2">
      <c r="C695" s="62"/>
      <c r="D695" s="62"/>
    </row>
    <row r="696" spans="3:4" x14ac:dyDescent="0.2">
      <c r="C696" s="62"/>
      <c r="D696" s="62"/>
    </row>
    <row r="697" spans="3:4" x14ac:dyDescent="0.2">
      <c r="C697" s="62"/>
      <c r="D697" s="62"/>
    </row>
    <row r="698" spans="3:4" x14ac:dyDescent="0.2">
      <c r="C698" s="62"/>
      <c r="D698" s="62"/>
    </row>
    <row r="699" spans="3:4" x14ac:dyDescent="0.2">
      <c r="C699" s="62"/>
      <c r="D699" s="62"/>
    </row>
    <row r="700" spans="3:4" x14ac:dyDescent="0.2">
      <c r="C700" s="62"/>
      <c r="D700" s="62"/>
    </row>
    <row r="701" spans="3:4" x14ac:dyDescent="0.2">
      <c r="C701" s="62"/>
      <c r="D701" s="62"/>
    </row>
    <row r="702" spans="3:4" x14ac:dyDescent="0.2">
      <c r="C702" s="62"/>
      <c r="D702" s="62"/>
    </row>
    <row r="703" spans="3:4" x14ac:dyDescent="0.2">
      <c r="C703" s="62"/>
      <c r="D703" s="62"/>
    </row>
    <row r="704" spans="3:4" x14ac:dyDescent="0.2">
      <c r="C704" s="62"/>
      <c r="D704" s="62"/>
    </row>
    <row r="705" spans="3:4" x14ac:dyDescent="0.2">
      <c r="C705" s="62"/>
      <c r="D705" s="62"/>
    </row>
    <row r="706" spans="3:4" x14ac:dyDescent="0.2">
      <c r="C706" s="62"/>
      <c r="D706" s="62"/>
    </row>
    <row r="707" spans="3:4" x14ac:dyDescent="0.2">
      <c r="C707" s="62"/>
      <c r="D707" s="62"/>
    </row>
    <row r="708" spans="3:4" x14ac:dyDescent="0.2">
      <c r="C708" s="62"/>
      <c r="D708" s="62"/>
    </row>
    <row r="709" spans="3:4" x14ac:dyDescent="0.2">
      <c r="C709" s="62"/>
      <c r="D709" s="62"/>
    </row>
    <row r="710" spans="3:4" x14ac:dyDescent="0.2">
      <c r="C710" s="62"/>
      <c r="D710" s="62"/>
    </row>
    <row r="711" spans="3:4" x14ac:dyDescent="0.2">
      <c r="C711" s="62"/>
      <c r="D711" s="62"/>
    </row>
    <row r="712" spans="3:4" x14ac:dyDescent="0.2">
      <c r="C712" s="62"/>
      <c r="D712" s="62"/>
    </row>
    <row r="713" spans="3:4" x14ac:dyDescent="0.2">
      <c r="C713" s="62"/>
      <c r="D713" s="62"/>
    </row>
    <row r="714" spans="3:4" x14ac:dyDescent="0.2">
      <c r="C714" s="62"/>
      <c r="D714" s="62"/>
    </row>
    <row r="715" spans="3:4" x14ac:dyDescent="0.2">
      <c r="C715" s="62"/>
      <c r="D715" s="62"/>
    </row>
    <row r="716" spans="3:4" x14ac:dyDescent="0.2">
      <c r="C716" s="62"/>
      <c r="D716" s="62"/>
    </row>
    <row r="717" spans="3:4" x14ac:dyDescent="0.2">
      <c r="C717" s="62"/>
      <c r="D717" s="62"/>
    </row>
    <row r="718" spans="3:4" x14ac:dyDescent="0.2">
      <c r="C718" s="62"/>
      <c r="D718" s="62"/>
    </row>
    <row r="719" spans="3:4" x14ac:dyDescent="0.2">
      <c r="C719" s="62"/>
      <c r="D719" s="62"/>
    </row>
    <row r="720" spans="3:4" x14ac:dyDescent="0.2">
      <c r="C720" s="62"/>
      <c r="D720" s="62"/>
    </row>
    <row r="721" spans="3:4" x14ac:dyDescent="0.2">
      <c r="C721" s="62"/>
      <c r="D721" s="62"/>
    </row>
    <row r="722" spans="3:4" x14ac:dyDescent="0.2">
      <c r="C722" s="62"/>
      <c r="D722" s="62"/>
    </row>
    <row r="723" spans="3:4" x14ac:dyDescent="0.2">
      <c r="C723" s="62"/>
      <c r="D723" s="62"/>
    </row>
    <row r="724" spans="3:4" x14ac:dyDescent="0.2">
      <c r="C724" s="62"/>
      <c r="D724" s="62"/>
    </row>
    <row r="725" spans="3:4" x14ac:dyDescent="0.2">
      <c r="C725" s="62"/>
      <c r="D725" s="62"/>
    </row>
    <row r="726" spans="3:4" x14ac:dyDescent="0.2">
      <c r="C726" s="62"/>
      <c r="D726" s="62"/>
    </row>
    <row r="727" spans="3:4" x14ac:dyDescent="0.2">
      <c r="C727" s="62"/>
      <c r="D727" s="62"/>
    </row>
    <row r="728" spans="3:4" x14ac:dyDescent="0.2">
      <c r="C728" s="62"/>
      <c r="D728" s="62"/>
    </row>
    <row r="729" spans="3:4" x14ac:dyDescent="0.2">
      <c r="C729" s="62"/>
      <c r="D729" s="62"/>
    </row>
    <row r="730" spans="3:4" x14ac:dyDescent="0.2">
      <c r="C730" s="62"/>
      <c r="D730" s="62"/>
    </row>
    <row r="731" spans="3:4" x14ac:dyDescent="0.2">
      <c r="C731" s="62"/>
      <c r="D731" s="62"/>
    </row>
    <row r="732" spans="3:4" x14ac:dyDescent="0.2">
      <c r="C732" s="62"/>
      <c r="D732" s="62"/>
    </row>
    <row r="733" spans="3:4" x14ac:dyDescent="0.2">
      <c r="C733" s="62"/>
      <c r="D733" s="62"/>
    </row>
    <row r="734" spans="3:4" x14ac:dyDescent="0.2">
      <c r="C734" s="62"/>
      <c r="D734" s="62"/>
    </row>
    <row r="735" spans="3:4" x14ac:dyDescent="0.2">
      <c r="C735" s="62"/>
      <c r="D735" s="62"/>
    </row>
    <row r="736" spans="3:4" x14ac:dyDescent="0.2">
      <c r="C736" s="62"/>
      <c r="D736" s="62"/>
    </row>
    <row r="737" spans="3:4" x14ac:dyDescent="0.2">
      <c r="C737" s="62"/>
      <c r="D737" s="62"/>
    </row>
    <row r="738" spans="3:4" x14ac:dyDescent="0.2">
      <c r="C738" s="62"/>
      <c r="D738" s="62"/>
    </row>
    <row r="739" spans="3:4" x14ac:dyDescent="0.2">
      <c r="C739" s="62"/>
      <c r="D739" s="62"/>
    </row>
    <row r="740" spans="3:4" x14ac:dyDescent="0.2">
      <c r="C740" s="62"/>
      <c r="D740" s="62"/>
    </row>
    <row r="741" spans="3:4" x14ac:dyDescent="0.2">
      <c r="C741" s="62"/>
      <c r="D741" s="62"/>
    </row>
    <row r="742" spans="3:4" x14ac:dyDescent="0.2">
      <c r="C742" s="62"/>
      <c r="D742" s="62"/>
    </row>
    <row r="743" spans="3:4" x14ac:dyDescent="0.2">
      <c r="C743" s="62"/>
      <c r="D743" s="62"/>
    </row>
    <row r="744" spans="3:4" x14ac:dyDescent="0.2">
      <c r="C744" s="62"/>
      <c r="D744" s="62"/>
    </row>
    <row r="745" spans="3:4" x14ac:dyDescent="0.2">
      <c r="C745" s="62"/>
      <c r="D745" s="62"/>
    </row>
    <row r="746" spans="3:4" x14ac:dyDescent="0.2">
      <c r="C746" s="62"/>
      <c r="D746" s="62"/>
    </row>
    <row r="747" spans="3:4" x14ac:dyDescent="0.2">
      <c r="C747" s="62"/>
      <c r="D747" s="62"/>
    </row>
    <row r="748" spans="3:4" x14ac:dyDescent="0.2">
      <c r="C748" s="62"/>
      <c r="D748" s="62"/>
    </row>
    <row r="749" spans="3:4" x14ac:dyDescent="0.2">
      <c r="C749" s="62"/>
      <c r="D749" s="62"/>
    </row>
    <row r="750" spans="3:4" x14ac:dyDescent="0.2">
      <c r="C750" s="62"/>
      <c r="D750" s="62"/>
    </row>
    <row r="751" spans="3:4" x14ac:dyDescent="0.2">
      <c r="C751" s="62"/>
      <c r="D751" s="62"/>
    </row>
    <row r="752" spans="3:4" x14ac:dyDescent="0.2">
      <c r="C752" s="62"/>
      <c r="D752" s="62"/>
    </row>
    <row r="753" spans="3:4" x14ac:dyDescent="0.2">
      <c r="C753" s="62"/>
      <c r="D753" s="62"/>
    </row>
    <row r="754" spans="3:4" x14ac:dyDescent="0.2">
      <c r="C754" s="62"/>
      <c r="D754" s="62"/>
    </row>
    <row r="755" spans="3:4" x14ac:dyDescent="0.2">
      <c r="C755" s="62"/>
      <c r="D755" s="62"/>
    </row>
    <row r="756" spans="3:4" x14ac:dyDescent="0.2">
      <c r="C756" s="62"/>
      <c r="D756" s="62"/>
    </row>
    <row r="757" spans="3:4" x14ac:dyDescent="0.2">
      <c r="C757" s="62"/>
      <c r="D757" s="62"/>
    </row>
    <row r="758" spans="3:4" x14ac:dyDescent="0.2">
      <c r="C758" s="62"/>
      <c r="D758" s="62"/>
    </row>
    <row r="759" spans="3:4" x14ac:dyDescent="0.2">
      <c r="C759" s="62"/>
      <c r="D759" s="62"/>
    </row>
    <row r="760" spans="3:4" x14ac:dyDescent="0.2">
      <c r="C760" s="62"/>
      <c r="D760" s="62"/>
    </row>
    <row r="761" spans="3:4" x14ac:dyDescent="0.2">
      <c r="C761" s="62"/>
      <c r="D761" s="62"/>
    </row>
    <row r="762" spans="3:4" x14ac:dyDescent="0.2">
      <c r="C762" s="62"/>
      <c r="D762" s="62"/>
    </row>
    <row r="763" spans="3:4" x14ac:dyDescent="0.2">
      <c r="C763" s="62"/>
      <c r="D763" s="62"/>
    </row>
    <row r="764" spans="3:4" x14ac:dyDescent="0.2">
      <c r="C764" s="62"/>
      <c r="D764" s="62"/>
    </row>
    <row r="765" spans="3:4" x14ac:dyDescent="0.2">
      <c r="C765" s="62"/>
      <c r="D765" s="62"/>
    </row>
    <row r="766" spans="3:4" x14ac:dyDescent="0.2">
      <c r="C766" s="62"/>
      <c r="D766" s="62"/>
    </row>
    <row r="767" spans="3:4" x14ac:dyDescent="0.2">
      <c r="C767" s="62"/>
      <c r="D767" s="62"/>
    </row>
    <row r="768" spans="3:4" x14ac:dyDescent="0.2">
      <c r="C768" s="62"/>
      <c r="D768" s="62"/>
    </row>
    <row r="769" spans="3:4" x14ac:dyDescent="0.2">
      <c r="C769" s="62"/>
      <c r="D769" s="62"/>
    </row>
    <row r="770" spans="3:4" x14ac:dyDescent="0.2">
      <c r="C770" s="62"/>
      <c r="D770" s="62"/>
    </row>
    <row r="771" spans="3:4" x14ac:dyDescent="0.2">
      <c r="C771" s="62"/>
      <c r="D771" s="62"/>
    </row>
    <row r="772" spans="3:4" x14ac:dyDescent="0.2">
      <c r="C772" s="62"/>
      <c r="D772" s="62"/>
    </row>
    <row r="773" spans="3:4" x14ac:dyDescent="0.2">
      <c r="C773" s="62"/>
      <c r="D773" s="62"/>
    </row>
    <row r="774" spans="3:4" x14ac:dyDescent="0.2">
      <c r="C774" s="62"/>
      <c r="D774" s="62"/>
    </row>
    <row r="775" spans="3:4" x14ac:dyDescent="0.2">
      <c r="C775" s="62"/>
      <c r="D775" s="62"/>
    </row>
    <row r="776" spans="3:4" x14ac:dyDescent="0.2">
      <c r="C776" s="62"/>
      <c r="D776" s="62"/>
    </row>
    <row r="777" spans="3:4" x14ac:dyDescent="0.2">
      <c r="C777" s="62"/>
      <c r="D777" s="62"/>
    </row>
    <row r="778" spans="3:4" x14ac:dyDescent="0.2">
      <c r="C778" s="62"/>
      <c r="D778" s="62"/>
    </row>
    <row r="779" spans="3:4" x14ac:dyDescent="0.2">
      <c r="C779" s="62"/>
      <c r="D779" s="62"/>
    </row>
    <row r="780" spans="3:4" x14ac:dyDescent="0.2">
      <c r="C780" s="62"/>
      <c r="D780" s="62"/>
    </row>
    <row r="781" spans="3:4" x14ac:dyDescent="0.2">
      <c r="C781" s="62"/>
      <c r="D781" s="62"/>
    </row>
    <row r="782" spans="3:4" x14ac:dyDescent="0.2">
      <c r="C782" s="62"/>
      <c r="D782" s="62"/>
    </row>
    <row r="783" spans="3:4" x14ac:dyDescent="0.2">
      <c r="C783" s="62"/>
      <c r="D783" s="62"/>
    </row>
    <row r="784" spans="3:4" x14ac:dyDescent="0.2">
      <c r="C784" s="62"/>
      <c r="D784" s="62"/>
    </row>
    <row r="785" spans="3:4" x14ac:dyDescent="0.2">
      <c r="C785" s="62"/>
      <c r="D785" s="62"/>
    </row>
    <row r="786" spans="3:4" x14ac:dyDescent="0.2">
      <c r="C786" s="62"/>
      <c r="D786" s="62"/>
    </row>
    <row r="787" spans="3:4" x14ac:dyDescent="0.2">
      <c r="C787" s="62"/>
      <c r="D787" s="62"/>
    </row>
    <row r="788" spans="3:4" x14ac:dyDescent="0.2">
      <c r="C788" s="62"/>
      <c r="D788" s="62"/>
    </row>
    <row r="789" spans="3:4" x14ac:dyDescent="0.2">
      <c r="C789" s="62"/>
      <c r="D789" s="62"/>
    </row>
    <row r="790" spans="3:4" x14ac:dyDescent="0.2">
      <c r="C790" s="62"/>
      <c r="D790" s="62"/>
    </row>
    <row r="791" spans="3:4" x14ac:dyDescent="0.2">
      <c r="C791" s="62"/>
      <c r="D791" s="62"/>
    </row>
    <row r="792" spans="3:4" x14ac:dyDescent="0.2">
      <c r="C792" s="62"/>
      <c r="D792" s="62"/>
    </row>
    <row r="793" spans="3:4" x14ac:dyDescent="0.2">
      <c r="C793" s="62"/>
      <c r="D793" s="62"/>
    </row>
    <row r="794" spans="3:4" x14ac:dyDescent="0.2">
      <c r="C794" s="62"/>
      <c r="D794" s="62"/>
    </row>
    <row r="795" spans="3:4" x14ac:dyDescent="0.2">
      <c r="C795" s="62"/>
      <c r="D795" s="62"/>
    </row>
    <row r="796" spans="3:4" x14ac:dyDescent="0.2">
      <c r="C796" s="62"/>
      <c r="D796" s="62"/>
    </row>
    <row r="797" spans="3:4" x14ac:dyDescent="0.2">
      <c r="C797" s="62"/>
      <c r="D797" s="62"/>
    </row>
    <row r="798" spans="3:4" x14ac:dyDescent="0.2">
      <c r="C798" s="62"/>
      <c r="D798" s="62"/>
    </row>
    <row r="799" spans="3:4" x14ac:dyDescent="0.2">
      <c r="C799" s="62"/>
      <c r="D799" s="62"/>
    </row>
    <row r="800" spans="3:4" x14ac:dyDescent="0.2">
      <c r="C800" s="62"/>
      <c r="D800" s="62"/>
    </row>
    <row r="801" spans="3:4" x14ac:dyDescent="0.2">
      <c r="C801" s="62"/>
      <c r="D801" s="62"/>
    </row>
    <row r="802" spans="3:4" x14ac:dyDescent="0.2">
      <c r="C802" s="62"/>
      <c r="D802" s="62"/>
    </row>
    <row r="803" spans="3:4" x14ac:dyDescent="0.2">
      <c r="C803" s="62"/>
      <c r="D803" s="62"/>
    </row>
    <row r="804" spans="3:4" x14ac:dyDescent="0.2">
      <c r="C804" s="62"/>
      <c r="D804" s="62"/>
    </row>
    <row r="805" spans="3:4" x14ac:dyDescent="0.2">
      <c r="C805" s="62"/>
      <c r="D805" s="62"/>
    </row>
    <row r="806" spans="3:4" x14ac:dyDescent="0.2">
      <c r="C806" s="62"/>
      <c r="D806" s="62"/>
    </row>
    <row r="807" spans="3:4" x14ac:dyDescent="0.2">
      <c r="C807" s="62"/>
      <c r="D807" s="62"/>
    </row>
    <row r="808" spans="3:4" x14ac:dyDescent="0.2">
      <c r="C808" s="62"/>
      <c r="D808" s="62"/>
    </row>
    <row r="809" spans="3:4" x14ac:dyDescent="0.2">
      <c r="C809" s="62"/>
      <c r="D809" s="62"/>
    </row>
    <row r="810" spans="3:4" x14ac:dyDescent="0.2">
      <c r="C810" s="62"/>
      <c r="D810" s="62"/>
    </row>
    <row r="811" spans="3:4" x14ac:dyDescent="0.2">
      <c r="C811" s="62"/>
      <c r="D811" s="62"/>
    </row>
    <row r="812" spans="3:4" x14ac:dyDescent="0.2">
      <c r="C812" s="62"/>
      <c r="D812" s="62"/>
    </row>
    <row r="813" spans="3:4" x14ac:dyDescent="0.2">
      <c r="C813" s="62"/>
      <c r="D813" s="62"/>
    </row>
    <row r="814" spans="3:4" x14ac:dyDescent="0.2">
      <c r="C814" s="62"/>
      <c r="D814" s="62"/>
    </row>
    <row r="815" spans="3:4" x14ac:dyDescent="0.2">
      <c r="C815" s="62"/>
      <c r="D815" s="62"/>
    </row>
    <row r="816" spans="3:4" x14ac:dyDescent="0.2">
      <c r="C816" s="62"/>
      <c r="D816" s="62"/>
    </row>
    <row r="817" spans="3:4" x14ac:dyDescent="0.2">
      <c r="C817" s="62"/>
      <c r="D817" s="62"/>
    </row>
    <row r="818" spans="3:4" x14ac:dyDescent="0.2">
      <c r="C818" s="62"/>
      <c r="D818" s="62"/>
    </row>
    <row r="819" spans="3:4" x14ac:dyDescent="0.2">
      <c r="C819" s="62"/>
      <c r="D819" s="62"/>
    </row>
    <row r="820" spans="3:4" x14ac:dyDescent="0.2">
      <c r="C820" s="62"/>
      <c r="D820" s="62"/>
    </row>
    <row r="821" spans="3:4" x14ac:dyDescent="0.2">
      <c r="C821" s="62"/>
      <c r="D821" s="62"/>
    </row>
    <row r="822" spans="3:4" x14ac:dyDescent="0.2">
      <c r="C822" s="62"/>
      <c r="D822" s="62"/>
    </row>
    <row r="823" spans="3:4" x14ac:dyDescent="0.2">
      <c r="C823" s="62"/>
      <c r="D823" s="62"/>
    </row>
    <row r="824" spans="3:4" x14ac:dyDescent="0.2">
      <c r="C824" s="62"/>
      <c r="D824" s="62"/>
    </row>
    <row r="825" spans="3:4" x14ac:dyDescent="0.2">
      <c r="C825" s="62"/>
      <c r="D825" s="62"/>
    </row>
    <row r="826" spans="3:4" x14ac:dyDescent="0.2">
      <c r="C826" s="62"/>
      <c r="D826" s="62"/>
    </row>
    <row r="827" spans="3:4" x14ac:dyDescent="0.2">
      <c r="C827" s="62"/>
      <c r="D827" s="62"/>
    </row>
    <row r="828" spans="3:4" x14ac:dyDescent="0.2">
      <c r="C828" s="62"/>
      <c r="D828" s="62"/>
    </row>
    <row r="829" spans="3:4" x14ac:dyDescent="0.2">
      <c r="C829" s="62"/>
      <c r="D829" s="62"/>
    </row>
    <row r="830" spans="3:4" x14ac:dyDescent="0.2">
      <c r="C830" s="62"/>
      <c r="D830" s="62"/>
    </row>
    <row r="831" spans="3:4" x14ac:dyDescent="0.2">
      <c r="C831" s="62"/>
      <c r="D831" s="62"/>
    </row>
    <row r="832" spans="3:4" x14ac:dyDescent="0.2">
      <c r="C832" s="62"/>
      <c r="D832" s="62"/>
    </row>
    <row r="833" spans="3:4" x14ac:dyDescent="0.2">
      <c r="C833" s="62"/>
      <c r="D833" s="62"/>
    </row>
    <row r="834" spans="3:4" x14ac:dyDescent="0.2">
      <c r="C834" s="62"/>
      <c r="D834" s="62"/>
    </row>
    <row r="835" spans="3:4" x14ac:dyDescent="0.2">
      <c r="C835" s="62"/>
      <c r="D835" s="62"/>
    </row>
    <row r="836" spans="3:4" x14ac:dyDescent="0.2">
      <c r="C836" s="62"/>
      <c r="D836" s="62"/>
    </row>
    <row r="837" spans="3:4" x14ac:dyDescent="0.2">
      <c r="C837" s="62"/>
      <c r="D837" s="62"/>
    </row>
    <row r="838" spans="3:4" x14ac:dyDescent="0.2">
      <c r="C838" s="62"/>
      <c r="D838" s="62"/>
    </row>
    <row r="839" spans="3:4" x14ac:dyDescent="0.2">
      <c r="C839" s="62"/>
      <c r="D839" s="62"/>
    </row>
    <row r="840" spans="3:4" x14ac:dyDescent="0.2">
      <c r="C840" s="62"/>
      <c r="D840" s="62"/>
    </row>
    <row r="841" spans="3:4" x14ac:dyDescent="0.2">
      <c r="C841" s="62"/>
      <c r="D841" s="62"/>
    </row>
    <row r="842" spans="3:4" x14ac:dyDescent="0.2">
      <c r="C842" s="62"/>
      <c r="D842" s="62"/>
    </row>
    <row r="843" spans="3:4" x14ac:dyDescent="0.2">
      <c r="C843" s="62"/>
      <c r="D843" s="62"/>
    </row>
    <row r="844" spans="3:4" x14ac:dyDescent="0.2">
      <c r="C844" s="62"/>
      <c r="D844" s="62"/>
    </row>
    <row r="845" spans="3:4" x14ac:dyDescent="0.2">
      <c r="C845" s="62"/>
      <c r="D845" s="62"/>
    </row>
    <row r="846" spans="3:4" x14ac:dyDescent="0.2">
      <c r="C846" s="62"/>
      <c r="D846" s="62"/>
    </row>
    <row r="847" spans="3:4" x14ac:dyDescent="0.2">
      <c r="C847" s="62"/>
      <c r="D847" s="62"/>
    </row>
    <row r="848" spans="3:4" x14ac:dyDescent="0.2">
      <c r="C848" s="62"/>
      <c r="D848" s="62"/>
    </row>
    <row r="849" spans="3:4" x14ac:dyDescent="0.2">
      <c r="C849" s="62"/>
      <c r="D849" s="62"/>
    </row>
    <row r="850" spans="3:4" x14ac:dyDescent="0.2">
      <c r="C850" s="62"/>
      <c r="D850" s="62"/>
    </row>
    <row r="851" spans="3:4" x14ac:dyDescent="0.2">
      <c r="C851" s="62"/>
      <c r="D851" s="62"/>
    </row>
    <row r="852" spans="3:4" x14ac:dyDescent="0.2">
      <c r="C852" s="62"/>
      <c r="D852" s="62"/>
    </row>
    <row r="853" spans="3:4" x14ac:dyDescent="0.2">
      <c r="C853" s="62"/>
      <c r="D853" s="62"/>
    </row>
    <row r="854" spans="3:4" x14ac:dyDescent="0.2">
      <c r="C854" s="62"/>
      <c r="D854" s="62"/>
    </row>
    <row r="855" spans="3:4" x14ac:dyDescent="0.2">
      <c r="C855" s="62"/>
      <c r="D855" s="62"/>
    </row>
    <row r="856" spans="3:4" x14ac:dyDescent="0.2">
      <c r="C856" s="62"/>
      <c r="D856" s="62"/>
    </row>
    <row r="857" spans="3:4" x14ac:dyDescent="0.2">
      <c r="C857" s="62"/>
      <c r="D857" s="62"/>
    </row>
    <row r="858" spans="3:4" x14ac:dyDescent="0.2">
      <c r="C858" s="62"/>
      <c r="D858" s="62"/>
    </row>
    <row r="859" spans="3:4" x14ac:dyDescent="0.2">
      <c r="C859" s="62"/>
      <c r="D859" s="62"/>
    </row>
    <row r="860" spans="3:4" x14ac:dyDescent="0.2">
      <c r="C860" s="62"/>
      <c r="D860" s="62"/>
    </row>
    <row r="861" spans="3:4" x14ac:dyDescent="0.2">
      <c r="C861" s="62"/>
      <c r="D861" s="62"/>
    </row>
    <row r="862" spans="3:4" x14ac:dyDescent="0.2">
      <c r="C862" s="62"/>
      <c r="D862" s="62"/>
    </row>
    <row r="863" spans="3:4" x14ac:dyDescent="0.2">
      <c r="C863" s="62"/>
      <c r="D863" s="62"/>
    </row>
    <row r="864" spans="3:4" x14ac:dyDescent="0.2">
      <c r="C864" s="62"/>
      <c r="D864" s="62"/>
    </row>
    <row r="865" spans="3:4" x14ac:dyDescent="0.2">
      <c r="C865" s="62"/>
      <c r="D865" s="62"/>
    </row>
    <row r="866" spans="3:4" x14ac:dyDescent="0.2">
      <c r="C866" s="62"/>
      <c r="D866" s="62"/>
    </row>
    <row r="867" spans="3:4" x14ac:dyDescent="0.2">
      <c r="C867" s="62"/>
      <c r="D867" s="62"/>
    </row>
    <row r="868" spans="3:4" x14ac:dyDescent="0.2">
      <c r="C868" s="62"/>
      <c r="D868" s="62"/>
    </row>
    <row r="869" spans="3:4" x14ac:dyDescent="0.2">
      <c r="C869" s="62"/>
      <c r="D869" s="62"/>
    </row>
    <row r="870" spans="3:4" x14ac:dyDescent="0.2">
      <c r="C870" s="62"/>
      <c r="D870" s="62"/>
    </row>
    <row r="871" spans="3:4" x14ac:dyDescent="0.2">
      <c r="C871" s="62"/>
      <c r="D871" s="62"/>
    </row>
    <row r="872" spans="3:4" x14ac:dyDescent="0.2">
      <c r="C872" s="62"/>
      <c r="D872" s="62"/>
    </row>
    <row r="873" spans="3:4" x14ac:dyDescent="0.2">
      <c r="C873" s="62"/>
      <c r="D873" s="62"/>
    </row>
    <row r="874" spans="3:4" x14ac:dyDescent="0.2">
      <c r="C874" s="62"/>
      <c r="D874" s="62"/>
    </row>
    <row r="875" spans="3:4" x14ac:dyDescent="0.2">
      <c r="C875" s="62"/>
      <c r="D875" s="62"/>
    </row>
    <row r="876" spans="3:4" x14ac:dyDescent="0.2">
      <c r="C876" s="62"/>
      <c r="D876" s="62"/>
    </row>
    <row r="877" spans="3:4" x14ac:dyDescent="0.2">
      <c r="C877" s="62"/>
      <c r="D877" s="62"/>
    </row>
    <row r="878" spans="3:4" x14ac:dyDescent="0.2">
      <c r="C878" s="62"/>
      <c r="D878" s="62"/>
    </row>
    <row r="879" spans="3:4" x14ac:dyDescent="0.2">
      <c r="C879" s="62"/>
      <c r="D879" s="62"/>
    </row>
    <row r="880" spans="3:4" x14ac:dyDescent="0.2">
      <c r="C880" s="62"/>
      <c r="D880" s="62"/>
    </row>
    <row r="881" spans="3:4" x14ac:dyDescent="0.2">
      <c r="C881" s="62"/>
      <c r="D881" s="62"/>
    </row>
    <row r="882" spans="3:4" x14ac:dyDescent="0.2">
      <c r="C882" s="62"/>
      <c r="D882" s="62"/>
    </row>
    <row r="883" spans="3:4" x14ac:dyDescent="0.2">
      <c r="C883" s="62"/>
      <c r="D883" s="62"/>
    </row>
    <row r="884" spans="3:4" x14ac:dyDescent="0.2">
      <c r="C884" s="62"/>
      <c r="D884" s="62"/>
    </row>
    <row r="885" spans="3:4" x14ac:dyDescent="0.2">
      <c r="C885" s="62"/>
      <c r="D885" s="62"/>
    </row>
    <row r="886" spans="3:4" x14ac:dyDescent="0.2">
      <c r="C886" s="62"/>
      <c r="D886" s="62"/>
    </row>
    <row r="887" spans="3:4" x14ac:dyDescent="0.2">
      <c r="C887" s="62"/>
      <c r="D887" s="62"/>
    </row>
    <row r="888" spans="3:4" x14ac:dyDescent="0.2">
      <c r="C888" s="62"/>
      <c r="D888" s="62"/>
    </row>
    <row r="889" spans="3:4" x14ac:dyDescent="0.2">
      <c r="C889" s="62"/>
      <c r="D889" s="62"/>
    </row>
    <row r="890" spans="3:4" x14ac:dyDescent="0.2">
      <c r="C890" s="62"/>
      <c r="D890" s="62"/>
    </row>
    <row r="891" spans="3:4" x14ac:dyDescent="0.2">
      <c r="C891" s="62"/>
      <c r="D891" s="62"/>
    </row>
    <row r="892" spans="3:4" x14ac:dyDescent="0.2">
      <c r="C892" s="62"/>
      <c r="D892" s="62"/>
    </row>
    <row r="893" spans="3:4" x14ac:dyDescent="0.2">
      <c r="C893" s="62"/>
      <c r="D893" s="62"/>
    </row>
    <row r="894" spans="3:4" x14ac:dyDescent="0.2">
      <c r="C894" s="62"/>
      <c r="D894" s="62"/>
    </row>
    <row r="895" spans="3:4" x14ac:dyDescent="0.2">
      <c r="C895" s="62"/>
      <c r="D895" s="62"/>
    </row>
    <row r="896" spans="3:4" x14ac:dyDescent="0.2">
      <c r="C896" s="62"/>
      <c r="D896" s="62"/>
    </row>
    <row r="897" spans="3:4" x14ac:dyDescent="0.2">
      <c r="C897" s="62"/>
      <c r="D897" s="62"/>
    </row>
    <row r="898" spans="3:4" x14ac:dyDescent="0.2">
      <c r="C898" s="62"/>
      <c r="D898" s="62"/>
    </row>
    <row r="899" spans="3:4" x14ac:dyDescent="0.2">
      <c r="C899" s="62"/>
      <c r="D899" s="62"/>
    </row>
    <row r="900" spans="3:4" x14ac:dyDescent="0.2">
      <c r="C900" s="62"/>
      <c r="D900" s="62"/>
    </row>
    <row r="901" spans="3:4" x14ac:dyDescent="0.2">
      <c r="C901" s="62"/>
      <c r="D901" s="62"/>
    </row>
    <row r="902" spans="3:4" x14ac:dyDescent="0.2">
      <c r="C902" s="62"/>
      <c r="D902" s="62"/>
    </row>
    <row r="903" spans="3:4" x14ac:dyDescent="0.2">
      <c r="C903" s="62"/>
      <c r="D903" s="62"/>
    </row>
    <row r="904" spans="3:4" x14ac:dyDescent="0.2">
      <c r="C904" s="62"/>
      <c r="D904" s="62"/>
    </row>
    <row r="905" spans="3:4" x14ac:dyDescent="0.2">
      <c r="C905" s="62"/>
      <c r="D905" s="62"/>
    </row>
    <row r="906" spans="3:4" x14ac:dyDescent="0.2">
      <c r="C906" s="62"/>
      <c r="D906" s="62"/>
    </row>
    <row r="907" spans="3:4" x14ac:dyDescent="0.2">
      <c r="C907" s="62"/>
      <c r="D907" s="62"/>
    </row>
    <row r="908" spans="3:4" x14ac:dyDescent="0.2">
      <c r="C908" s="62"/>
      <c r="D908" s="62"/>
    </row>
    <row r="909" spans="3:4" x14ac:dyDescent="0.2">
      <c r="C909" s="62"/>
      <c r="D909" s="62"/>
    </row>
    <row r="910" spans="3:4" x14ac:dyDescent="0.2">
      <c r="C910" s="62"/>
      <c r="D910" s="62"/>
    </row>
    <row r="911" spans="3:4" x14ac:dyDescent="0.2">
      <c r="C911" s="62"/>
      <c r="D911" s="62"/>
    </row>
    <row r="912" spans="3:4" x14ac:dyDescent="0.2">
      <c r="C912" s="62"/>
      <c r="D912" s="62"/>
    </row>
    <row r="913" spans="3:4" x14ac:dyDescent="0.2">
      <c r="C913" s="62"/>
      <c r="D913" s="62"/>
    </row>
    <row r="914" spans="3:4" x14ac:dyDescent="0.2">
      <c r="C914" s="62"/>
      <c r="D914" s="62"/>
    </row>
    <row r="915" spans="3:4" x14ac:dyDescent="0.2">
      <c r="C915" s="62"/>
      <c r="D915" s="62"/>
    </row>
    <row r="916" spans="3:4" x14ac:dyDescent="0.2">
      <c r="C916" s="62"/>
      <c r="D916" s="62"/>
    </row>
    <row r="917" spans="3:4" x14ac:dyDescent="0.2">
      <c r="C917" s="62"/>
      <c r="D917" s="62"/>
    </row>
    <row r="918" spans="3:4" x14ac:dyDescent="0.2">
      <c r="C918" s="62"/>
      <c r="D918" s="62"/>
    </row>
    <row r="919" spans="3:4" x14ac:dyDescent="0.2">
      <c r="C919" s="62"/>
      <c r="D919" s="62"/>
    </row>
    <row r="920" spans="3:4" x14ac:dyDescent="0.2">
      <c r="C920" s="62"/>
      <c r="D920" s="62"/>
    </row>
    <row r="921" spans="3:4" x14ac:dyDescent="0.2">
      <c r="C921" s="62"/>
      <c r="D921" s="62"/>
    </row>
    <row r="922" spans="3:4" x14ac:dyDescent="0.2">
      <c r="C922" s="62"/>
      <c r="D922" s="62"/>
    </row>
    <row r="923" spans="3:4" x14ac:dyDescent="0.2">
      <c r="C923" s="62"/>
      <c r="D923" s="62"/>
    </row>
    <row r="924" spans="3:4" x14ac:dyDescent="0.2">
      <c r="C924" s="62"/>
      <c r="D924" s="62"/>
    </row>
    <row r="925" spans="3:4" x14ac:dyDescent="0.2">
      <c r="C925" s="62"/>
      <c r="D925" s="62"/>
    </row>
    <row r="926" spans="3:4" x14ac:dyDescent="0.2">
      <c r="C926" s="62"/>
      <c r="D926" s="62"/>
    </row>
    <row r="927" spans="3:4" x14ac:dyDescent="0.2">
      <c r="C927" s="62"/>
      <c r="D927" s="62"/>
    </row>
    <row r="928" spans="3:4" x14ac:dyDescent="0.2">
      <c r="C928" s="62"/>
      <c r="D928" s="62"/>
    </row>
    <row r="929" spans="3:4" x14ac:dyDescent="0.2">
      <c r="C929" s="62"/>
      <c r="D929" s="62"/>
    </row>
    <row r="930" spans="3:4" x14ac:dyDescent="0.2">
      <c r="C930" s="62"/>
      <c r="D930" s="62"/>
    </row>
    <row r="931" spans="3:4" x14ac:dyDescent="0.2">
      <c r="C931" s="62"/>
      <c r="D931" s="62"/>
    </row>
    <row r="932" spans="3:4" x14ac:dyDescent="0.2">
      <c r="C932" s="62"/>
      <c r="D932" s="62"/>
    </row>
    <row r="933" spans="3:4" x14ac:dyDescent="0.2">
      <c r="C933" s="62"/>
      <c r="D933" s="62"/>
    </row>
    <row r="934" spans="3:4" x14ac:dyDescent="0.2">
      <c r="C934" s="62"/>
      <c r="D934" s="62"/>
    </row>
    <row r="935" spans="3:4" x14ac:dyDescent="0.2">
      <c r="C935" s="62"/>
      <c r="D935" s="62"/>
    </row>
    <row r="936" spans="3:4" x14ac:dyDescent="0.2">
      <c r="C936" s="62"/>
      <c r="D936" s="62"/>
    </row>
    <row r="937" spans="3:4" x14ac:dyDescent="0.2">
      <c r="C937" s="62"/>
      <c r="D937" s="62"/>
    </row>
    <row r="938" spans="3:4" x14ac:dyDescent="0.2">
      <c r="C938" s="62"/>
      <c r="D938" s="62"/>
    </row>
    <row r="939" spans="3:4" x14ac:dyDescent="0.2">
      <c r="C939" s="62"/>
      <c r="D939" s="62"/>
    </row>
    <row r="940" spans="3:4" x14ac:dyDescent="0.2">
      <c r="C940" s="62"/>
      <c r="D940" s="62"/>
    </row>
    <row r="941" spans="3:4" x14ac:dyDescent="0.2">
      <c r="C941" s="62"/>
      <c r="D941" s="62"/>
    </row>
    <row r="942" spans="3:4" x14ac:dyDescent="0.2">
      <c r="C942" s="62"/>
      <c r="D942" s="62"/>
    </row>
    <row r="943" spans="3:4" x14ac:dyDescent="0.2">
      <c r="C943" s="62"/>
      <c r="D943" s="62"/>
    </row>
    <row r="944" spans="3:4" x14ac:dyDescent="0.2">
      <c r="C944" s="62"/>
      <c r="D944" s="62"/>
    </row>
    <row r="945" spans="3:4" x14ac:dyDescent="0.2">
      <c r="C945" s="62"/>
      <c r="D945" s="62"/>
    </row>
    <row r="946" spans="3:4" x14ac:dyDescent="0.2">
      <c r="C946" s="62"/>
      <c r="D946" s="62"/>
    </row>
    <row r="947" spans="3:4" x14ac:dyDescent="0.2">
      <c r="C947" s="62"/>
      <c r="D947" s="62"/>
    </row>
    <row r="948" spans="3:4" x14ac:dyDescent="0.2">
      <c r="C948" s="62"/>
      <c r="D948" s="62"/>
    </row>
    <row r="949" spans="3:4" x14ac:dyDescent="0.2">
      <c r="C949" s="62"/>
      <c r="D949" s="62"/>
    </row>
    <row r="950" spans="3:4" x14ac:dyDescent="0.2">
      <c r="C950" s="62"/>
      <c r="D950" s="62"/>
    </row>
    <row r="951" spans="3:4" x14ac:dyDescent="0.2">
      <c r="C951" s="62"/>
      <c r="D951" s="62"/>
    </row>
    <row r="952" spans="3:4" x14ac:dyDescent="0.2">
      <c r="C952" s="62"/>
      <c r="D952" s="62"/>
    </row>
    <row r="953" spans="3:4" x14ac:dyDescent="0.2">
      <c r="C953" s="62"/>
      <c r="D953" s="62"/>
    </row>
    <row r="954" spans="3:4" x14ac:dyDescent="0.2">
      <c r="C954" s="62"/>
      <c r="D954" s="62"/>
    </row>
    <row r="955" spans="3:4" x14ac:dyDescent="0.2">
      <c r="C955" s="62"/>
      <c r="D955" s="62"/>
    </row>
    <row r="956" spans="3:4" x14ac:dyDescent="0.2">
      <c r="C956" s="62"/>
      <c r="D956" s="62"/>
    </row>
    <row r="957" spans="3:4" x14ac:dyDescent="0.2">
      <c r="C957" s="62"/>
      <c r="D957" s="62"/>
    </row>
    <row r="958" spans="3:4" x14ac:dyDescent="0.2">
      <c r="C958" s="62"/>
      <c r="D958" s="62"/>
    </row>
    <row r="959" spans="3:4" x14ac:dyDescent="0.2">
      <c r="C959" s="62"/>
      <c r="D959" s="62"/>
    </row>
    <row r="960" spans="3:4" x14ac:dyDescent="0.2">
      <c r="C960" s="62"/>
      <c r="D960" s="62"/>
    </row>
    <row r="961" spans="3:4" x14ac:dyDescent="0.2">
      <c r="C961" s="62"/>
      <c r="D961" s="62"/>
    </row>
    <row r="962" spans="3:4" x14ac:dyDescent="0.2">
      <c r="C962" s="62"/>
      <c r="D962" s="62"/>
    </row>
    <row r="963" spans="3:4" x14ac:dyDescent="0.2">
      <c r="C963" s="62"/>
      <c r="D963" s="62"/>
    </row>
    <row r="964" spans="3:4" x14ac:dyDescent="0.2">
      <c r="C964" s="62"/>
      <c r="D964" s="62"/>
    </row>
    <row r="965" spans="3:4" x14ac:dyDescent="0.2">
      <c r="C965" s="62"/>
      <c r="D965" s="62"/>
    </row>
    <row r="966" spans="3:4" x14ac:dyDescent="0.2">
      <c r="C966" s="62"/>
      <c r="D966" s="62"/>
    </row>
    <row r="967" spans="3:4" x14ac:dyDescent="0.2">
      <c r="C967" s="62"/>
      <c r="D967" s="62"/>
    </row>
    <row r="968" spans="3:4" x14ac:dyDescent="0.2">
      <c r="C968" s="62"/>
      <c r="D968" s="62"/>
    </row>
    <row r="969" spans="3:4" x14ac:dyDescent="0.2">
      <c r="C969" s="62"/>
      <c r="D969" s="62"/>
    </row>
    <row r="970" spans="3:4" x14ac:dyDescent="0.2">
      <c r="C970" s="62"/>
      <c r="D970" s="62"/>
    </row>
    <row r="971" spans="3:4" x14ac:dyDescent="0.2">
      <c r="C971" s="62"/>
      <c r="D971" s="62"/>
    </row>
    <row r="972" spans="3:4" x14ac:dyDescent="0.2">
      <c r="C972" s="62"/>
      <c r="D972" s="62"/>
    </row>
    <row r="973" spans="3:4" x14ac:dyDescent="0.2">
      <c r="C973" s="62"/>
      <c r="D973" s="62"/>
    </row>
    <row r="974" spans="3:4" x14ac:dyDescent="0.2">
      <c r="C974" s="62"/>
      <c r="D974" s="62"/>
    </row>
    <row r="975" spans="3:4" x14ac:dyDescent="0.2">
      <c r="C975" s="62"/>
      <c r="D975" s="62"/>
    </row>
    <row r="976" spans="3:4" x14ac:dyDescent="0.2">
      <c r="C976" s="62"/>
      <c r="D976" s="62"/>
    </row>
    <row r="977" spans="3:4" x14ac:dyDescent="0.2">
      <c r="C977" s="62"/>
      <c r="D977" s="62"/>
    </row>
    <row r="978" spans="3:4" x14ac:dyDescent="0.2">
      <c r="C978" s="62"/>
      <c r="D978" s="62"/>
    </row>
    <row r="979" spans="3:4" x14ac:dyDescent="0.2">
      <c r="C979" s="62"/>
      <c r="D979" s="62"/>
    </row>
    <row r="980" spans="3:4" x14ac:dyDescent="0.2">
      <c r="C980" s="62"/>
      <c r="D980" s="62"/>
    </row>
    <row r="981" spans="3:4" x14ac:dyDescent="0.2">
      <c r="C981" s="62"/>
      <c r="D981" s="62"/>
    </row>
    <row r="982" spans="3:4" x14ac:dyDescent="0.2">
      <c r="C982" s="62"/>
      <c r="D982" s="62"/>
    </row>
    <row r="983" spans="3:4" x14ac:dyDescent="0.2">
      <c r="C983" s="62"/>
      <c r="D983" s="62"/>
    </row>
    <row r="984" spans="3:4" x14ac:dyDescent="0.2">
      <c r="C984" s="62"/>
      <c r="D984" s="62"/>
    </row>
    <row r="985" spans="3:4" x14ac:dyDescent="0.2">
      <c r="C985" s="62"/>
      <c r="D985" s="62"/>
    </row>
    <row r="986" spans="3:4" x14ac:dyDescent="0.2">
      <c r="C986" s="62"/>
      <c r="D986" s="62"/>
    </row>
    <row r="987" spans="3:4" x14ac:dyDescent="0.2">
      <c r="C987" s="62"/>
      <c r="D987" s="62"/>
    </row>
    <row r="988" spans="3:4" x14ac:dyDescent="0.2">
      <c r="C988" s="62"/>
      <c r="D988" s="62"/>
    </row>
    <row r="989" spans="3:4" x14ac:dyDescent="0.2">
      <c r="C989" s="62"/>
      <c r="D989" s="62"/>
    </row>
    <row r="990" spans="3:4" x14ac:dyDescent="0.2">
      <c r="C990" s="62"/>
      <c r="D990" s="62"/>
    </row>
    <row r="991" spans="3:4" x14ac:dyDescent="0.2">
      <c r="C991" s="62"/>
      <c r="D991" s="62"/>
    </row>
    <row r="992" spans="3:4" x14ac:dyDescent="0.2">
      <c r="C992" s="62"/>
      <c r="D992" s="62"/>
    </row>
    <row r="993" spans="3:4" x14ac:dyDescent="0.2">
      <c r="C993" s="62"/>
      <c r="D993" s="62"/>
    </row>
    <row r="994" spans="3:4" x14ac:dyDescent="0.2">
      <c r="C994" s="62"/>
      <c r="D994" s="62"/>
    </row>
    <row r="995" spans="3:4" x14ac:dyDescent="0.2">
      <c r="C995" s="62"/>
      <c r="D995" s="62"/>
    </row>
    <row r="996" spans="3:4" x14ac:dyDescent="0.2">
      <c r="C996" s="62"/>
      <c r="D996" s="62"/>
    </row>
    <row r="997" spans="3:4" x14ac:dyDescent="0.2">
      <c r="C997" s="62"/>
      <c r="D997" s="62"/>
    </row>
    <row r="998" spans="3:4" x14ac:dyDescent="0.2">
      <c r="C998" s="62"/>
      <c r="D998" s="62"/>
    </row>
    <row r="999" spans="3:4" x14ac:dyDescent="0.2">
      <c r="C999" s="62"/>
      <c r="D999" s="62"/>
    </row>
    <row r="1000" spans="3:4" x14ac:dyDescent="0.2">
      <c r="C1000" s="62"/>
      <c r="D1000" s="62"/>
    </row>
    <row r="1001" spans="3:4" x14ac:dyDescent="0.2">
      <c r="C1001" s="62"/>
      <c r="D1001" s="62"/>
    </row>
    <row r="1002" spans="3:4" x14ac:dyDescent="0.2">
      <c r="C1002" s="62"/>
      <c r="D1002" s="62"/>
    </row>
    <row r="1003" spans="3:4" x14ac:dyDescent="0.2">
      <c r="C1003" s="62"/>
      <c r="D1003" s="62"/>
    </row>
    <row r="1004" spans="3:4" x14ac:dyDescent="0.2">
      <c r="C1004" s="62"/>
      <c r="D1004" s="62"/>
    </row>
    <row r="1005" spans="3:4" x14ac:dyDescent="0.2">
      <c r="C1005" s="62"/>
      <c r="D1005" s="62"/>
    </row>
    <row r="1006" spans="3:4" x14ac:dyDescent="0.2">
      <c r="C1006" s="62"/>
      <c r="D1006" s="62"/>
    </row>
    <row r="1007" spans="3:4" x14ac:dyDescent="0.2">
      <c r="C1007" s="62"/>
      <c r="D1007" s="62"/>
    </row>
    <row r="1008" spans="3:4" x14ac:dyDescent="0.2">
      <c r="C1008" s="62"/>
      <c r="D1008" s="62"/>
    </row>
    <row r="1009" spans="3:4" x14ac:dyDescent="0.2">
      <c r="C1009" s="62"/>
      <c r="D1009" s="62"/>
    </row>
    <row r="1010" spans="3:4" x14ac:dyDescent="0.2">
      <c r="C1010" s="62"/>
      <c r="D1010" s="62"/>
    </row>
    <row r="1011" spans="3:4" x14ac:dyDescent="0.2">
      <c r="C1011" s="62"/>
      <c r="D1011" s="62"/>
    </row>
    <row r="1012" spans="3:4" x14ac:dyDescent="0.2">
      <c r="C1012" s="62"/>
      <c r="D1012" s="62"/>
    </row>
    <row r="1013" spans="3:4" x14ac:dyDescent="0.2">
      <c r="C1013" s="62"/>
      <c r="D1013" s="62"/>
    </row>
    <row r="1014" spans="3:4" x14ac:dyDescent="0.2">
      <c r="C1014" s="62"/>
      <c r="D1014" s="62"/>
    </row>
    <row r="1015" spans="3:4" x14ac:dyDescent="0.2">
      <c r="C1015" s="62"/>
      <c r="D1015" s="62"/>
    </row>
    <row r="1016" spans="3:4" x14ac:dyDescent="0.2">
      <c r="C1016" s="62"/>
      <c r="D1016" s="62"/>
    </row>
    <row r="1017" spans="3:4" x14ac:dyDescent="0.2">
      <c r="C1017" s="62"/>
      <c r="D1017" s="62"/>
    </row>
    <row r="1018" spans="3:4" x14ac:dyDescent="0.2">
      <c r="C1018" s="62"/>
      <c r="D1018" s="62"/>
    </row>
    <row r="1019" spans="3:4" x14ac:dyDescent="0.2">
      <c r="C1019" s="62"/>
      <c r="D1019" s="62"/>
    </row>
    <row r="1020" spans="3:4" x14ac:dyDescent="0.2">
      <c r="C1020" s="62"/>
      <c r="D1020" s="62"/>
    </row>
    <row r="1021" spans="3:4" x14ac:dyDescent="0.2">
      <c r="C1021" s="62"/>
      <c r="D1021" s="62"/>
    </row>
    <row r="1022" spans="3:4" x14ac:dyDescent="0.2">
      <c r="C1022" s="62"/>
      <c r="D1022" s="62"/>
    </row>
    <row r="1023" spans="3:4" x14ac:dyDescent="0.2">
      <c r="C1023" s="62"/>
      <c r="D1023" s="62"/>
    </row>
    <row r="1024" spans="3:4" x14ac:dyDescent="0.2">
      <c r="C1024" s="62"/>
      <c r="D1024" s="62"/>
    </row>
    <row r="1025" spans="3:4" x14ac:dyDescent="0.2">
      <c r="C1025" s="62"/>
      <c r="D1025" s="62"/>
    </row>
    <row r="1026" spans="3:4" x14ac:dyDescent="0.2">
      <c r="C1026" s="62"/>
      <c r="D1026" s="62"/>
    </row>
    <row r="1027" spans="3:4" x14ac:dyDescent="0.2">
      <c r="C1027" s="62"/>
      <c r="D1027" s="62"/>
    </row>
    <row r="1028" spans="3:4" x14ac:dyDescent="0.2">
      <c r="C1028" s="62"/>
      <c r="D1028" s="62"/>
    </row>
    <row r="1029" spans="3:4" x14ac:dyDescent="0.2">
      <c r="C1029" s="62"/>
      <c r="D1029" s="62"/>
    </row>
    <row r="1030" spans="3:4" x14ac:dyDescent="0.2">
      <c r="C1030" s="62"/>
      <c r="D1030" s="62"/>
    </row>
    <row r="1031" spans="3:4" x14ac:dyDescent="0.2">
      <c r="C1031" s="62"/>
      <c r="D1031" s="62"/>
    </row>
    <row r="1032" spans="3:4" x14ac:dyDescent="0.2">
      <c r="C1032" s="62"/>
      <c r="D1032" s="62"/>
    </row>
    <row r="1033" spans="3:4" x14ac:dyDescent="0.2">
      <c r="C1033" s="62"/>
      <c r="D1033" s="62"/>
    </row>
    <row r="1034" spans="3:4" x14ac:dyDescent="0.2">
      <c r="C1034" s="62"/>
      <c r="D1034" s="62"/>
    </row>
    <row r="1035" spans="3:4" x14ac:dyDescent="0.2">
      <c r="C1035" s="62"/>
      <c r="D1035" s="62"/>
    </row>
    <row r="1036" spans="3:4" x14ac:dyDescent="0.2">
      <c r="C1036" s="62"/>
      <c r="D1036" s="62"/>
    </row>
    <row r="1037" spans="3:4" x14ac:dyDescent="0.2">
      <c r="C1037" s="62"/>
      <c r="D1037" s="62"/>
    </row>
    <row r="1038" spans="3:4" x14ac:dyDescent="0.2">
      <c r="C1038" s="62"/>
      <c r="D1038" s="62"/>
    </row>
    <row r="1039" spans="3:4" x14ac:dyDescent="0.2">
      <c r="C1039" s="62"/>
      <c r="D1039" s="62"/>
    </row>
    <row r="1040" spans="3:4" x14ac:dyDescent="0.2">
      <c r="C1040" s="62"/>
      <c r="D1040" s="62"/>
    </row>
    <row r="1041" spans="3:4" x14ac:dyDescent="0.2">
      <c r="C1041" s="62"/>
      <c r="D1041" s="62"/>
    </row>
    <row r="1042" spans="3:4" x14ac:dyDescent="0.2">
      <c r="C1042" s="62"/>
      <c r="D1042" s="62"/>
    </row>
    <row r="1043" spans="3:4" x14ac:dyDescent="0.2">
      <c r="C1043" s="62"/>
      <c r="D1043" s="62"/>
    </row>
    <row r="1044" spans="3:4" x14ac:dyDescent="0.2">
      <c r="C1044" s="62"/>
      <c r="D1044" s="62"/>
    </row>
    <row r="1045" spans="3:4" x14ac:dyDescent="0.2">
      <c r="C1045" s="62"/>
      <c r="D1045" s="62"/>
    </row>
    <row r="1046" spans="3:4" x14ac:dyDescent="0.2">
      <c r="C1046" s="62"/>
      <c r="D1046" s="62"/>
    </row>
    <row r="1047" spans="3:4" x14ac:dyDescent="0.2">
      <c r="C1047" s="62"/>
      <c r="D1047" s="62"/>
    </row>
    <row r="1048" spans="3:4" x14ac:dyDescent="0.2">
      <c r="C1048" s="62"/>
      <c r="D1048" s="62"/>
    </row>
    <row r="1049" spans="3:4" x14ac:dyDescent="0.2">
      <c r="C1049" s="62"/>
      <c r="D1049" s="62"/>
    </row>
    <row r="1050" spans="3:4" x14ac:dyDescent="0.2">
      <c r="C1050" s="62"/>
      <c r="D1050" s="62"/>
    </row>
    <row r="1051" spans="3:4" x14ac:dyDescent="0.2">
      <c r="C1051" s="62"/>
      <c r="D1051" s="62"/>
    </row>
    <row r="1052" spans="3:4" x14ac:dyDescent="0.2">
      <c r="C1052" s="62"/>
      <c r="D1052" s="62"/>
    </row>
    <row r="1053" spans="3:4" x14ac:dyDescent="0.2">
      <c r="C1053" s="62"/>
      <c r="D1053" s="62"/>
    </row>
    <row r="1054" spans="3:4" x14ac:dyDescent="0.2">
      <c r="C1054" s="62"/>
      <c r="D1054" s="62"/>
    </row>
    <row r="1055" spans="3:4" x14ac:dyDescent="0.2">
      <c r="C1055" s="62"/>
      <c r="D1055" s="62"/>
    </row>
    <row r="1056" spans="3:4" x14ac:dyDescent="0.2">
      <c r="C1056" s="62"/>
      <c r="D1056" s="62"/>
    </row>
    <row r="1057" spans="3:4" x14ac:dyDescent="0.2">
      <c r="C1057" s="62"/>
      <c r="D1057" s="62"/>
    </row>
    <row r="1058" spans="3:4" x14ac:dyDescent="0.2">
      <c r="C1058" s="62"/>
      <c r="D1058" s="62"/>
    </row>
    <row r="1059" spans="3:4" x14ac:dyDescent="0.2">
      <c r="C1059" s="62"/>
      <c r="D1059" s="62"/>
    </row>
    <row r="1060" spans="3:4" x14ac:dyDescent="0.2">
      <c r="C1060" s="62"/>
      <c r="D1060" s="62"/>
    </row>
    <row r="1061" spans="3:4" x14ac:dyDescent="0.2">
      <c r="C1061" s="62"/>
      <c r="D1061" s="62"/>
    </row>
    <row r="1062" spans="3:4" x14ac:dyDescent="0.2">
      <c r="C1062" s="62"/>
      <c r="D1062" s="62"/>
    </row>
    <row r="1063" spans="3:4" x14ac:dyDescent="0.2">
      <c r="C1063" s="62"/>
      <c r="D1063" s="62"/>
    </row>
    <row r="1064" spans="3:4" x14ac:dyDescent="0.2">
      <c r="C1064" s="62"/>
      <c r="D1064" s="62"/>
    </row>
    <row r="1065" spans="3:4" x14ac:dyDescent="0.2">
      <c r="C1065" s="62"/>
      <c r="D1065" s="62"/>
    </row>
    <row r="1066" spans="3:4" x14ac:dyDescent="0.2">
      <c r="C1066" s="62"/>
      <c r="D1066" s="62"/>
    </row>
    <row r="1067" spans="3:4" x14ac:dyDescent="0.2">
      <c r="C1067" s="62"/>
      <c r="D1067" s="62"/>
    </row>
    <row r="1068" spans="3:4" x14ac:dyDescent="0.2">
      <c r="C1068" s="62"/>
      <c r="D1068" s="62"/>
    </row>
    <row r="1069" spans="3:4" x14ac:dyDescent="0.2">
      <c r="C1069" s="62"/>
      <c r="D1069" s="62"/>
    </row>
    <row r="1070" spans="3:4" x14ac:dyDescent="0.2">
      <c r="C1070" s="62"/>
      <c r="D1070" s="62"/>
    </row>
    <row r="1071" spans="3:4" x14ac:dyDescent="0.2">
      <c r="C1071" s="62"/>
      <c r="D1071" s="62"/>
    </row>
    <row r="1072" spans="3:4" x14ac:dyDescent="0.2">
      <c r="C1072" s="62"/>
      <c r="D1072" s="62"/>
    </row>
    <row r="1073" spans="3:4" x14ac:dyDescent="0.2">
      <c r="C1073" s="62"/>
      <c r="D1073" s="62"/>
    </row>
    <row r="1074" spans="3:4" x14ac:dyDescent="0.2">
      <c r="C1074" s="62"/>
      <c r="D1074" s="62"/>
    </row>
    <row r="1075" spans="3:4" x14ac:dyDescent="0.2">
      <c r="C1075" s="62"/>
      <c r="D1075" s="62"/>
    </row>
    <row r="1076" spans="3:4" x14ac:dyDescent="0.2">
      <c r="C1076" s="62"/>
      <c r="D1076" s="62"/>
    </row>
    <row r="1077" spans="3:4" x14ac:dyDescent="0.2">
      <c r="C1077" s="62"/>
      <c r="D1077" s="62"/>
    </row>
    <row r="1078" spans="3:4" x14ac:dyDescent="0.2">
      <c r="C1078" s="62"/>
      <c r="D1078" s="62"/>
    </row>
    <row r="1079" spans="3:4" x14ac:dyDescent="0.2">
      <c r="C1079" s="62"/>
      <c r="D1079" s="62"/>
    </row>
    <row r="1080" spans="3:4" x14ac:dyDescent="0.2">
      <c r="C1080" s="62"/>
      <c r="D1080" s="62"/>
    </row>
    <row r="1081" spans="3:4" x14ac:dyDescent="0.2">
      <c r="C1081" s="62"/>
      <c r="D1081" s="62"/>
    </row>
    <row r="1082" spans="3:4" x14ac:dyDescent="0.2">
      <c r="C1082" s="62"/>
      <c r="D1082" s="62"/>
    </row>
    <row r="1083" spans="3:4" x14ac:dyDescent="0.2">
      <c r="C1083" s="62"/>
      <c r="D1083" s="62"/>
    </row>
    <row r="1084" spans="3:4" x14ac:dyDescent="0.2">
      <c r="C1084" s="62"/>
      <c r="D1084" s="62"/>
    </row>
    <row r="1085" spans="3:4" x14ac:dyDescent="0.2">
      <c r="C1085" s="62"/>
      <c r="D1085" s="62"/>
    </row>
    <row r="1086" spans="3:4" x14ac:dyDescent="0.2">
      <c r="C1086" s="62"/>
      <c r="D1086" s="62"/>
    </row>
    <row r="1087" spans="3:4" x14ac:dyDescent="0.2">
      <c r="C1087" s="62"/>
      <c r="D1087" s="62"/>
    </row>
    <row r="1088" spans="3:4" x14ac:dyDescent="0.2">
      <c r="C1088" s="62"/>
      <c r="D1088" s="62"/>
    </row>
    <row r="1089" spans="3:4" x14ac:dyDescent="0.2">
      <c r="C1089" s="62"/>
      <c r="D1089" s="62"/>
    </row>
    <row r="1090" spans="3:4" x14ac:dyDescent="0.2">
      <c r="C1090" s="62"/>
      <c r="D1090" s="62"/>
    </row>
    <row r="1091" spans="3:4" x14ac:dyDescent="0.2">
      <c r="C1091" s="62"/>
      <c r="D1091" s="62"/>
    </row>
    <row r="1092" spans="3:4" x14ac:dyDescent="0.2">
      <c r="C1092" s="62"/>
      <c r="D1092" s="62"/>
    </row>
    <row r="1093" spans="3:4" x14ac:dyDescent="0.2">
      <c r="C1093" s="62"/>
      <c r="D1093" s="62"/>
    </row>
    <row r="1094" spans="3:4" x14ac:dyDescent="0.2">
      <c r="C1094" s="62"/>
      <c r="D1094" s="62"/>
    </row>
    <row r="1095" spans="3:4" x14ac:dyDescent="0.2">
      <c r="C1095" s="62"/>
      <c r="D1095" s="62"/>
    </row>
    <row r="1096" spans="3:4" x14ac:dyDescent="0.2">
      <c r="C1096" s="62"/>
      <c r="D1096" s="62"/>
    </row>
    <row r="1097" spans="3:4" x14ac:dyDescent="0.2">
      <c r="C1097" s="62"/>
      <c r="D1097" s="62"/>
    </row>
    <row r="1098" spans="3:4" x14ac:dyDescent="0.2">
      <c r="C1098" s="62"/>
      <c r="D1098" s="62"/>
    </row>
    <row r="1099" spans="3:4" x14ac:dyDescent="0.2">
      <c r="C1099" s="62"/>
      <c r="D1099" s="62"/>
    </row>
    <row r="1100" spans="3:4" x14ac:dyDescent="0.2">
      <c r="C1100" s="62"/>
      <c r="D1100" s="62"/>
    </row>
    <row r="1101" spans="3:4" x14ac:dyDescent="0.2">
      <c r="C1101" s="62"/>
      <c r="D1101" s="62"/>
    </row>
    <row r="1102" spans="3:4" x14ac:dyDescent="0.2">
      <c r="C1102" s="62"/>
      <c r="D1102" s="62"/>
    </row>
    <row r="1103" spans="3:4" x14ac:dyDescent="0.2">
      <c r="C1103" s="62"/>
      <c r="D1103" s="62"/>
    </row>
    <row r="1104" spans="3:4" x14ac:dyDescent="0.2">
      <c r="C1104" s="62"/>
      <c r="D1104" s="62"/>
    </row>
    <row r="1105" spans="3:4" x14ac:dyDescent="0.2">
      <c r="C1105" s="62"/>
      <c r="D1105" s="62"/>
    </row>
    <row r="1106" spans="3:4" x14ac:dyDescent="0.2">
      <c r="C1106" s="62"/>
      <c r="D1106" s="62"/>
    </row>
    <row r="1107" spans="3:4" x14ac:dyDescent="0.2">
      <c r="C1107" s="62"/>
      <c r="D1107" s="62"/>
    </row>
    <row r="1108" spans="3:4" x14ac:dyDescent="0.2">
      <c r="C1108" s="62"/>
      <c r="D1108" s="62"/>
    </row>
    <row r="1109" spans="3:4" x14ac:dyDescent="0.2">
      <c r="C1109" s="62"/>
      <c r="D1109" s="62"/>
    </row>
    <row r="1110" spans="3:4" x14ac:dyDescent="0.2">
      <c r="C1110" s="62"/>
      <c r="D1110" s="62"/>
    </row>
    <row r="1111" spans="3:4" x14ac:dyDescent="0.2">
      <c r="C1111" s="62"/>
      <c r="D1111" s="62"/>
    </row>
    <row r="1112" spans="3:4" x14ac:dyDescent="0.2">
      <c r="C1112" s="62"/>
      <c r="D1112" s="62"/>
    </row>
    <row r="1113" spans="3:4" x14ac:dyDescent="0.2">
      <c r="C1113" s="62"/>
      <c r="D1113" s="62"/>
    </row>
    <row r="1114" spans="3:4" x14ac:dyDescent="0.2">
      <c r="C1114" s="62"/>
      <c r="D1114" s="62"/>
    </row>
    <row r="1115" spans="3:4" x14ac:dyDescent="0.2">
      <c r="C1115" s="62"/>
      <c r="D1115" s="62"/>
    </row>
    <row r="1116" spans="3:4" x14ac:dyDescent="0.2">
      <c r="C1116" s="62"/>
      <c r="D1116" s="62"/>
    </row>
    <row r="1117" spans="3:4" x14ac:dyDescent="0.2">
      <c r="C1117" s="62"/>
      <c r="D1117" s="62"/>
    </row>
    <row r="1118" spans="3:4" x14ac:dyDescent="0.2">
      <c r="C1118" s="62"/>
      <c r="D1118" s="62"/>
    </row>
    <row r="1119" spans="3:4" x14ac:dyDescent="0.2">
      <c r="C1119" s="62"/>
      <c r="D1119" s="62"/>
    </row>
    <row r="1120" spans="3:4" x14ac:dyDescent="0.2">
      <c r="C1120" s="62"/>
      <c r="D1120" s="62"/>
    </row>
    <row r="1121" spans="3:4" x14ac:dyDescent="0.2">
      <c r="C1121" s="62"/>
      <c r="D1121" s="62"/>
    </row>
    <row r="1122" spans="3:4" x14ac:dyDescent="0.2">
      <c r="C1122" s="62"/>
      <c r="D1122" s="62"/>
    </row>
    <row r="1123" spans="3:4" x14ac:dyDescent="0.2">
      <c r="C1123" s="62"/>
      <c r="D1123" s="62"/>
    </row>
    <row r="1124" spans="3:4" x14ac:dyDescent="0.2">
      <c r="C1124" s="62"/>
      <c r="D1124" s="62"/>
    </row>
    <row r="1125" spans="3:4" x14ac:dyDescent="0.2">
      <c r="C1125" s="62"/>
      <c r="D1125" s="62"/>
    </row>
    <row r="1126" spans="3:4" x14ac:dyDescent="0.2">
      <c r="C1126" s="62"/>
      <c r="D1126" s="62"/>
    </row>
    <row r="1127" spans="3:4" x14ac:dyDescent="0.2">
      <c r="C1127" s="62"/>
      <c r="D1127" s="62"/>
    </row>
    <row r="1128" spans="3:4" x14ac:dyDescent="0.2">
      <c r="C1128" s="62"/>
      <c r="D1128" s="62"/>
    </row>
    <row r="1129" spans="3:4" x14ac:dyDescent="0.2">
      <c r="C1129" s="62"/>
      <c r="D1129" s="62"/>
    </row>
    <row r="1130" spans="3:4" x14ac:dyDescent="0.2">
      <c r="C1130" s="62"/>
      <c r="D1130" s="62"/>
    </row>
    <row r="1131" spans="3:4" x14ac:dyDescent="0.2">
      <c r="C1131" s="62"/>
      <c r="D1131" s="62"/>
    </row>
    <row r="1132" spans="3:4" x14ac:dyDescent="0.2">
      <c r="C1132" s="62"/>
      <c r="D1132" s="62"/>
    </row>
    <row r="1133" spans="3:4" x14ac:dyDescent="0.2">
      <c r="C1133" s="62"/>
      <c r="D1133" s="62"/>
    </row>
    <row r="1134" spans="3:4" x14ac:dyDescent="0.2">
      <c r="C1134" s="62"/>
      <c r="D1134" s="62"/>
    </row>
    <row r="1135" spans="3:4" x14ac:dyDescent="0.2">
      <c r="C1135" s="62"/>
      <c r="D1135" s="62"/>
    </row>
    <row r="1136" spans="3:4" x14ac:dyDescent="0.2">
      <c r="C1136" s="62"/>
      <c r="D1136" s="62"/>
    </row>
    <row r="1137" spans="3:4" x14ac:dyDescent="0.2">
      <c r="C1137" s="62"/>
      <c r="D1137" s="62"/>
    </row>
    <row r="1138" spans="3:4" x14ac:dyDescent="0.2">
      <c r="C1138" s="62"/>
      <c r="D1138" s="62"/>
    </row>
    <row r="1139" spans="3:4" x14ac:dyDescent="0.2">
      <c r="C1139" s="62"/>
      <c r="D1139" s="62"/>
    </row>
    <row r="1140" spans="3:4" x14ac:dyDescent="0.2">
      <c r="C1140" s="62"/>
      <c r="D1140" s="62"/>
    </row>
    <row r="1141" spans="3:4" x14ac:dyDescent="0.2">
      <c r="C1141" s="62"/>
      <c r="D1141" s="62"/>
    </row>
    <row r="1142" spans="3:4" x14ac:dyDescent="0.2">
      <c r="C1142" s="62"/>
      <c r="D1142" s="62"/>
    </row>
    <row r="1143" spans="3:4" x14ac:dyDescent="0.2">
      <c r="C1143" s="62"/>
      <c r="D1143" s="62"/>
    </row>
    <row r="1144" spans="3:4" x14ac:dyDescent="0.2">
      <c r="C1144" s="62"/>
      <c r="D1144" s="62"/>
    </row>
    <row r="1145" spans="3:4" x14ac:dyDescent="0.2">
      <c r="C1145" s="62"/>
      <c r="D1145" s="62"/>
    </row>
    <row r="1146" spans="3:4" x14ac:dyDescent="0.2">
      <c r="C1146" s="62"/>
      <c r="D1146" s="62"/>
    </row>
    <row r="1147" spans="3:4" x14ac:dyDescent="0.2">
      <c r="C1147" s="62"/>
      <c r="D1147" s="62"/>
    </row>
    <row r="1148" spans="3:4" x14ac:dyDescent="0.2">
      <c r="C1148" s="62"/>
      <c r="D1148" s="62"/>
    </row>
    <row r="1149" spans="3:4" x14ac:dyDescent="0.2">
      <c r="C1149" s="62"/>
      <c r="D1149" s="62"/>
    </row>
    <row r="1150" spans="3:4" x14ac:dyDescent="0.2">
      <c r="C1150" s="62"/>
      <c r="D1150" s="62"/>
    </row>
    <row r="1151" spans="3:4" x14ac:dyDescent="0.2">
      <c r="C1151" s="62"/>
      <c r="D1151" s="62"/>
    </row>
    <row r="1152" spans="3:4" x14ac:dyDescent="0.2">
      <c r="C1152" s="62"/>
      <c r="D1152" s="62"/>
    </row>
    <row r="1153" spans="3:4" x14ac:dyDescent="0.2">
      <c r="C1153" s="62"/>
      <c r="D1153" s="62"/>
    </row>
    <row r="1154" spans="3:4" x14ac:dyDescent="0.2">
      <c r="C1154" s="62"/>
      <c r="D1154" s="62"/>
    </row>
    <row r="1155" spans="3:4" x14ac:dyDescent="0.2">
      <c r="C1155" s="62"/>
      <c r="D1155" s="62"/>
    </row>
    <row r="1156" spans="3:4" x14ac:dyDescent="0.2">
      <c r="C1156" s="62"/>
      <c r="D1156" s="62"/>
    </row>
    <row r="1157" spans="3:4" x14ac:dyDescent="0.2">
      <c r="C1157" s="62"/>
      <c r="D1157" s="62"/>
    </row>
    <row r="1158" spans="3:4" x14ac:dyDescent="0.2">
      <c r="C1158" s="62"/>
      <c r="D1158" s="62"/>
    </row>
    <row r="1159" spans="3:4" x14ac:dyDescent="0.2">
      <c r="C1159" s="62"/>
      <c r="D1159" s="62"/>
    </row>
    <row r="1160" spans="3:4" x14ac:dyDescent="0.2">
      <c r="C1160" s="62"/>
      <c r="D1160" s="62"/>
    </row>
    <row r="1161" spans="3:4" x14ac:dyDescent="0.2">
      <c r="C1161" s="62"/>
      <c r="D1161" s="62"/>
    </row>
    <row r="1162" spans="3:4" x14ac:dyDescent="0.2">
      <c r="C1162" s="62"/>
      <c r="D1162" s="62"/>
    </row>
    <row r="1163" spans="3:4" x14ac:dyDescent="0.2">
      <c r="C1163" s="62"/>
      <c r="D1163" s="62"/>
    </row>
    <row r="1164" spans="3:4" x14ac:dyDescent="0.2">
      <c r="C1164" s="62"/>
      <c r="D1164" s="62"/>
    </row>
    <row r="1165" spans="3:4" x14ac:dyDescent="0.2">
      <c r="C1165" s="62"/>
      <c r="D1165" s="62"/>
    </row>
    <row r="1166" spans="3:4" x14ac:dyDescent="0.2">
      <c r="C1166" s="62"/>
      <c r="D1166" s="62"/>
    </row>
    <row r="1167" spans="3:4" x14ac:dyDescent="0.2">
      <c r="C1167" s="62"/>
      <c r="D1167" s="62"/>
    </row>
    <row r="1168" spans="3:4" x14ac:dyDescent="0.2">
      <c r="C1168" s="62"/>
      <c r="D1168" s="62"/>
    </row>
    <row r="1169" spans="3:4" x14ac:dyDescent="0.2">
      <c r="C1169" s="62"/>
      <c r="D1169" s="62"/>
    </row>
    <row r="1170" spans="3:4" x14ac:dyDescent="0.2">
      <c r="C1170" s="62"/>
      <c r="D1170" s="62"/>
    </row>
    <row r="1171" spans="3:4" x14ac:dyDescent="0.2">
      <c r="C1171" s="62"/>
      <c r="D1171" s="62"/>
    </row>
    <row r="1172" spans="3:4" x14ac:dyDescent="0.2">
      <c r="C1172" s="62"/>
      <c r="D1172" s="62"/>
    </row>
    <row r="1173" spans="3:4" x14ac:dyDescent="0.2">
      <c r="C1173" s="62"/>
      <c r="D1173" s="62"/>
    </row>
    <row r="1174" spans="3:4" x14ac:dyDescent="0.2">
      <c r="C1174" s="62"/>
      <c r="D1174" s="62"/>
    </row>
    <row r="1175" spans="3:4" x14ac:dyDescent="0.2">
      <c r="C1175" s="62"/>
      <c r="D1175" s="62"/>
    </row>
    <row r="1176" spans="3:4" x14ac:dyDescent="0.2">
      <c r="C1176" s="62"/>
      <c r="D1176" s="62"/>
    </row>
    <row r="1177" spans="3:4" x14ac:dyDescent="0.2">
      <c r="C1177" s="62"/>
      <c r="D1177" s="62"/>
    </row>
    <row r="1178" spans="3:4" x14ac:dyDescent="0.2">
      <c r="C1178" s="62"/>
      <c r="D1178" s="62"/>
    </row>
    <row r="1179" spans="3:4" x14ac:dyDescent="0.2">
      <c r="C1179" s="62"/>
      <c r="D1179" s="62"/>
    </row>
    <row r="1180" spans="3:4" x14ac:dyDescent="0.2">
      <c r="C1180" s="62"/>
      <c r="D1180" s="62"/>
    </row>
    <row r="1181" spans="3:4" x14ac:dyDescent="0.2">
      <c r="C1181" s="62"/>
      <c r="D1181" s="62"/>
    </row>
    <row r="1182" spans="3:4" x14ac:dyDescent="0.2">
      <c r="C1182" s="62"/>
      <c r="D1182" s="62"/>
    </row>
    <row r="1183" spans="3:4" x14ac:dyDescent="0.2">
      <c r="C1183" s="62"/>
      <c r="D1183" s="62"/>
    </row>
    <row r="1184" spans="3:4" x14ac:dyDescent="0.2">
      <c r="C1184" s="62"/>
      <c r="D1184" s="62"/>
    </row>
    <row r="1185" spans="3:4" x14ac:dyDescent="0.2">
      <c r="C1185" s="62"/>
      <c r="D1185" s="62"/>
    </row>
    <row r="1186" spans="3:4" x14ac:dyDescent="0.2">
      <c r="C1186" s="62"/>
      <c r="D1186" s="62"/>
    </row>
    <row r="1187" spans="3:4" x14ac:dyDescent="0.2">
      <c r="C1187" s="62"/>
      <c r="D1187" s="62"/>
    </row>
    <row r="1188" spans="3:4" x14ac:dyDescent="0.2">
      <c r="C1188" s="62"/>
      <c r="D1188" s="62"/>
    </row>
    <row r="1189" spans="3:4" x14ac:dyDescent="0.2">
      <c r="C1189" s="62"/>
      <c r="D1189" s="62"/>
    </row>
    <row r="1190" spans="3:4" x14ac:dyDescent="0.2">
      <c r="C1190" s="62"/>
      <c r="D1190" s="62"/>
    </row>
    <row r="1191" spans="3:4" x14ac:dyDescent="0.2">
      <c r="C1191" s="62"/>
      <c r="D1191" s="62"/>
    </row>
    <row r="1192" spans="3:4" x14ac:dyDescent="0.2">
      <c r="C1192" s="62"/>
      <c r="D1192" s="62"/>
    </row>
    <row r="1193" spans="3:4" x14ac:dyDescent="0.2">
      <c r="C1193" s="62"/>
      <c r="D1193" s="62"/>
    </row>
    <row r="1194" spans="3:4" x14ac:dyDescent="0.2">
      <c r="C1194" s="62"/>
      <c r="D1194" s="62"/>
    </row>
    <row r="1195" spans="3:4" x14ac:dyDescent="0.2">
      <c r="C1195" s="62"/>
      <c r="D1195" s="62"/>
    </row>
    <row r="1196" spans="3:4" x14ac:dyDescent="0.2">
      <c r="C1196" s="62"/>
      <c r="D1196" s="62"/>
    </row>
    <row r="1197" spans="3:4" x14ac:dyDescent="0.2">
      <c r="C1197" s="62"/>
      <c r="D1197" s="62"/>
    </row>
    <row r="1198" spans="3:4" x14ac:dyDescent="0.2">
      <c r="C1198" s="62"/>
      <c r="D1198" s="62"/>
    </row>
    <row r="1199" spans="3:4" x14ac:dyDescent="0.2">
      <c r="C1199" s="62"/>
      <c r="D1199" s="62"/>
    </row>
    <row r="1200" spans="3:4" x14ac:dyDescent="0.2">
      <c r="C1200" s="62"/>
      <c r="D1200" s="62"/>
    </row>
    <row r="1201" spans="3:4" x14ac:dyDescent="0.2">
      <c r="C1201" s="62"/>
      <c r="D1201" s="62"/>
    </row>
    <row r="1202" spans="3:4" x14ac:dyDescent="0.2">
      <c r="C1202" s="62"/>
      <c r="D1202" s="62"/>
    </row>
    <row r="1203" spans="3:4" x14ac:dyDescent="0.2">
      <c r="C1203" s="62"/>
      <c r="D1203" s="62"/>
    </row>
    <row r="1204" spans="3:4" x14ac:dyDescent="0.2">
      <c r="C1204" s="62"/>
      <c r="D1204" s="62"/>
    </row>
    <row r="1205" spans="3:4" x14ac:dyDescent="0.2">
      <c r="C1205" s="62"/>
      <c r="D1205" s="62"/>
    </row>
    <row r="1206" spans="3:4" x14ac:dyDescent="0.2">
      <c r="C1206" s="62"/>
      <c r="D1206" s="62"/>
    </row>
    <row r="1207" spans="3:4" x14ac:dyDescent="0.2">
      <c r="C1207" s="62"/>
      <c r="D1207" s="62"/>
    </row>
    <row r="1208" spans="3:4" x14ac:dyDescent="0.2">
      <c r="C1208" s="62"/>
      <c r="D1208" s="62"/>
    </row>
    <row r="1209" spans="3:4" x14ac:dyDescent="0.2">
      <c r="C1209" s="62"/>
      <c r="D1209" s="62"/>
    </row>
    <row r="1210" spans="3:4" x14ac:dyDescent="0.2">
      <c r="C1210" s="62"/>
      <c r="D1210" s="62"/>
    </row>
    <row r="1211" spans="3:4" x14ac:dyDescent="0.2">
      <c r="C1211" s="62"/>
      <c r="D1211" s="62"/>
    </row>
    <row r="1212" spans="3:4" x14ac:dyDescent="0.2">
      <c r="C1212" s="62"/>
      <c r="D1212" s="62"/>
    </row>
    <row r="1213" spans="3:4" x14ac:dyDescent="0.2">
      <c r="C1213" s="62"/>
      <c r="D1213" s="62"/>
    </row>
    <row r="1214" spans="3:4" x14ac:dyDescent="0.2">
      <c r="C1214" s="62"/>
      <c r="D1214" s="62"/>
    </row>
    <row r="1215" spans="3:4" x14ac:dyDescent="0.2">
      <c r="C1215" s="62"/>
      <c r="D1215" s="62"/>
    </row>
    <row r="1216" spans="3:4" x14ac:dyDescent="0.2">
      <c r="C1216" s="62"/>
      <c r="D1216" s="62"/>
    </row>
    <row r="1217" spans="3:4" x14ac:dyDescent="0.2">
      <c r="C1217" s="62"/>
      <c r="D1217" s="62"/>
    </row>
    <row r="1218" spans="3:4" x14ac:dyDescent="0.2">
      <c r="C1218" s="62"/>
      <c r="D1218" s="62"/>
    </row>
    <row r="1219" spans="3:4" x14ac:dyDescent="0.2">
      <c r="C1219" s="62"/>
      <c r="D1219" s="62"/>
    </row>
    <row r="1220" spans="3:4" x14ac:dyDescent="0.2">
      <c r="C1220" s="62"/>
      <c r="D1220" s="62"/>
    </row>
    <row r="1221" spans="3:4" x14ac:dyDescent="0.2">
      <c r="C1221" s="62"/>
      <c r="D1221" s="62"/>
    </row>
    <row r="1222" spans="3:4" x14ac:dyDescent="0.2">
      <c r="C1222" s="62"/>
      <c r="D1222" s="62"/>
    </row>
    <row r="1223" spans="3:4" x14ac:dyDescent="0.2">
      <c r="C1223" s="62"/>
      <c r="D1223" s="62"/>
    </row>
    <row r="1224" spans="3:4" x14ac:dyDescent="0.2">
      <c r="C1224" s="62"/>
      <c r="D1224" s="62"/>
    </row>
    <row r="1225" spans="3:4" x14ac:dyDescent="0.2">
      <c r="C1225" s="62"/>
      <c r="D1225" s="62"/>
    </row>
    <row r="1226" spans="3:4" x14ac:dyDescent="0.2">
      <c r="C1226" s="62"/>
      <c r="D1226" s="62"/>
    </row>
    <row r="1227" spans="3:4" x14ac:dyDescent="0.2">
      <c r="C1227" s="62"/>
      <c r="D1227" s="62"/>
    </row>
    <row r="1228" spans="3:4" x14ac:dyDescent="0.2">
      <c r="C1228" s="62"/>
      <c r="D1228" s="62"/>
    </row>
    <row r="1229" spans="3:4" x14ac:dyDescent="0.2">
      <c r="C1229" s="62"/>
      <c r="D1229" s="62"/>
    </row>
    <row r="1230" spans="3:4" x14ac:dyDescent="0.2">
      <c r="C1230" s="62"/>
      <c r="D1230" s="62"/>
    </row>
    <row r="1231" spans="3:4" x14ac:dyDescent="0.2">
      <c r="C1231" s="62"/>
      <c r="D1231" s="62"/>
    </row>
    <row r="1232" spans="3:4" x14ac:dyDescent="0.2">
      <c r="C1232" s="62"/>
      <c r="D1232" s="62"/>
    </row>
    <row r="1233" spans="3:4" x14ac:dyDescent="0.2">
      <c r="C1233" s="62"/>
      <c r="D1233" s="62"/>
    </row>
    <row r="1234" spans="3:4" x14ac:dyDescent="0.2">
      <c r="C1234" s="62"/>
      <c r="D1234" s="62"/>
    </row>
    <row r="1235" spans="3:4" x14ac:dyDescent="0.2">
      <c r="C1235" s="62"/>
      <c r="D1235" s="62"/>
    </row>
    <row r="1236" spans="3:4" x14ac:dyDescent="0.2">
      <c r="C1236" s="62"/>
      <c r="D1236" s="62"/>
    </row>
    <row r="1237" spans="3:4" x14ac:dyDescent="0.2">
      <c r="C1237" s="62"/>
      <c r="D1237" s="62"/>
    </row>
    <row r="1238" spans="3:4" x14ac:dyDescent="0.2">
      <c r="C1238" s="62"/>
      <c r="D1238" s="62"/>
    </row>
    <row r="1239" spans="3:4" x14ac:dyDescent="0.2">
      <c r="C1239" s="62"/>
      <c r="D1239" s="62"/>
    </row>
    <row r="1240" spans="3:4" x14ac:dyDescent="0.2">
      <c r="C1240" s="62"/>
      <c r="D1240" s="62"/>
    </row>
    <row r="1241" spans="3:4" x14ac:dyDescent="0.2">
      <c r="C1241" s="62"/>
      <c r="D1241" s="62"/>
    </row>
    <row r="1242" spans="3:4" x14ac:dyDescent="0.2">
      <c r="C1242" s="62"/>
      <c r="D1242" s="62"/>
    </row>
    <row r="1243" spans="3:4" x14ac:dyDescent="0.2">
      <c r="C1243" s="62"/>
      <c r="D1243" s="62"/>
    </row>
    <row r="1244" spans="3:4" x14ac:dyDescent="0.2">
      <c r="C1244" s="62"/>
      <c r="D1244" s="62"/>
    </row>
    <row r="1245" spans="3:4" x14ac:dyDescent="0.2">
      <c r="C1245" s="62"/>
      <c r="D1245" s="62"/>
    </row>
    <row r="1246" spans="3:4" x14ac:dyDescent="0.2">
      <c r="C1246" s="62"/>
      <c r="D1246" s="62"/>
    </row>
    <row r="1247" spans="3:4" x14ac:dyDescent="0.2">
      <c r="C1247" s="62"/>
      <c r="D1247" s="62"/>
    </row>
    <row r="1248" spans="3:4" x14ac:dyDescent="0.2">
      <c r="C1248" s="62"/>
      <c r="D1248" s="62"/>
    </row>
    <row r="1249" spans="3:4" x14ac:dyDescent="0.2">
      <c r="C1249" s="62"/>
      <c r="D1249" s="62"/>
    </row>
    <row r="1250" spans="3:4" x14ac:dyDescent="0.2">
      <c r="C1250" s="62"/>
      <c r="D1250" s="62"/>
    </row>
    <row r="1251" spans="3:4" x14ac:dyDescent="0.2">
      <c r="C1251" s="62"/>
      <c r="D1251" s="62"/>
    </row>
    <row r="1252" spans="3:4" x14ac:dyDescent="0.2">
      <c r="C1252" s="62"/>
      <c r="D1252" s="62"/>
    </row>
    <row r="1253" spans="3:4" x14ac:dyDescent="0.2">
      <c r="C1253" s="62"/>
      <c r="D1253" s="62"/>
    </row>
    <row r="1254" spans="3:4" x14ac:dyDescent="0.2">
      <c r="C1254" s="62"/>
      <c r="D1254" s="62"/>
    </row>
    <row r="1255" spans="3:4" x14ac:dyDescent="0.2">
      <c r="C1255" s="62"/>
      <c r="D1255" s="62"/>
    </row>
    <row r="1256" spans="3:4" x14ac:dyDescent="0.2">
      <c r="C1256" s="62"/>
      <c r="D1256" s="62"/>
    </row>
    <row r="1257" spans="3:4" x14ac:dyDescent="0.2">
      <c r="C1257" s="62"/>
      <c r="D1257" s="62"/>
    </row>
    <row r="1258" spans="3:4" x14ac:dyDescent="0.2">
      <c r="C1258" s="62"/>
      <c r="D1258" s="62"/>
    </row>
    <row r="1259" spans="3:4" x14ac:dyDescent="0.2">
      <c r="C1259" s="62"/>
      <c r="D1259" s="62"/>
    </row>
    <row r="1260" spans="3:4" x14ac:dyDescent="0.2">
      <c r="C1260" s="62"/>
      <c r="D1260" s="62"/>
    </row>
    <row r="1261" spans="3:4" x14ac:dyDescent="0.2">
      <c r="C1261" s="62"/>
      <c r="D1261" s="62"/>
    </row>
    <row r="1262" spans="3:4" x14ac:dyDescent="0.2">
      <c r="C1262" s="62"/>
      <c r="D1262" s="62"/>
    </row>
    <row r="1263" spans="3:4" x14ac:dyDescent="0.2">
      <c r="C1263" s="62"/>
      <c r="D1263" s="62"/>
    </row>
    <row r="1264" spans="3:4" x14ac:dyDescent="0.2">
      <c r="C1264" s="62"/>
      <c r="D1264" s="62"/>
    </row>
    <row r="1265" spans="3:4" x14ac:dyDescent="0.2">
      <c r="C1265" s="62"/>
      <c r="D1265" s="62"/>
    </row>
    <row r="1266" spans="3:4" x14ac:dyDescent="0.2">
      <c r="C1266" s="62"/>
      <c r="D1266" s="62"/>
    </row>
    <row r="1267" spans="3:4" x14ac:dyDescent="0.2">
      <c r="C1267" s="62"/>
      <c r="D1267" s="62"/>
    </row>
    <row r="1268" spans="3:4" x14ac:dyDescent="0.2">
      <c r="C1268" s="62"/>
      <c r="D1268" s="62"/>
    </row>
    <row r="1269" spans="3:4" x14ac:dyDescent="0.2">
      <c r="C1269" s="62"/>
      <c r="D1269" s="62"/>
    </row>
    <row r="1270" spans="3:4" x14ac:dyDescent="0.2">
      <c r="C1270" s="62"/>
      <c r="D1270" s="62"/>
    </row>
    <row r="1271" spans="3:4" x14ac:dyDescent="0.2">
      <c r="C1271" s="62"/>
      <c r="D1271" s="62"/>
    </row>
    <row r="1272" spans="3:4" x14ac:dyDescent="0.2">
      <c r="C1272" s="62"/>
      <c r="D1272" s="62"/>
    </row>
    <row r="1273" spans="3:4" x14ac:dyDescent="0.2">
      <c r="C1273" s="62"/>
      <c r="D1273" s="62"/>
    </row>
    <row r="1274" spans="3:4" x14ac:dyDescent="0.2">
      <c r="C1274" s="62"/>
      <c r="D1274" s="62"/>
    </row>
    <row r="1275" spans="3:4" x14ac:dyDescent="0.2">
      <c r="C1275" s="62"/>
      <c r="D1275" s="62"/>
    </row>
    <row r="1276" spans="3:4" x14ac:dyDescent="0.2">
      <c r="C1276" s="62"/>
      <c r="D1276" s="62"/>
    </row>
    <row r="1277" spans="3:4" x14ac:dyDescent="0.2">
      <c r="C1277" s="62"/>
      <c r="D1277" s="62"/>
    </row>
    <row r="1278" spans="3:4" x14ac:dyDescent="0.2">
      <c r="C1278" s="62"/>
      <c r="D1278" s="62"/>
    </row>
    <row r="1279" spans="3:4" x14ac:dyDescent="0.2">
      <c r="C1279" s="62"/>
      <c r="D1279" s="62"/>
    </row>
    <row r="1280" spans="3:4" x14ac:dyDescent="0.2">
      <c r="C1280" s="62"/>
      <c r="D1280" s="62"/>
    </row>
    <row r="1281" spans="3:4" x14ac:dyDescent="0.2">
      <c r="C1281" s="62"/>
      <c r="D1281" s="62"/>
    </row>
    <row r="1282" spans="3:4" x14ac:dyDescent="0.2">
      <c r="C1282" s="62"/>
      <c r="D1282" s="62"/>
    </row>
    <row r="1283" spans="3:4" x14ac:dyDescent="0.2">
      <c r="C1283" s="62"/>
      <c r="D1283" s="62"/>
    </row>
    <row r="1284" spans="3:4" x14ac:dyDescent="0.2">
      <c r="C1284" s="62"/>
      <c r="D1284" s="62"/>
    </row>
    <row r="1285" spans="3:4" x14ac:dyDescent="0.2">
      <c r="C1285" s="62"/>
      <c r="D1285" s="62"/>
    </row>
    <row r="1286" spans="3:4" x14ac:dyDescent="0.2">
      <c r="C1286" s="62"/>
      <c r="D1286" s="62"/>
    </row>
    <row r="1287" spans="3:4" x14ac:dyDescent="0.2">
      <c r="C1287" s="62"/>
      <c r="D1287" s="62"/>
    </row>
    <row r="1288" spans="3:4" x14ac:dyDescent="0.2">
      <c r="C1288" s="62"/>
      <c r="D1288" s="62"/>
    </row>
    <row r="1289" spans="3:4" x14ac:dyDescent="0.2">
      <c r="C1289" s="62"/>
      <c r="D1289" s="62"/>
    </row>
    <row r="1290" spans="3:4" x14ac:dyDescent="0.2">
      <c r="C1290" s="62"/>
      <c r="D1290" s="62"/>
    </row>
    <row r="1291" spans="3:4" x14ac:dyDescent="0.2">
      <c r="C1291" s="62"/>
      <c r="D1291" s="62"/>
    </row>
    <row r="1292" spans="3:4" x14ac:dyDescent="0.2">
      <c r="C1292" s="62"/>
      <c r="D1292" s="62"/>
    </row>
    <row r="1293" spans="3:4" x14ac:dyDescent="0.2">
      <c r="C1293" s="62"/>
      <c r="D1293" s="62"/>
    </row>
    <row r="1294" spans="3:4" x14ac:dyDescent="0.2">
      <c r="C1294" s="62"/>
      <c r="D1294" s="62"/>
    </row>
    <row r="1295" spans="3:4" x14ac:dyDescent="0.2">
      <c r="C1295" s="62"/>
      <c r="D1295" s="62"/>
    </row>
    <row r="1296" spans="3:4" x14ac:dyDescent="0.2">
      <c r="C1296" s="62"/>
      <c r="D1296" s="62"/>
    </row>
    <row r="1297" spans="3:4" x14ac:dyDescent="0.2">
      <c r="C1297" s="62"/>
      <c r="D1297" s="62"/>
    </row>
    <row r="1298" spans="3:4" x14ac:dyDescent="0.2">
      <c r="C1298" s="62"/>
      <c r="D1298" s="62"/>
    </row>
    <row r="1299" spans="3:4" x14ac:dyDescent="0.2">
      <c r="C1299" s="62"/>
      <c r="D1299" s="62"/>
    </row>
    <row r="1300" spans="3:4" x14ac:dyDescent="0.2">
      <c r="C1300" s="62"/>
      <c r="D1300" s="62"/>
    </row>
    <row r="1301" spans="3:4" x14ac:dyDescent="0.2">
      <c r="C1301" s="62"/>
      <c r="D1301" s="62"/>
    </row>
    <row r="1302" spans="3:4" x14ac:dyDescent="0.2">
      <c r="C1302" s="62"/>
      <c r="D1302" s="62"/>
    </row>
    <row r="1303" spans="3:4" x14ac:dyDescent="0.2">
      <c r="C1303" s="62"/>
      <c r="D1303" s="62"/>
    </row>
    <row r="1304" spans="3:4" x14ac:dyDescent="0.2">
      <c r="C1304" s="62"/>
      <c r="D1304" s="62"/>
    </row>
    <row r="1305" spans="3:4" x14ac:dyDescent="0.2">
      <c r="C1305" s="62"/>
      <c r="D1305" s="62"/>
    </row>
    <row r="1306" spans="3:4" x14ac:dyDescent="0.2">
      <c r="C1306" s="62"/>
      <c r="D1306" s="62"/>
    </row>
    <row r="1307" spans="3:4" x14ac:dyDescent="0.2">
      <c r="C1307" s="62"/>
      <c r="D1307" s="62"/>
    </row>
    <row r="1308" spans="3:4" x14ac:dyDescent="0.2">
      <c r="C1308" s="62"/>
      <c r="D1308" s="62"/>
    </row>
    <row r="1309" spans="3:4" x14ac:dyDescent="0.2">
      <c r="C1309" s="62"/>
      <c r="D1309" s="62"/>
    </row>
    <row r="1310" spans="3:4" x14ac:dyDescent="0.2">
      <c r="C1310" s="62"/>
      <c r="D1310" s="62"/>
    </row>
    <row r="1311" spans="3:4" x14ac:dyDescent="0.2">
      <c r="C1311" s="62"/>
      <c r="D1311" s="62"/>
    </row>
    <row r="1312" spans="3:4" x14ac:dyDescent="0.2">
      <c r="C1312" s="62"/>
      <c r="D1312" s="62"/>
    </row>
    <row r="1313" spans="3:4" x14ac:dyDescent="0.2">
      <c r="C1313" s="62"/>
      <c r="D1313" s="62"/>
    </row>
    <row r="1314" spans="3:4" x14ac:dyDescent="0.2">
      <c r="C1314" s="62"/>
      <c r="D1314" s="62"/>
    </row>
    <row r="1315" spans="3:4" x14ac:dyDescent="0.2">
      <c r="C1315" s="62"/>
      <c r="D1315" s="62"/>
    </row>
    <row r="1316" spans="3:4" x14ac:dyDescent="0.2">
      <c r="C1316" s="62"/>
      <c r="D1316" s="62"/>
    </row>
    <row r="1317" spans="3:4" x14ac:dyDescent="0.2">
      <c r="C1317" s="62"/>
      <c r="D1317" s="62"/>
    </row>
    <row r="1318" spans="3:4" x14ac:dyDescent="0.2">
      <c r="C1318" s="62"/>
      <c r="D1318" s="62"/>
    </row>
    <row r="1319" spans="3:4" x14ac:dyDescent="0.2">
      <c r="C1319" s="62"/>
      <c r="D1319" s="62"/>
    </row>
    <row r="1320" spans="3:4" x14ac:dyDescent="0.2">
      <c r="C1320" s="62"/>
      <c r="D1320" s="62"/>
    </row>
    <row r="1321" spans="3:4" x14ac:dyDescent="0.2">
      <c r="C1321" s="62"/>
      <c r="D1321" s="62"/>
    </row>
    <row r="1322" spans="3:4" x14ac:dyDescent="0.2">
      <c r="C1322" s="62"/>
      <c r="D1322" s="62"/>
    </row>
    <row r="1323" spans="3:4" x14ac:dyDescent="0.2">
      <c r="C1323" s="62"/>
      <c r="D1323" s="62"/>
    </row>
    <row r="1324" spans="3:4" x14ac:dyDescent="0.2">
      <c r="C1324" s="62"/>
      <c r="D1324" s="62"/>
    </row>
    <row r="1325" spans="3:4" x14ac:dyDescent="0.2">
      <c r="C1325" s="62"/>
      <c r="D1325" s="62"/>
    </row>
    <row r="1326" spans="3:4" x14ac:dyDescent="0.2">
      <c r="C1326" s="62"/>
      <c r="D1326" s="62"/>
    </row>
    <row r="1327" spans="3:4" x14ac:dyDescent="0.2">
      <c r="C1327" s="62"/>
      <c r="D1327" s="62"/>
    </row>
    <row r="1328" spans="3:4" x14ac:dyDescent="0.2">
      <c r="C1328" s="62"/>
      <c r="D1328" s="62"/>
    </row>
    <row r="1329" spans="3:4" x14ac:dyDescent="0.2">
      <c r="C1329" s="62"/>
      <c r="D1329" s="62"/>
    </row>
    <row r="1330" spans="3:4" x14ac:dyDescent="0.2">
      <c r="C1330" s="62"/>
      <c r="D1330" s="62"/>
    </row>
    <row r="1331" spans="3:4" x14ac:dyDescent="0.2">
      <c r="C1331" s="62"/>
      <c r="D1331" s="62"/>
    </row>
    <row r="1332" spans="3:4" x14ac:dyDescent="0.2">
      <c r="C1332" s="62"/>
      <c r="D1332" s="62"/>
    </row>
    <row r="1333" spans="3:4" x14ac:dyDescent="0.2">
      <c r="C1333" s="62"/>
      <c r="D1333" s="62"/>
    </row>
    <row r="1334" spans="3:4" x14ac:dyDescent="0.2">
      <c r="C1334" s="62"/>
      <c r="D1334" s="62"/>
    </row>
    <row r="1335" spans="3:4" x14ac:dyDescent="0.2">
      <c r="C1335" s="62"/>
      <c r="D1335" s="62"/>
    </row>
    <row r="1336" spans="3:4" x14ac:dyDescent="0.2">
      <c r="C1336" s="62"/>
      <c r="D1336" s="62"/>
    </row>
    <row r="1337" spans="3:4" x14ac:dyDescent="0.2">
      <c r="C1337" s="62"/>
      <c r="D1337" s="62"/>
    </row>
    <row r="1338" spans="3:4" x14ac:dyDescent="0.2">
      <c r="C1338" s="62"/>
      <c r="D1338" s="62"/>
    </row>
    <row r="1339" spans="3:4" x14ac:dyDescent="0.2">
      <c r="C1339" s="62"/>
      <c r="D1339" s="62"/>
    </row>
    <row r="1340" spans="3:4" x14ac:dyDescent="0.2">
      <c r="C1340" s="62"/>
      <c r="D1340" s="62"/>
    </row>
    <row r="1341" spans="3:4" x14ac:dyDescent="0.2">
      <c r="C1341" s="62"/>
      <c r="D1341" s="62"/>
    </row>
    <row r="1342" spans="3:4" x14ac:dyDescent="0.2">
      <c r="C1342" s="62"/>
      <c r="D1342" s="62"/>
    </row>
    <row r="1343" spans="3:4" x14ac:dyDescent="0.2">
      <c r="C1343" s="62"/>
      <c r="D1343" s="62"/>
    </row>
    <row r="1344" spans="3:4" x14ac:dyDescent="0.2">
      <c r="C1344" s="62"/>
      <c r="D1344" s="62"/>
    </row>
    <row r="1345" spans="3:4" x14ac:dyDescent="0.2">
      <c r="C1345" s="62"/>
      <c r="D1345" s="62"/>
    </row>
    <row r="1346" spans="3:4" x14ac:dyDescent="0.2">
      <c r="C1346" s="62"/>
      <c r="D1346" s="62"/>
    </row>
    <row r="1347" spans="3:4" x14ac:dyDescent="0.2">
      <c r="C1347" s="62"/>
      <c r="D1347" s="62"/>
    </row>
    <row r="1348" spans="3:4" x14ac:dyDescent="0.2">
      <c r="C1348" s="62"/>
      <c r="D1348" s="62"/>
    </row>
    <row r="1349" spans="3:4" x14ac:dyDescent="0.2">
      <c r="C1349" s="62"/>
      <c r="D1349" s="62"/>
    </row>
    <row r="1350" spans="3:4" x14ac:dyDescent="0.2">
      <c r="C1350" s="62"/>
      <c r="D1350" s="62"/>
    </row>
    <row r="1351" spans="3:4" x14ac:dyDescent="0.2">
      <c r="C1351" s="62"/>
      <c r="D1351" s="62"/>
    </row>
    <row r="1352" spans="3:4" x14ac:dyDescent="0.2">
      <c r="C1352" s="62"/>
      <c r="D1352" s="62"/>
    </row>
    <row r="1353" spans="3:4" x14ac:dyDescent="0.2">
      <c r="C1353" s="62"/>
      <c r="D1353" s="62"/>
    </row>
    <row r="1354" spans="3:4" x14ac:dyDescent="0.2">
      <c r="C1354" s="62"/>
      <c r="D1354" s="62"/>
    </row>
    <row r="1355" spans="3:4" x14ac:dyDescent="0.2">
      <c r="C1355" s="62"/>
      <c r="D1355" s="62"/>
    </row>
    <row r="1356" spans="3:4" x14ac:dyDescent="0.2">
      <c r="C1356" s="62"/>
      <c r="D1356" s="62"/>
    </row>
    <row r="1357" spans="3:4" x14ac:dyDescent="0.2">
      <c r="C1357" s="62"/>
      <c r="D1357" s="62"/>
    </row>
    <row r="1358" spans="3:4" x14ac:dyDescent="0.2">
      <c r="C1358" s="62"/>
      <c r="D1358" s="62"/>
    </row>
    <row r="1359" spans="3:4" x14ac:dyDescent="0.2">
      <c r="C1359" s="62"/>
      <c r="D1359" s="62"/>
    </row>
    <row r="1360" spans="3:4" x14ac:dyDescent="0.2">
      <c r="C1360" s="62"/>
      <c r="D1360" s="62"/>
    </row>
    <row r="1361" spans="3:4" x14ac:dyDescent="0.2">
      <c r="C1361" s="62"/>
      <c r="D1361" s="62"/>
    </row>
    <row r="1362" spans="3:4" x14ac:dyDescent="0.2">
      <c r="C1362" s="62"/>
      <c r="D1362" s="62"/>
    </row>
    <row r="1363" spans="3:4" x14ac:dyDescent="0.2">
      <c r="C1363" s="62"/>
      <c r="D1363" s="62"/>
    </row>
    <row r="1364" spans="3:4" x14ac:dyDescent="0.2">
      <c r="C1364" s="62"/>
      <c r="D1364" s="62"/>
    </row>
    <row r="1365" spans="3:4" x14ac:dyDescent="0.2">
      <c r="C1365" s="62"/>
      <c r="D1365" s="62"/>
    </row>
    <row r="1366" spans="3:4" x14ac:dyDescent="0.2">
      <c r="C1366" s="62"/>
      <c r="D1366" s="62"/>
    </row>
    <row r="1367" spans="3:4" x14ac:dyDescent="0.2">
      <c r="C1367" s="62"/>
      <c r="D1367" s="62"/>
    </row>
    <row r="1368" spans="3:4" x14ac:dyDescent="0.2">
      <c r="C1368" s="62"/>
      <c r="D1368" s="62"/>
    </row>
    <row r="1369" spans="3:4" x14ac:dyDescent="0.2">
      <c r="C1369" s="62"/>
      <c r="D1369" s="62"/>
    </row>
    <row r="1370" spans="3:4" x14ac:dyDescent="0.2">
      <c r="C1370" s="62"/>
      <c r="D1370" s="62"/>
    </row>
    <row r="1371" spans="3:4" x14ac:dyDescent="0.2">
      <c r="C1371" s="62"/>
      <c r="D1371" s="62"/>
    </row>
    <row r="1372" spans="3:4" x14ac:dyDescent="0.2">
      <c r="C1372" s="62"/>
      <c r="D1372" s="62"/>
    </row>
    <row r="1373" spans="3:4" x14ac:dyDescent="0.2">
      <c r="C1373" s="62"/>
      <c r="D1373" s="62"/>
    </row>
    <row r="1374" spans="3:4" x14ac:dyDescent="0.2">
      <c r="C1374" s="62"/>
      <c r="D1374" s="62"/>
    </row>
    <row r="1375" spans="3:4" x14ac:dyDescent="0.2">
      <c r="C1375" s="62"/>
      <c r="D1375" s="62"/>
    </row>
    <row r="1376" spans="3:4" x14ac:dyDescent="0.2">
      <c r="C1376" s="62"/>
      <c r="D1376" s="62"/>
    </row>
    <row r="1377" spans="3:4" x14ac:dyDescent="0.2">
      <c r="C1377" s="62"/>
      <c r="D1377" s="62"/>
    </row>
    <row r="1378" spans="3:4" x14ac:dyDescent="0.2">
      <c r="C1378" s="62"/>
      <c r="D1378" s="62"/>
    </row>
    <row r="1379" spans="3:4" x14ac:dyDescent="0.2">
      <c r="C1379" s="62"/>
      <c r="D1379" s="62"/>
    </row>
    <row r="1380" spans="3:4" x14ac:dyDescent="0.2">
      <c r="C1380" s="62"/>
      <c r="D1380" s="62"/>
    </row>
    <row r="1381" spans="3:4" x14ac:dyDescent="0.2">
      <c r="C1381" s="62"/>
      <c r="D1381" s="62"/>
    </row>
    <row r="1382" spans="3:4" x14ac:dyDescent="0.2">
      <c r="C1382" s="62"/>
      <c r="D1382" s="62"/>
    </row>
    <row r="1383" spans="3:4" x14ac:dyDescent="0.2">
      <c r="C1383" s="62"/>
      <c r="D1383" s="62"/>
    </row>
    <row r="1384" spans="3:4" x14ac:dyDescent="0.2">
      <c r="C1384" s="62"/>
      <c r="D1384" s="62"/>
    </row>
    <row r="1385" spans="3:4" x14ac:dyDescent="0.2">
      <c r="C1385" s="62"/>
      <c r="D1385" s="62"/>
    </row>
    <row r="1386" spans="3:4" x14ac:dyDescent="0.2">
      <c r="C1386" s="62"/>
      <c r="D1386" s="62"/>
    </row>
    <row r="1387" spans="3:4" x14ac:dyDescent="0.2">
      <c r="C1387" s="62"/>
      <c r="D1387" s="62"/>
    </row>
    <row r="1388" spans="3:4" x14ac:dyDescent="0.2">
      <c r="C1388" s="62"/>
      <c r="D1388" s="62"/>
    </row>
    <row r="1389" spans="3:4" x14ac:dyDescent="0.2">
      <c r="C1389" s="62"/>
      <c r="D1389" s="62"/>
    </row>
    <row r="1390" spans="3:4" x14ac:dyDescent="0.2">
      <c r="C1390" s="62"/>
      <c r="D1390" s="62"/>
    </row>
    <row r="1391" spans="3:4" x14ac:dyDescent="0.2">
      <c r="C1391" s="62"/>
      <c r="D1391" s="62"/>
    </row>
    <row r="1392" spans="3:4" x14ac:dyDescent="0.2">
      <c r="C1392" s="62"/>
      <c r="D1392" s="62"/>
    </row>
    <row r="1393" spans="3:4" x14ac:dyDescent="0.2">
      <c r="C1393" s="62"/>
      <c r="D1393" s="62"/>
    </row>
    <row r="1394" spans="3:4" x14ac:dyDescent="0.2">
      <c r="C1394" s="62"/>
      <c r="D1394" s="62"/>
    </row>
    <row r="1395" spans="3:4" x14ac:dyDescent="0.2">
      <c r="C1395" s="62"/>
      <c r="D1395" s="62"/>
    </row>
    <row r="1396" spans="3:4" x14ac:dyDescent="0.2">
      <c r="C1396" s="62"/>
      <c r="D1396" s="62"/>
    </row>
    <row r="1397" spans="3:4" x14ac:dyDescent="0.2">
      <c r="C1397" s="62"/>
      <c r="D1397" s="62"/>
    </row>
    <row r="1398" spans="3:4" x14ac:dyDescent="0.2">
      <c r="C1398" s="62"/>
      <c r="D1398" s="62"/>
    </row>
    <row r="1399" spans="3:4" x14ac:dyDescent="0.2">
      <c r="C1399" s="62"/>
      <c r="D1399" s="62"/>
    </row>
    <row r="1400" spans="3:4" x14ac:dyDescent="0.2">
      <c r="C1400" s="62"/>
      <c r="D1400" s="62"/>
    </row>
    <row r="1401" spans="3:4" x14ac:dyDescent="0.2">
      <c r="C1401" s="62"/>
      <c r="D1401" s="62"/>
    </row>
    <row r="1402" spans="3:4" x14ac:dyDescent="0.2">
      <c r="C1402" s="62"/>
      <c r="D1402" s="62"/>
    </row>
    <row r="1403" spans="3:4" x14ac:dyDescent="0.2">
      <c r="C1403" s="62"/>
      <c r="D1403" s="62"/>
    </row>
    <row r="1404" spans="3:4" x14ac:dyDescent="0.2">
      <c r="C1404" s="62"/>
      <c r="D1404" s="62"/>
    </row>
    <row r="1405" spans="3:4" x14ac:dyDescent="0.2">
      <c r="C1405" s="62"/>
      <c r="D1405" s="62"/>
    </row>
    <row r="1406" spans="3:4" x14ac:dyDescent="0.2">
      <c r="C1406" s="62"/>
      <c r="D1406" s="62"/>
    </row>
    <row r="1407" spans="3:4" x14ac:dyDescent="0.2">
      <c r="C1407" s="62"/>
      <c r="D1407" s="62"/>
    </row>
    <row r="1408" spans="3:4" x14ac:dyDescent="0.2">
      <c r="C1408" s="62"/>
      <c r="D1408" s="62"/>
    </row>
    <row r="1409" spans="3:4" x14ac:dyDescent="0.2">
      <c r="C1409" s="62"/>
      <c r="D1409" s="62"/>
    </row>
    <row r="1410" spans="3:4" x14ac:dyDescent="0.2">
      <c r="C1410" s="62"/>
      <c r="D1410" s="62"/>
    </row>
    <row r="1411" spans="3:4" x14ac:dyDescent="0.2">
      <c r="C1411" s="62"/>
      <c r="D1411" s="62"/>
    </row>
    <row r="1412" spans="3:4" x14ac:dyDescent="0.2">
      <c r="C1412" s="62"/>
      <c r="D1412" s="62"/>
    </row>
    <row r="1413" spans="3:4" x14ac:dyDescent="0.2">
      <c r="C1413" s="62"/>
      <c r="D1413" s="62"/>
    </row>
    <row r="1414" spans="3:4" x14ac:dyDescent="0.2">
      <c r="C1414" s="62"/>
      <c r="D1414" s="62"/>
    </row>
    <row r="1415" spans="3:4" x14ac:dyDescent="0.2">
      <c r="C1415" s="62"/>
      <c r="D1415" s="62"/>
    </row>
    <row r="1416" spans="3:4" x14ac:dyDescent="0.2">
      <c r="C1416" s="62"/>
      <c r="D1416" s="62"/>
    </row>
    <row r="1417" spans="3:4" x14ac:dyDescent="0.2">
      <c r="C1417" s="62"/>
      <c r="D1417" s="62"/>
    </row>
    <row r="1418" spans="3:4" x14ac:dyDescent="0.2">
      <c r="C1418" s="62"/>
      <c r="D1418" s="62"/>
    </row>
    <row r="1419" spans="3:4" x14ac:dyDescent="0.2">
      <c r="C1419" s="62"/>
      <c r="D1419" s="62"/>
    </row>
    <row r="1420" spans="3:4" x14ac:dyDescent="0.2">
      <c r="C1420" s="62"/>
      <c r="D1420" s="62"/>
    </row>
    <row r="1421" spans="3:4" x14ac:dyDescent="0.2">
      <c r="C1421" s="62"/>
      <c r="D1421" s="62"/>
    </row>
    <row r="1422" spans="3:4" x14ac:dyDescent="0.2">
      <c r="C1422" s="62"/>
      <c r="D1422" s="62"/>
    </row>
    <row r="1423" spans="3:4" x14ac:dyDescent="0.2">
      <c r="C1423" s="62"/>
      <c r="D1423" s="62"/>
    </row>
    <row r="1424" spans="3:4" x14ac:dyDescent="0.2">
      <c r="C1424" s="62"/>
      <c r="D1424" s="62"/>
    </row>
    <row r="1425" spans="3:4" x14ac:dyDescent="0.2">
      <c r="C1425" s="62"/>
      <c r="D1425" s="62"/>
    </row>
    <row r="1426" spans="3:4" x14ac:dyDescent="0.2">
      <c r="C1426" s="62"/>
      <c r="D1426" s="62"/>
    </row>
    <row r="1427" spans="3:4" x14ac:dyDescent="0.2">
      <c r="C1427" s="62"/>
      <c r="D1427" s="62"/>
    </row>
    <row r="1428" spans="3:4" x14ac:dyDescent="0.2">
      <c r="C1428" s="62"/>
      <c r="D1428" s="62"/>
    </row>
    <row r="1429" spans="3:4" x14ac:dyDescent="0.2">
      <c r="C1429" s="62"/>
      <c r="D1429" s="62"/>
    </row>
    <row r="1430" spans="3:4" x14ac:dyDescent="0.2">
      <c r="C1430" s="62"/>
      <c r="D1430" s="62"/>
    </row>
    <row r="1431" spans="3:4" x14ac:dyDescent="0.2">
      <c r="C1431" s="62"/>
      <c r="D1431" s="62"/>
    </row>
    <row r="1432" spans="3:4" x14ac:dyDescent="0.2">
      <c r="C1432" s="62"/>
      <c r="D1432" s="62"/>
    </row>
    <row r="1433" spans="3:4" x14ac:dyDescent="0.2">
      <c r="C1433" s="62"/>
      <c r="D1433" s="62"/>
    </row>
    <row r="1434" spans="3:4" x14ac:dyDescent="0.2">
      <c r="C1434" s="62"/>
      <c r="D1434" s="62"/>
    </row>
    <row r="1435" spans="3:4" x14ac:dyDescent="0.2">
      <c r="C1435" s="62"/>
      <c r="D1435" s="62"/>
    </row>
    <row r="1436" spans="3:4" x14ac:dyDescent="0.2">
      <c r="C1436" s="62"/>
      <c r="D1436" s="62"/>
    </row>
    <row r="1437" spans="3:4" x14ac:dyDescent="0.2">
      <c r="C1437" s="62"/>
      <c r="D1437" s="62"/>
    </row>
    <row r="1438" spans="3:4" x14ac:dyDescent="0.2">
      <c r="C1438" s="62"/>
      <c r="D1438" s="62"/>
    </row>
    <row r="1439" spans="3:4" x14ac:dyDescent="0.2">
      <c r="C1439" s="62"/>
      <c r="D1439" s="62"/>
    </row>
    <row r="1440" spans="3:4" x14ac:dyDescent="0.2">
      <c r="C1440" s="62"/>
      <c r="D1440" s="62"/>
    </row>
    <row r="1441" spans="3:4" x14ac:dyDescent="0.2">
      <c r="C1441" s="62"/>
      <c r="D1441" s="62"/>
    </row>
    <row r="1442" spans="3:4" x14ac:dyDescent="0.2">
      <c r="C1442" s="62"/>
      <c r="D1442" s="62"/>
    </row>
    <row r="1443" spans="3:4" x14ac:dyDescent="0.2">
      <c r="C1443" s="62"/>
      <c r="D1443" s="62"/>
    </row>
    <row r="1444" spans="3:4" x14ac:dyDescent="0.2">
      <c r="C1444" s="62"/>
      <c r="D1444" s="62"/>
    </row>
    <row r="1445" spans="3:4" x14ac:dyDescent="0.2">
      <c r="C1445" s="62"/>
      <c r="D1445" s="62"/>
    </row>
    <row r="1446" spans="3:4" x14ac:dyDescent="0.2">
      <c r="C1446" s="62"/>
      <c r="D1446" s="62"/>
    </row>
    <row r="1447" spans="3:4" x14ac:dyDescent="0.2">
      <c r="C1447" s="62"/>
      <c r="D1447" s="62"/>
    </row>
    <row r="1448" spans="3:4" x14ac:dyDescent="0.2">
      <c r="C1448" s="62"/>
      <c r="D1448" s="62"/>
    </row>
    <row r="1449" spans="3:4" x14ac:dyDescent="0.2">
      <c r="C1449" s="62"/>
      <c r="D1449" s="62"/>
    </row>
    <row r="1450" spans="3:4" x14ac:dyDescent="0.2">
      <c r="C1450" s="62"/>
      <c r="D1450" s="62"/>
    </row>
    <row r="1451" spans="3:4" x14ac:dyDescent="0.2">
      <c r="C1451" s="62"/>
      <c r="D1451" s="62"/>
    </row>
    <row r="1452" spans="3:4" x14ac:dyDescent="0.2">
      <c r="C1452" s="62"/>
      <c r="D1452" s="62"/>
    </row>
    <row r="1453" spans="3:4" x14ac:dyDescent="0.2">
      <c r="C1453" s="62"/>
      <c r="D1453" s="62"/>
    </row>
    <row r="1454" spans="3:4" x14ac:dyDescent="0.2">
      <c r="C1454" s="62"/>
      <c r="D1454" s="62"/>
    </row>
    <row r="1455" spans="3:4" x14ac:dyDescent="0.2">
      <c r="C1455" s="62"/>
      <c r="D1455" s="62"/>
    </row>
    <row r="1456" spans="3:4" x14ac:dyDescent="0.2">
      <c r="C1456" s="62"/>
      <c r="D1456" s="62"/>
    </row>
    <row r="1457" spans="3:4" x14ac:dyDescent="0.2">
      <c r="C1457" s="62"/>
      <c r="D1457" s="62"/>
    </row>
    <row r="1458" spans="3:4" x14ac:dyDescent="0.2">
      <c r="C1458" s="62"/>
      <c r="D1458" s="62"/>
    </row>
    <row r="1459" spans="3:4" x14ac:dyDescent="0.2">
      <c r="C1459" s="62"/>
      <c r="D1459" s="62"/>
    </row>
    <row r="1460" spans="3:4" x14ac:dyDescent="0.2">
      <c r="C1460" s="62"/>
      <c r="D1460" s="62"/>
    </row>
    <row r="1461" spans="3:4" x14ac:dyDescent="0.2">
      <c r="C1461" s="62"/>
      <c r="D1461" s="62"/>
    </row>
    <row r="1462" spans="3:4" x14ac:dyDescent="0.2">
      <c r="C1462" s="62"/>
      <c r="D1462" s="62"/>
    </row>
    <row r="1463" spans="3:4" x14ac:dyDescent="0.2">
      <c r="C1463" s="62"/>
      <c r="D1463" s="62"/>
    </row>
    <row r="1464" spans="3:4" x14ac:dyDescent="0.2">
      <c r="C1464" s="62"/>
      <c r="D1464" s="62"/>
    </row>
    <row r="1465" spans="3:4" x14ac:dyDescent="0.2">
      <c r="C1465" s="62"/>
      <c r="D1465" s="62"/>
    </row>
    <row r="1466" spans="3:4" x14ac:dyDescent="0.2">
      <c r="C1466" s="62"/>
      <c r="D1466" s="62"/>
    </row>
    <row r="1467" spans="3:4" x14ac:dyDescent="0.2">
      <c r="C1467" s="62"/>
      <c r="D1467" s="62"/>
    </row>
    <row r="1468" spans="3:4" x14ac:dyDescent="0.2">
      <c r="C1468" s="62"/>
      <c r="D1468" s="62"/>
    </row>
    <row r="1469" spans="3:4" x14ac:dyDescent="0.2">
      <c r="C1469" s="62"/>
      <c r="D1469" s="62"/>
    </row>
    <row r="1470" spans="3:4" x14ac:dyDescent="0.2">
      <c r="C1470" s="62"/>
      <c r="D1470" s="62"/>
    </row>
    <row r="1471" spans="3:4" x14ac:dyDescent="0.2">
      <c r="C1471" s="62"/>
      <c r="D1471" s="62"/>
    </row>
    <row r="1472" spans="3:4" x14ac:dyDescent="0.2">
      <c r="C1472" s="62"/>
      <c r="D1472" s="62"/>
    </row>
    <row r="1473" spans="3:4" x14ac:dyDescent="0.2">
      <c r="C1473" s="62"/>
      <c r="D1473" s="62"/>
    </row>
    <row r="1474" spans="3:4" x14ac:dyDescent="0.2">
      <c r="C1474" s="62"/>
      <c r="D1474" s="62"/>
    </row>
    <row r="1475" spans="3:4" x14ac:dyDescent="0.2">
      <c r="C1475" s="62"/>
      <c r="D1475" s="62"/>
    </row>
    <row r="1476" spans="3:4" x14ac:dyDescent="0.2">
      <c r="C1476" s="62"/>
      <c r="D1476" s="62"/>
    </row>
    <row r="1477" spans="3:4" x14ac:dyDescent="0.2">
      <c r="C1477" s="62"/>
      <c r="D1477" s="62"/>
    </row>
    <row r="1478" spans="3:4" x14ac:dyDescent="0.2">
      <c r="C1478" s="62"/>
      <c r="D1478" s="62"/>
    </row>
    <row r="1479" spans="3:4" x14ac:dyDescent="0.2">
      <c r="C1479" s="62"/>
      <c r="D1479" s="62"/>
    </row>
    <row r="1480" spans="3:4" x14ac:dyDescent="0.2">
      <c r="C1480" s="62"/>
      <c r="D1480" s="62"/>
    </row>
    <row r="1481" spans="3:4" x14ac:dyDescent="0.2">
      <c r="C1481" s="62"/>
      <c r="D1481" s="62"/>
    </row>
    <row r="1482" spans="3:4" x14ac:dyDescent="0.2">
      <c r="C1482" s="62"/>
      <c r="D1482" s="62"/>
    </row>
    <row r="1483" spans="3:4" x14ac:dyDescent="0.2">
      <c r="C1483" s="62"/>
      <c r="D1483" s="62"/>
    </row>
    <row r="1484" spans="3:4" x14ac:dyDescent="0.2">
      <c r="C1484" s="62"/>
      <c r="D1484" s="62"/>
    </row>
    <row r="1485" spans="3:4" x14ac:dyDescent="0.2">
      <c r="C1485" s="62"/>
      <c r="D1485" s="62"/>
    </row>
    <row r="1486" spans="3:4" x14ac:dyDescent="0.2">
      <c r="C1486" s="62"/>
      <c r="D1486" s="62"/>
    </row>
    <row r="1487" spans="3:4" x14ac:dyDescent="0.2">
      <c r="C1487" s="62"/>
      <c r="D1487" s="62"/>
    </row>
    <row r="1488" spans="3:4" x14ac:dyDescent="0.2">
      <c r="C1488" s="62"/>
      <c r="D1488" s="62"/>
    </row>
    <row r="1489" spans="3:4" x14ac:dyDescent="0.2">
      <c r="C1489" s="62"/>
      <c r="D1489" s="62"/>
    </row>
    <row r="1490" spans="3:4" x14ac:dyDescent="0.2">
      <c r="C1490" s="62"/>
      <c r="D1490" s="62"/>
    </row>
    <row r="1491" spans="3:4" x14ac:dyDescent="0.2">
      <c r="C1491" s="62"/>
      <c r="D1491" s="62"/>
    </row>
    <row r="1492" spans="3:4" x14ac:dyDescent="0.2">
      <c r="C1492" s="62"/>
      <c r="D1492" s="62"/>
    </row>
    <row r="1493" spans="3:4" x14ac:dyDescent="0.2">
      <c r="C1493" s="62"/>
      <c r="D1493" s="62"/>
    </row>
    <row r="1494" spans="3:4" x14ac:dyDescent="0.2">
      <c r="C1494" s="62"/>
      <c r="D1494" s="62"/>
    </row>
    <row r="1495" spans="3:4" x14ac:dyDescent="0.2">
      <c r="C1495" s="62"/>
      <c r="D1495" s="62"/>
    </row>
    <row r="1496" spans="3:4" x14ac:dyDescent="0.2">
      <c r="C1496" s="62"/>
      <c r="D1496" s="62"/>
    </row>
    <row r="1497" spans="3:4" x14ac:dyDescent="0.2">
      <c r="C1497" s="62"/>
      <c r="D1497" s="62"/>
    </row>
    <row r="1498" spans="3:4" x14ac:dyDescent="0.2">
      <c r="C1498" s="62"/>
      <c r="D1498" s="62"/>
    </row>
    <row r="1499" spans="3:4" x14ac:dyDescent="0.2">
      <c r="C1499" s="62"/>
      <c r="D1499" s="62"/>
    </row>
    <row r="1500" spans="3:4" x14ac:dyDescent="0.2">
      <c r="C1500" s="62"/>
      <c r="D1500" s="62"/>
    </row>
    <row r="1501" spans="3:4" x14ac:dyDescent="0.2">
      <c r="C1501" s="62"/>
      <c r="D1501" s="62"/>
    </row>
    <row r="1502" spans="3:4" x14ac:dyDescent="0.2">
      <c r="C1502" s="62"/>
      <c r="D1502" s="62"/>
    </row>
    <row r="1503" spans="3:4" x14ac:dyDescent="0.2">
      <c r="C1503" s="62"/>
      <c r="D1503" s="62"/>
    </row>
    <row r="1504" spans="3:4" x14ac:dyDescent="0.2">
      <c r="C1504" s="62"/>
      <c r="D1504" s="62"/>
    </row>
    <row r="1505" spans="3:4" x14ac:dyDescent="0.2">
      <c r="C1505" s="62"/>
      <c r="D1505" s="62"/>
    </row>
    <row r="1506" spans="3:4" x14ac:dyDescent="0.2">
      <c r="C1506" s="62"/>
      <c r="D1506" s="62"/>
    </row>
    <row r="1507" spans="3:4" x14ac:dyDescent="0.2">
      <c r="C1507" s="62"/>
      <c r="D1507" s="62"/>
    </row>
    <row r="1508" spans="3:4" x14ac:dyDescent="0.2">
      <c r="C1508" s="62"/>
      <c r="D1508" s="62"/>
    </row>
    <row r="1509" spans="3:4" x14ac:dyDescent="0.2">
      <c r="C1509" s="62"/>
      <c r="D1509" s="62"/>
    </row>
    <row r="1510" spans="3:4" x14ac:dyDescent="0.2">
      <c r="C1510" s="62"/>
      <c r="D1510" s="62"/>
    </row>
    <row r="1511" spans="3:4" x14ac:dyDescent="0.2">
      <c r="C1511" s="62"/>
      <c r="D1511" s="62"/>
    </row>
    <row r="1512" spans="3:4" x14ac:dyDescent="0.2">
      <c r="C1512" s="62"/>
      <c r="D1512" s="62"/>
    </row>
    <row r="1513" spans="3:4" x14ac:dyDescent="0.2">
      <c r="C1513" s="62"/>
      <c r="D1513" s="62"/>
    </row>
    <row r="1514" spans="3:4" x14ac:dyDescent="0.2">
      <c r="C1514" s="62"/>
      <c r="D1514" s="62"/>
    </row>
    <row r="1515" spans="3:4" x14ac:dyDescent="0.2">
      <c r="C1515" s="62"/>
      <c r="D1515" s="62"/>
    </row>
    <row r="1516" spans="3:4" x14ac:dyDescent="0.2">
      <c r="C1516" s="62"/>
      <c r="D1516" s="62"/>
    </row>
    <row r="1517" spans="3:4" x14ac:dyDescent="0.2">
      <c r="C1517" s="62"/>
      <c r="D1517" s="62"/>
    </row>
    <row r="1518" spans="3:4" x14ac:dyDescent="0.2">
      <c r="C1518" s="62"/>
      <c r="D1518" s="62"/>
    </row>
    <row r="1519" spans="3:4" x14ac:dyDescent="0.2">
      <c r="C1519" s="62"/>
      <c r="D1519" s="62"/>
    </row>
    <row r="1520" spans="3:4" x14ac:dyDescent="0.2">
      <c r="C1520" s="62"/>
      <c r="D1520" s="62"/>
    </row>
    <row r="1521" spans="3:4" x14ac:dyDescent="0.2">
      <c r="C1521" s="62"/>
      <c r="D1521" s="62"/>
    </row>
    <row r="1522" spans="3:4" x14ac:dyDescent="0.2">
      <c r="C1522" s="62"/>
      <c r="D1522" s="62"/>
    </row>
    <row r="1523" spans="3:4" x14ac:dyDescent="0.2">
      <c r="C1523" s="62"/>
      <c r="D1523" s="62"/>
    </row>
    <row r="1524" spans="3:4" x14ac:dyDescent="0.2">
      <c r="C1524" s="62"/>
      <c r="D1524" s="62"/>
    </row>
    <row r="1525" spans="3:4" x14ac:dyDescent="0.2">
      <c r="C1525" s="62"/>
      <c r="D1525" s="62"/>
    </row>
    <row r="1526" spans="3:4" x14ac:dyDescent="0.2">
      <c r="C1526" s="62"/>
      <c r="D1526" s="62"/>
    </row>
    <row r="1527" spans="3:4" x14ac:dyDescent="0.2">
      <c r="C1527" s="62"/>
      <c r="D1527" s="62"/>
    </row>
    <row r="1528" spans="3:4" x14ac:dyDescent="0.2">
      <c r="C1528" s="62"/>
      <c r="D1528" s="62"/>
    </row>
    <row r="1529" spans="3:4" x14ac:dyDescent="0.2">
      <c r="C1529" s="62"/>
      <c r="D1529" s="62"/>
    </row>
    <row r="1530" spans="3:4" x14ac:dyDescent="0.2">
      <c r="C1530" s="62"/>
      <c r="D1530" s="62"/>
    </row>
    <row r="1531" spans="3:4" x14ac:dyDescent="0.2">
      <c r="C1531" s="62"/>
      <c r="D1531" s="62"/>
    </row>
    <row r="1532" spans="3:4" x14ac:dyDescent="0.2">
      <c r="C1532" s="62"/>
      <c r="D1532" s="62"/>
    </row>
    <row r="1533" spans="3:4" x14ac:dyDescent="0.2">
      <c r="C1533" s="62"/>
      <c r="D1533" s="62"/>
    </row>
    <row r="1534" spans="3:4" x14ac:dyDescent="0.2">
      <c r="C1534" s="62"/>
      <c r="D1534" s="62"/>
    </row>
    <row r="1535" spans="3:4" x14ac:dyDescent="0.2">
      <c r="C1535" s="62"/>
      <c r="D1535" s="62"/>
    </row>
    <row r="1536" spans="3:4" x14ac:dyDescent="0.2">
      <c r="C1536" s="62"/>
      <c r="D1536" s="62"/>
    </row>
    <row r="1537" spans="3:4" x14ac:dyDescent="0.2">
      <c r="C1537" s="62"/>
      <c r="D1537" s="62"/>
    </row>
    <row r="1538" spans="3:4" x14ac:dyDescent="0.2">
      <c r="C1538" s="62"/>
      <c r="D1538" s="62"/>
    </row>
    <row r="1539" spans="3:4" x14ac:dyDescent="0.2">
      <c r="C1539" s="62"/>
      <c r="D1539" s="62"/>
    </row>
    <row r="1540" spans="3:4" x14ac:dyDescent="0.2">
      <c r="C1540" s="62"/>
      <c r="D1540" s="62"/>
    </row>
    <row r="1541" spans="3:4" x14ac:dyDescent="0.2">
      <c r="C1541" s="62"/>
      <c r="D1541" s="62"/>
    </row>
    <row r="1542" spans="3:4" x14ac:dyDescent="0.2">
      <c r="C1542" s="62"/>
      <c r="D1542" s="62"/>
    </row>
    <row r="1543" spans="3:4" x14ac:dyDescent="0.2">
      <c r="C1543" s="62"/>
      <c r="D1543" s="62"/>
    </row>
    <row r="1544" spans="3:4" x14ac:dyDescent="0.2">
      <c r="C1544" s="62"/>
      <c r="D1544" s="62"/>
    </row>
    <row r="1545" spans="3:4" x14ac:dyDescent="0.2">
      <c r="C1545" s="62"/>
      <c r="D1545" s="62"/>
    </row>
    <row r="1546" spans="3:4" x14ac:dyDescent="0.2">
      <c r="C1546" s="62"/>
      <c r="D1546" s="62"/>
    </row>
    <row r="1547" spans="3:4" x14ac:dyDescent="0.2">
      <c r="C1547" s="62"/>
      <c r="D1547" s="62"/>
    </row>
    <row r="1548" spans="3:4" x14ac:dyDescent="0.2">
      <c r="C1548" s="62"/>
      <c r="D1548" s="62"/>
    </row>
    <row r="1549" spans="3:4" x14ac:dyDescent="0.2">
      <c r="C1549" s="62"/>
      <c r="D1549" s="62"/>
    </row>
    <row r="1550" spans="3:4" x14ac:dyDescent="0.2">
      <c r="C1550" s="62"/>
      <c r="D1550" s="62"/>
    </row>
    <row r="1551" spans="3:4" x14ac:dyDescent="0.2">
      <c r="C1551" s="62"/>
      <c r="D1551" s="62"/>
    </row>
    <row r="1552" spans="3:4" x14ac:dyDescent="0.2">
      <c r="C1552" s="62"/>
      <c r="D1552" s="62"/>
    </row>
    <row r="1553" spans="3:4" x14ac:dyDescent="0.2">
      <c r="C1553" s="62"/>
      <c r="D1553" s="62"/>
    </row>
    <row r="1554" spans="3:4" x14ac:dyDescent="0.2">
      <c r="C1554" s="62"/>
      <c r="D1554" s="62"/>
    </row>
    <row r="1555" spans="3:4" x14ac:dyDescent="0.2">
      <c r="C1555" s="62"/>
      <c r="D1555" s="62"/>
    </row>
    <row r="1556" spans="3:4" x14ac:dyDescent="0.2">
      <c r="C1556" s="62"/>
      <c r="D1556" s="62"/>
    </row>
    <row r="1557" spans="3:4" x14ac:dyDescent="0.2">
      <c r="C1557" s="62"/>
      <c r="D1557" s="62"/>
    </row>
    <row r="1558" spans="3:4" x14ac:dyDescent="0.2">
      <c r="C1558" s="62"/>
      <c r="D1558" s="62"/>
    </row>
    <row r="1559" spans="3:4" x14ac:dyDescent="0.2">
      <c r="C1559" s="62"/>
      <c r="D1559" s="62"/>
    </row>
    <row r="1560" spans="3:4" x14ac:dyDescent="0.2">
      <c r="C1560" s="62"/>
      <c r="D1560" s="62"/>
    </row>
    <row r="1561" spans="3:4" x14ac:dyDescent="0.2">
      <c r="C1561" s="62"/>
      <c r="D1561" s="62"/>
    </row>
    <row r="1562" spans="3:4" x14ac:dyDescent="0.2">
      <c r="C1562" s="62"/>
      <c r="D1562" s="62"/>
    </row>
    <row r="1563" spans="3:4" x14ac:dyDescent="0.2">
      <c r="C1563" s="62"/>
      <c r="D1563" s="62"/>
    </row>
    <row r="1564" spans="3:4" x14ac:dyDescent="0.2">
      <c r="C1564" s="62"/>
      <c r="D1564" s="62"/>
    </row>
    <row r="1565" spans="3:4" x14ac:dyDescent="0.2">
      <c r="C1565" s="62"/>
      <c r="D1565" s="62"/>
    </row>
    <row r="1566" spans="3:4" x14ac:dyDescent="0.2">
      <c r="C1566" s="62"/>
      <c r="D1566" s="62"/>
    </row>
    <row r="1567" spans="3:4" x14ac:dyDescent="0.2">
      <c r="C1567" s="62"/>
      <c r="D1567" s="62"/>
    </row>
    <row r="1568" spans="3:4" x14ac:dyDescent="0.2">
      <c r="C1568" s="62"/>
      <c r="D1568" s="62"/>
    </row>
    <row r="1569" spans="3:4" x14ac:dyDescent="0.2">
      <c r="C1569" s="62"/>
      <c r="D1569" s="62"/>
    </row>
    <row r="1570" spans="3:4" x14ac:dyDescent="0.2">
      <c r="C1570" s="62"/>
      <c r="D1570" s="62"/>
    </row>
    <row r="1571" spans="3:4" x14ac:dyDescent="0.2">
      <c r="C1571" s="62"/>
      <c r="D1571" s="62"/>
    </row>
    <row r="1572" spans="3:4" x14ac:dyDescent="0.2">
      <c r="C1572" s="62"/>
      <c r="D1572" s="62"/>
    </row>
    <row r="1573" spans="3:4" x14ac:dyDescent="0.2">
      <c r="C1573" s="62"/>
      <c r="D1573" s="62"/>
    </row>
    <row r="1574" spans="3:4" x14ac:dyDescent="0.2">
      <c r="C1574" s="62"/>
      <c r="D1574" s="62"/>
    </row>
    <row r="1575" spans="3:4" x14ac:dyDescent="0.2">
      <c r="C1575" s="62"/>
      <c r="D1575" s="62"/>
    </row>
    <row r="1576" spans="3:4" x14ac:dyDescent="0.2">
      <c r="C1576" s="62"/>
      <c r="D1576" s="62"/>
    </row>
    <row r="1577" spans="3:4" x14ac:dyDescent="0.2">
      <c r="C1577" s="62"/>
      <c r="D1577" s="62"/>
    </row>
    <row r="1578" spans="3:4" x14ac:dyDescent="0.2">
      <c r="C1578" s="62"/>
      <c r="D1578" s="62"/>
    </row>
    <row r="1579" spans="3:4" x14ac:dyDescent="0.2">
      <c r="C1579" s="62"/>
      <c r="D1579" s="62"/>
    </row>
    <row r="1580" spans="3:4" x14ac:dyDescent="0.2">
      <c r="C1580" s="62"/>
      <c r="D1580" s="62"/>
    </row>
    <row r="1581" spans="3:4" x14ac:dyDescent="0.2">
      <c r="C1581" s="62"/>
      <c r="D1581" s="62"/>
    </row>
    <row r="1582" spans="3:4" x14ac:dyDescent="0.2">
      <c r="C1582" s="62"/>
      <c r="D1582" s="62"/>
    </row>
    <row r="1583" spans="3:4" x14ac:dyDescent="0.2">
      <c r="C1583" s="62"/>
      <c r="D1583" s="62"/>
    </row>
    <row r="1584" spans="3:4" x14ac:dyDescent="0.2">
      <c r="C1584" s="62"/>
      <c r="D1584" s="62"/>
    </row>
    <row r="1585" spans="3:4" x14ac:dyDescent="0.2">
      <c r="C1585" s="62"/>
      <c r="D1585" s="62"/>
    </row>
    <row r="1586" spans="3:4" x14ac:dyDescent="0.2">
      <c r="C1586" s="62"/>
      <c r="D1586" s="62"/>
    </row>
    <row r="1587" spans="3:4" x14ac:dyDescent="0.2">
      <c r="C1587" s="62"/>
      <c r="D1587" s="62"/>
    </row>
    <row r="1588" spans="3:4" x14ac:dyDescent="0.2">
      <c r="C1588" s="62"/>
      <c r="D1588" s="62"/>
    </row>
    <row r="1589" spans="3:4" x14ac:dyDescent="0.2">
      <c r="C1589" s="62"/>
      <c r="D1589" s="62"/>
    </row>
    <row r="1590" spans="3:4" x14ac:dyDescent="0.2">
      <c r="C1590" s="62"/>
      <c r="D1590" s="62"/>
    </row>
    <row r="1591" spans="3:4" x14ac:dyDescent="0.2">
      <c r="C1591" s="62"/>
      <c r="D1591" s="62"/>
    </row>
    <row r="1592" spans="3:4" x14ac:dyDescent="0.2">
      <c r="C1592" s="62"/>
      <c r="D1592" s="62"/>
    </row>
    <row r="1593" spans="3:4" x14ac:dyDescent="0.2">
      <c r="C1593" s="62"/>
      <c r="D1593" s="62"/>
    </row>
    <row r="1594" spans="3:4" x14ac:dyDescent="0.2">
      <c r="C1594" s="62"/>
      <c r="D1594" s="62"/>
    </row>
    <row r="1595" spans="3:4" x14ac:dyDescent="0.2">
      <c r="C1595" s="62"/>
      <c r="D1595" s="62"/>
    </row>
    <row r="1596" spans="3:4" x14ac:dyDescent="0.2">
      <c r="C1596" s="62"/>
      <c r="D1596" s="62"/>
    </row>
    <row r="1597" spans="3:4" x14ac:dyDescent="0.2">
      <c r="C1597" s="62"/>
      <c r="D1597" s="62"/>
    </row>
    <row r="1598" spans="3:4" x14ac:dyDescent="0.2">
      <c r="C1598" s="62"/>
      <c r="D1598" s="62"/>
    </row>
    <row r="1599" spans="3:4" x14ac:dyDescent="0.2">
      <c r="C1599" s="62"/>
      <c r="D1599" s="62"/>
    </row>
    <row r="1600" spans="3:4" x14ac:dyDescent="0.2">
      <c r="C1600" s="62"/>
      <c r="D1600" s="62"/>
    </row>
    <row r="1601" spans="3:4" x14ac:dyDescent="0.2">
      <c r="C1601" s="62"/>
      <c r="D1601" s="62"/>
    </row>
    <row r="1602" spans="3:4" x14ac:dyDescent="0.2">
      <c r="C1602" s="62"/>
      <c r="D1602" s="62"/>
    </row>
    <row r="1603" spans="3:4" x14ac:dyDescent="0.2">
      <c r="C1603" s="62"/>
      <c r="D1603" s="62"/>
    </row>
    <row r="1604" spans="3:4" x14ac:dyDescent="0.2">
      <c r="C1604" s="62"/>
      <c r="D1604" s="62"/>
    </row>
    <row r="1605" spans="3:4" x14ac:dyDescent="0.2">
      <c r="C1605" s="62"/>
      <c r="D1605" s="62"/>
    </row>
    <row r="1606" spans="3:4" x14ac:dyDescent="0.2">
      <c r="C1606" s="62"/>
      <c r="D1606" s="62"/>
    </row>
    <row r="1607" spans="3:4" x14ac:dyDescent="0.2">
      <c r="C1607" s="62"/>
      <c r="D1607" s="62"/>
    </row>
    <row r="1608" spans="3:4" x14ac:dyDescent="0.2">
      <c r="C1608" s="62"/>
      <c r="D1608" s="62"/>
    </row>
    <row r="1609" spans="3:4" x14ac:dyDescent="0.2">
      <c r="C1609" s="62"/>
      <c r="D1609" s="62"/>
    </row>
    <row r="1610" spans="3:4" x14ac:dyDescent="0.2">
      <c r="C1610" s="62"/>
      <c r="D1610" s="62"/>
    </row>
    <row r="1611" spans="3:4" x14ac:dyDescent="0.2">
      <c r="C1611" s="62"/>
      <c r="D1611" s="62"/>
    </row>
    <row r="1612" spans="3:4" x14ac:dyDescent="0.2">
      <c r="C1612" s="62"/>
      <c r="D1612" s="62"/>
    </row>
    <row r="1613" spans="3:4" x14ac:dyDescent="0.2">
      <c r="C1613" s="62"/>
      <c r="D1613" s="62"/>
    </row>
    <row r="1614" spans="3:4" x14ac:dyDescent="0.2">
      <c r="C1614" s="62"/>
      <c r="D1614" s="62"/>
    </row>
    <row r="1615" spans="3:4" x14ac:dyDescent="0.2">
      <c r="C1615" s="62"/>
      <c r="D1615" s="62"/>
    </row>
    <row r="1616" spans="3:4" x14ac:dyDescent="0.2">
      <c r="C1616" s="62"/>
      <c r="D1616" s="62"/>
    </row>
    <row r="1617" spans="3:4" x14ac:dyDescent="0.2">
      <c r="C1617" s="62"/>
      <c r="D1617" s="62"/>
    </row>
    <row r="1618" spans="3:4" x14ac:dyDescent="0.2">
      <c r="C1618" s="62"/>
      <c r="D1618" s="62"/>
    </row>
    <row r="1619" spans="3:4" x14ac:dyDescent="0.2">
      <c r="C1619" s="62"/>
      <c r="D1619" s="62"/>
    </row>
    <row r="1620" spans="3:4" x14ac:dyDescent="0.2">
      <c r="C1620" s="62"/>
      <c r="D1620" s="62"/>
    </row>
    <row r="1621" spans="3:4" x14ac:dyDescent="0.2">
      <c r="C1621" s="62"/>
      <c r="D1621" s="62"/>
    </row>
    <row r="1622" spans="3:4" x14ac:dyDescent="0.2">
      <c r="C1622" s="62"/>
      <c r="D1622" s="62"/>
    </row>
    <row r="1623" spans="3:4" x14ac:dyDescent="0.2">
      <c r="C1623" s="62"/>
      <c r="D1623" s="62"/>
    </row>
    <row r="1624" spans="3:4" x14ac:dyDescent="0.2">
      <c r="C1624" s="62"/>
      <c r="D1624" s="62"/>
    </row>
    <row r="1625" spans="3:4" x14ac:dyDescent="0.2">
      <c r="C1625" s="62"/>
      <c r="D1625" s="62"/>
    </row>
    <row r="1626" spans="3:4" x14ac:dyDescent="0.2">
      <c r="C1626" s="62"/>
      <c r="D1626" s="62"/>
    </row>
    <row r="1627" spans="3:4" x14ac:dyDescent="0.2">
      <c r="C1627" s="62"/>
      <c r="D1627" s="62"/>
    </row>
    <row r="1628" spans="3:4" x14ac:dyDescent="0.2">
      <c r="C1628" s="62"/>
      <c r="D1628" s="62"/>
    </row>
    <row r="1629" spans="3:4" x14ac:dyDescent="0.2">
      <c r="C1629" s="62"/>
      <c r="D1629" s="62"/>
    </row>
    <row r="1630" spans="3:4" x14ac:dyDescent="0.2">
      <c r="C1630" s="62"/>
      <c r="D1630" s="62"/>
    </row>
    <row r="1631" spans="3:4" x14ac:dyDescent="0.2">
      <c r="C1631" s="62"/>
      <c r="D1631" s="62"/>
    </row>
    <row r="1632" spans="3:4" x14ac:dyDescent="0.2">
      <c r="C1632" s="62"/>
      <c r="D1632" s="62"/>
    </row>
    <row r="1633" spans="3:4" x14ac:dyDescent="0.2">
      <c r="C1633" s="62"/>
      <c r="D1633" s="62"/>
    </row>
    <row r="1634" spans="3:4" x14ac:dyDescent="0.2">
      <c r="C1634" s="62"/>
      <c r="D1634" s="62"/>
    </row>
    <row r="1635" spans="3:4" x14ac:dyDescent="0.2">
      <c r="C1635" s="62"/>
      <c r="D1635" s="62"/>
    </row>
    <row r="1636" spans="3:4" x14ac:dyDescent="0.2">
      <c r="C1636" s="62"/>
      <c r="D1636" s="62"/>
    </row>
    <row r="1637" spans="3:4" x14ac:dyDescent="0.2">
      <c r="C1637" s="62"/>
      <c r="D1637" s="62"/>
    </row>
    <row r="1638" spans="3:4" x14ac:dyDescent="0.2">
      <c r="C1638" s="62"/>
      <c r="D1638" s="62"/>
    </row>
    <row r="1639" spans="3:4" x14ac:dyDescent="0.2">
      <c r="C1639" s="62"/>
      <c r="D1639" s="62"/>
    </row>
    <row r="1640" spans="3:4" x14ac:dyDescent="0.2">
      <c r="C1640" s="62"/>
      <c r="D1640" s="62"/>
    </row>
    <row r="1641" spans="3:4" x14ac:dyDescent="0.2">
      <c r="C1641" s="62"/>
      <c r="D1641" s="62"/>
    </row>
    <row r="1642" spans="3:4" x14ac:dyDescent="0.2">
      <c r="C1642" s="62"/>
      <c r="D1642" s="62"/>
    </row>
    <row r="1643" spans="3:4" x14ac:dyDescent="0.2">
      <c r="C1643" s="62"/>
      <c r="D1643" s="62"/>
    </row>
    <row r="1644" spans="3:4" x14ac:dyDescent="0.2">
      <c r="C1644" s="62"/>
      <c r="D1644" s="62"/>
    </row>
    <row r="1645" spans="3:4" x14ac:dyDescent="0.2">
      <c r="C1645" s="62"/>
      <c r="D1645" s="62"/>
    </row>
    <row r="1646" spans="3:4" x14ac:dyDescent="0.2">
      <c r="C1646" s="62"/>
      <c r="D1646" s="62"/>
    </row>
    <row r="1647" spans="3:4" x14ac:dyDescent="0.2">
      <c r="C1647" s="62"/>
      <c r="D1647" s="62"/>
    </row>
    <row r="1648" spans="3:4" x14ac:dyDescent="0.2">
      <c r="C1648" s="62"/>
      <c r="D1648" s="62"/>
    </row>
    <row r="1649" spans="3:4" x14ac:dyDescent="0.2">
      <c r="C1649" s="62"/>
      <c r="D1649" s="62"/>
    </row>
    <row r="1650" spans="3:4" x14ac:dyDescent="0.2">
      <c r="C1650" s="62"/>
      <c r="D1650" s="62"/>
    </row>
    <row r="1651" spans="3:4" x14ac:dyDescent="0.2">
      <c r="C1651" s="62"/>
      <c r="D1651" s="62"/>
    </row>
    <row r="1652" spans="3:4" x14ac:dyDescent="0.2">
      <c r="C1652" s="62"/>
      <c r="D1652" s="62"/>
    </row>
    <row r="1653" spans="3:4" x14ac:dyDescent="0.2">
      <c r="C1653" s="62"/>
      <c r="D1653" s="62"/>
    </row>
    <row r="1654" spans="3:4" x14ac:dyDescent="0.2">
      <c r="C1654" s="62"/>
      <c r="D1654" s="62"/>
    </row>
    <row r="1655" spans="3:4" x14ac:dyDescent="0.2">
      <c r="C1655" s="62"/>
      <c r="D1655" s="62"/>
    </row>
    <row r="1656" spans="3:4" x14ac:dyDescent="0.2">
      <c r="C1656" s="62"/>
      <c r="D1656" s="62"/>
    </row>
    <row r="1657" spans="3:4" x14ac:dyDescent="0.2">
      <c r="C1657" s="62"/>
      <c r="D1657" s="62"/>
    </row>
    <row r="1658" spans="3:4" x14ac:dyDescent="0.2">
      <c r="C1658" s="62"/>
      <c r="D1658" s="62"/>
    </row>
    <row r="1659" spans="3:4" x14ac:dyDescent="0.2">
      <c r="C1659" s="62"/>
      <c r="D1659" s="62"/>
    </row>
    <row r="1660" spans="3:4" x14ac:dyDescent="0.2">
      <c r="C1660" s="62"/>
      <c r="D1660" s="62"/>
    </row>
    <row r="1661" spans="3:4" x14ac:dyDescent="0.2">
      <c r="C1661" s="62"/>
      <c r="D1661" s="62"/>
    </row>
    <row r="1662" spans="3:4" x14ac:dyDescent="0.2">
      <c r="C1662" s="62"/>
      <c r="D1662" s="62"/>
    </row>
    <row r="1663" spans="3:4" x14ac:dyDescent="0.2">
      <c r="C1663" s="62"/>
      <c r="D1663" s="62"/>
    </row>
    <row r="1664" spans="3:4" x14ac:dyDescent="0.2">
      <c r="C1664" s="62"/>
      <c r="D1664" s="62"/>
    </row>
    <row r="1665" spans="3:4" x14ac:dyDescent="0.2">
      <c r="C1665" s="62"/>
      <c r="D1665" s="62"/>
    </row>
    <row r="1666" spans="3:4" x14ac:dyDescent="0.2">
      <c r="C1666" s="62"/>
      <c r="D1666" s="62"/>
    </row>
    <row r="1667" spans="3:4" x14ac:dyDescent="0.2">
      <c r="C1667" s="62"/>
      <c r="D1667" s="62"/>
    </row>
    <row r="1668" spans="3:4" x14ac:dyDescent="0.2">
      <c r="C1668" s="62"/>
      <c r="D1668" s="62"/>
    </row>
    <row r="1669" spans="3:4" x14ac:dyDescent="0.2">
      <c r="C1669" s="62"/>
      <c r="D1669" s="62"/>
    </row>
    <row r="1670" spans="3:4" x14ac:dyDescent="0.2">
      <c r="C1670" s="62"/>
      <c r="D1670" s="62"/>
    </row>
    <row r="1671" spans="3:4" x14ac:dyDescent="0.2">
      <c r="C1671" s="62"/>
      <c r="D1671" s="62"/>
    </row>
    <row r="1672" spans="3:4" x14ac:dyDescent="0.2">
      <c r="C1672" s="62"/>
      <c r="D1672" s="62"/>
    </row>
    <row r="1673" spans="3:4" x14ac:dyDescent="0.2">
      <c r="C1673" s="62"/>
      <c r="D1673" s="62"/>
    </row>
    <row r="1674" spans="3:4" x14ac:dyDescent="0.2">
      <c r="C1674" s="62"/>
      <c r="D1674" s="62"/>
    </row>
    <row r="1675" spans="3:4" x14ac:dyDescent="0.2">
      <c r="C1675" s="62"/>
      <c r="D1675" s="62"/>
    </row>
    <row r="1676" spans="3:4" x14ac:dyDescent="0.2">
      <c r="C1676" s="62"/>
      <c r="D1676" s="62"/>
    </row>
    <row r="1677" spans="3:4" x14ac:dyDescent="0.2">
      <c r="C1677" s="62"/>
      <c r="D1677" s="62"/>
    </row>
    <row r="1678" spans="3:4" x14ac:dyDescent="0.2">
      <c r="C1678" s="62"/>
      <c r="D1678" s="62"/>
    </row>
    <row r="1679" spans="3:4" x14ac:dyDescent="0.2">
      <c r="C1679" s="62"/>
      <c r="D1679" s="62"/>
    </row>
    <row r="1680" spans="3:4" x14ac:dyDescent="0.2">
      <c r="C1680" s="62"/>
      <c r="D1680" s="62"/>
    </row>
    <row r="1681" spans="3:4" x14ac:dyDescent="0.2">
      <c r="C1681" s="62"/>
      <c r="D1681" s="62"/>
    </row>
    <row r="1682" spans="3:4" x14ac:dyDescent="0.2">
      <c r="C1682" s="62"/>
      <c r="D1682" s="62"/>
    </row>
    <row r="1683" spans="3:4" x14ac:dyDescent="0.2">
      <c r="C1683" s="62"/>
      <c r="D1683" s="62"/>
    </row>
    <row r="1684" spans="3:4" x14ac:dyDescent="0.2">
      <c r="C1684" s="62"/>
      <c r="D1684" s="62"/>
    </row>
    <row r="1685" spans="3:4" x14ac:dyDescent="0.2">
      <c r="C1685" s="62"/>
      <c r="D1685" s="62"/>
    </row>
    <row r="1686" spans="3:4" x14ac:dyDescent="0.2">
      <c r="C1686" s="62"/>
      <c r="D1686" s="62"/>
    </row>
    <row r="1687" spans="3:4" x14ac:dyDescent="0.2">
      <c r="C1687" s="62"/>
      <c r="D1687" s="62"/>
    </row>
    <row r="1688" spans="3:4" x14ac:dyDescent="0.2">
      <c r="C1688" s="62"/>
      <c r="D1688" s="62"/>
    </row>
    <row r="1689" spans="3:4" x14ac:dyDescent="0.2">
      <c r="C1689" s="62"/>
      <c r="D1689" s="62"/>
    </row>
    <row r="1690" spans="3:4" x14ac:dyDescent="0.2">
      <c r="C1690" s="62"/>
      <c r="D1690" s="62"/>
    </row>
    <row r="1691" spans="3:4" x14ac:dyDescent="0.2">
      <c r="C1691" s="62"/>
      <c r="D1691" s="62"/>
    </row>
    <row r="1692" spans="3:4" x14ac:dyDescent="0.2">
      <c r="C1692" s="62"/>
      <c r="D1692" s="62"/>
    </row>
    <row r="1693" spans="3:4" x14ac:dyDescent="0.2">
      <c r="C1693" s="62"/>
      <c r="D1693" s="62"/>
    </row>
    <row r="1694" spans="3:4" x14ac:dyDescent="0.2">
      <c r="C1694" s="62"/>
      <c r="D1694" s="62"/>
    </row>
    <row r="1695" spans="3:4" x14ac:dyDescent="0.2">
      <c r="C1695" s="62"/>
      <c r="D1695" s="62"/>
    </row>
    <row r="1696" spans="3:4" x14ac:dyDescent="0.2">
      <c r="C1696" s="62"/>
      <c r="D1696" s="62"/>
    </row>
    <row r="1697" spans="3:4" x14ac:dyDescent="0.2">
      <c r="C1697" s="62"/>
      <c r="D1697" s="62"/>
    </row>
    <row r="1698" spans="3:4" x14ac:dyDescent="0.2">
      <c r="C1698" s="62"/>
      <c r="D1698" s="62"/>
    </row>
    <row r="1699" spans="3:4" x14ac:dyDescent="0.2">
      <c r="C1699" s="62"/>
      <c r="D1699" s="62"/>
    </row>
    <row r="1700" spans="3:4" x14ac:dyDescent="0.2">
      <c r="C1700" s="62"/>
      <c r="D1700" s="62"/>
    </row>
    <row r="1701" spans="3:4" x14ac:dyDescent="0.2">
      <c r="C1701" s="62"/>
      <c r="D1701" s="62"/>
    </row>
    <row r="1702" spans="3:4" x14ac:dyDescent="0.2">
      <c r="C1702" s="62"/>
      <c r="D1702" s="62"/>
    </row>
    <row r="1703" spans="3:4" x14ac:dyDescent="0.2">
      <c r="C1703" s="62"/>
      <c r="D1703" s="62"/>
    </row>
    <row r="1704" spans="3:4" x14ac:dyDescent="0.2">
      <c r="C1704" s="62"/>
      <c r="D1704" s="62"/>
    </row>
    <row r="1705" spans="3:4" x14ac:dyDescent="0.2">
      <c r="C1705" s="62"/>
      <c r="D1705" s="62"/>
    </row>
    <row r="1706" spans="3:4" x14ac:dyDescent="0.2">
      <c r="C1706" s="62"/>
      <c r="D1706" s="62"/>
    </row>
    <row r="1707" spans="3:4" x14ac:dyDescent="0.2">
      <c r="C1707" s="62"/>
      <c r="D1707" s="62"/>
    </row>
    <row r="1708" spans="3:4" x14ac:dyDescent="0.2">
      <c r="C1708" s="62"/>
      <c r="D1708" s="62"/>
    </row>
    <row r="1709" spans="3:4" x14ac:dyDescent="0.2">
      <c r="C1709" s="62"/>
      <c r="D1709" s="62"/>
    </row>
    <row r="1710" spans="3:4" x14ac:dyDescent="0.2">
      <c r="C1710" s="62"/>
      <c r="D1710" s="62"/>
    </row>
    <row r="1711" spans="3:4" x14ac:dyDescent="0.2">
      <c r="C1711" s="62"/>
      <c r="D1711" s="62"/>
    </row>
    <row r="1712" spans="3:4" x14ac:dyDescent="0.2">
      <c r="C1712" s="62"/>
      <c r="D1712" s="62"/>
    </row>
    <row r="1713" spans="3:4" x14ac:dyDescent="0.2">
      <c r="C1713" s="62"/>
      <c r="D1713" s="62"/>
    </row>
    <row r="1714" spans="3:4" x14ac:dyDescent="0.2">
      <c r="C1714" s="62"/>
      <c r="D1714" s="62"/>
    </row>
    <row r="1715" spans="3:4" x14ac:dyDescent="0.2">
      <c r="C1715" s="62"/>
      <c r="D1715" s="62"/>
    </row>
    <row r="1716" spans="3:4" x14ac:dyDescent="0.2">
      <c r="C1716" s="62"/>
      <c r="D1716" s="62"/>
    </row>
    <row r="1717" spans="3:4" x14ac:dyDescent="0.2">
      <c r="C1717" s="62"/>
      <c r="D1717" s="62"/>
    </row>
    <row r="1718" spans="3:4" x14ac:dyDescent="0.2">
      <c r="C1718" s="62"/>
      <c r="D1718" s="62"/>
    </row>
    <row r="1719" spans="3:4" x14ac:dyDescent="0.2">
      <c r="C1719" s="62"/>
      <c r="D1719" s="62"/>
    </row>
    <row r="1720" spans="3:4" x14ac:dyDescent="0.2">
      <c r="C1720" s="62"/>
      <c r="D1720" s="62"/>
    </row>
    <row r="1721" spans="3:4" x14ac:dyDescent="0.2">
      <c r="C1721" s="62"/>
      <c r="D1721" s="62"/>
    </row>
    <row r="1722" spans="3:4" x14ac:dyDescent="0.2">
      <c r="C1722" s="62"/>
      <c r="D1722" s="62"/>
    </row>
    <row r="1723" spans="3:4" x14ac:dyDescent="0.2">
      <c r="C1723" s="62"/>
      <c r="D1723" s="62"/>
    </row>
    <row r="1724" spans="3:4" x14ac:dyDescent="0.2">
      <c r="C1724" s="62"/>
      <c r="D1724" s="62"/>
    </row>
    <row r="1725" spans="3:4" x14ac:dyDescent="0.2">
      <c r="C1725" s="62"/>
      <c r="D1725" s="62"/>
    </row>
    <row r="1726" spans="3:4" x14ac:dyDescent="0.2">
      <c r="C1726" s="62"/>
      <c r="D1726" s="62"/>
    </row>
    <row r="1727" spans="3:4" x14ac:dyDescent="0.2">
      <c r="C1727" s="62"/>
      <c r="D1727" s="62"/>
    </row>
    <row r="1728" spans="3:4" x14ac:dyDescent="0.2">
      <c r="C1728" s="62"/>
      <c r="D1728" s="62"/>
    </row>
    <row r="1729" spans="3:4" x14ac:dyDescent="0.2">
      <c r="C1729" s="62"/>
      <c r="D1729" s="62"/>
    </row>
    <row r="1730" spans="3:4" x14ac:dyDescent="0.2">
      <c r="C1730" s="62"/>
      <c r="D1730" s="62"/>
    </row>
    <row r="1731" spans="3:4" x14ac:dyDescent="0.2">
      <c r="C1731" s="62"/>
      <c r="D1731" s="62"/>
    </row>
    <row r="1732" spans="3:4" x14ac:dyDescent="0.2">
      <c r="C1732" s="62"/>
      <c r="D1732" s="62"/>
    </row>
    <row r="1733" spans="3:4" x14ac:dyDescent="0.2">
      <c r="C1733" s="62"/>
      <c r="D1733" s="62"/>
    </row>
    <row r="1734" spans="3:4" x14ac:dyDescent="0.2">
      <c r="C1734" s="62"/>
      <c r="D1734" s="62"/>
    </row>
    <row r="1735" spans="3:4" x14ac:dyDescent="0.2">
      <c r="C1735" s="62"/>
      <c r="D1735" s="62"/>
    </row>
    <row r="1736" spans="3:4" x14ac:dyDescent="0.2">
      <c r="C1736" s="62"/>
      <c r="D1736" s="62"/>
    </row>
    <row r="1737" spans="3:4" x14ac:dyDescent="0.2">
      <c r="C1737" s="62"/>
      <c r="D1737" s="62"/>
    </row>
    <row r="1738" spans="3:4" x14ac:dyDescent="0.2">
      <c r="C1738" s="62"/>
      <c r="D1738" s="62"/>
    </row>
    <row r="1739" spans="3:4" x14ac:dyDescent="0.2">
      <c r="C1739" s="62"/>
      <c r="D1739" s="62"/>
    </row>
    <row r="1740" spans="3:4" x14ac:dyDescent="0.2">
      <c r="C1740" s="62"/>
      <c r="D1740" s="62"/>
    </row>
    <row r="1741" spans="3:4" x14ac:dyDescent="0.2">
      <c r="C1741" s="62"/>
      <c r="D1741" s="62"/>
    </row>
    <row r="1742" spans="3:4" x14ac:dyDescent="0.2">
      <c r="C1742" s="62"/>
      <c r="D1742" s="62"/>
    </row>
    <row r="1743" spans="3:4" x14ac:dyDescent="0.2">
      <c r="C1743" s="62"/>
      <c r="D1743" s="62"/>
    </row>
    <row r="1744" spans="3:4" x14ac:dyDescent="0.2">
      <c r="C1744" s="62"/>
      <c r="D1744" s="62"/>
    </row>
    <row r="1745" spans="3:4" x14ac:dyDescent="0.2">
      <c r="C1745" s="62"/>
      <c r="D1745" s="62"/>
    </row>
    <row r="1746" spans="3:4" x14ac:dyDescent="0.2">
      <c r="C1746" s="62"/>
      <c r="D1746" s="62"/>
    </row>
    <row r="1747" spans="3:4" x14ac:dyDescent="0.2">
      <c r="C1747" s="62"/>
      <c r="D1747" s="62"/>
    </row>
    <row r="1748" spans="3:4" x14ac:dyDescent="0.2">
      <c r="C1748" s="62"/>
      <c r="D1748" s="62"/>
    </row>
    <row r="1749" spans="3:4" x14ac:dyDescent="0.2">
      <c r="C1749" s="62"/>
      <c r="D1749" s="62"/>
    </row>
    <row r="1750" spans="3:4" x14ac:dyDescent="0.2">
      <c r="C1750" s="62"/>
      <c r="D1750" s="62"/>
    </row>
    <row r="1751" spans="3:4" x14ac:dyDescent="0.2">
      <c r="C1751" s="62"/>
      <c r="D1751" s="62"/>
    </row>
    <row r="1752" spans="3:4" x14ac:dyDescent="0.2">
      <c r="C1752" s="62"/>
      <c r="D1752" s="62"/>
    </row>
    <row r="1753" spans="3:4" x14ac:dyDescent="0.2">
      <c r="C1753" s="62"/>
      <c r="D1753" s="62"/>
    </row>
    <row r="1754" spans="3:4" x14ac:dyDescent="0.2">
      <c r="C1754" s="62"/>
      <c r="D1754" s="62"/>
    </row>
    <row r="1755" spans="3:4" x14ac:dyDescent="0.2">
      <c r="C1755" s="62"/>
      <c r="D1755" s="62"/>
    </row>
    <row r="1756" spans="3:4" x14ac:dyDescent="0.2">
      <c r="C1756" s="62"/>
      <c r="D1756" s="62"/>
    </row>
    <row r="1757" spans="3:4" x14ac:dyDescent="0.2">
      <c r="C1757" s="62"/>
      <c r="D1757" s="62"/>
    </row>
    <row r="1758" spans="3:4" x14ac:dyDescent="0.2">
      <c r="C1758" s="62"/>
      <c r="D1758" s="62"/>
    </row>
    <row r="1759" spans="3:4" x14ac:dyDescent="0.2">
      <c r="C1759" s="62"/>
      <c r="D1759" s="62"/>
    </row>
    <row r="1760" spans="3:4" x14ac:dyDescent="0.2">
      <c r="C1760" s="62"/>
      <c r="D1760" s="62"/>
    </row>
    <row r="1761" spans="3:4" x14ac:dyDescent="0.2">
      <c r="C1761" s="62"/>
      <c r="D1761" s="62"/>
    </row>
    <row r="1762" spans="3:4" x14ac:dyDescent="0.2">
      <c r="C1762" s="62"/>
      <c r="D1762" s="62"/>
    </row>
    <row r="1763" spans="3:4" x14ac:dyDescent="0.2">
      <c r="C1763" s="62"/>
      <c r="D1763" s="62"/>
    </row>
    <row r="1764" spans="3:4" x14ac:dyDescent="0.2">
      <c r="C1764" s="62"/>
      <c r="D1764" s="62"/>
    </row>
    <row r="1765" spans="3:4" x14ac:dyDescent="0.2">
      <c r="C1765" s="62"/>
      <c r="D1765" s="62"/>
    </row>
    <row r="1766" spans="3:4" x14ac:dyDescent="0.2">
      <c r="C1766" s="62"/>
      <c r="D1766" s="62"/>
    </row>
    <row r="1767" spans="3:4" x14ac:dyDescent="0.2">
      <c r="C1767" s="62"/>
      <c r="D1767" s="62"/>
    </row>
    <row r="1768" spans="3:4" x14ac:dyDescent="0.2">
      <c r="C1768" s="62"/>
      <c r="D1768" s="62"/>
    </row>
    <row r="1769" spans="3:4" x14ac:dyDescent="0.2">
      <c r="C1769" s="62"/>
      <c r="D1769" s="62"/>
    </row>
    <row r="1770" spans="3:4" x14ac:dyDescent="0.2">
      <c r="C1770" s="62"/>
      <c r="D1770" s="62"/>
    </row>
    <row r="1771" spans="3:4" x14ac:dyDescent="0.2">
      <c r="C1771" s="62"/>
      <c r="D1771" s="62"/>
    </row>
    <row r="1772" spans="3:4" x14ac:dyDescent="0.2">
      <c r="C1772" s="62"/>
      <c r="D1772" s="62"/>
    </row>
    <row r="1773" spans="3:4" x14ac:dyDescent="0.2">
      <c r="C1773" s="62"/>
      <c r="D1773" s="62"/>
    </row>
    <row r="1774" spans="3:4" x14ac:dyDescent="0.2">
      <c r="C1774" s="62"/>
      <c r="D1774" s="62"/>
    </row>
    <row r="1775" spans="3:4" x14ac:dyDescent="0.2">
      <c r="C1775" s="62"/>
      <c r="D1775" s="62"/>
    </row>
    <row r="1776" spans="3:4" x14ac:dyDescent="0.2">
      <c r="C1776" s="62"/>
      <c r="D1776" s="62"/>
    </row>
    <row r="1777" spans="3:4" x14ac:dyDescent="0.2">
      <c r="C1777" s="62"/>
      <c r="D1777" s="62"/>
    </row>
    <row r="1778" spans="3:4" x14ac:dyDescent="0.2">
      <c r="C1778" s="62"/>
      <c r="D1778" s="62"/>
    </row>
    <row r="1779" spans="3:4" x14ac:dyDescent="0.2">
      <c r="C1779" s="62"/>
      <c r="D1779" s="62"/>
    </row>
    <row r="1780" spans="3:4" x14ac:dyDescent="0.2">
      <c r="C1780" s="62"/>
      <c r="D1780" s="62"/>
    </row>
    <row r="1781" spans="3:4" x14ac:dyDescent="0.2">
      <c r="C1781" s="62"/>
      <c r="D1781" s="62"/>
    </row>
    <row r="1782" spans="3:4" x14ac:dyDescent="0.2">
      <c r="C1782" s="62"/>
      <c r="D1782" s="62"/>
    </row>
    <row r="1783" spans="3:4" x14ac:dyDescent="0.2">
      <c r="C1783" s="62"/>
      <c r="D1783" s="62"/>
    </row>
    <row r="1784" spans="3:4" x14ac:dyDescent="0.2">
      <c r="C1784" s="62"/>
      <c r="D1784" s="62"/>
    </row>
    <row r="1785" spans="3:4" x14ac:dyDescent="0.2">
      <c r="C1785" s="62"/>
      <c r="D1785" s="62"/>
    </row>
    <row r="1786" spans="3:4" x14ac:dyDescent="0.2">
      <c r="C1786" s="62"/>
      <c r="D1786" s="62"/>
    </row>
    <row r="1787" spans="3:4" x14ac:dyDescent="0.2">
      <c r="C1787" s="62"/>
      <c r="D1787" s="62"/>
    </row>
    <row r="1788" spans="3:4" x14ac:dyDescent="0.2">
      <c r="C1788" s="62"/>
      <c r="D1788" s="62"/>
    </row>
    <row r="1789" spans="3:4" x14ac:dyDescent="0.2">
      <c r="C1789" s="62"/>
      <c r="D1789" s="62"/>
    </row>
    <row r="1790" spans="3:4" x14ac:dyDescent="0.2">
      <c r="C1790" s="62"/>
      <c r="D1790" s="62"/>
    </row>
    <row r="1791" spans="3:4" x14ac:dyDescent="0.2">
      <c r="C1791" s="62"/>
      <c r="D1791" s="62"/>
    </row>
    <row r="1792" spans="3:4" x14ac:dyDescent="0.2">
      <c r="C1792" s="62"/>
      <c r="D1792" s="62"/>
    </row>
    <row r="1793" spans="3:4" x14ac:dyDescent="0.2">
      <c r="C1793" s="62"/>
      <c r="D1793" s="62"/>
    </row>
    <row r="1794" spans="3:4" x14ac:dyDescent="0.2">
      <c r="C1794" s="62"/>
      <c r="D1794" s="62"/>
    </row>
    <row r="1795" spans="3:4" x14ac:dyDescent="0.2">
      <c r="C1795" s="62"/>
      <c r="D1795" s="62"/>
    </row>
    <row r="1796" spans="3:4" x14ac:dyDescent="0.2">
      <c r="C1796" s="62"/>
      <c r="D1796" s="62"/>
    </row>
    <row r="1797" spans="3:4" x14ac:dyDescent="0.2">
      <c r="C1797" s="62"/>
      <c r="D1797" s="62"/>
    </row>
    <row r="1798" spans="3:4" x14ac:dyDescent="0.2">
      <c r="C1798" s="62"/>
      <c r="D1798" s="62"/>
    </row>
    <row r="1799" spans="3:4" x14ac:dyDescent="0.2">
      <c r="C1799" s="62"/>
      <c r="D1799" s="62"/>
    </row>
    <row r="1800" spans="3:4" x14ac:dyDescent="0.2">
      <c r="C1800" s="62"/>
      <c r="D1800" s="62"/>
    </row>
    <row r="1801" spans="3:4" x14ac:dyDescent="0.2">
      <c r="C1801" s="62"/>
      <c r="D1801" s="62"/>
    </row>
    <row r="1802" spans="3:4" x14ac:dyDescent="0.2">
      <c r="C1802" s="62"/>
      <c r="D1802" s="62"/>
    </row>
    <row r="1803" spans="3:4" x14ac:dyDescent="0.2">
      <c r="C1803" s="62"/>
      <c r="D1803" s="62"/>
    </row>
    <row r="1804" spans="3:4" x14ac:dyDescent="0.2">
      <c r="C1804" s="62"/>
      <c r="D1804" s="62"/>
    </row>
    <row r="1805" spans="3:4" x14ac:dyDescent="0.2">
      <c r="C1805" s="62"/>
      <c r="D1805" s="62"/>
    </row>
    <row r="1806" spans="3:4" x14ac:dyDescent="0.2">
      <c r="C1806" s="62"/>
      <c r="D1806" s="62"/>
    </row>
    <row r="1807" spans="3:4" x14ac:dyDescent="0.2">
      <c r="C1807" s="62"/>
      <c r="D1807" s="62"/>
    </row>
    <row r="1808" spans="3:4" x14ac:dyDescent="0.2">
      <c r="C1808" s="62"/>
      <c r="D1808" s="62"/>
    </row>
    <row r="1809" spans="3:4" x14ac:dyDescent="0.2">
      <c r="C1809" s="62"/>
      <c r="D1809" s="62"/>
    </row>
    <row r="1810" spans="3:4" x14ac:dyDescent="0.2">
      <c r="C1810" s="62"/>
      <c r="D1810" s="62"/>
    </row>
    <row r="1811" spans="3:4" x14ac:dyDescent="0.2">
      <c r="C1811" s="62"/>
      <c r="D1811" s="62"/>
    </row>
    <row r="1812" spans="3:4" x14ac:dyDescent="0.2">
      <c r="C1812" s="62"/>
      <c r="D1812" s="62"/>
    </row>
    <row r="1813" spans="3:4" x14ac:dyDescent="0.2">
      <c r="C1813" s="62"/>
      <c r="D1813" s="62"/>
    </row>
    <row r="1814" spans="3:4" x14ac:dyDescent="0.2">
      <c r="C1814" s="62"/>
      <c r="D1814" s="62"/>
    </row>
    <row r="1815" spans="3:4" x14ac:dyDescent="0.2">
      <c r="C1815" s="62"/>
      <c r="D1815" s="62"/>
    </row>
    <row r="1816" spans="3:4" x14ac:dyDescent="0.2">
      <c r="C1816" s="62"/>
      <c r="D1816" s="62"/>
    </row>
    <row r="1817" spans="3:4" x14ac:dyDescent="0.2">
      <c r="C1817" s="62"/>
      <c r="D1817" s="62"/>
    </row>
    <row r="1818" spans="3:4" x14ac:dyDescent="0.2">
      <c r="C1818" s="62"/>
      <c r="D1818" s="62"/>
    </row>
    <row r="1819" spans="3:4" x14ac:dyDescent="0.2">
      <c r="C1819" s="62"/>
      <c r="D1819" s="62"/>
    </row>
    <row r="1820" spans="3:4" x14ac:dyDescent="0.2">
      <c r="C1820" s="62"/>
      <c r="D1820" s="62"/>
    </row>
    <row r="1821" spans="3:4" x14ac:dyDescent="0.2">
      <c r="C1821" s="62"/>
      <c r="D1821" s="62"/>
    </row>
    <row r="1822" spans="3:4" x14ac:dyDescent="0.2">
      <c r="C1822" s="62"/>
      <c r="D1822" s="62"/>
    </row>
    <row r="1823" spans="3:4" x14ac:dyDescent="0.2">
      <c r="C1823" s="62"/>
      <c r="D1823" s="62"/>
    </row>
    <row r="1824" spans="3:4" x14ac:dyDescent="0.2">
      <c r="C1824" s="62"/>
      <c r="D1824" s="62"/>
    </row>
    <row r="1825" spans="3:4" x14ac:dyDescent="0.2">
      <c r="C1825" s="62"/>
      <c r="D1825" s="62"/>
    </row>
    <row r="1826" spans="3:4" x14ac:dyDescent="0.2">
      <c r="C1826" s="62"/>
      <c r="D1826" s="62"/>
    </row>
    <row r="1827" spans="3:4" x14ac:dyDescent="0.2">
      <c r="C1827" s="62"/>
      <c r="D1827" s="62"/>
    </row>
    <row r="1828" spans="3:4" x14ac:dyDescent="0.2">
      <c r="C1828" s="62"/>
      <c r="D1828" s="62"/>
    </row>
    <row r="1829" spans="3:4" x14ac:dyDescent="0.2">
      <c r="C1829" s="62"/>
      <c r="D1829" s="62"/>
    </row>
    <row r="1830" spans="3:4" x14ac:dyDescent="0.2">
      <c r="C1830" s="62"/>
      <c r="D1830" s="62"/>
    </row>
    <row r="1831" spans="3:4" x14ac:dyDescent="0.2">
      <c r="C1831" s="62"/>
      <c r="D1831" s="62"/>
    </row>
    <row r="1832" spans="3:4" x14ac:dyDescent="0.2">
      <c r="C1832" s="62"/>
      <c r="D1832" s="62"/>
    </row>
    <row r="1833" spans="3:4" x14ac:dyDescent="0.2">
      <c r="C1833" s="62"/>
      <c r="D1833" s="62"/>
    </row>
    <row r="1834" spans="3:4" x14ac:dyDescent="0.2">
      <c r="C1834" s="62"/>
      <c r="D1834" s="62"/>
    </row>
    <row r="1835" spans="3:4" x14ac:dyDescent="0.2">
      <c r="C1835" s="62"/>
      <c r="D1835" s="62"/>
    </row>
    <row r="1836" spans="3:4" x14ac:dyDescent="0.2">
      <c r="C1836" s="62"/>
      <c r="D1836" s="62"/>
    </row>
    <row r="1837" spans="3:4" x14ac:dyDescent="0.2">
      <c r="C1837" s="62"/>
      <c r="D1837" s="62"/>
    </row>
    <row r="1838" spans="3:4" x14ac:dyDescent="0.2">
      <c r="C1838" s="62"/>
      <c r="D1838" s="62"/>
    </row>
    <row r="1839" spans="3:4" x14ac:dyDescent="0.2">
      <c r="C1839" s="62"/>
      <c r="D1839" s="62"/>
    </row>
    <row r="1840" spans="3:4" x14ac:dyDescent="0.2">
      <c r="C1840" s="62"/>
      <c r="D1840" s="62"/>
    </row>
    <row r="1841" spans="3:4" x14ac:dyDescent="0.2">
      <c r="C1841" s="62"/>
      <c r="D1841" s="62"/>
    </row>
    <row r="1842" spans="3:4" x14ac:dyDescent="0.2">
      <c r="C1842" s="62"/>
      <c r="D1842" s="62"/>
    </row>
    <row r="1843" spans="3:4" x14ac:dyDescent="0.2">
      <c r="C1843" s="62"/>
      <c r="D1843" s="62"/>
    </row>
    <row r="1844" spans="3:4" x14ac:dyDescent="0.2">
      <c r="C1844" s="62"/>
      <c r="D1844" s="62"/>
    </row>
    <row r="1845" spans="3:4" x14ac:dyDescent="0.2">
      <c r="C1845" s="62"/>
      <c r="D1845" s="62"/>
    </row>
    <row r="1846" spans="3:4" x14ac:dyDescent="0.2">
      <c r="C1846" s="62"/>
      <c r="D1846" s="62"/>
    </row>
    <row r="1847" spans="3:4" x14ac:dyDescent="0.2">
      <c r="C1847" s="62"/>
      <c r="D1847" s="62"/>
    </row>
    <row r="1848" spans="3:4" x14ac:dyDescent="0.2">
      <c r="C1848" s="62"/>
      <c r="D1848" s="62"/>
    </row>
    <row r="1849" spans="3:4" x14ac:dyDescent="0.2">
      <c r="C1849" s="62"/>
      <c r="D1849" s="62"/>
    </row>
    <row r="1850" spans="3:4" x14ac:dyDescent="0.2">
      <c r="C1850" s="62"/>
      <c r="D1850" s="62"/>
    </row>
    <row r="1851" spans="3:4" x14ac:dyDescent="0.2">
      <c r="C1851" s="62"/>
      <c r="D1851" s="62"/>
    </row>
    <row r="1852" spans="3:4" x14ac:dyDescent="0.2">
      <c r="C1852" s="62"/>
      <c r="D1852" s="62"/>
    </row>
    <row r="1853" spans="3:4" x14ac:dyDescent="0.2">
      <c r="C1853" s="62"/>
      <c r="D1853" s="62"/>
    </row>
    <row r="1854" spans="3:4" x14ac:dyDescent="0.2">
      <c r="C1854" s="62"/>
      <c r="D1854" s="62"/>
    </row>
    <row r="1855" spans="3:4" x14ac:dyDescent="0.2">
      <c r="C1855" s="62"/>
      <c r="D1855" s="62"/>
    </row>
    <row r="1856" spans="3:4" x14ac:dyDescent="0.2">
      <c r="C1856" s="62"/>
      <c r="D1856" s="62"/>
    </row>
    <row r="1857" spans="3:4" x14ac:dyDescent="0.2">
      <c r="C1857" s="62"/>
      <c r="D1857" s="62"/>
    </row>
    <row r="1858" spans="3:4" x14ac:dyDescent="0.2">
      <c r="C1858" s="62"/>
      <c r="D1858" s="62"/>
    </row>
    <row r="1859" spans="3:4" x14ac:dyDescent="0.2">
      <c r="C1859" s="62"/>
      <c r="D1859" s="62"/>
    </row>
    <row r="1860" spans="3:4" x14ac:dyDescent="0.2">
      <c r="C1860" s="62"/>
      <c r="D1860" s="62"/>
    </row>
    <row r="1861" spans="3:4" x14ac:dyDescent="0.2">
      <c r="C1861" s="62"/>
      <c r="D1861" s="62"/>
    </row>
    <row r="1862" spans="3:4" x14ac:dyDescent="0.2">
      <c r="C1862" s="62"/>
      <c r="D1862" s="62"/>
    </row>
    <row r="1863" spans="3:4" x14ac:dyDescent="0.2">
      <c r="C1863" s="62"/>
      <c r="D1863" s="62"/>
    </row>
    <row r="1864" spans="3:4" x14ac:dyDescent="0.2">
      <c r="C1864" s="62"/>
      <c r="D1864" s="62"/>
    </row>
    <row r="1865" spans="3:4" x14ac:dyDescent="0.2">
      <c r="C1865" s="62"/>
      <c r="D1865" s="62"/>
    </row>
    <row r="1866" spans="3:4" x14ac:dyDescent="0.2">
      <c r="C1866" s="62"/>
      <c r="D1866" s="62"/>
    </row>
    <row r="1867" spans="3:4" x14ac:dyDescent="0.2">
      <c r="C1867" s="62"/>
      <c r="D1867" s="62"/>
    </row>
    <row r="1868" spans="3:4" x14ac:dyDescent="0.2">
      <c r="C1868" s="62"/>
      <c r="D1868" s="62"/>
    </row>
    <row r="1869" spans="3:4" x14ac:dyDescent="0.2">
      <c r="C1869" s="62"/>
      <c r="D1869" s="62"/>
    </row>
    <row r="1870" spans="3:4" x14ac:dyDescent="0.2">
      <c r="C1870" s="62"/>
      <c r="D1870" s="62"/>
    </row>
    <row r="1871" spans="3:4" x14ac:dyDescent="0.2">
      <c r="C1871" s="62"/>
      <c r="D1871" s="62"/>
    </row>
    <row r="1872" spans="3:4" x14ac:dyDescent="0.2">
      <c r="C1872" s="62"/>
      <c r="D1872" s="62"/>
    </row>
    <row r="1873" spans="3:4" x14ac:dyDescent="0.2">
      <c r="C1873" s="62"/>
      <c r="D1873" s="62"/>
    </row>
    <row r="1874" spans="3:4" x14ac:dyDescent="0.2">
      <c r="C1874" s="62"/>
      <c r="D1874" s="62"/>
    </row>
    <row r="1875" spans="3:4" x14ac:dyDescent="0.2">
      <c r="C1875" s="62"/>
      <c r="D1875" s="62"/>
    </row>
    <row r="1876" spans="3:4" x14ac:dyDescent="0.2">
      <c r="C1876" s="62"/>
      <c r="D1876" s="62"/>
    </row>
    <row r="1877" spans="3:4" x14ac:dyDescent="0.2">
      <c r="C1877" s="62"/>
      <c r="D1877" s="62"/>
    </row>
    <row r="1878" spans="3:4" x14ac:dyDescent="0.2">
      <c r="C1878" s="62"/>
      <c r="D1878" s="62"/>
    </row>
    <row r="1879" spans="3:4" x14ac:dyDescent="0.2">
      <c r="C1879" s="62"/>
      <c r="D1879" s="62"/>
    </row>
    <row r="1880" spans="3:4" x14ac:dyDescent="0.2">
      <c r="C1880" s="62"/>
      <c r="D1880" s="62"/>
    </row>
    <row r="1881" spans="3:4" x14ac:dyDescent="0.2">
      <c r="C1881" s="62"/>
      <c r="D1881" s="62"/>
    </row>
    <row r="1882" spans="3:4" x14ac:dyDescent="0.2">
      <c r="C1882" s="62"/>
      <c r="D1882" s="62"/>
    </row>
    <row r="1883" spans="3:4" x14ac:dyDescent="0.2">
      <c r="C1883" s="62"/>
      <c r="D1883" s="62"/>
    </row>
    <row r="1884" spans="3:4" x14ac:dyDescent="0.2">
      <c r="C1884" s="62"/>
      <c r="D1884" s="62"/>
    </row>
    <row r="1885" spans="3:4" x14ac:dyDescent="0.2">
      <c r="C1885" s="62"/>
      <c r="D1885" s="62"/>
    </row>
    <row r="1886" spans="3:4" x14ac:dyDescent="0.2">
      <c r="C1886" s="62"/>
      <c r="D1886" s="62"/>
    </row>
    <row r="1887" spans="3:4" x14ac:dyDescent="0.2">
      <c r="C1887" s="62"/>
      <c r="D1887" s="62"/>
    </row>
    <row r="1888" spans="3:4" x14ac:dyDescent="0.2">
      <c r="C1888" s="62"/>
      <c r="D1888" s="62"/>
    </row>
    <row r="1889" spans="3:4" x14ac:dyDescent="0.2">
      <c r="C1889" s="62"/>
      <c r="D1889" s="62"/>
    </row>
    <row r="1890" spans="3:4" x14ac:dyDescent="0.2">
      <c r="C1890" s="62"/>
      <c r="D1890" s="62"/>
    </row>
    <row r="1891" spans="3:4" x14ac:dyDescent="0.2">
      <c r="C1891" s="62"/>
      <c r="D1891" s="62"/>
    </row>
    <row r="1892" spans="3:4" x14ac:dyDescent="0.2">
      <c r="C1892" s="62"/>
      <c r="D1892" s="62"/>
    </row>
    <row r="1893" spans="3:4" x14ac:dyDescent="0.2">
      <c r="C1893" s="62"/>
      <c r="D1893" s="62"/>
    </row>
    <row r="1894" spans="3:4" x14ac:dyDescent="0.2">
      <c r="C1894" s="62"/>
      <c r="D1894" s="62"/>
    </row>
    <row r="1895" spans="3:4" x14ac:dyDescent="0.2">
      <c r="C1895" s="62"/>
      <c r="D1895" s="62"/>
    </row>
    <row r="1896" spans="3:4" x14ac:dyDescent="0.2">
      <c r="C1896" s="62"/>
      <c r="D1896" s="62"/>
    </row>
    <row r="1897" spans="3:4" x14ac:dyDescent="0.2">
      <c r="C1897" s="62"/>
      <c r="D1897" s="62"/>
    </row>
    <row r="1898" spans="3:4" x14ac:dyDescent="0.2">
      <c r="C1898" s="62"/>
      <c r="D1898" s="62"/>
    </row>
    <row r="1899" spans="3:4" x14ac:dyDescent="0.2">
      <c r="C1899" s="62"/>
      <c r="D1899" s="62"/>
    </row>
    <row r="1900" spans="3:4" x14ac:dyDescent="0.2">
      <c r="C1900" s="62"/>
      <c r="D1900" s="62"/>
    </row>
    <row r="1901" spans="3:4" x14ac:dyDescent="0.2">
      <c r="C1901" s="62"/>
      <c r="D1901" s="62"/>
    </row>
    <row r="1902" spans="3:4" x14ac:dyDescent="0.2">
      <c r="C1902" s="62"/>
      <c r="D1902" s="62"/>
    </row>
    <row r="1903" spans="3:4" x14ac:dyDescent="0.2">
      <c r="C1903" s="62"/>
      <c r="D1903" s="62"/>
    </row>
    <row r="1904" spans="3:4" x14ac:dyDescent="0.2">
      <c r="C1904" s="62"/>
      <c r="D1904" s="62"/>
    </row>
    <row r="1905" spans="3:4" x14ac:dyDescent="0.2">
      <c r="C1905" s="62"/>
      <c r="D1905" s="62"/>
    </row>
    <row r="1906" spans="3:4" x14ac:dyDescent="0.2">
      <c r="C1906" s="62"/>
      <c r="D1906" s="62"/>
    </row>
    <row r="1907" spans="3:4" x14ac:dyDescent="0.2">
      <c r="C1907" s="62"/>
      <c r="D1907" s="62"/>
    </row>
    <row r="1908" spans="3:4" x14ac:dyDescent="0.2">
      <c r="C1908" s="62"/>
      <c r="D1908" s="62"/>
    </row>
    <row r="1909" spans="3:4" x14ac:dyDescent="0.2">
      <c r="C1909" s="62"/>
      <c r="D1909" s="62"/>
    </row>
    <row r="1910" spans="3:4" x14ac:dyDescent="0.2">
      <c r="C1910" s="62"/>
      <c r="D1910" s="62"/>
    </row>
    <row r="1911" spans="3:4" x14ac:dyDescent="0.2">
      <c r="C1911" s="62"/>
      <c r="D1911" s="62"/>
    </row>
    <row r="1912" spans="3:4" x14ac:dyDescent="0.2">
      <c r="C1912" s="62"/>
      <c r="D1912" s="62"/>
    </row>
    <row r="1913" spans="3:4" x14ac:dyDescent="0.2">
      <c r="C1913" s="62"/>
      <c r="D1913" s="62"/>
    </row>
    <row r="1914" spans="3:4" x14ac:dyDescent="0.2">
      <c r="C1914" s="62"/>
      <c r="D1914" s="62"/>
    </row>
    <row r="1915" spans="3:4" x14ac:dyDescent="0.2">
      <c r="C1915" s="62"/>
      <c r="D1915" s="62"/>
    </row>
    <row r="1916" spans="3:4" x14ac:dyDescent="0.2">
      <c r="C1916" s="62"/>
      <c r="D1916" s="62"/>
    </row>
    <row r="1917" spans="3:4" x14ac:dyDescent="0.2">
      <c r="C1917" s="62"/>
      <c r="D1917" s="62"/>
    </row>
    <row r="1918" spans="3:4" x14ac:dyDescent="0.2">
      <c r="C1918" s="62"/>
      <c r="D1918" s="62"/>
    </row>
    <row r="1919" spans="3:4" x14ac:dyDescent="0.2">
      <c r="C1919" s="62"/>
      <c r="D1919" s="62"/>
    </row>
    <row r="1920" spans="3:4" x14ac:dyDescent="0.2">
      <c r="C1920" s="62"/>
      <c r="D1920" s="62"/>
    </row>
    <row r="1921" spans="3:4" x14ac:dyDescent="0.2">
      <c r="C1921" s="62"/>
      <c r="D1921" s="62"/>
    </row>
    <row r="1922" spans="3:4" x14ac:dyDescent="0.2">
      <c r="C1922" s="62"/>
      <c r="D1922" s="62"/>
    </row>
    <row r="1923" spans="3:4" x14ac:dyDescent="0.2">
      <c r="C1923" s="62"/>
      <c r="D1923" s="62"/>
    </row>
    <row r="1924" spans="3:4" x14ac:dyDescent="0.2">
      <c r="C1924" s="62"/>
      <c r="D1924" s="62"/>
    </row>
    <row r="1925" spans="3:4" x14ac:dyDescent="0.2">
      <c r="C1925" s="62"/>
      <c r="D1925" s="62"/>
    </row>
    <row r="1926" spans="3:4" x14ac:dyDescent="0.2">
      <c r="C1926" s="62"/>
      <c r="D1926" s="62"/>
    </row>
    <row r="1927" spans="3:4" x14ac:dyDescent="0.2">
      <c r="C1927" s="62"/>
      <c r="D1927" s="62"/>
    </row>
    <row r="1928" spans="3:4" x14ac:dyDescent="0.2">
      <c r="C1928" s="62"/>
      <c r="D1928" s="62"/>
    </row>
    <row r="1929" spans="3:4" x14ac:dyDescent="0.2">
      <c r="C1929" s="62"/>
      <c r="D1929" s="62"/>
    </row>
    <row r="1930" spans="3:4" x14ac:dyDescent="0.2">
      <c r="C1930" s="62"/>
      <c r="D1930" s="62"/>
    </row>
    <row r="1931" spans="3:4" x14ac:dyDescent="0.2">
      <c r="C1931" s="62"/>
      <c r="D1931" s="62"/>
    </row>
    <row r="1932" spans="3:4" x14ac:dyDescent="0.2">
      <c r="C1932" s="62"/>
      <c r="D1932" s="62"/>
    </row>
    <row r="1933" spans="3:4" x14ac:dyDescent="0.2">
      <c r="C1933" s="62"/>
      <c r="D1933" s="62"/>
    </row>
    <row r="1934" spans="3:4" x14ac:dyDescent="0.2">
      <c r="C1934" s="62"/>
      <c r="D1934" s="62"/>
    </row>
    <row r="1935" spans="3:4" x14ac:dyDescent="0.2">
      <c r="C1935" s="62"/>
      <c r="D1935" s="62"/>
    </row>
    <row r="1936" spans="3:4" x14ac:dyDescent="0.2">
      <c r="C1936" s="62"/>
      <c r="D1936" s="62"/>
    </row>
    <row r="1937" spans="3:4" x14ac:dyDescent="0.2">
      <c r="C1937" s="62"/>
      <c r="D1937" s="62"/>
    </row>
    <row r="1938" spans="3:4" x14ac:dyDescent="0.2">
      <c r="C1938" s="62"/>
      <c r="D1938" s="62"/>
    </row>
    <row r="1939" spans="3:4" x14ac:dyDescent="0.2">
      <c r="C1939" s="62"/>
      <c r="D1939" s="62"/>
    </row>
    <row r="1940" spans="3:4" x14ac:dyDescent="0.2">
      <c r="C1940" s="62"/>
      <c r="D1940" s="62"/>
    </row>
    <row r="1941" spans="3:4" x14ac:dyDescent="0.2">
      <c r="C1941" s="62"/>
      <c r="D1941" s="62"/>
    </row>
    <row r="1942" spans="3:4" x14ac:dyDescent="0.2">
      <c r="C1942" s="62"/>
      <c r="D1942" s="62"/>
    </row>
    <row r="1943" spans="3:4" x14ac:dyDescent="0.2">
      <c r="C1943" s="62"/>
      <c r="D1943" s="62"/>
    </row>
    <row r="1944" spans="3:4" x14ac:dyDescent="0.2">
      <c r="C1944" s="62"/>
      <c r="D1944" s="62"/>
    </row>
    <row r="1945" spans="3:4" x14ac:dyDescent="0.2">
      <c r="C1945" s="62"/>
      <c r="D1945" s="62"/>
    </row>
    <row r="1946" spans="3:4" x14ac:dyDescent="0.2">
      <c r="C1946" s="62"/>
      <c r="D1946" s="62"/>
    </row>
    <row r="1947" spans="3:4" x14ac:dyDescent="0.2">
      <c r="C1947" s="62"/>
      <c r="D1947" s="62"/>
    </row>
    <row r="1948" spans="3:4" x14ac:dyDescent="0.2">
      <c r="C1948" s="62"/>
      <c r="D1948" s="62"/>
    </row>
    <row r="1949" spans="3:4" x14ac:dyDescent="0.2">
      <c r="C1949" s="62"/>
      <c r="D1949" s="62"/>
    </row>
    <row r="1950" spans="3:4" x14ac:dyDescent="0.2">
      <c r="C1950" s="62"/>
      <c r="D1950" s="62"/>
    </row>
    <row r="1951" spans="3:4" x14ac:dyDescent="0.2">
      <c r="C1951" s="62"/>
      <c r="D1951" s="62"/>
    </row>
    <row r="1952" spans="3:4" x14ac:dyDescent="0.2">
      <c r="C1952" s="62"/>
      <c r="D1952" s="62"/>
    </row>
    <row r="1953" spans="3:4" x14ac:dyDescent="0.2">
      <c r="C1953" s="62"/>
      <c r="D1953" s="62"/>
    </row>
    <row r="1954" spans="3:4" x14ac:dyDescent="0.2">
      <c r="C1954" s="62"/>
      <c r="D1954" s="62"/>
    </row>
    <row r="1955" spans="3:4" x14ac:dyDescent="0.2">
      <c r="C1955" s="62"/>
      <c r="D1955" s="62"/>
    </row>
    <row r="1956" spans="3:4" x14ac:dyDescent="0.2">
      <c r="C1956" s="62"/>
      <c r="D1956" s="62"/>
    </row>
    <row r="1957" spans="3:4" x14ac:dyDescent="0.2">
      <c r="C1957" s="62"/>
      <c r="D1957" s="62"/>
    </row>
    <row r="1958" spans="3:4" x14ac:dyDescent="0.2">
      <c r="C1958" s="62"/>
      <c r="D1958" s="62"/>
    </row>
    <row r="1959" spans="3:4" x14ac:dyDescent="0.2">
      <c r="C1959" s="62"/>
      <c r="D1959" s="62"/>
    </row>
    <row r="1960" spans="3:4" x14ac:dyDescent="0.2">
      <c r="C1960" s="62"/>
      <c r="D1960" s="62"/>
    </row>
    <row r="1961" spans="3:4" x14ac:dyDescent="0.2">
      <c r="C1961" s="62"/>
      <c r="D1961" s="62"/>
    </row>
    <row r="1962" spans="3:4" x14ac:dyDescent="0.2">
      <c r="C1962" s="62"/>
      <c r="D1962" s="62"/>
    </row>
    <row r="1963" spans="3:4" x14ac:dyDescent="0.2">
      <c r="C1963" s="62"/>
      <c r="D1963" s="62"/>
    </row>
    <row r="1964" spans="3:4" x14ac:dyDescent="0.2">
      <c r="C1964" s="62"/>
      <c r="D1964" s="62"/>
    </row>
    <row r="1965" spans="3:4" x14ac:dyDescent="0.2">
      <c r="C1965" s="62"/>
      <c r="D1965" s="62"/>
    </row>
    <row r="1966" spans="3:4" x14ac:dyDescent="0.2">
      <c r="C1966" s="62"/>
      <c r="D1966" s="62"/>
    </row>
    <row r="1967" spans="3:4" x14ac:dyDescent="0.2">
      <c r="C1967" s="62"/>
      <c r="D1967" s="62"/>
    </row>
    <row r="1968" spans="3:4" x14ac:dyDescent="0.2">
      <c r="C1968" s="62"/>
      <c r="D1968" s="62"/>
    </row>
    <row r="1969" spans="3:4" x14ac:dyDescent="0.2">
      <c r="C1969" s="62"/>
      <c r="D1969" s="62"/>
    </row>
    <row r="1970" spans="3:4" x14ac:dyDescent="0.2">
      <c r="C1970" s="62"/>
      <c r="D1970" s="62"/>
    </row>
    <row r="1971" spans="3:4" x14ac:dyDescent="0.2">
      <c r="C1971" s="62"/>
      <c r="D1971" s="62"/>
    </row>
    <row r="1972" spans="3:4" x14ac:dyDescent="0.2">
      <c r="C1972" s="62"/>
      <c r="D1972" s="62"/>
    </row>
    <row r="1973" spans="3:4" x14ac:dyDescent="0.2">
      <c r="C1973" s="62"/>
      <c r="D1973" s="62"/>
    </row>
    <row r="1974" spans="3:4" x14ac:dyDescent="0.2">
      <c r="C1974" s="62"/>
      <c r="D1974" s="62"/>
    </row>
    <row r="1975" spans="3:4" x14ac:dyDescent="0.2">
      <c r="C1975" s="62"/>
      <c r="D1975" s="62"/>
    </row>
    <row r="1976" spans="3:4" x14ac:dyDescent="0.2">
      <c r="C1976" s="62"/>
      <c r="D1976" s="62"/>
    </row>
    <row r="1977" spans="3:4" x14ac:dyDescent="0.2">
      <c r="C1977" s="62"/>
      <c r="D1977" s="62"/>
    </row>
    <row r="1978" spans="3:4" x14ac:dyDescent="0.2">
      <c r="C1978" s="62"/>
      <c r="D1978" s="62"/>
    </row>
    <row r="1979" spans="3:4" x14ac:dyDescent="0.2">
      <c r="C1979" s="62"/>
      <c r="D1979" s="62"/>
    </row>
    <row r="1980" spans="3:4" x14ac:dyDescent="0.2">
      <c r="C1980" s="62"/>
      <c r="D1980" s="62"/>
    </row>
    <row r="1981" spans="3:4" x14ac:dyDescent="0.2">
      <c r="C1981" s="62"/>
      <c r="D1981" s="62"/>
    </row>
    <row r="1982" spans="3:4" x14ac:dyDescent="0.2">
      <c r="C1982" s="62"/>
      <c r="D1982" s="62"/>
    </row>
    <row r="1983" spans="3:4" x14ac:dyDescent="0.2">
      <c r="C1983" s="62"/>
      <c r="D1983" s="62"/>
    </row>
    <row r="1984" spans="3:4" x14ac:dyDescent="0.2">
      <c r="C1984" s="62"/>
      <c r="D1984" s="62"/>
    </row>
    <row r="1985" spans="3:4" x14ac:dyDescent="0.2">
      <c r="C1985" s="62"/>
      <c r="D1985" s="62"/>
    </row>
    <row r="1986" spans="3:4" x14ac:dyDescent="0.2">
      <c r="C1986" s="62"/>
      <c r="D1986" s="62"/>
    </row>
    <row r="1987" spans="3:4" x14ac:dyDescent="0.2">
      <c r="C1987" s="62"/>
      <c r="D1987" s="62"/>
    </row>
    <row r="1988" spans="3:4" x14ac:dyDescent="0.2">
      <c r="C1988" s="62"/>
      <c r="D1988" s="62"/>
    </row>
    <row r="1989" spans="3:4" x14ac:dyDescent="0.2">
      <c r="C1989" s="62"/>
      <c r="D1989" s="62"/>
    </row>
    <row r="1990" spans="3:4" x14ac:dyDescent="0.2">
      <c r="C1990" s="62"/>
      <c r="D1990" s="62"/>
    </row>
    <row r="1991" spans="3:4" x14ac:dyDescent="0.2">
      <c r="C1991" s="62"/>
      <c r="D1991" s="62"/>
    </row>
    <row r="1992" spans="3:4" x14ac:dyDescent="0.2">
      <c r="C1992" s="62"/>
      <c r="D1992" s="62"/>
    </row>
    <row r="1993" spans="3:4" x14ac:dyDescent="0.2">
      <c r="C1993" s="62"/>
      <c r="D1993" s="62"/>
    </row>
    <row r="1994" spans="3:4" x14ac:dyDescent="0.2">
      <c r="C1994" s="62"/>
      <c r="D1994" s="62"/>
    </row>
    <row r="1995" spans="3:4" x14ac:dyDescent="0.2">
      <c r="C1995" s="62"/>
      <c r="D1995" s="62"/>
    </row>
    <row r="1996" spans="3:4" x14ac:dyDescent="0.2">
      <c r="C1996" s="62"/>
      <c r="D1996" s="62"/>
    </row>
    <row r="1997" spans="3:4" x14ac:dyDescent="0.2">
      <c r="C1997" s="62"/>
      <c r="D1997" s="62"/>
    </row>
    <row r="1998" spans="3:4" x14ac:dyDescent="0.2">
      <c r="C1998" s="62"/>
      <c r="D1998" s="62"/>
    </row>
    <row r="1999" spans="3:4" x14ac:dyDescent="0.2">
      <c r="C1999" s="62"/>
      <c r="D1999" s="62"/>
    </row>
    <row r="2000" spans="3:4" x14ac:dyDescent="0.2">
      <c r="C2000" s="62"/>
      <c r="D2000" s="62"/>
    </row>
    <row r="2001" spans="3:4" x14ac:dyDescent="0.2">
      <c r="C2001" s="62"/>
      <c r="D2001" s="62"/>
    </row>
    <row r="2002" spans="3:4" x14ac:dyDescent="0.2">
      <c r="C2002" s="62"/>
      <c r="D2002" s="62"/>
    </row>
    <row r="2003" spans="3:4" x14ac:dyDescent="0.2">
      <c r="C2003" s="62"/>
      <c r="D2003" s="62"/>
    </row>
    <row r="2004" spans="3:4" x14ac:dyDescent="0.2">
      <c r="C2004" s="62"/>
      <c r="D2004" s="62"/>
    </row>
    <row r="2005" spans="3:4" x14ac:dyDescent="0.2">
      <c r="C2005" s="62"/>
      <c r="D2005" s="62"/>
    </row>
    <row r="2006" spans="3:4" x14ac:dyDescent="0.2">
      <c r="C2006" s="62"/>
      <c r="D2006" s="62"/>
    </row>
    <row r="2007" spans="3:4" x14ac:dyDescent="0.2">
      <c r="C2007" s="62"/>
      <c r="D2007" s="62"/>
    </row>
    <row r="2008" spans="3:4" x14ac:dyDescent="0.2">
      <c r="C2008" s="62"/>
      <c r="D2008" s="62"/>
    </row>
    <row r="2009" spans="3:4" x14ac:dyDescent="0.2">
      <c r="C2009" s="62"/>
      <c r="D2009" s="62"/>
    </row>
    <row r="2010" spans="3:4" x14ac:dyDescent="0.2">
      <c r="C2010" s="62"/>
      <c r="D2010" s="62"/>
    </row>
    <row r="2011" spans="3:4" x14ac:dyDescent="0.2">
      <c r="C2011" s="62"/>
      <c r="D2011" s="62"/>
    </row>
    <row r="2012" spans="3:4" x14ac:dyDescent="0.2">
      <c r="C2012" s="62"/>
      <c r="D2012" s="62"/>
    </row>
    <row r="2013" spans="3:4" x14ac:dyDescent="0.2">
      <c r="C2013" s="62"/>
      <c r="D2013" s="62"/>
    </row>
    <row r="2014" spans="3:4" x14ac:dyDescent="0.2">
      <c r="C2014" s="62"/>
      <c r="D2014" s="62"/>
    </row>
    <row r="2015" spans="3:4" x14ac:dyDescent="0.2">
      <c r="C2015" s="62"/>
      <c r="D2015" s="62"/>
    </row>
    <row r="2016" spans="3:4" x14ac:dyDescent="0.2">
      <c r="C2016" s="62"/>
      <c r="D2016" s="62"/>
    </row>
    <row r="2017" spans="3:4" x14ac:dyDescent="0.2">
      <c r="C2017" s="62"/>
      <c r="D2017" s="62"/>
    </row>
    <row r="2018" spans="3:4" x14ac:dyDescent="0.2">
      <c r="C2018" s="62"/>
      <c r="D2018" s="62"/>
    </row>
    <row r="2019" spans="3:4" x14ac:dyDescent="0.2">
      <c r="C2019" s="62"/>
      <c r="D2019" s="62"/>
    </row>
    <row r="2020" spans="3:4" x14ac:dyDescent="0.2">
      <c r="C2020" s="62"/>
      <c r="D2020" s="62"/>
    </row>
    <row r="2021" spans="3:4" x14ac:dyDescent="0.2">
      <c r="C2021" s="62"/>
      <c r="D2021" s="62"/>
    </row>
    <row r="2022" spans="3:4" x14ac:dyDescent="0.2">
      <c r="C2022" s="62"/>
      <c r="D2022" s="62"/>
    </row>
    <row r="2023" spans="3:4" x14ac:dyDescent="0.2">
      <c r="C2023" s="62"/>
      <c r="D2023" s="62"/>
    </row>
    <row r="2024" spans="3:4" x14ac:dyDescent="0.2">
      <c r="C2024" s="62"/>
      <c r="D2024" s="62"/>
    </row>
    <row r="2025" spans="3:4" x14ac:dyDescent="0.2">
      <c r="C2025" s="62"/>
      <c r="D2025" s="62"/>
    </row>
    <row r="2026" spans="3:4" x14ac:dyDescent="0.2">
      <c r="C2026" s="62"/>
      <c r="D2026" s="62"/>
    </row>
    <row r="2027" spans="3:4" x14ac:dyDescent="0.2">
      <c r="C2027" s="62"/>
      <c r="D2027" s="62"/>
    </row>
    <row r="2028" spans="3:4" x14ac:dyDescent="0.2">
      <c r="C2028" s="62"/>
      <c r="D2028" s="62"/>
    </row>
    <row r="2029" spans="3:4" x14ac:dyDescent="0.2">
      <c r="C2029" s="62"/>
      <c r="D2029" s="62"/>
    </row>
    <row r="2030" spans="3:4" x14ac:dyDescent="0.2">
      <c r="C2030" s="62"/>
      <c r="D2030" s="62"/>
    </row>
    <row r="2031" spans="3:4" x14ac:dyDescent="0.2">
      <c r="C2031" s="62"/>
      <c r="D2031" s="62"/>
    </row>
    <row r="2032" spans="3:4" x14ac:dyDescent="0.2">
      <c r="C2032" s="62"/>
      <c r="D2032" s="62"/>
    </row>
    <row r="2033" spans="3:4" x14ac:dyDescent="0.2">
      <c r="C2033" s="62"/>
      <c r="D2033" s="62"/>
    </row>
    <row r="2034" spans="3:4" x14ac:dyDescent="0.2">
      <c r="C2034" s="62"/>
      <c r="D2034" s="62"/>
    </row>
    <row r="2035" spans="3:4" x14ac:dyDescent="0.2">
      <c r="C2035" s="62"/>
      <c r="D2035" s="62"/>
    </row>
    <row r="2036" spans="3:4" x14ac:dyDescent="0.2">
      <c r="C2036" s="62"/>
      <c r="D2036" s="62"/>
    </row>
    <row r="2037" spans="3:4" x14ac:dyDescent="0.2">
      <c r="C2037" s="62"/>
      <c r="D2037" s="62"/>
    </row>
    <row r="2038" spans="3:4" x14ac:dyDescent="0.2">
      <c r="C2038" s="62"/>
      <c r="D2038" s="62"/>
    </row>
    <row r="2039" spans="3:4" x14ac:dyDescent="0.2">
      <c r="C2039" s="62"/>
      <c r="D2039" s="62"/>
    </row>
    <row r="2040" spans="3:4" x14ac:dyDescent="0.2">
      <c r="C2040" s="62"/>
      <c r="D2040" s="62"/>
    </row>
    <row r="2041" spans="3:4" x14ac:dyDescent="0.2">
      <c r="C2041" s="62"/>
      <c r="D2041" s="62"/>
    </row>
    <row r="2042" spans="3:4" x14ac:dyDescent="0.2">
      <c r="C2042" s="62"/>
      <c r="D2042" s="62"/>
    </row>
    <row r="2043" spans="3:4" x14ac:dyDescent="0.2">
      <c r="C2043" s="62"/>
      <c r="D2043" s="62"/>
    </row>
    <row r="2044" spans="3:4" x14ac:dyDescent="0.2">
      <c r="C2044" s="62"/>
      <c r="D2044" s="62"/>
    </row>
    <row r="2045" spans="3:4" x14ac:dyDescent="0.2">
      <c r="C2045" s="62"/>
      <c r="D2045" s="62"/>
    </row>
    <row r="2046" spans="3:4" x14ac:dyDescent="0.2">
      <c r="C2046" s="62"/>
      <c r="D2046" s="62"/>
    </row>
    <row r="2047" spans="3:4" x14ac:dyDescent="0.2">
      <c r="C2047" s="62"/>
      <c r="D2047" s="62"/>
    </row>
    <row r="2048" spans="3:4" x14ac:dyDescent="0.2">
      <c r="C2048" s="62"/>
      <c r="D2048" s="62"/>
    </row>
    <row r="2049" spans="3:4" x14ac:dyDescent="0.2">
      <c r="C2049" s="62"/>
      <c r="D2049" s="62"/>
    </row>
    <row r="2050" spans="3:4" x14ac:dyDescent="0.2">
      <c r="C2050" s="62"/>
      <c r="D2050" s="62"/>
    </row>
    <row r="2051" spans="3:4" x14ac:dyDescent="0.2">
      <c r="C2051" s="62"/>
      <c r="D2051" s="62"/>
    </row>
    <row r="2052" spans="3:4" x14ac:dyDescent="0.2">
      <c r="C2052" s="62"/>
      <c r="D2052" s="62"/>
    </row>
    <row r="2053" spans="3:4" x14ac:dyDescent="0.2">
      <c r="C2053" s="62"/>
      <c r="D2053" s="62"/>
    </row>
    <row r="2054" spans="3:4" x14ac:dyDescent="0.2">
      <c r="C2054" s="62"/>
      <c r="D2054" s="62"/>
    </row>
    <row r="2055" spans="3:4" x14ac:dyDescent="0.2">
      <c r="C2055" s="62"/>
      <c r="D2055" s="62"/>
    </row>
    <row r="2056" spans="3:4" x14ac:dyDescent="0.2">
      <c r="C2056" s="62"/>
      <c r="D2056" s="62"/>
    </row>
    <row r="2057" spans="3:4" x14ac:dyDescent="0.2">
      <c r="C2057" s="62"/>
      <c r="D2057" s="62"/>
    </row>
    <row r="2058" spans="3:4" x14ac:dyDescent="0.2">
      <c r="C2058" s="62"/>
      <c r="D2058" s="62"/>
    </row>
    <row r="2059" spans="3:4" x14ac:dyDescent="0.2">
      <c r="C2059" s="62"/>
      <c r="D2059" s="62"/>
    </row>
    <row r="2060" spans="3:4" x14ac:dyDescent="0.2">
      <c r="C2060" s="62"/>
      <c r="D2060" s="62"/>
    </row>
    <row r="2061" spans="3:4" x14ac:dyDescent="0.2">
      <c r="C2061" s="62"/>
      <c r="D2061" s="62"/>
    </row>
    <row r="2062" spans="3:4" x14ac:dyDescent="0.2">
      <c r="C2062" s="62"/>
      <c r="D2062" s="62"/>
    </row>
    <row r="2063" spans="3:4" x14ac:dyDescent="0.2">
      <c r="C2063" s="62"/>
      <c r="D2063" s="62"/>
    </row>
    <row r="2064" spans="3:4" x14ac:dyDescent="0.2">
      <c r="C2064" s="62"/>
      <c r="D2064" s="62"/>
    </row>
    <row r="2065" spans="3:4" x14ac:dyDescent="0.2">
      <c r="C2065" s="62"/>
      <c r="D2065" s="62"/>
    </row>
    <row r="2066" spans="3:4" x14ac:dyDescent="0.2">
      <c r="C2066" s="62"/>
      <c r="D2066" s="62"/>
    </row>
    <row r="2067" spans="3:4" x14ac:dyDescent="0.2">
      <c r="C2067" s="62"/>
      <c r="D2067" s="62"/>
    </row>
    <row r="2068" spans="3:4" x14ac:dyDescent="0.2">
      <c r="C2068" s="62"/>
      <c r="D2068" s="62"/>
    </row>
    <row r="2069" spans="3:4" x14ac:dyDescent="0.2">
      <c r="C2069" s="62"/>
      <c r="D2069" s="62"/>
    </row>
    <row r="2070" spans="3:4" x14ac:dyDescent="0.2">
      <c r="C2070" s="62"/>
      <c r="D2070" s="62"/>
    </row>
    <row r="2071" spans="3:4" x14ac:dyDescent="0.2">
      <c r="C2071" s="62"/>
      <c r="D2071" s="62"/>
    </row>
    <row r="2072" spans="3:4" x14ac:dyDescent="0.2">
      <c r="C2072" s="62"/>
      <c r="D2072" s="62"/>
    </row>
    <row r="2073" spans="3:4" x14ac:dyDescent="0.2">
      <c r="C2073" s="62"/>
      <c r="D2073" s="62"/>
    </row>
    <row r="2074" spans="3:4" x14ac:dyDescent="0.2">
      <c r="C2074" s="62"/>
      <c r="D2074" s="62"/>
    </row>
    <row r="2075" spans="3:4" x14ac:dyDescent="0.2">
      <c r="C2075" s="62"/>
      <c r="D2075" s="62"/>
    </row>
    <row r="2076" spans="3:4" x14ac:dyDescent="0.2">
      <c r="C2076" s="62"/>
      <c r="D2076" s="62"/>
    </row>
    <row r="2077" spans="3:4" x14ac:dyDescent="0.2">
      <c r="C2077" s="62"/>
      <c r="D2077" s="62"/>
    </row>
    <row r="2078" spans="3:4" x14ac:dyDescent="0.2">
      <c r="C2078" s="62"/>
      <c r="D2078" s="62"/>
    </row>
    <row r="2079" spans="3:4" x14ac:dyDescent="0.2">
      <c r="C2079" s="62"/>
      <c r="D2079" s="62"/>
    </row>
    <row r="2080" spans="3:4" x14ac:dyDescent="0.2">
      <c r="C2080" s="62"/>
      <c r="D2080" s="62"/>
    </row>
    <row r="2081" spans="3:4" x14ac:dyDescent="0.2">
      <c r="C2081" s="62"/>
      <c r="D2081" s="62"/>
    </row>
    <row r="2082" spans="3:4" x14ac:dyDescent="0.2">
      <c r="C2082" s="62"/>
      <c r="D2082" s="62"/>
    </row>
    <row r="2083" spans="3:4" x14ac:dyDescent="0.2">
      <c r="C2083" s="62"/>
      <c r="D2083" s="62"/>
    </row>
    <row r="2084" spans="3:4" x14ac:dyDescent="0.2">
      <c r="C2084" s="62"/>
      <c r="D2084" s="62"/>
    </row>
    <row r="2085" spans="3:4" x14ac:dyDescent="0.2">
      <c r="C2085" s="62"/>
      <c r="D2085" s="62"/>
    </row>
    <row r="2086" spans="3:4" x14ac:dyDescent="0.2">
      <c r="C2086" s="62"/>
      <c r="D2086" s="62"/>
    </row>
    <row r="2087" spans="3:4" x14ac:dyDescent="0.2">
      <c r="C2087" s="62"/>
      <c r="D2087" s="62"/>
    </row>
    <row r="2088" spans="3:4" x14ac:dyDescent="0.2">
      <c r="C2088" s="62"/>
      <c r="D2088" s="62"/>
    </row>
    <row r="2089" spans="3:4" x14ac:dyDescent="0.2">
      <c r="C2089" s="62"/>
      <c r="D2089" s="62"/>
    </row>
    <row r="2090" spans="3:4" x14ac:dyDescent="0.2">
      <c r="C2090" s="62"/>
      <c r="D2090" s="62"/>
    </row>
    <row r="2091" spans="3:4" x14ac:dyDescent="0.2">
      <c r="C2091" s="62"/>
      <c r="D2091" s="62"/>
    </row>
    <row r="2092" spans="3:4" x14ac:dyDescent="0.2">
      <c r="C2092" s="62"/>
      <c r="D2092" s="62"/>
    </row>
    <row r="2093" spans="3:4" x14ac:dyDescent="0.2">
      <c r="C2093" s="62"/>
      <c r="D2093" s="62"/>
    </row>
    <row r="2094" spans="3:4" x14ac:dyDescent="0.2">
      <c r="C2094" s="62"/>
      <c r="D2094" s="62"/>
    </row>
    <row r="2095" spans="3:4" x14ac:dyDescent="0.2">
      <c r="C2095" s="62"/>
      <c r="D2095" s="62"/>
    </row>
    <row r="2096" spans="3:4" x14ac:dyDescent="0.2">
      <c r="C2096" s="62"/>
      <c r="D2096" s="62"/>
    </row>
    <row r="2097" spans="3:4" x14ac:dyDescent="0.2">
      <c r="C2097" s="62"/>
      <c r="D2097" s="62"/>
    </row>
    <row r="2098" spans="3:4" x14ac:dyDescent="0.2">
      <c r="C2098" s="62"/>
      <c r="D2098" s="62"/>
    </row>
    <row r="2099" spans="3:4" x14ac:dyDescent="0.2">
      <c r="C2099" s="62"/>
      <c r="D2099" s="62"/>
    </row>
    <row r="2100" spans="3:4" x14ac:dyDescent="0.2">
      <c r="C2100" s="62"/>
      <c r="D2100" s="62"/>
    </row>
    <row r="2101" spans="3:4" x14ac:dyDescent="0.2">
      <c r="C2101" s="62"/>
      <c r="D2101" s="62"/>
    </row>
    <row r="2102" spans="3:4" x14ac:dyDescent="0.2">
      <c r="C2102" s="62"/>
      <c r="D2102" s="62"/>
    </row>
    <row r="2103" spans="3:4" x14ac:dyDescent="0.2">
      <c r="C2103" s="62"/>
      <c r="D2103" s="62"/>
    </row>
    <row r="2104" spans="3:4" x14ac:dyDescent="0.2">
      <c r="C2104" s="62"/>
      <c r="D2104" s="62"/>
    </row>
    <row r="2105" spans="3:4" x14ac:dyDescent="0.2">
      <c r="C2105" s="62"/>
      <c r="D2105" s="62"/>
    </row>
    <row r="2106" spans="3:4" x14ac:dyDescent="0.2">
      <c r="C2106" s="62"/>
      <c r="D2106" s="62"/>
    </row>
    <row r="2107" spans="3:4" x14ac:dyDescent="0.2">
      <c r="C2107" s="62"/>
      <c r="D2107" s="62"/>
    </row>
    <row r="2108" spans="3:4" x14ac:dyDescent="0.2">
      <c r="C2108" s="62"/>
      <c r="D2108" s="62"/>
    </row>
    <row r="2109" spans="3:4" x14ac:dyDescent="0.2">
      <c r="C2109" s="62"/>
      <c r="D2109" s="62"/>
    </row>
    <row r="2110" spans="3:4" x14ac:dyDescent="0.2">
      <c r="C2110" s="62"/>
      <c r="D2110" s="62"/>
    </row>
    <row r="2111" spans="3:4" x14ac:dyDescent="0.2">
      <c r="C2111" s="62"/>
      <c r="D2111" s="62"/>
    </row>
    <row r="2112" spans="3:4" x14ac:dyDescent="0.2">
      <c r="C2112" s="62"/>
      <c r="D2112" s="62"/>
    </row>
    <row r="2113" spans="3:4" x14ac:dyDescent="0.2">
      <c r="C2113" s="62"/>
      <c r="D2113" s="62"/>
    </row>
    <row r="2114" spans="3:4" x14ac:dyDescent="0.2">
      <c r="C2114" s="62"/>
      <c r="D2114" s="62"/>
    </row>
    <row r="2115" spans="3:4" x14ac:dyDescent="0.2">
      <c r="C2115" s="62"/>
      <c r="D2115" s="62"/>
    </row>
    <row r="2116" spans="3:4" x14ac:dyDescent="0.2">
      <c r="C2116" s="62"/>
      <c r="D2116" s="62"/>
    </row>
    <row r="2117" spans="3:4" x14ac:dyDescent="0.2">
      <c r="C2117" s="62"/>
      <c r="D2117" s="62"/>
    </row>
    <row r="2118" spans="3:4" x14ac:dyDescent="0.2">
      <c r="C2118" s="62"/>
      <c r="D2118" s="62"/>
    </row>
    <row r="2119" spans="3:4" x14ac:dyDescent="0.2">
      <c r="C2119" s="62"/>
      <c r="D2119" s="62"/>
    </row>
    <row r="2120" spans="3:4" x14ac:dyDescent="0.2">
      <c r="C2120" s="62"/>
      <c r="D2120" s="62"/>
    </row>
    <row r="2121" spans="3:4" x14ac:dyDescent="0.2">
      <c r="C2121" s="62"/>
      <c r="D2121" s="62"/>
    </row>
    <row r="2122" spans="3:4" x14ac:dyDescent="0.2">
      <c r="C2122" s="62"/>
      <c r="D2122" s="62"/>
    </row>
    <row r="2123" spans="3:4" x14ac:dyDescent="0.2">
      <c r="C2123" s="62"/>
      <c r="D2123" s="62"/>
    </row>
    <row r="2124" spans="3:4" x14ac:dyDescent="0.2">
      <c r="C2124" s="62"/>
      <c r="D2124" s="62"/>
    </row>
    <row r="2125" spans="3:4" x14ac:dyDescent="0.2">
      <c r="C2125" s="62"/>
      <c r="D2125" s="62"/>
    </row>
    <row r="2126" spans="3:4" x14ac:dyDescent="0.2">
      <c r="C2126" s="62"/>
      <c r="D2126" s="62"/>
    </row>
    <row r="2127" spans="3:4" x14ac:dyDescent="0.2">
      <c r="C2127" s="62"/>
      <c r="D2127" s="62"/>
    </row>
    <row r="2128" spans="3:4" x14ac:dyDescent="0.2">
      <c r="C2128" s="62"/>
      <c r="D2128" s="62"/>
    </row>
    <row r="2129" spans="3:4" x14ac:dyDescent="0.2">
      <c r="C2129" s="62"/>
      <c r="D2129" s="62"/>
    </row>
    <row r="2130" spans="3:4" x14ac:dyDescent="0.2">
      <c r="C2130" s="62"/>
      <c r="D2130" s="62"/>
    </row>
    <row r="2131" spans="3:4" x14ac:dyDescent="0.2">
      <c r="C2131" s="62"/>
      <c r="D2131" s="62"/>
    </row>
    <row r="2132" spans="3:4" x14ac:dyDescent="0.2">
      <c r="C2132" s="62"/>
      <c r="D2132" s="62"/>
    </row>
    <row r="2133" spans="3:4" x14ac:dyDescent="0.2">
      <c r="C2133" s="62"/>
      <c r="D2133" s="62"/>
    </row>
    <row r="2134" spans="3:4" x14ac:dyDescent="0.2">
      <c r="C2134" s="62"/>
      <c r="D2134" s="62"/>
    </row>
    <row r="2135" spans="3:4" x14ac:dyDescent="0.2">
      <c r="C2135" s="62"/>
      <c r="D2135" s="62"/>
    </row>
    <row r="2136" spans="3:4" x14ac:dyDescent="0.2">
      <c r="C2136" s="62"/>
      <c r="D2136" s="62"/>
    </row>
    <row r="2137" spans="3:4" x14ac:dyDescent="0.2">
      <c r="C2137" s="62"/>
      <c r="D2137" s="62"/>
    </row>
    <row r="2138" spans="3:4" x14ac:dyDescent="0.2">
      <c r="C2138" s="62"/>
      <c r="D2138" s="62"/>
    </row>
    <row r="2139" spans="3:4" x14ac:dyDescent="0.2">
      <c r="C2139" s="62"/>
      <c r="D2139" s="62"/>
    </row>
    <row r="2140" spans="3:4" x14ac:dyDescent="0.2">
      <c r="C2140" s="62"/>
      <c r="D2140" s="62"/>
    </row>
    <row r="2141" spans="3:4" x14ac:dyDescent="0.2">
      <c r="C2141" s="62"/>
      <c r="D2141" s="62"/>
    </row>
    <row r="2142" spans="3:4" x14ac:dyDescent="0.2">
      <c r="C2142" s="62"/>
      <c r="D2142" s="62"/>
    </row>
    <row r="2143" spans="3:4" x14ac:dyDescent="0.2">
      <c r="C2143" s="62"/>
      <c r="D2143" s="62"/>
    </row>
    <row r="2144" spans="3:4" x14ac:dyDescent="0.2">
      <c r="C2144" s="62"/>
      <c r="D2144" s="62"/>
    </row>
    <row r="2145" spans="3:4" x14ac:dyDescent="0.2">
      <c r="C2145" s="62"/>
      <c r="D2145" s="62"/>
    </row>
    <row r="2146" spans="3:4" x14ac:dyDescent="0.2">
      <c r="C2146" s="62"/>
      <c r="D2146" s="62"/>
    </row>
    <row r="2147" spans="3:4" x14ac:dyDescent="0.2">
      <c r="C2147" s="62"/>
      <c r="D2147" s="62"/>
    </row>
    <row r="2148" spans="3:4" x14ac:dyDescent="0.2">
      <c r="C2148" s="62"/>
      <c r="D2148" s="62"/>
    </row>
    <row r="2149" spans="3:4" x14ac:dyDescent="0.2">
      <c r="C2149" s="62"/>
      <c r="D2149" s="62"/>
    </row>
    <row r="2150" spans="3:4" x14ac:dyDescent="0.2">
      <c r="C2150" s="62"/>
      <c r="D2150" s="62"/>
    </row>
    <row r="2151" spans="3:4" x14ac:dyDescent="0.2">
      <c r="C2151" s="62"/>
      <c r="D2151" s="62"/>
    </row>
    <row r="2152" spans="3:4" x14ac:dyDescent="0.2">
      <c r="C2152" s="62"/>
      <c r="D2152" s="62"/>
    </row>
    <row r="2153" spans="3:4" x14ac:dyDescent="0.2">
      <c r="C2153" s="62"/>
      <c r="D2153" s="62"/>
    </row>
    <row r="2154" spans="3:4" x14ac:dyDescent="0.2">
      <c r="C2154" s="62"/>
      <c r="D2154" s="62"/>
    </row>
    <row r="2155" spans="3:4" x14ac:dyDescent="0.2">
      <c r="C2155" s="62"/>
      <c r="D2155" s="62"/>
    </row>
    <row r="2156" spans="3:4" x14ac:dyDescent="0.2">
      <c r="C2156" s="62"/>
      <c r="D2156" s="62"/>
    </row>
    <row r="2157" spans="3:4" x14ac:dyDescent="0.2">
      <c r="C2157" s="62"/>
      <c r="D2157" s="62"/>
    </row>
    <row r="2158" spans="3:4" x14ac:dyDescent="0.2">
      <c r="C2158" s="62"/>
      <c r="D2158" s="62"/>
    </row>
    <row r="2159" spans="3:4" x14ac:dyDescent="0.2">
      <c r="C2159" s="62"/>
      <c r="D2159" s="62"/>
    </row>
    <row r="2160" spans="3:4" x14ac:dyDescent="0.2">
      <c r="C2160" s="62"/>
      <c r="D2160" s="62"/>
    </row>
    <row r="2161" spans="3:4" x14ac:dyDescent="0.2">
      <c r="C2161" s="62"/>
      <c r="D2161" s="62"/>
    </row>
    <row r="2162" spans="3:4" x14ac:dyDescent="0.2">
      <c r="C2162" s="62"/>
      <c r="D2162" s="62"/>
    </row>
    <row r="2163" spans="3:4" x14ac:dyDescent="0.2">
      <c r="C2163" s="62"/>
      <c r="D2163" s="62"/>
    </row>
    <row r="2164" spans="3:4" x14ac:dyDescent="0.2">
      <c r="C2164" s="62"/>
      <c r="D2164" s="62"/>
    </row>
    <row r="2165" spans="3:4" x14ac:dyDescent="0.2">
      <c r="C2165" s="62"/>
      <c r="D2165" s="62"/>
    </row>
    <row r="2166" spans="3:4" x14ac:dyDescent="0.2">
      <c r="C2166" s="62"/>
      <c r="D2166" s="62"/>
    </row>
    <row r="2167" spans="3:4" x14ac:dyDescent="0.2">
      <c r="C2167" s="62"/>
      <c r="D2167" s="62"/>
    </row>
    <row r="2168" spans="3:4" x14ac:dyDescent="0.2">
      <c r="C2168" s="62"/>
      <c r="D2168" s="62"/>
    </row>
    <row r="2169" spans="3:4" x14ac:dyDescent="0.2">
      <c r="C2169" s="62"/>
      <c r="D2169" s="62"/>
    </row>
    <row r="2170" spans="3:4" x14ac:dyDescent="0.2">
      <c r="C2170" s="62"/>
      <c r="D2170" s="62"/>
    </row>
    <row r="2171" spans="3:4" x14ac:dyDescent="0.2">
      <c r="C2171" s="62"/>
      <c r="D2171" s="62"/>
    </row>
    <row r="2172" spans="3:4" x14ac:dyDescent="0.2">
      <c r="C2172" s="62"/>
      <c r="D2172" s="62"/>
    </row>
    <row r="2173" spans="3:4" x14ac:dyDescent="0.2">
      <c r="C2173" s="62"/>
      <c r="D2173" s="62"/>
    </row>
    <row r="2174" spans="3:4" x14ac:dyDescent="0.2">
      <c r="C2174" s="62"/>
      <c r="D2174" s="62"/>
    </row>
    <row r="2175" spans="3:4" x14ac:dyDescent="0.2">
      <c r="C2175" s="62"/>
      <c r="D2175" s="62"/>
    </row>
    <row r="2176" spans="3:4" x14ac:dyDescent="0.2">
      <c r="C2176" s="62"/>
      <c r="D2176" s="62"/>
    </row>
    <row r="2177" spans="3:4" x14ac:dyDescent="0.2">
      <c r="C2177" s="62"/>
      <c r="D2177" s="62"/>
    </row>
    <row r="2178" spans="3:4" x14ac:dyDescent="0.2">
      <c r="C2178" s="62"/>
      <c r="D2178" s="62"/>
    </row>
    <row r="2179" spans="3:4" x14ac:dyDescent="0.2">
      <c r="C2179" s="62"/>
      <c r="D2179" s="62"/>
    </row>
    <row r="2180" spans="3:4" x14ac:dyDescent="0.2">
      <c r="C2180" s="62"/>
      <c r="D2180" s="62"/>
    </row>
    <row r="2181" spans="3:4" x14ac:dyDescent="0.2">
      <c r="C2181" s="62"/>
      <c r="D2181" s="62"/>
    </row>
    <row r="2182" spans="3:4" x14ac:dyDescent="0.2">
      <c r="C2182" s="62"/>
      <c r="D2182" s="62"/>
    </row>
    <row r="2183" spans="3:4" x14ac:dyDescent="0.2">
      <c r="C2183" s="62"/>
      <c r="D2183" s="62"/>
    </row>
    <row r="2184" spans="3:4" x14ac:dyDescent="0.2">
      <c r="C2184" s="62"/>
      <c r="D2184" s="62"/>
    </row>
    <row r="2185" spans="3:4" x14ac:dyDescent="0.2">
      <c r="C2185" s="62"/>
      <c r="D2185" s="62"/>
    </row>
    <row r="2186" spans="3:4" x14ac:dyDescent="0.2">
      <c r="C2186" s="62"/>
      <c r="D2186" s="62"/>
    </row>
    <row r="2187" spans="3:4" x14ac:dyDescent="0.2">
      <c r="C2187" s="62"/>
      <c r="D2187" s="62"/>
    </row>
    <row r="2188" spans="3:4" x14ac:dyDescent="0.2">
      <c r="C2188" s="62"/>
      <c r="D2188" s="62"/>
    </row>
    <row r="2189" spans="3:4" x14ac:dyDescent="0.2">
      <c r="C2189" s="62"/>
      <c r="D2189" s="62"/>
    </row>
    <row r="2190" spans="3:4" x14ac:dyDescent="0.2">
      <c r="C2190" s="62"/>
      <c r="D2190" s="62"/>
    </row>
    <row r="2191" spans="3:4" x14ac:dyDescent="0.2">
      <c r="C2191" s="62"/>
      <c r="D2191" s="62"/>
    </row>
    <row r="2192" spans="3:4" x14ac:dyDescent="0.2">
      <c r="C2192" s="62"/>
      <c r="D2192" s="62"/>
    </row>
    <row r="2193" spans="3:4" x14ac:dyDescent="0.2">
      <c r="C2193" s="62"/>
      <c r="D2193" s="62"/>
    </row>
    <row r="2194" spans="3:4" x14ac:dyDescent="0.2">
      <c r="C2194" s="62"/>
      <c r="D2194" s="62"/>
    </row>
    <row r="2195" spans="3:4" x14ac:dyDescent="0.2">
      <c r="C2195" s="62"/>
      <c r="D2195" s="62"/>
    </row>
    <row r="2196" spans="3:4" x14ac:dyDescent="0.2">
      <c r="C2196" s="62"/>
      <c r="D2196" s="62"/>
    </row>
    <row r="2197" spans="3:4" x14ac:dyDescent="0.2">
      <c r="C2197" s="62"/>
      <c r="D2197" s="62"/>
    </row>
    <row r="2198" spans="3:4" x14ac:dyDescent="0.2">
      <c r="C2198" s="62"/>
      <c r="D2198" s="62"/>
    </row>
    <row r="2199" spans="3:4" x14ac:dyDescent="0.2">
      <c r="C2199" s="62"/>
      <c r="D2199" s="62"/>
    </row>
    <row r="2200" spans="3:4" x14ac:dyDescent="0.2">
      <c r="C2200" s="62"/>
      <c r="D2200" s="62"/>
    </row>
    <row r="2201" spans="3:4" x14ac:dyDescent="0.2">
      <c r="C2201" s="62"/>
      <c r="D2201" s="62"/>
    </row>
    <row r="2202" spans="3:4" x14ac:dyDescent="0.2">
      <c r="C2202" s="62"/>
      <c r="D2202" s="62"/>
    </row>
    <row r="2203" spans="3:4" x14ac:dyDescent="0.2">
      <c r="C2203" s="62"/>
      <c r="D2203" s="62"/>
    </row>
    <row r="2204" spans="3:4" x14ac:dyDescent="0.2">
      <c r="C2204" s="62"/>
      <c r="D2204" s="62"/>
    </row>
    <row r="2205" spans="3:4" x14ac:dyDescent="0.2">
      <c r="C2205" s="62"/>
      <c r="D2205" s="62"/>
    </row>
    <row r="2206" spans="3:4" x14ac:dyDescent="0.2">
      <c r="C2206" s="62"/>
      <c r="D2206" s="62"/>
    </row>
    <row r="2207" spans="3:4" x14ac:dyDescent="0.2">
      <c r="C2207" s="62"/>
      <c r="D2207" s="62"/>
    </row>
    <row r="2208" spans="3:4" x14ac:dyDescent="0.2">
      <c r="C2208" s="62"/>
      <c r="D2208" s="62"/>
    </row>
    <row r="2209" spans="3:4" x14ac:dyDescent="0.2">
      <c r="C2209" s="62"/>
      <c r="D2209" s="62"/>
    </row>
    <row r="2210" spans="3:4" x14ac:dyDescent="0.2">
      <c r="C2210" s="62"/>
      <c r="D2210" s="62"/>
    </row>
    <row r="2211" spans="3:4" x14ac:dyDescent="0.2">
      <c r="C2211" s="62"/>
      <c r="D2211" s="62"/>
    </row>
    <row r="2212" spans="3:4" x14ac:dyDescent="0.2">
      <c r="C2212" s="62"/>
      <c r="D2212" s="62"/>
    </row>
    <row r="2213" spans="3:4" x14ac:dyDescent="0.2">
      <c r="C2213" s="62"/>
      <c r="D2213" s="62"/>
    </row>
    <row r="2214" spans="3:4" x14ac:dyDescent="0.2">
      <c r="C2214" s="62"/>
      <c r="D2214" s="62"/>
    </row>
    <row r="2215" spans="3:4" x14ac:dyDescent="0.2">
      <c r="C2215" s="62"/>
      <c r="D2215" s="62"/>
    </row>
    <row r="2216" spans="3:4" x14ac:dyDescent="0.2">
      <c r="C2216" s="62"/>
      <c r="D2216" s="62"/>
    </row>
    <row r="2217" spans="3:4" x14ac:dyDescent="0.2">
      <c r="C2217" s="62"/>
      <c r="D2217" s="62"/>
    </row>
    <row r="2218" spans="3:4" x14ac:dyDescent="0.2">
      <c r="C2218" s="62"/>
      <c r="D2218" s="62"/>
    </row>
    <row r="2219" spans="3:4" x14ac:dyDescent="0.2">
      <c r="C2219" s="62"/>
      <c r="D2219" s="62"/>
    </row>
    <row r="2220" spans="3:4" x14ac:dyDescent="0.2">
      <c r="C2220" s="62"/>
      <c r="D2220" s="62"/>
    </row>
    <row r="2221" spans="3:4" x14ac:dyDescent="0.2">
      <c r="C2221" s="62"/>
      <c r="D2221" s="62"/>
    </row>
    <row r="2222" spans="3:4" x14ac:dyDescent="0.2">
      <c r="C2222" s="62"/>
      <c r="D2222" s="62"/>
    </row>
    <row r="2223" spans="3:4" x14ac:dyDescent="0.2">
      <c r="C2223" s="62"/>
      <c r="D2223" s="62"/>
    </row>
    <row r="2224" spans="3:4" x14ac:dyDescent="0.2">
      <c r="C2224" s="62"/>
      <c r="D2224" s="62"/>
    </row>
    <row r="2225" spans="3:4" x14ac:dyDescent="0.2">
      <c r="C2225" s="62"/>
      <c r="D2225" s="62"/>
    </row>
    <row r="2226" spans="3:4" x14ac:dyDescent="0.2">
      <c r="C2226" s="62"/>
      <c r="D2226" s="62"/>
    </row>
    <row r="2227" spans="3:4" x14ac:dyDescent="0.2">
      <c r="C2227" s="62"/>
      <c r="D2227" s="62"/>
    </row>
    <row r="2228" spans="3:4" x14ac:dyDescent="0.2">
      <c r="C2228" s="62"/>
      <c r="D2228" s="62"/>
    </row>
    <row r="2229" spans="3:4" x14ac:dyDescent="0.2">
      <c r="C2229" s="62"/>
      <c r="D2229" s="62"/>
    </row>
    <row r="2230" spans="3:4" x14ac:dyDescent="0.2">
      <c r="C2230" s="62"/>
      <c r="D2230" s="62"/>
    </row>
    <row r="2231" spans="3:4" x14ac:dyDescent="0.2">
      <c r="C2231" s="62"/>
      <c r="D2231" s="62"/>
    </row>
    <row r="2232" spans="3:4" x14ac:dyDescent="0.2">
      <c r="C2232" s="62"/>
      <c r="D2232" s="62"/>
    </row>
    <row r="2233" spans="3:4" x14ac:dyDescent="0.2">
      <c r="C2233" s="62"/>
      <c r="D2233" s="62"/>
    </row>
    <row r="2234" spans="3:4" x14ac:dyDescent="0.2">
      <c r="C2234" s="62"/>
      <c r="D2234" s="62"/>
    </row>
    <row r="2235" spans="3:4" x14ac:dyDescent="0.2">
      <c r="C2235" s="62"/>
      <c r="D2235" s="62"/>
    </row>
    <row r="2236" spans="3:4" x14ac:dyDescent="0.2">
      <c r="C2236" s="62"/>
      <c r="D2236" s="62"/>
    </row>
    <row r="2237" spans="3:4" x14ac:dyDescent="0.2">
      <c r="C2237" s="62"/>
      <c r="D2237" s="62"/>
    </row>
    <row r="2238" spans="3:4" x14ac:dyDescent="0.2">
      <c r="C2238" s="62"/>
      <c r="D2238" s="62"/>
    </row>
    <row r="2239" spans="3:4" x14ac:dyDescent="0.2">
      <c r="C2239" s="62"/>
      <c r="D2239" s="62"/>
    </row>
    <row r="2240" spans="3:4" x14ac:dyDescent="0.2">
      <c r="C2240" s="62"/>
      <c r="D2240" s="62"/>
    </row>
    <row r="2241" spans="3:4" x14ac:dyDescent="0.2">
      <c r="C2241" s="62"/>
      <c r="D2241" s="62"/>
    </row>
    <row r="2242" spans="3:4" x14ac:dyDescent="0.2">
      <c r="C2242" s="62"/>
      <c r="D2242" s="62"/>
    </row>
    <row r="2243" spans="3:4" x14ac:dyDescent="0.2">
      <c r="C2243" s="62"/>
      <c r="D2243" s="62"/>
    </row>
    <row r="2244" spans="3:4" x14ac:dyDescent="0.2">
      <c r="C2244" s="62"/>
      <c r="D2244" s="62"/>
    </row>
    <row r="2245" spans="3:4" x14ac:dyDescent="0.2">
      <c r="C2245" s="62"/>
      <c r="D2245" s="62"/>
    </row>
    <row r="2246" spans="3:4" x14ac:dyDescent="0.2">
      <c r="C2246" s="62"/>
      <c r="D2246" s="62"/>
    </row>
    <row r="2247" spans="3:4" x14ac:dyDescent="0.2">
      <c r="C2247" s="62"/>
      <c r="D2247" s="62"/>
    </row>
    <row r="2248" spans="3:4" x14ac:dyDescent="0.2">
      <c r="C2248" s="62"/>
      <c r="D2248" s="62"/>
    </row>
    <row r="2249" spans="3:4" x14ac:dyDescent="0.2">
      <c r="C2249" s="62"/>
      <c r="D2249" s="62"/>
    </row>
    <row r="2250" spans="3:4" x14ac:dyDescent="0.2">
      <c r="C2250" s="62"/>
      <c r="D2250" s="62"/>
    </row>
    <row r="2251" spans="3:4" x14ac:dyDescent="0.2">
      <c r="C2251" s="62"/>
      <c r="D2251" s="62"/>
    </row>
    <row r="2252" spans="3:4" x14ac:dyDescent="0.2">
      <c r="C2252" s="62"/>
      <c r="D2252" s="62"/>
    </row>
    <row r="2253" spans="3:4" x14ac:dyDescent="0.2">
      <c r="C2253" s="62"/>
      <c r="D2253" s="62"/>
    </row>
    <row r="2254" spans="3:4" x14ac:dyDescent="0.2">
      <c r="C2254" s="62"/>
      <c r="D2254" s="62"/>
    </row>
    <row r="2255" spans="3:4" x14ac:dyDescent="0.2">
      <c r="C2255" s="62"/>
      <c r="D2255" s="62"/>
    </row>
    <row r="2256" spans="3:4" x14ac:dyDescent="0.2">
      <c r="C2256" s="62"/>
      <c r="D2256" s="62"/>
    </row>
    <row r="2257" spans="3:4" x14ac:dyDescent="0.2">
      <c r="C2257" s="62"/>
      <c r="D2257" s="62"/>
    </row>
    <row r="2258" spans="3:4" x14ac:dyDescent="0.2">
      <c r="C2258" s="62"/>
      <c r="D2258" s="62"/>
    </row>
    <row r="2259" spans="3:4" x14ac:dyDescent="0.2">
      <c r="C2259" s="62"/>
      <c r="D2259" s="62"/>
    </row>
    <row r="2260" spans="3:4" x14ac:dyDescent="0.2">
      <c r="C2260" s="62"/>
      <c r="D2260" s="62"/>
    </row>
    <row r="2261" spans="3:4" x14ac:dyDescent="0.2">
      <c r="C2261" s="62"/>
      <c r="D2261" s="62"/>
    </row>
    <row r="2262" spans="3:4" x14ac:dyDescent="0.2">
      <c r="C2262" s="62"/>
      <c r="D2262" s="62"/>
    </row>
    <row r="2263" spans="3:4" x14ac:dyDescent="0.2">
      <c r="C2263" s="62"/>
      <c r="D2263" s="62"/>
    </row>
    <row r="2264" spans="3:4" x14ac:dyDescent="0.2">
      <c r="C2264" s="62"/>
      <c r="D2264" s="62"/>
    </row>
    <row r="2265" spans="3:4" x14ac:dyDescent="0.2">
      <c r="C2265" s="62"/>
      <c r="D2265" s="62"/>
    </row>
    <row r="2266" spans="3:4" x14ac:dyDescent="0.2">
      <c r="C2266" s="62"/>
      <c r="D2266" s="62"/>
    </row>
    <row r="2267" spans="3:4" x14ac:dyDescent="0.2">
      <c r="C2267" s="62"/>
      <c r="D2267" s="62"/>
    </row>
    <row r="2268" spans="3:4" x14ac:dyDescent="0.2">
      <c r="C2268" s="62"/>
      <c r="D2268" s="62"/>
    </row>
    <row r="2269" spans="3:4" x14ac:dyDescent="0.2">
      <c r="C2269" s="62"/>
      <c r="D2269" s="62"/>
    </row>
    <row r="2270" spans="3:4" x14ac:dyDescent="0.2">
      <c r="C2270" s="62"/>
      <c r="D2270" s="62"/>
    </row>
    <row r="2271" spans="3:4" x14ac:dyDescent="0.2">
      <c r="C2271" s="62"/>
      <c r="D2271" s="62"/>
    </row>
    <row r="2272" spans="3:4" x14ac:dyDescent="0.2">
      <c r="C2272" s="62"/>
      <c r="D2272" s="62"/>
    </row>
    <row r="2273" spans="3:4" x14ac:dyDescent="0.2">
      <c r="C2273" s="62"/>
      <c r="D2273" s="62"/>
    </row>
    <row r="2274" spans="3:4" x14ac:dyDescent="0.2">
      <c r="C2274" s="62"/>
      <c r="D2274" s="62"/>
    </row>
    <row r="2275" spans="3:4" x14ac:dyDescent="0.2">
      <c r="C2275" s="62"/>
      <c r="D2275" s="62"/>
    </row>
    <row r="2276" spans="3:4" x14ac:dyDescent="0.2">
      <c r="C2276" s="62"/>
      <c r="D2276" s="62"/>
    </row>
    <row r="2277" spans="3:4" x14ac:dyDescent="0.2">
      <c r="C2277" s="62"/>
      <c r="D2277" s="62"/>
    </row>
    <row r="2278" spans="3:4" x14ac:dyDescent="0.2">
      <c r="C2278" s="62"/>
      <c r="D2278" s="62"/>
    </row>
    <row r="2279" spans="3:4" x14ac:dyDescent="0.2">
      <c r="C2279" s="62"/>
      <c r="D2279" s="62"/>
    </row>
    <row r="2280" spans="3:4" x14ac:dyDescent="0.2">
      <c r="C2280" s="62"/>
      <c r="D2280" s="62"/>
    </row>
    <row r="2281" spans="3:4" x14ac:dyDescent="0.2">
      <c r="C2281" s="62"/>
      <c r="D2281" s="62"/>
    </row>
    <row r="2282" spans="3:4" x14ac:dyDescent="0.2">
      <c r="C2282" s="62"/>
      <c r="D2282" s="62"/>
    </row>
    <row r="2283" spans="3:4" x14ac:dyDescent="0.2">
      <c r="C2283" s="62"/>
      <c r="D2283" s="62"/>
    </row>
    <row r="2284" spans="3:4" x14ac:dyDescent="0.2">
      <c r="C2284" s="62"/>
      <c r="D2284" s="62"/>
    </row>
    <row r="2285" spans="3:4" x14ac:dyDescent="0.2">
      <c r="C2285" s="62"/>
      <c r="D2285" s="62"/>
    </row>
    <row r="2286" spans="3:4" x14ac:dyDescent="0.2">
      <c r="C2286" s="62"/>
      <c r="D2286" s="62"/>
    </row>
    <row r="2287" spans="3:4" x14ac:dyDescent="0.2">
      <c r="C2287" s="62"/>
      <c r="D2287" s="62"/>
    </row>
    <row r="2288" spans="3:4" x14ac:dyDescent="0.2">
      <c r="C2288" s="62"/>
      <c r="D2288" s="62"/>
    </row>
    <row r="2289" spans="3:4" x14ac:dyDescent="0.2">
      <c r="C2289" s="62"/>
      <c r="D2289" s="62"/>
    </row>
    <row r="2290" spans="3:4" x14ac:dyDescent="0.2">
      <c r="C2290" s="62"/>
      <c r="D2290" s="62"/>
    </row>
    <row r="2291" spans="3:4" x14ac:dyDescent="0.2">
      <c r="C2291" s="62"/>
      <c r="D2291" s="62"/>
    </row>
    <row r="2292" spans="3:4" x14ac:dyDescent="0.2">
      <c r="C2292" s="62"/>
      <c r="D2292" s="62"/>
    </row>
    <row r="2293" spans="3:4" x14ac:dyDescent="0.2">
      <c r="C2293" s="62"/>
      <c r="D2293" s="62"/>
    </row>
    <row r="2294" spans="3:4" x14ac:dyDescent="0.2">
      <c r="C2294" s="62"/>
      <c r="D2294" s="62"/>
    </row>
    <row r="2295" spans="3:4" x14ac:dyDescent="0.2">
      <c r="C2295" s="62"/>
      <c r="D2295" s="62"/>
    </row>
    <row r="2296" spans="3:4" x14ac:dyDescent="0.2">
      <c r="C2296" s="62"/>
      <c r="D2296" s="62"/>
    </row>
    <row r="2297" spans="3:4" x14ac:dyDescent="0.2">
      <c r="C2297" s="62"/>
      <c r="D2297" s="62"/>
    </row>
    <row r="2298" spans="3:4" x14ac:dyDescent="0.2">
      <c r="C2298" s="62"/>
      <c r="D2298" s="62"/>
    </row>
    <row r="2299" spans="3:4" x14ac:dyDescent="0.2">
      <c r="C2299" s="62"/>
      <c r="D2299" s="62"/>
    </row>
    <row r="2300" spans="3:4" x14ac:dyDescent="0.2">
      <c r="C2300" s="62"/>
      <c r="D2300" s="62"/>
    </row>
    <row r="2301" spans="3:4" x14ac:dyDescent="0.2">
      <c r="C2301" s="62"/>
      <c r="D2301" s="62"/>
    </row>
    <row r="2302" spans="3:4" x14ac:dyDescent="0.2">
      <c r="C2302" s="62"/>
      <c r="D2302" s="62"/>
    </row>
    <row r="2303" spans="3:4" x14ac:dyDescent="0.2">
      <c r="C2303" s="62"/>
      <c r="D2303" s="62"/>
    </row>
    <row r="2304" spans="3:4" x14ac:dyDescent="0.2">
      <c r="C2304" s="62"/>
      <c r="D2304" s="62"/>
    </row>
    <row r="2305" spans="3:4" x14ac:dyDescent="0.2">
      <c r="C2305" s="62"/>
      <c r="D2305" s="62"/>
    </row>
    <row r="2306" spans="3:4" x14ac:dyDescent="0.2">
      <c r="C2306" s="62"/>
      <c r="D2306" s="62"/>
    </row>
    <row r="2307" spans="3:4" x14ac:dyDescent="0.2">
      <c r="C2307" s="62"/>
      <c r="D2307" s="62"/>
    </row>
    <row r="2308" spans="3:4" x14ac:dyDescent="0.2">
      <c r="C2308" s="62"/>
      <c r="D2308" s="62"/>
    </row>
    <row r="2309" spans="3:4" x14ac:dyDescent="0.2">
      <c r="C2309" s="62"/>
      <c r="D2309" s="62"/>
    </row>
    <row r="2310" spans="3:4" x14ac:dyDescent="0.2">
      <c r="C2310" s="62"/>
      <c r="D2310" s="62"/>
    </row>
    <row r="2311" spans="3:4" x14ac:dyDescent="0.2">
      <c r="C2311" s="62"/>
      <c r="D2311" s="62"/>
    </row>
    <row r="2312" spans="3:4" x14ac:dyDescent="0.2">
      <c r="C2312" s="62"/>
      <c r="D2312" s="62"/>
    </row>
    <row r="2313" spans="3:4" x14ac:dyDescent="0.2">
      <c r="C2313" s="62"/>
      <c r="D2313" s="62"/>
    </row>
    <row r="2314" spans="3:4" x14ac:dyDescent="0.2">
      <c r="C2314" s="62"/>
      <c r="D2314" s="62"/>
    </row>
    <row r="2315" spans="3:4" x14ac:dyDescent="0.2">
      <c r="C2315" s="62"/>
      <c r="D2315" s="62"/>
    </row>
    <row r="2316" spans="3:4" x14ac:dyDescent="0.2">
      <c r="C2316" s="62"/>
      <c r="D2316" s="62"/>
    </row>
    <row r="2317" spans="3:4" x14ac:dyDescent="0.2">
      <c r="C2317" s="62"/>
      <c r="D2317" s="62"/>
    </row>
    <row r="2318" spans="3:4" x14ac:dyDescent="0.2">
      <c r="C2318" s="62"/>
      <c r="D2318" s="62"/>
    </row>
    <row r="2319" spans="3:4" x14ac:dyDescent="0.2">
      <c r="C2319" s="62"/>
      <c r="D2319" s="62"/>
    </row>
    <row r="2320" spans="3:4" x14ac:dyDescent="0.2">
      <c r="C2320" s="62"/>
      <c r="D2320" s="62"/>
    </row>
    <row r="2321" spans="3:4" x14ac:dyDescent="0.2">
      <c r="C2321" s="62"/>
      <c r="D2321" s="62"/>
    </row>
    <row r="2322" spans="3:4" x14ac:dyDescent="0.2">
      <c r="C2322" s="62"/>
      <c r="D2322" s="62"/>
    </row>
    <row r="2323" spans="3:4" x14ac:dyDescent="0.2">
      <c r="C2323" s="62"/>
      <c r="D2323" s="62"/>
    </row>
    <row r="2324" spans="3:4" x14ac:dyDescent="0.2">
      <c r="C2324" s="62"/>
      <c r="D2324" s="62"/>
    </row>
    <row r="2325" spans="3:4" x14ac:dyDescent="0.2">
      <c r="C2325" s="62"/>
      <c r="D2325" s="62"/>
    </row>
    <row r="2326" spans="3:4" x14ac:dyDescent="0.2">
      <c r="C2326" s="62"/>
      <c r="D2326" s="62"/>
    </row>
    <row r="2327" spans="3:4" x14ac:dyDescent="0.2">
      <c r="C2327" s="62"/>
      <c r="D2327" s="62"/>
    </row>
    <row r="2328" spans="3:4" x14ac:dyDescent="0.2">
      <c r="C2328" s="62"/>
      <c r="D2328" s="62"/>
    </row>
    <row r="2329" spans="3:4" x14ac:dyDescent="0.2">
      <c r="C2329" s="62"/>
      <c r="D2329" s="62"/>
    </row>
    <row r="2330" spans="3:4" x14ac:dyDescent="0.2">
      <c r="C2330" s="62"/>
      <c r="D2330" s="62"/>
    </row>
    <row r="2331" spans="3:4" x14ac:dyDescent="0.2">
      <c r="C2331" s="62"/>
      <c r="D2331" s="62"/>
    </row>
    <row r="2332" spans="3:4" x14ac:dyDescent="0.2">
      <c r="C2332" s="62"/>
      <c r="D2332" s="62"/>
    </row>
    <row r="2333" spans="3:4" x14ac:dyDescent="0.2">
      <c r="C2333" s="62"/>
      <c r="D2333" s="62"/>
    </row>
    <row r="2334" spans="3:4" x14ac:dyDescent="0.2">
      <c r="C2334" s="62"/>
      <c r="D2334" s="62"/>
    </row>
    <row r="2335" spans="3:4" x14ac:dyDescent="0.2">
      <c r="C2335" s="62"/>
      <c r="D2335" s="62"/>
    </row>
    <row r="2336" spans="3:4" x14ac:dyDescent="0.2">
      <c r="C2336" s="62"/>
      <c r="D2336" s="62"/>
    </row>
    <row r="2337" spans="3:4" x14ac:dyDescent="0.2">
      <c r="C2337" s="62"/>
      <c r="D2337" s="62"/>
    </row>
    <row r="2338" spans="3:4" x14ac:dyDescent="0.2">
      <c r="C2338" s="62"/>
      <c r="D2338" s="62"/>
    </row>
    <row r="2339" spans="3:4" x14ac:dyDescent="0.2">
      <c r="C2339" s="62"/>
      <c r="D2339" s="62"/>
    </row>
    <row r="2340" spans="3:4" x14ac:dyDescent="0.2">
      <c r="C2340" s="62"/>
      <c r="D2340" s="62"/>
    </row>
    <row r="2341" spans="3:4" x14ac:dyDescent="0.2">
      <c r="C2341" s="62"/>
      <c r="D2341" s="62"/>
    </row>
    <row r="2342" spans="3:4" x14ac:dyDescent="0.2">
      <c r="C2342" s="62"/>
      <c r="D2342" s="62"/>
    </row>
    <row r="2343" spans="3:4" x14ac:dyDescent="0.2">
      <c r="C2343" s="62"/>
      <c r="D2343" s="62"/>
    </row>
    <row r="2344" spans="3:4" x14ac:dyDescent="0.2">
      <c r="C2344" s="62"/>
      <c r="D2344" s="62"/>
    </row>
    <row r="2345" spans="3:4" x14ac:dyDescent="0.2">
      <c r="C2345" s="62"/>
      <c r="D2345" s="62"/>
    </row>
    <row r="2346" spans="3:4" x14ac:dyDescent="0.2">
      <c r="C2346" s="62"/>
      <c r="D2346" s="62"/>
    </row>
    <row r="2347" spans="3:4" x14ac:dyDescent="0.2">
      <c r="C2347" s="62"/>
      <c r="D2347" s="62"/>
    </row>
    <row r="2348" spans="3:4" x14ac:dyDescent="0.2">
      <c r="C2348" s="62"/>
      <c r="D2348" s="62"/>
    </row>
    <row r="2349" spans="3:4" x14ac:dyDescent="0.2">
      <c r="C2349" s="62"/>
      <c r="D2349" s="62"/>
    </row>
    <row r="2350" spans="3:4" x14ac:dyDescent="0.2">
      <c r="C2350" s="62"/>
      <c r="D2350" s="62"/>
    </row>
    <row r="2351" spans="3:4" x14ac:dyDescent="0.2">
      <c r="C2351" s="62"/>
      <c r="D2351" s="62"/>
    </row>
    <row r="2352" spans="3:4" x14ac:dyDescent="0.2">
      <c r="C2352" s="62"/>
      <c r="D2352" s="62"/>
    </row>
    <row r="2353" spans="3:4" x14ac:dyDescent="0.2">
      <c r="C2353" s="62"/>
      <c r="D2353" s="62"/>
    </row>
    <row r="2354" spans="3:4" x14ac:dyDescent="0.2">
      <c r="C2354" s="62"/>
      <c r="D2354" s="62"/>
    </row>
    <row r="2355" spans="3:4" x14ac:dyDescent="0.2">
      <c r="C2355" s="62"/>
      <c r="D2355" s="62"/>
    </row>
    <row r="2356" spans="3:4" x14ac:dyDescent="0.2">
      <c r="C2356" s="62"/>
      <c r="D2356" s="62"/>
    </row>
    <row r="2357" spans="3:4" x14ac:dyDescent="0.2">
      <c r="C2357" s="62"/>
      <c r="D2357" s="62"/>
    </row>
    <row r="2358" spans="3:4" x14ac:dyDescent="0.2">
      <c r="C2358" s="62"/>
      <c r="D2358" s="62"/>
    </row>
    <row r="2359" spans="3:4" x14ac:dyDescent="0.2">
      <c r="C2359" s="62"/>
      <c r="D2359" s="62"/>
    </row>
    <row r="2360" spans="3:4" x14ac:dyDescent="0.2">
      <c r="C2360" s="62"/>
      <c r="D2360" s="62"/>
    </row>
    <row r="2361" spans="3:4" x14ac:dyDescent="0.2">
      <c r="C2361" s="62"/>
      <c r="D2361" s="62"/>
    </row>
    <row r="2362" spans="3:4" x14ac:dyDescent="0.2">
      <c r="C2362" s="62"/>
      <c r="D2362" s="62"/>
    </row>
    <row r="2363" spans="3:4" x14ac:dyDescent="0.2">
      <c r="C2363" s="62"/>
      <c r="D2363" s="62"/>
    </row>
    <row r="2364" spans="3:4" x14ac:dyDescent="0.2">
      <c r="C2364" s="62"/>
      <c r="D2364" s="62"/>
    </row>
    <row r="2365" spans="3:4" x14ac:dyDescent="0.2">
      <c r="C2365" s="62"/>
      <c r="D2365" s="62"/>
    </row>
    <row r="2366" spans="3:4" x14ac:dyDescent="0.2">
      <c r="C2366" s="62"/>
      <c r="D2366" s="62"/>
    </row>
    <row r="2367" spans="3:4" x14ac:dyDescent="0.2">
      <c r="C2367" s="62"/>
      <c r="D2367" s="62"/>
    </row>
    <row r="2368" spans="3:4" x14ac:dyDescent="0.2">
      <c r="C2368" s="62"/>
      <c r="D2368" s="62"/>
    </row>
    <row r="2369" spans="3:4" x14ac:dyDescent="0.2">
      <c r="C2369" s="62"/>
      <c r="D2369" s="62"/>
    </row>
    <row r="2370" spans="3:4" x14ac:dyDescent="0.2">
      <c r="C2370" s="62"/>
      <c r="D2370" s="62"/>
    </row>
    <row r="2371" spans="3:4" x14ac:dyDescent="0.2">
      <c r="C2371" s="62"/>
      <c r="D2371" s="62"/>
    </row>
    <row r="2372" spans="3:4" x14ac:dyDescent="0.2">
      <c r="C2372" s="62"/>
      <c r="D2372" s="62"/>
    </row>
    <row r="2373" spans="3:4" x14ac:dyDescent="0.2">
      <c r="C2373" s="62"/>
      <c r="D2373" s="62"/>
    </row>
    <row r="2374" spans="3:4" x14ac:dyDescent="0.2">
      <c r="C2374" s="62"/>
      <c r="D2374" s="62"/>
    </row>
    <row r="2375" spans="3:4" x14ac:dyDescent="0.2">
      <c r="C2375" s="62"/>
      <c r="D2375" s="62"/>
    </row>
    <row r="2376" spans="3:4" x14ac:dyDescent="0.2">
      <c r="C2376" s="62"/>
      <c r="D2376" s="62"/>
    </row>
    <row r="2377" spans="3:4" x14ac:dyDescent="0.2">
      <c r="C2377" s="62"/>
      <c r="D2377" s="62"/>
    </row>
    <row r="2378" spans="3:4" x14ac:dyDescent="0.2">
      <c r="C2378" s="62"/>
      <c r="D2378" s="62"/>
    </row>
    <row r="2379" spans="3:4" x14ac:dyDescent="0.2">
      <c r="C2379" s="62"/>
      <c r="D2379" s="62"/>
    </row>
    <row r="2380" spans="3:4" x14ac:dyDescent="0.2">
      <c r="C2380" s="62"/>
      <c r="D2380" s="62"/>
    </row>
    <row r="2381" spans="3:4" x14ac:dyDescent="0.2">
      <c r="C2381" s="62"/>
      <c r="D2381" s="62"/>
    </row>
    <row r="2382" spans="3:4" x14ac:dyDescent="0.2">
      <c r="C2382" s="62"/>
      <c r="D2382" s="62"/>
    </row>
    <row r="2383" spans="3:4" x14ac:dyDescent="0.2">
      <c r="C2383" s="62"/>
      <c r="D2383" s="62"/>
    </row>
    <row r="2384" spans="3:4" x14ac:dyDescent="0.2">
      <c r="C2384" s="62"/>
      <c r="D2384" s="62"/>
    </row>
    <row r="2385" spans="3:4" x14ac:dyDescent="0.2">
      <c r="C2385" s="62"/>
      <c r="D2385" s="62"/>
    </row>
    <row r="2386" spans="3:4" x14ac:dyDescent="0.2">
      <c r="C2386" s="62"/>
      <c r="D2386" s="62"/>
    </row>
    <row r="2387" spans="3:4" x14ac:dyDescent="0.2">
      <c r="C2387" s="62"/>
      <c r="D2387" s="62"/>
    </row>
    <row r="2388" spans="3:4" x14ac:dyDescent="0.2">
      <c r="C2388" s="62"/>
      <c r="D2388" s="62"/>
    </row>
    <row r="2389" spans="3:4" x14ac:dyDescent="0.2">
      <c r="C2389" s="62"/>
      <c r="D2389" s="62"/>
    </row>
    <row r="2390" spans="3:4" x14ac:dyDescent="0.2">
      <c r="C2390" s="62"/>
      <c r="D2390" s="62"/>
    </row>
    <row r="2391" spans="3:4" x14ac:dyDescent="0.2">
      <c r="C2391" s="62"/>
      <c r="D2391" s="62"/>
    </row>
    <row r="2392" spans="3:4" x14ac:dyDescent="0.2">
      <c r="C2392" s="62"/>
      <c r="D2392" s="62"/>
    </row>
    <row r="2393" spans="3:4" x14ac:dyDescent="0.2">
      <c r="C2393" s="62"/>
      <c r="D2393" s="62"/>
    </row>
    <row r="2394" spans="3:4" x14ac:dyDescent="0.2">
      <c r="C2394" s="62"/>
      <c r="D2394" s="62"/>
    </row>
    <row r="2395" spans="3:4" x14ac:dyDescent="0.2">
      <c r="C2395" s="62"/>
      <c r="D2395" s="62"/>
    </row>
    <row r="2396" spans="3:4" x14ac:dyDescent="0.2">
      <c r="C2396" s="62"/>
      <c r="D2396" s="62"/>
    </row>
    <row r="2397" spans="3:4" x14ac:dyDescent="0.2">
      <c r="C2397" s="62"/>
      <c r="D2397" s="62"/>
    </row>
    <row r="2398" spans="3:4" x14ac:dyDescent="0.2">
      <c r="C2398" s="62"/>
      <c r="D2398" s="62"/>
    </row>
    <row r="2399" spans="3:4" x14ac:dyDescent="0.2">
      <c r="C2399" s="62"/>
      <c r="D2399" s="62"/>
    </row>
    <row r="2400" spans="3:4" x14ac:dyDescent="0.2">
      <c r="C2400" s="62"/>
      <c r="D2400" s="62"/>
    </row>
    <row r="2401" spans="3:4" x14ac:dyDescent="0.2">
      <c r="C2401" s="62"/>
      <c r="D2401" s="62"/>
    </row>
    <row r="2402" spans="3:4" x14ac:dyDescent="0.2">
      <c r="C2402" s="62"/>
      <c r="D2402" s="62"/>
    </row>
    <row r="2403" spans="3:4" x14ac:dyDescent="0.2">
      <c r="C2403" s="62"/>
      <c r="D2403" s="62"/>
    </row>
    <row r="2404" spans="3:4" x14ac:dyDescent="0.2">
      <c r="C2404" s="62"/>
      <c r="D2404" s="62"/>
    </row>
    <row r="2405" spans="3:4" x14ac:dyDescent="0.2">
      <c r="C2405" s="62"/>
      <c r="D2405" s="62"/>
    </row>
    <row r="2406" spans="3:4" x14ac:dyDescent="0.2">
      <c r="C2406" s="62"/>
      <c r="D2406" s="62"/>
    </row>
    <row r="2407" spans="3:4" x14ac:dyDescent="0.2">
      <c r="C2407" s="62"/>
      <c r="D2407" s="62"/>
    </row>
    <row r="2408" spans="3:4" x14ac:dyDescent="0.2">
      <c r="C2408" s="62"/>
      <c r="D2408" s="62"/>
    </row>
    <row r="2409" spans="3:4" x14ac:dyDescent="0.2">
      <c r="C2409" s="62"/>
      <c r="D2409" s="62"/>
    </row>
    <row r="2410" spans="3:4" x14ac:dyDescent="0.2">
      <c r="C2410" s="62"/>
      <c r="D2410" s="62"/>
    </row>
    <row r="2411" spans="3:4" x14ac:dyDescent="0.2">
      <c r="C2411" s="62"/>
      <c r="D2411" s="62"/>
    </row>
    <row r="2412" spans="3:4" x14ac:dyDescent="0.2">
      <c r="C2412" s="62"/>
      <c r="D2412" s="62"/>
    </row>
    <row r="2413" spans="3:4" x14ac:dyDescent="0.2">
      <c r="C2413" s="62"/>
      <c r="D2413" s="62"/>
    </row>
    <row r="2414" spans="3:4" x14ac:dyDescent="0.2">
      <c r="C2414" s="62"/>
      <c r="D2414" s="62"/>
    </row>
    <row r="2415" spans="3:4" x14ac:dyDescent="0.2">
      <c r="C2415" s="62"/>
      <c r="D2415" s="62"/>
    </row>
    <row r="2416" spans="3:4" x14ac:dyDescent="0.2">
      <c r="C2416" s="62"/>
      <c r="D2416" s="62"/>
    </row>
    <row r="2417" spans="3:4" x14ac:dyDescent="0.2">
      <c r="C2417" s="62"/>
      <c r="D2417" s="62"/>
    </row>
    <row r="2418" spans="3:4" x14ac:dyDescent="0.2">
      <c r="C2418" s="62"/>
      <c r="D2418" s="62"/>
    </row>
    <row r="2419" spans="3:4" x14ac:dyDescent="0.2">
      <c r="C2419" s="62"/>
      <c r="D2419" s="62"/>
    </row>
    <row r="2420" spans="3:4" x14ac:dyDescent="0.2">
      <c r="C2420" s="62"/>
      <c r="D2420" s="62"/>
    </row>
    <row r="2421" spans="3:4" x14ac:dyDescent="0.2">
      <c r="C2421" s="62"/>
      <c r="D2421" s="62"/>
    </row>
    <row r="2422" spans="3:4" x14ac:dyDescent="0.2">
      <c r="C2422" s="62"/>
      <c r="D2422" s="62"/>
    </row>
    <row r="2423" spans="3:4" x14ac:dyDescent="0.2">
      <c r="C2423" s="62"/>
      <c r="D2423" s="62"/>
    </row>
    <row r="2424" spans="3:4" x14ac:dyDescent="0.2">
      <c r="C2424" s="62"/>
      <c r="D2424" s="62"/>
    </row>
    <row r="2425" spans="3:4" x14ac:dyDescent="0.2">
      <c r="C2425" s="62"/>
      <c r="D2425" s="62"/>
    </row>
    <row r="2426" spans="3:4" x14ac:dyDescent="0.2">
      <c r="C2426" s="62"/>
      <c r="D2426" s="62"/>
    </row>
    <row r="2427" spans="3:4" x14ac:dyDescent="0.2">
      <c r="C2427" s="62"/>
      <c r="D2427" s="62"/>
    </row>
    <row r="2428" spans="3:4" x14ac:dyDescent="0.2">
      <c r="C2428" s="62"/>
      <c r="D2428" s="62"/>
    </row>
    <row r="2429" spans="3:4" x14ac:dyDescent="0.2">
      <c r="C2429" s="62"/>
      <c r="D2429" s="62"/>
    </row>
    <row r="2430" spans="3:4" x14ac:dyDescent="0.2">
      <c r="C2430" s="62"/>
      <c r="D2430" s="62"/>
    </row>
    <row r="2431" spans="3:4" x14ac:dyDescent="0.2">
      <c r="C2431" s="62"/>
      <c r="D2431" s="62"/>
    </row>
    <row r="2432" spans="3:4" x14ac:dyDescent="0.2">
      <c r="C2432" s="62"/>
      <c r="D2432" s="62"/>
    </row>
    <row r="2433" spans="3:4" x14ac:dyDescent="0.2">
      <c r="C2433" s="62"/>
      <c r="D2433" s="62"/>
    </row>
    <row r="2434" spans="3:4" x14ac:dyDescent="0.2">
      <c r="C2434" s="62"/>
      <c r="D2434" s="62"/>
    </row>
    <row r="2435" spans="3:4" x14ac:dyDescent="0.2">
      <c r="C2435" s="62"/>
      <c r="D2435" s="62"/>
    </row>
    <row r="2436" spans="3:4" x14ac:dyDescent="0.2">
      <c r="C2436" s="62"/>
      <c r="D2436" s="62"/>
    </row>
    <row r="2437" spans="3:4" x14ac:dyDescent="0.2">
      <c r="C2437" s="62"/>
      <c r="D2437" s="62"/>
    </row>
    <row r="2438" spans="3:4" x14ac:dyDescent="0.2">
      <c r="C2438" s="62"/>
      <c r="D2438" s="62"/>
    </row>
    <row r="2439" spans="3:4" x14ac:dyDescent="0.2">
      <c r="C2439" s="62"/>
      <c r="D2439" s="62"/>
    </row>
    <row r="2440" spans="3:4" x14ac:dyDescent="0.2">
      <c r="C2440" s="62"/>
      <c r="D2440" s="62"/>
    </row>
    <row r="2441" spans="3:4" x14ac:dyDescent="0.2">
      <c r="C2441" s="62"/>
      <c r="D2441" s="62"/>
    </row>
    <row r="2442" spans="3:4" x14ac:dyDescent="0.2">
      <c r="C2442" s="62"/>
      <c r="D2442" s="62"/>
    </row>
    <row r="2443" spans="3:4" x14ac:dyDescent="0.2">
      <c r="C2443" s="62"/>
      <c r="D2443" s="62"/>
    </row>
    <row r="2444" spans="3:4" x14ac:dyDescent="0.2">
      <c r="C2444" s="62"/>
      <c r="D2444" s="62"/>
    </row>
    <row r="2445" spans="3:4" x14ac:dyDescent="0.2">
      <c r="C2445" s="62"/>
      <c r="D2445" s="62"/>
    </row>
    <row r="2446" spans="3:4" x14ac:dyDescent="0.2">
      <c r="C2446" s="62"/>
      <c r="D2446" s="62"/>
    </row>
    <row r="2447" spans="3:4" x14ac:dyDescent="0.2">
      <c r="C2447" s="62"/>
      <c r="D2447" s="62"/>
    </row>
    <row r="2448" spans="3:4" x14ac:dyDescent="0.2">
      <c r="C2448" s="62"/>
      <c r="D2448" s="62"/>
    </row>
    <row r="2449" spans="3:4" x14ac:dyDescent="0.2">
      <c r="C2449" s="62"/>
      <c r="D2449" s="62"/>
    </row>
    <row r="2450" spans="3:4" x14ac:dyDescent="0.2">
      <c r="C2450" s="62"/>
      <c r="D2450" s="62"/>
    </row>
    <row r="2451" spans="3:4" x14ac:dyDescent="0.2">
      <c r="C2451" s="62"/>
      <c r="D2451" s="62"/>
    </row>
    <row r="2452" spans="3:4" x14ac:dyDescent="0.2">
      <c r="C2452" s="62"/>
      <c r="D2452" s="62"/>
    </row>
    <row r="2453" spans="3:4" x14ac:dyDescent="0.2">
      <c r="C2453" s="62"/>
      <c r="D2453" s="62"/>
    </row>
    <row r="2454" spans="3:4" x14ac:dyDescent="0.2">
      <c r="C2454" s="62"/>
      <c r="D2454" s="62"/>
    </row>
    <row r="2455" spans="3:4" x14ac:dyDescent="0.2">
      <c r="C2455" s="62"/>
      <c r="D2455" s="62"/>
    </row>
    <row r="2456" spans="3:4" x14ac:dyDescent="0.2">
      <c r="C2456" s="62"/>
      <c r="D2456" s="62"/>
    </row>
    <row r="2457" spans="3:4" x14ac:dyDescent="0.2">
      <c r="C2457" s="62"/>
      <c r="D2457" s="62"/>
    </row>
    <row r="2458" spans="3:4" x14ac:dyDescent="0.2">
      <c r="C2458" s="62"/>
      <c r="D2458" s="62"/>
    </row>
    <row r="2459" spans="3:4" x14ac:dyDescent="0.2">
      <c r="C2459" s="62"/>
      <c r="D2459" s="62"/>
    </row>
    <row r="2460" spans="3:4" x14ac:dyDescent="0.2">
      <c r="C2460" s="62"/>
      <c r="D2460" s="62"/>
    </row>
    <row r="2461" spans="3:4" x14ac:dyDescent="0.2">
      <c r="C2461" s="62"/>
      <c r="D2461" s="62"/>
    </row>
    <row r="2462" spans="3:4" x14ac:dyDescent="0.2">
      <c r="C2462" s="62"/>
      <c r="D2462" s="62"/>
    </row>
    <row r="2463" spans="3:4" x14ac:dyDescent="0.2">
      <c r="C2463" s="62"/>
      <c r="D2463" s="62"/>
    </row>
    <row r="2464" spans="3:4" x14ac:dyDescent="0.2">
      <c r="C2464" s="62"/>
      <c r="D2464" s="62"/>
    </row>
    <row r="2465" spans="3:4" x14ac:dyDescent="0.2">
      <c r="C2465" s="62"/>
      <c r="D2465" s="62"/>
    </row>
    <row r="2466" spans="3:4" x14ac:dyDescent="0.2">
      <c r="C2466" s="62"/>
      <c r="D2466" s="62"/>
    </row>
    <row r="2467" spans="3:4" x14ac:dyDescent="0.2">
      <c r="C2467" s="62"/>
      <c r="D2467" s="62"/>
    </row>
    <row r="2468" spans="3:4" x14ac:dyDescent="0.2">
      <c r="C2468" s="62"/>
      <c r="D2468" s="62"/>
    </row>
    <row r="2469" spans="3:4" x14ac:dyDescent="0.2">
      <c r="C2469" s="62"/>
      <c r="D2469" s="62"/>
    </row>
    <row r="2470" spans="3:4" x14ac:dyDescent="0.2">
      <c r="C2470" s="62"/>
      <c r="D2470" s="62"/>
    </row>
    <row r="2471" spans="3:4" x14ac:dyDescent="0.2">
      <c r="C2471" s="62"/>
      <c r="D2471" s="62"/>
    </row>
    <row r="2472" spans="3:4" x14ac:dyDescent="0.2">
      <c r="C2472" s="62"/>
      <c r="D2472" s="62"/>
    </row>
    <row r="2473" spans="3:4" x14ac:dyDescent="0.2">
      <c r="C2473" s="62"/>
      <c r="D2473" s="62"/>
    </row>
    <row r="2474" spans="3:4" x14ac:dyDescent="0.2">
      <c r="C2474" s="62"/>
      <c r="D2474" s="62"/>
    </row>
    <row r="2475" spans="3:4" x14ac:dyDescent="0.2">
      <c r="C2475" s="62"/>
      <c r="D2475" s="62"/>
    </row>
    <row r="2476" spans="3:4" x14ac:dyDescent="0.2">
      <c r="C2476" s="62"/>
      <c r="D2476" s="62"/>
    </row>
    <row r="2477" spans="3:4" x14ac:dyDescent="0.2">
      <c r="C2477" s="62"/>
      <c r="D2477" s="62"/>
    </row>
    <row r="2478" spans="3:4" x14ac:dyDescent="0.2">
      <c r="C2478" s="62"/>
      <c r="D2478" s="62"/>
    </row>
    <row r="2479" spans="3:4" x14ac:dyDescent="0.2">
      <c r="C2479" s="62"/>
      <c r="D2479" s="62"/>
    </row>
    <row r="2480" spans="3:4" x14ac:dyDescent="0.2">
      <c r="C2480" s="62"/>
      <c r="D2480" s="62"/>
    </row>
    <row r="2481" spans="3:4" x14ac:dyDescent="0.2">
      <c r="C2481" s="62"/>
      <c r="D2481" s="62"/>
    </row>
    <row r="2482" spans="3:4" x14ac:dyDescent="0.2">
      <c r="C2482" s="62"/>
      <c r="D2482" s="62"/>
    </row>
    <row r="2483" spans="3:4" x14ac:dyDescent="0.2">
      <c r="C2483" s="62"/>
      <c r="D2483" s="62"/>
    </row>
    <row r="2484" spans="3:4" x14ac:dyDescent="0.2">
      <c r="C2484" s="62"/>
      <c r="D2484" s="62"/>
    </row>
    <row r="2485" spans="3:4" x14ac:dyDescent="0.2">
      <c r="C2485" s="62"/>
      <c r="D2485" s="62"/>
    </row>
    <row r="2486" spans="3:4" x14ac:dyDescent="0.2">
      <c r="C2486" s="62"/>
      <c r="D2486" s="62"/>
    </row>
    <row r="2487" spans="3:4" x14ac:dyDescent="0.2">
      <c r="C2487" s="62"/>
      <c r="D2487" s="62"/>
    </row>
    <row r="2488" spans="3:4" x14ac:dyDescent="0.2">
      <c r="C2488" s="62"/>
      <c r="D2488" s="62"/>
    </row>
    <row r="2489" spans="3:4" x14ac:dyDescent="0.2">
      <c r="C2489" s="62"/>
      <c r="D2489" s="62"/>
    </row>
    <row r="2490" spans="3:4" x14ac:dyDescent="0.2">
      <c r="C2490" s="62"/>
      <c r="D2490" s="62"/>
    </row>
    <row r="2491" spans="3:4" x14ac:dyDescent="0.2">
      <c r="C2491" s="62"/>
      <c r="D2491" s="62"/>
    </row>
    <row r="2492" spans="3:4" x14ac:dyDescent="0.2">
      <c r="C2492" s="62"/>
      <c r="D2492" s="62"/>
    </row>
    <row r="2493" spans="3:4" x14ac:dyDescent="0.2">
      <c r="C2493" s="62"/>
      <c r="D2493" s="62"/>
    </row>
    <row r="2494" spans="3:4" x14ac:dyDescent="0.2">
      <c r="C2494" s="62"/>
      <c r="D2494" s="62"/>
    </row>
    <row r="2495" spans="3:4" x14ac:dyDescent="0.2">
      <c r="C2495" s="62"/>
      <c r="D2495" s="62"/>
    </row>
    <row r="2496" spans="3:4" x14ac:dyDescent="0.2">
      <c r="C2496" s="62"/>
      <c r="D2496" s="62"/>
    </row>
    <row r="2497" spans="3:4" x14ac:dyDescent="0.2">
      <c r="C2497" s="62"/>
      <c r="D2497" s="62"/>
    </row>
    <row r="2498" spans="3:4" x14ac:dyDescent="0.2">
      <c r="C2498" s="62"/>
      <c r="D2498" s="62"/>
    </row>
    <row r="2499" spans="3:4" x14ac:dyDescent="0.2">
      <c r="C2499" s="62"/>
      <c r="D2499" s="62"/>
    </row>
    <row r="2500" spans="3:4" x14ac:dyDescent="0.2">
      <c r="C2500" s="62"/>
      <c r="D2500" s="62"/>
    </row>
    <row r="2501" spans="3:4" x14ac:dyDescent="0.2">
      <c r="C2501" s="62"/>
      <c r="D2501" s="62"/>
    </row>
    <row r="2502" spans="3:4" x14ac:dyDescent="0.2">
      <c r="C2502" s="62"/>
      <c r="D2502" s="62"/>
    </row>
    <row r="2503" spans="3:4" x14ac:dyDescent="0.2">
      <c r="C2503" s="62"/>
      <c r="D2503" s="62"/>
    </row>
    <row r="2504" spans="3:4" x14ac:dyDescent="0.2">
      <c r="C2504" s="62"/>
      <c r="D2504" s="62"/>
    </row>
    <row r="2505" spans="3:4" x14ac:dyDescent="0.2">
      <c r="C2505" s="62"/>
      <c r="D2505" s="62"/>
    </row>
    <row r="2506" spans="3:4" x14ac:dyDescent="0.2">
      <c r="C2506" s="62"/>
      <c r="D2506" s="62"/>
    </row>
    <row r="2507" spans="3:4" x14ac:dyDescent="0.2">
      <c r="C2507" s="62"/>
      <c r="D2507" s="62"/>
    </row>
    <row r="2508" spans="3:4" x14ac:dyDescent="0.2">
      <c r="C2508" s="62"/>
      <c r="D2508" s="62"/>
    </row>
    <row r="2509" spans="3:4" x14ac:dyDescent="0.2">
      <c r="C2509" s="62"/>
      <c r="D2509" s="62"/>
    </row>
    <row r="2510" spans="3:4" x14ac:dyDescent="0.2">
      <c r="C2510" s="62"/>
      <c r="D2510" s="62"/>
    </row>
    <row r="2511" spans="3:4" x14ac:dyDescent="0.2">
      <c r="C2511" s="62"/>
      <c r="D2511" s="62"/>
    </row>
    <row r="2512" spans="3:4" x14ac:dyDescent="0.2">
      <c r="C2512" s="62"/>
      <c r="D2512" s="62"/>
    </row>
    <row r="2513" spans="3:4" x14ac:dyDescent="0.2">
      <c r="C2513" s="62"/>
      <c r="D2513" s="62"/>
    </row>
    <row r="2514" spans="3:4" x14ac:dyDescent="0.2">
      <c r="C2514" s="62"/>
      <c r="D2514" s="62"/>
    </row>
    <row r="2515" spans="3:4" x14ac:dyDescent="0.2">
      <c r="C2515" s="62"/>
      <c r="D2515" s="62"/>
    </row>
    <row r="2516" spans="3:4" x14ac:dyDescent="0.2">
      <c r="C2516" s="62"/>
      <c r="D2516" s="62"/>
    </row>
    <row r="2517" spans="3:4" x14ac:dyDescent="0.2">
      <c r="C2517" s="62"/>
      <c r="D2517" s="62"/>
    </row>
    <row r="2518" spans="3:4" x14ac:dyDescent="0.2">
      <c r="C2518" s="62"/>
      <c r="D2518" s="62"/>
    </row>
    <row r="2519" spans="3:4" x14ac:dyDescent="0.2">
      <c r="C2519" s="62"/>
      <c r="D2519" s="62"/>
    </row>
    <row r="2520" spans="3:4" x14ac:dyDescent="0.2">
      <c r="C2520" s="62"/>
      <c r="D2520" s="62"/>
    </row>
    <row r="2521" spans="3:4" x14ac:dyDescent="0.2">
      <c r="C2521" s="62"/>
      <c r="D2521" s="62"/>
    </row>
    <row r="2522" spans="3:4" x14ac:dyDescent="0.2">
      <c r="C2522" s="62"/>
      <c r="D2522" s="62"/>
    </row>
    <row r="2523" spans="3:4" x14ac:dyDescent="0.2">
      <c r="C2523" s="62"/>
      <c r="D2523" s="62"/>
    </row>
    <row r="2524" spans="3:4" x14ac:dyDescent="0.2">
      <c r="C2524" s="62"/>
      <c r="D2524" s="62"/>
    </row>
    <row r="2525" spans="3:4" x14ac:dyDescent="0.2">
      <c r="C2525" s="62"/>
      <c r="D2525" s="62"/>
    </row>
    <row r="2526" spans="3:4" x14ac:dyDescent="0.2">
      <c r="C2526" s="62"/>
      <c r="D2526" s="62"/>
    </row>
    <row r="2527" spans="3:4" x14ac:dyDescent="0.2">
      <c r="C2527" s="62"/>
      <c r="D2527" s="62"/>
    </row>
    <row r="2528" spans="3:4" x14ac:dyDescent="0.2">
      <c r="C2528" s="62"/>
      <c r="D2528" s="62"/>
    </row>
    <row r="2529" spans="3:4" x14ac:dyDescent="0.2">
      <c r="C2529" s="62"/>
      <c r="D2529" s="62"/>
    </row>
    <row r="2530" spans="3:4" x14ac:dyDescent="0.2">
      <c r="C2530" s="62"/>
      <c r="D2530" s="62"/>
    </row>
    <row r="2531" spans="3:4" x14ac:dyDescent="0.2">
      <c r="C2531" s="62"/>
      <c r="D2531" s="62"/>
    </row>
    <row r="2532" spans="3:4" x14ac:dyDescent="0.2">
      <c r="C2532" s="62"/>
      <c r="D2532" s="62"/>
    </row>
    <row r="2533" spans="3:4" x14ac:dyDescent="0.2">
      <c r="C2533" s="62"/>
      <c r="D2533" s="62"/>
    </row>
    <row r="2534" spans="3:4" x14ac:dyDescent="0.2">
      <c r="C2534" s="62"/>
      <c r="D2534" s="62"/>
    </row>
    <row r="2535" spans="3:4" x14ac:dyDescent="0.2">
      <c r="C2535" s="62"/>
      <c r="D2535" s="62"/>
    </row>
    <row r="2536" spans="3:4" x14ac:dyDescent="0.2">
      <c r="C2536" s="62"/>
      <c r="D2536" s="62"/>
    </row>
    <row r="2537" spans="3:4" x14ac:dyDescent="0.2">
      <c r="C2537" s="62"/>
      <c r="D2537" s="62"/>
    </row>
    <row r="2538" spans="3:4" x14ac:dyDescent="0.2">
      <c r="C2538" s="62"/>
      <c r="D2538" s="62"/>
    </row>
    <row r="2539" spans="3:4" x14ac:dyDescent="0.2">
      <c r="C2539" s="62"/>
      <c r="D2539" s="62"/>
    </row>
    <row r="2540" spans="3:4" x14ac:dyDescent="0.2">
      <c r="C2540" s="62"/>
      <c r="D2540" s="62"/>
    </row>
    <row r="2541" spans="3:4" x14ac:dyDescent="0.2">
      <c r="C2541" s="62"/>
      <c r="D2541" s="62"/>
    </row>
    <row r="2542" spans="3:4" x14ac:dyDescent="0.2">
      <c r="C2542" s="62"/>
      <c r="D2542" s="62"/>
    </row>
    <row r="2543" spans="3:4" x14ac:dyDescent="0.2">
      <c r="C2543" s="62"/>
      <c r="D2543" s="62"/>
    </row>
    <row r="2544" spans="3:4" x14ac:dyDescent="0.2">
      <c r="C2544" s="62"/>
      <c r="D2544" s="62"/>
    </row>
    <row r="2545" spans="3:4" x14ac:dyDescent="0.2">
      <c r="C2545" s="62"/>
      <c r="D2545" s="62"/>
    </row>
    <row r="2546" spans="3:4" x14ac:dyDescent="0.2">
      <c r="C2546" s="62"/>
      <c r="D2546" s="62"/>
    </row>
    <row r="2547" spans="3:4" x14ac:dyDescent="0.2">
      <c r="C2547" s="62"/>
      <c r="D2547" s="62"/>
    </row>
    <row r="2548" spans="3:4" x14ac:dyDescent="0.2">
      <c r="C2548" s="62"/>
      <c r="D2548" s="62"/>
    </row>
    <row r="2549" spans="3:4" x14ac:dyDescent="0.2">
      <c r="C2549" s="62"/>
      <c r="D2549" s="62"/>
    </row>
    <row r="2550" spans="3:4" x14ac:dyDescent="0.2">
      <c r="C2550" s="62"/>
      <c r="D2550" s="62"/>
    </row>
    <row r="2551" spans="3:4" x14ac:dyDescent="0.2">
      <c r="C2551" s="62"/>
      <c r="D2551" s="62"/>
    </row>
    <row r="2552" spans="3:4" x14ac:dyDescent="0.2">
      <c r="C2552" s="62"/>
      <c r="D2552" s="62"/>
    </row>
    <row r="2553" spans="3:4" x14ac:dyDescent="0.2">
      <c r="C2553" s="62"/>
      <c r="D2553" s="62"/>
    </row>
    <row r="2554" spans="3:4" x14ac:dyDescent="0.2">
      <c r="C2554" s="62"/>
      <c r="D2554" s="62"/>
    </row>
    <row r="2555" spans="3:4" x14ac:dyDescent="0.2">
      <c r="C2555" s="62"/>
      <c r="D2555" s="62"/>
    </row>
    <row r="2556" spans="3:4" x14ac:dyDescent="0.2">
      <c r="C2556" s="62"/>
      <c r="D2556" s="62"/>
    </row>
    <row r="2557" spans="3:4" x14ac:dyDescent="0.2">
      <c r="C2557" s="62"/>
      <c r="D2557" s="62"/>
    </row>
    <row r="2558" spans="3:4" x14ac:dyDescent="0.2">
      <c r="C2558" s="62"/>
      <c r="D2558" s="62"/>
    </row>
    <row r="2559" spans="3:4" x14ac:dyDescent="0.2">
      <c r="C2559" s="62"/>
      <c r="D2559" s="62"/>
    </row>
    <row r="2560" spans="3:4" x14ac:dyDescent="0.2">
      <c r="C2560" s="62"/>
      <c r="D2560" s="62"/>
    </row>
    <row r="2561" spans="3:4" x14ac:dyDescent="0.2">
      <c r="C2561" s="62"/>
      <c r="D2561" s="62"/>
    </row>
    <row r="2562" spans="3:4" x14ac:dyDescent="0.2">
      <c r="C2562" s="62"/>
      <c r="D2562" s="62"/>
    </row>
    <row r="2563" spans="3:4" x14ac:dyDescent="0.2">
      <c r="C2563" s="62"/>
      <c r="D2563" s="62"/>
    </row>
    <row r="2564" spans="3:4" x14ac:dyDescent="0.2">
      <c r="C2564" s="62"/>
      <c r="D2564" s="62"/>
    </row>
    <row r="2565" spans="3:4" x14ac:dyDescent="0.2">
      <c r="C2565" s="62"/>
      <c r="D2565" s="62"/>
    </row>
    <row r="2566" spans="3:4" x14ac:dyDescent="0.2">
      <c r="C2566" s="62"/>
      <c r="D2566" s="62"/>
    </row>
    <row r="2567" spans="3:4" x14ac:dyDescent="0.2">
      <c r="C2567" s="62"/>
      <c r="D2567" s="62"/>
    </row>
    <row r="2568" spans="3:4" x14ac:dyDescent="0.2">
      <c r="C2568" s="62"/>
      <c r="D2568" s="62"/>
    </row>
    <row r="2569" spans="3:4" x14ac:dyDescent="0.2">
      <c r="C2569" s="62"/>
      <c r="D2569" s="62"/>
    </row>
    <row r="2570" spans="3:4" x14ac:dyDescent="0.2">
      <c r="C2570" s="62"/>
      <c r="D2570" s="62"/>
    </row>
    <row r="2571" spans="3:4" x14ac:dyDescent="0.2">
      <c r="C2571" s="62"/>
      <c r="D2571" s="62"/>
    </row>
    <row r="2572" spans="3:4" x14ac:dyDescent="0.2">
      <c r="C2572" s="62"/>
      <c r="D2572" s="62"/>
    </row>
    <row r="2573" spans="3:4" x14ac:dyDescent="0.2">
      <c r="C2573" s="62"/>
      <c r="D2573" s="62"/>
    </row>
    <row r="2574" spans="3:4" x14ac:dyDescent="0.2">
      <c r="C2574" s="62"/>
      <c r="D2574" s="62"/>
    </row>
    <row r="2575" spans="3:4" x14ac:dyDescent="0.2">
      <c r="C2575" s="62"/>
      <c r="D2575" s="62"/>
    </row>
    <row r="2576" spans="3:4" x14ac:dyDescent="0.2">
      <c r="C2576" s="62"/>
      <c r="D2576" s="62"/>
    </row>
    <row r="2577" spans="3:4" x14ac:dyDescent="0.2">
      <c r="C2577" s="62"/>
      <c r="D2577" s="62"/>
    </row>
    <row r="2578" spans="3:4" x14ac:dyDescent="0.2">
      <c r="C2578" s="62"/>
      <c r="D2578" s="62"/>
    </row>
    <row r="2579" spans="3:4" x14ac:dyDescent="0.2">
      <c r="C2579" s="62"/>
      <c r="D2579" s="62"/>
    </row>
    <row r="2580" spans="3:4" x14ac:dyDescent="0.2">
      <c r="C2580" s="62"/>
      <c r="D2580" s="62"/>
    </row>
    <row r="2581" spans="3:4" x14ac:dyDescent="0.2">
      <c r="C2581" s="62"/>
      <c r="D2581" s="62"/>
    </row>
    <row r="2582" spans="3:4" x14ac:dyDescent="0.2">
      <c r="C2582" s="62"/>
      <c r="D2582" s="62"/>
    </row>
    <row r="2583" spans="3:4" x14ac:dyDescent="0.2">
      <c r="C2583" s="62"/>
      <c r="D2583" s="62"/>
    </row>
    <row r="2584" spans="3:4" x14ac:dyDescent="0.2">
      <c r="C2584" s="62"/>
      <c r="D2584" s="62"/>
    </row>
    <row r="2585" spans="3:4" x14ac:dyDescent="0.2">
      <c r="C2585" s="62"/>
      <c r="D2585" s="62"/>
    </row>
    <row r="2586" spans="3:4" x14ac:dyDescent="0.2">
      <c r="C2586" s="62"/>
      <c r="D2586" s="62"/>
    </row>
    <row r="2587" spans="3:4" x14ac:dyDescent="0.2">
      <c r="C2587" s="62"/>
      <c r="D2587" s="62"/>
    </row>
    <row r="2588" spans="3:4" x14ac:dyDescent="0.2">
      <c r="C2588" s="62"/>
      <c r="D2588" s="62"/>
    </row>
    <row r="2589" spans="3:4" x14ac:dyDescent="0.2">
      <c r="C2589" s="62"/>
      <c r="D2589" s="62"/>
    </row>
    <row r="2590" spans="3:4" x14ac:dyDescent="0.2">
      <c r="C2590" s="62"/>
      <c r="D2590" s="62"/>
    </row>
    <row r="2591" spans="3:4" x14ac:dyDescent="0.2">
      <c r="C2591" s="62"/>
      <c r="D2591" s="62"/>
    </row>
    <row r="2592" spans="3:4" x14ac:dyDescent="0.2">
      <c r="C2592" s="62"/>
      <c r="D2592" s="62"/>
    </row>
    <row r="2593" spans="3:4" x14ac:dyDescent="0.2">
      <c r="C2593" s="62"/>
      <c r="D2593" s="62"/>
    </row>
    <row r="2594" spans="3:4" x14ac:dyDescent="0.2">
      <c r="C2594" s="62"/>
      <c r="D2594" s="62"/>
    </row>
    <row r="2595" spans="3:4" x14ac:dyDescent="0.2">
      <c r="C2595" s="62"/>
      <c r="D2595" s="62"/>
    </row>
    <row r="2596" spans="3:4" x14ac:dyDescent="0.2">
      <c r="C2596" s="62"/>
      <c r="D2596" s="62"/>
    </row>
    <row r="2597" spans="3:4" x14ac:dyDescent="0.2">
      <c r="C2597" s="62"/>
      <c r="D2597" s="62"/>
    </row>
    <row r="2598" spans="3:4" x14ac:dyDescent="0.2">
      <c r="C2598" s="62"/>
      <c r="D2598" s="62"/>
    </row>
    <row r="2599" spans="3:4" x14ac:dyDescent="0.2">
      <c r="C2599" s="62"/>
      <c r="D2599" s="62"/>
    </row>
    <row r="2600" spans="3:4" x14ac:dyDescent="0.2">
      <c r="C2600" s="62"/>
      <c r="D2600" s="62"/>
    </row>
    <row r="2601" spans="3:4" x14ac:dyDescent="0.2">
      <c r="C2601" s="62"/>
      <c r="D2601" s="62"/>
    </row>
    <row r="2602" spans="3:4" x14ac:dyDescent="0.2">
      <c r="C2602" s="62"/>
      <c r="D2602" s="62"/>
    </row>
    <row r="2603" spans="3:4" x14ac:dyDescent="0.2">
      <c r="C2603" s="62"/>
      <c r="D2603" s="62"/>
    </row>
    <row r="2604" spans="3:4" x14ac:dyDescent="0.2">
      <c r="C2604" s="62"/>
      <c r="D2604" s="62"/>
    </row>
    <row r="2605" spans="3:4" x14ac:dyDescent="0.2">
      <c r="C2605" s="62"/>
      <c r="D2605" s="62"/>
    </row>
    <row r="2606" spans="3:4" x14ac:dyDescent="0.2">
      <c r="C2606" s="62"/>
      <c r="D2606" s="62"/>
    </row>
    <row r="2607" spans="3:4" x14ac:dyDescent="0.2">
      <c r="C2607" s="62"/>
      <c r="D2607" s="62"/>
    </row>
    <row r="2608" spans="3:4" x14ac:dyDescent="0.2">
      <c r="C2608" s="62"/>
      <c r="D2608" s="62"/>
    </row>
    <row r="2609" spans="3:4" x14ac:dyDescent="0.2">
      <c r="C2609" s="62"/>
      <c r="D2609" s="62"/>
    </row>
    <row r="2610" spans="3:4" x14ac:dyDescent="0.2">
      <c r="C2610" s="62"/>
      <c r="D2610" s="62"/>
    </row>
    <row r="2611" spans="3:4" x14ac:dyDescent="0.2">
      <c r="C2611" s="62"/>
      <c r="D2611" s="62"/>
    </row>
    <row r="2612" spans="3:4" x14ac:dyDescent="0.2">
      <c r="C2612" s="62"/>
      <c r="D2612" s="62"/>
    </row>
    <row r="2613" spans="3:4" x14ac:dyDescent="0.2">
      <c r="C2613" s="62"/>
      <c r="D2613" s="62"/>
    </row>
    <row r="2614" spans="3:4" x14ac:dyDescent="0.2">
      <c r="C2614" s="62"/>
      <c r="D2614" s="62"/>
    </row>
    <row r="2615" spans="3:4" x14ac:dyDescent="0.2">
      <c r="C2615" s="62"/>
      <c r="D2615" s="62"/>
    </row>
    <row r="2616" spans="3:4" x14ac:dyDescent="0.2">
      <c r="C2616" s="62"/>
      <c r="D2616" s="62"/>
    </row>
    <row r="2617" spans="3:4" x14ac:dyDescent="0.2">
      <c r="C2617" s="62"/>
      <c r="D2617" s="62"/>
    </row>
    <row r="2618" spans="3:4" x14ac:dyDescent="0.2">
      <c r="C2618" s="62"/>
      <c r="D2618" s="62"/>
    </row>
    <row r="2619" spans="3:4" x14ac:dyDescent="0.2">
      <c r="C2619" s="62"/>
      <c r="D2619" s="62"/>
    </row>
    <row r="2620" spans="3:4" x14ac:dyDescent="0.2">
      <c r="C2620" s="62"/>
      <c r="D2620" s="62"/>
    </row>
    <row r="2621" spans="3:4" x14ac:dyDescent="0.2">
      <c r="C2621" s="62"/>
      <c r="D2621" s="62"/>
    </row>
    <row r="2622" spans="3:4" x14ac:dyDescent="0.2">
      <c r="C2622" s="62"/>
      <c r="D2622" s="62"/>
    </row>
    <row r="2623" spans="3:4" x14ac:dyDescent="0.2">
      <c r="C2623" s="62"/>
      <c r="D2623" s="62"/>
    </row>
    <row r="2624" spans="3:4" x14ac:dyDescent="0.2">
      <c r="C2624" s="62"/>
      <c r="D2624" s="62"/>
    </row>
    <row r="2625" spans="3:4" x14ac:dyDescent="0.2">
      <c r="C2625" s="62"/>
      <c r="D2625" s="62"/>
    </row>
    <row r="2626" spans="3:4" x14ac:dyDescent="0.2">
      <c r="C2626" s="62"/>
      <c r="D2626" s="62"/>
    </row>
    <row r="2627" spans="3:4" x14ac:dyDescent="0.2">
      <c r="C2627" s="62"/>
      <c r="D2627" s="62"/>
    </row>
    <row r="2628" spans="3:4" x14ac:dyDescent="0.2">
      <c r="C2628" s="62"/>
      <c r="D2628" s="62"/>
    </row>
    <row r="2629" spans="3:4" x14ac:dyDescent="0.2">
      <c r="C2629" s="62"/>
      <c r="D2629" s="62"/>
    </row>
    <row r="2630" spans="3:4" x14ac:dyDescent="0.2">
      <c r="C2630" s="62"/>
      <c r="D2630" s="62"/>
    </row>
    <row r="2631" spans="3:4" x14ac:dyDescent="0.2">
      <c r="C2631" s="62"/>
      <c r="D2631" s="62"/>
    </row>
    <row r="2632" spans="3:4" x14ac:dyDescent="0.2">
      <c r="C2632" s="62"/>
      <c r="D2632" s="62"/>
    </row>
    <row r="2633" spans="3:4" x14ac:dyDescent="0.2">
      <c r="C2633" s="62"/>
      <c r="D2633" s="62"/>
    </row>
    <row r="2634" spans="3:4" x14ac:dyDescent="0.2">
      <c r="C2634" s="62"/>
      <c r="D2634" s="62"/>
    </row>
    <row r="2635" spans="3:4" x14ac:dyDescent="0.2">
      <c r="C2635" s="62"/>
      <c r="D2635" s="62"/>
    </row>
    <row r="2636" spans="3:4" x14ac:dyDescent="0.2">
      <c r="C2636" s="62"/>
      <c r="D2636" s="62"/>
    </row>
    <row r="2637" spans="3:4" x14ac:dyDescent="0.2">
      <c r="C2637" s="62"/>
      <c r="D2637" s="62"/>
    </row>
    <row r="2638" spans="3:4" x14ac:dyDescent="0.2">
      <c r="C2638" s="62"/>
      <c r="D2638" s="62"/>
    </row>
    <row r="2639" spans="3:4" x14ac:dyDescent="0.2">
      <c r="C2639" s="62"/>
      <c r="D2639" s="62"/>
    </row>
    <row r="2640" spans="3:4" x14ac:dyDescent="0.2">
      <c r="C2640" s="62"/>
      <c r="D2640" s="62"/>
    </row>
    <row r="2641" spans="3:4" x14ac:dyDescent="0.2">
      <c r="C2641" s="62"/>
      <c r="D2641" s="62"/>
    </row>
    <row r="2642" spans="3:4" x14ac:dyDescent="0.2">
      <c r="C2642" s="62"/>
      <c r="D2642" s="62"/>
    </row>
    <row r="2643" spans="3:4" x14ac:dyDescent="0.2">
      <c r="C2643" s="62"/>
      <c r="D2643" s="62"/>
    </row>
    <row r="2644" spans="3:4" x14ac:dyDescent="0.2">
      <c r="C2644" s="62"/>
      <c r="D2644" s="62"/>
    </row>
    <row r="2645" spans="3:4" x14ac:dyDescent="0.2">
      <c r="C2645" s="62"/>
      <c r="D2645" s="62"/>
    </row>
    <row r="2646" spans="3:4" x14ac:dyDescent="0.2">
      <c r="C2646" s="62"/>
      <c r="D2646" s="62"/>
    </row>
    <row r="2647" spans="3:4" x14ac:dyDescent="0.2">
      <c r="C2647" s="62"/>
      <c r="D2647" s="62"/>
    </row>
    <row r="2648" spans="3:4" x14ac:dyDescent="0.2">
      <c r="C2648" s="62"/>
      <c r="D2648" s="62"/>
    </row>
    <row r="2649" spans="3:4" x14ac:dyDescent="0.2">
      <c r="C2649" s="62"/>
      <c r="D2649" s="62"/>
    </row>
    <row r="2650" spans="3:4" x14ac:dyDescent="0.2">
      <c r="C2650" s="62"/>
      <c r="D2650" s="62"/>
    </row>
    <row r="2651" spans="3:4" x14ac:dyDescent="0.2">
      <c r="C2651" s="62"/>
      <c r="D2651" s="62"/>
    </row>
    <row r="2652" spans="3:4" x14ac:dyDescent="0.2">
      <c r="C2652" s="62"/>
      <c r="D2652" s="62"/>
    </row>
    <row r="2653" spans="3:4" x14ac:dyDescent="0.2">
      <c r="C2653" s="62"/>
      <c r="D2653" s="62"/>
    </row>
    <row r="2654" spans="3:4" x14ac:dyDescent="0.2">
      <c r="C2654" s="62"/>
      <c r="D2654" s="62"/>
    </row>
    <row r="2655" spans="3:4" x14ac:dyDescent="0.2">
      <c r="C2655" s="62"/>
      <c r="D2655" s="62"/>
    </row>
    <row r="2656" spans="3:4" x14ac:dyDescent="0.2">
      <c r="C2656" s="62"/>
      <c r="D2656" s="62"/>
    </row>
    <row r="2657" spans="3:4" x14ac:dyDescent="0.2">
      <c r="C2657" s="62"/>
      <c r="D2657" s="62"/>
    </row>
    <row r="2658" spans="3:4" x14ac:dyDescent="0.2">
      <c r="C2658" s="62"/>
      <c r="D2658" s="62"/>
    </row>
    <row r="2659" spans="3:4" x14ac:dyDescent="0.2">
      <c r="C2659" s="62"/>
      <c r="D2659" s="62"/>
    </row>
    <row r="2660" spans="3:4" x14ac:dyDescent="0.2">
      <c r="C2660" s="62"/>
      <c r="D2660" s="62"/>
    </row>
    <row r="2661" spans="3:4" x14ac:dyDescent="0.2">
      <c r="C2661" s="62"/>
      <c r="D2661" s="62"/>
    </row>
    <row r="2662" spans="3:4" x14ac:dyDescent="0.2">
      <c r="C2662" s="62"/>
      <c r="D2662" s="62"/>
    </row>
    <row r="2663" spans="3:4" x14ac:dyDescent="0.2">
      <c r="C2663" s="62"/>
      <c r="D2663" s="62"/>
    </row>
    <row r="2664" spans="3:4" x14ac:dyDescent="0.2">
      <c r="C2664" s="62"/>
      <c r="D2664" s="62"/>
    </row>
    <row r="2665" spans="3:4" x14ac:dyDescent="0.2">
      <c r="C2665" s="62"/>
      <c r="D2665" s="62"/>
    </row>
    <row r="2666" spans="3:4" x14ac:dyDescent="0.2">
      <c r="C2666" s="62"/>
      <c r="D2666" s="62"/>
    </row>
    <row r="2667" spans="3:4" x14ac:dyDescent="0.2">
      <c r="C2667" s="62"/>
      <c r="D2667" s="62"/>
    </row>
    <row r="2668" spans="3:4" x14ac:dyDescent="0.2">
      <c r="C2668" s="62"/>
      <c r="D2668" s="62"/>
    </row>
    <row r="2669" spans="3:4" x14ac:dyDescent="0.2">
      <c r="C2669" s="62"/>
      <c r="D2669" s="62"/>
    </row>
    <row r="2670" spans="3:4" x14ac:dyDescent="0.2">
      <c r="C2670" s="62"/>
      <c r="D2670" s="62"/>
    </row>
    <row r="2671" spans="3:4" x14ac:dyDescent="0.2">
      <c r="C2671" s="62"/>
      <c r="D2671" s="62"/>
    </row>
    <row r="2672" spans="3:4" x14ac:dyDescent="0.2">
      <c r="C2672" s="62"/>
      <c r="D2672" s="62"/>
    </row>
    <row r="2673" spans="3:4" x14ac:dyDescent="0.2">
      <c r="C2673" s="62"/>
      <c r="D2673" s="62"/>
    </row>
    <row r="2674" spans="3:4" x14ac:dyDescent="0.2">
      <c r="C2674" s="62"/>
      <c r="D2674" s="62"/>
    </row>
    <row r="2675" spans="3:4" x14ac:dyDescent="0.2">
      <c r="C2675" s="62"/>
      <c r="D2675" s="62"/>
    </row>
    <row r="2676" spans="3:4" x14ac:dyDescent="0.2">
      <c r="C2676" s="62"/>
      <c r="D2676" s="62"/>
    </row>
    <row r="2677" spans="3:4" x14ac:dyDescent="0.2">
      <c r="C2677" s="62"/>
      <c r="D2677" s="62"/>
    </row>
    <row r="2678" spans="3:4" x14ac:dyDescent="0.2">
      <c r="C2678" s="62"/>
      <c r="D2678" s="62"/>
    </row>
    <row r="2679" spans="3:4" x14ac:dyDescent="0.2">
      <c r="C2679" s="62"/>
      <c r="D2679" s="62"/>
    </row>
    <row r="2680" spans="3:4" x14ac:dyDescent="0.2">
      <c r="C2680" s="62"/>
      <c r="D2680" s="62"/>
    </row>
    <row r="2681" spans="3:4" x14ac:dyDescent="0.2">
      <c r="C2681" s="62"/>
      <c r="D2681" s="62"/>
    </row>
    <row r="2682" spans="3:4" x14ac:dyDescent="0.2">
      <c r="C2682" s="62"/>
      <c r="D2682" s="62"/>
    </row>
    <row r="2683" spans="3:4" x14ac:dyDescent="0.2">
      <c r="C2683" s="62"/>
      <c r="D2683" s="62"/>
    </row>
    <row r="2684" spans="3:4" x14ac:dyDescent="0.2">
      <c r="C2684" s="62"/>
      <c r="D2684" s="62"/>
    </row>
    <row r="2685" spans="3:4" x14ac:dyDescent="0.2">
      <c r="C2685" s="62"/>
      <c r="D2685" s="62"/>
    </row>
    <row r="2686" spans="3:4" x14ac:dyDescent="0.2">
      <c r="C2686" s="62"/>
      <c r="D2686" s="62"/>
    </row>
    <row r="2687" spans="3:4" x14ac:dyDescent="0.2">
      <c r="C2687" s="62"/>
      <c r="D2687" s="62"/>
    </row>
    <row r="2688" spans="3:4" x14ac:dyDescent="0.2">
      <c r="C2688" s="62"/>
      <c r="D2688" s="62"/>
    </row>
    <row r="2689" spans="3:4" x14ac:dyDescent="0.2">
      <c r="C2689" s="62"/>
      <c r="D2689" s="62"/>
    </row>
    <row r="2690" spans="3:4" x14ac:dyDescent="0.2">
      <c r="C2690" s="62"/>
      <c r="D2690" s="62"/>
    </row>
    <row r="2691" spans="3:4" x14ac:dyDescent="0.2">
      <c r="C2691" s="62"/>
      <c r="D2691" s="62"/>
    </row>
    <row r="2692" spans="3:4" x14ac:dyDescent="0.2">
      <c r="C2692" s="62"/>
      <c r="D2692" s="62"/>
    </row>
    <row r="2693" spans="3:4" x14ac:dyDescent="0.2">
      <c r="C2693" s="62"/>
      <c r="D2693" s="62"/>
    </row>
    <row r="2694" spans="3:4" x14ac:dyDescent="0.2">
      <c r="C2694" s="62"/>
      <c r="D2694" s="62"/>
    </row>
    <row r="2695" spans="3:4" x14ac:dyDescent="0.2">
      <c r="C2695" s="62"/>
      <c r="D2695" s="62"/>
    </row>
    <row r="2696" spans="3:4" x14ac:dyDescent="0.2">
      <c r="C2696" s="62"/>
      <c r="D2696" s="62"/>
    </row>
    <row r="2697" spans="3:4" x14ac:dyDescent="0.2">
      <c r="C2697" s="62"/>
      <c r="D2697" s="62"/>
    </row>
    <row r="2698" spans="3:4" x14ac:dyDescent="0.2">
      <c r="C2698" s="62"/>
      <c r="D2698" s="62"/>
    </row>
    <row r="2699" spans="3:4" x14ac:dyDescent="0.2">
      <c r="C2699" s="62"/>
      <c r="D2699" s="62"/>
    </row>
    <row r="2700" spans="3:4" x14ac:dyDescent="0.2">
      <c r="C2700" s="62"/>
      <c r="D2700" s="62"/>
    </row>
    <row r="2701" spans="3:4" x14ac:dyDescent="0.2">
      <c r="C2701" s="62"/>
      <c r="D2701" s="62"/>
    </row>
    <row r="2702" spans="3:4" x14ac:dyDescent="0.2">
      <c r="C2702" s="62"/>
      <c r="D2702" s="62"/>
    </row>
    <row r="2703" spans="3:4" x14ac:dyDescent="0.2">
      <c r="C2703" s="62"/>
      <c r="D2703" s="62"/>
    </row>
    <row r="2704" spans="3:4" x14ac:dyDescent="0.2">
      <c r="C2704" s="62"/>
      <c r="D2704" s="62"/>
    </row>
    <row r="2705" spans="3:4" x14ac:dyDescent="0.2">
      <c r="C2705" s="62"/>
      <c r="D2705" s="62"/>
    </row>
    <row r="2706" spans="3:4" x14ac:dyDescent="0.2">
      <c r="C2706" s="62"/>
      <c r="D2706" s="62"/>
    </row>
    <row r="2707" spans="3:4" x14ac:dyDescent="0.2">
      <c r="C2707" s="62"/>
      <c r="D2707" s="62"/>
    </row>
    <row r="2708" spans="3:4" x14ac:dyDescent="0.2">
      <c r="C2708" s="62"/>
      <c r="D2708" s="62"/>
    </row>
    <row r="2709" spans="3:4" x14ac:dyDescent="0.2">
      <c r="C2709" s="62"/>
      <c r="D2709" s="62"/>
    </row>
    <row r="2710" spans="3:4" x14ac:dyDescent="0.2">
      <c r="C2710" s="62"/>
      <c r="D2710" s="62"/>
    </row>
    <row r="2711" spans="3:4" x14ac:dyDescent="0.2">
      <c r="C2711" s="62"/>
      <c r="D2711" s="62"/>
    </row>
    <row r="2712" spans="3:4" x14ac:dyDescent="0.2">
      <c r="C2712" s="62"/>
      <c r="D2712" s="62"/>
    </row>
    <row r="2713" spans="3:4" x14ac:dyDescent="0.2">
      <c r="C2713" s="62"/>
      <c r="D2713" s="62"/>
    </row>
    <row r="2714" spans="3:4" x14ac:dyDescent="0.2">
      <c r="C2714" s="62"/>
      <c r="D2714" s="62"/>
    </row>
    <row r="2715" spans="3:4" x14ac:dyDescent="0.2">
      <c r="C2715" s="62"/>
      <c r="D2715" s="62"/>
    </row>
    <row r="2716" spans="3:4" x14ac:dyDescent="0.2">
      <c r="C2716" s="62"/>
      <c r="D2716" s="62"/>
    </row>
    <row r="2717" spans="3:4" x14ac:dyDescent="0.2">
      <c r="C2717" s="62"/>
      <c r="D2717" s="62"/>
    </row>
    <row r="2718" spans="3:4" x14ac:dyDescent="0.2">
      <c r="C2718" s="62"/>
      <c r="D2718" s="62"/>
    </row>
    <row r="2719" spans="3:4" x14ac:dyDescent="0.2">
      <c r="C2719" s="62"/>
      <c r="D2719" s="62"/>
    </row>
    <row r="2720" spans="3:4" x14ac:dyDescent="0.2">
      <c r="C2720" s="62"/>
      <c r="D2720" s="62"/>
    </row>
    <row r="2721" spans="3:4" x14ac:dyDescent="0.2">
      <c r="C2721" s="62"/>
      <c r="D2721" s="62"/>
    </row>
    <row r="2722" spans="3:4" x14ac:dyDescent="0.2">
      <c r="C2722" s="62"/>
      <c r="D2722" s="62"/>
    </row>
    <row r="2723" spans="3:4" x14ac:dyDescent="0.2">
      <c r="C2723" s="62"/>
      <c r="D2723" s="62"/>
    </row>
    <row r="2724" spans="3:4" x14ac:dyDescent="0.2">
      <c r="C2724" s="62"/>
      <c r="D2724" s="62"/>
    </row>
    <row r="2725" spans="3:4" x14ac:dyDescent="0.2">
      <c r="C2725" s="62"/>
      <c r="D2725" s="62"/>
    </row>
    <row r="2726" spans="3:4" x14ac:dyDescent="0.2">
      <c r="C2726" s="62"/>
      <c r="D2726" s="62"/>
    </row>
    <row r="2727" spans="3:4" x14ac:dyDescent="0.2">
      <c r="C2727" s="62"/>
      <c r="D2727" s="62"/>
    </row>
    <row r="2728" spans="3:4" x14ac:dyDescent="0.2">
      <c r="C2728" s="62"/>
      <c r="D2728" s="62"/>
    </row>
    <row r="2729" spans="3:4" x14ac:dyDescent="0.2">
      <c r="C2729" s="62"/>
      <c r="D2729" s="62"/>
    </row>
    <row r="2730" spans="3:4" x14ac:dyDescent="0.2">
      <c r="C2730" s="62"/>
      <c r="D2730" s="62"/>
    </row>
    <row r="2731" spans="3:4" x14ac:dyDescent="0.2">
      <c r="C2731" s="62"/>
      <c r="D2731" s="62"/>
    </row>
    <row r="2732" spans="3:4" x14ac:dyDescent="0.2">
      <c r="C2732" s="62"/>
      <c r="D2732" s="62"/>
    </row>
    <row r="2733" spans="3:4" x14ac:dyDescent="0.2">
      <c r="C2733" s="62"/>
      <c r="D2733" s="62"/>
    </row>
    <row r="2734" spans="3:4" x14ac:dyDescent="0.2">
      <c r="C2734" s="62"/>
      <c r="D2734" s="62"/>
    </row>
    <row r="2735" spans="3:4" x14ac:dyDescent="0.2">
      <c r="C2735" s="62"/>
      <c r="D2735" s="62"/>
    </row>
    <row r="2736" spans="3:4" x14ac:dyDescent="0.2">
      <c r="C2736" s="62"/>
      <c r="D2736" s="62"/>
    </row>
    <row r="2737" spans="3:4" x14ac:dyDescent="0.2">
      <c r="C2737" s="62"/>
      <c r="D2737" s="62"/>
    </row>
    <row r="2738" spans="3:4" x14ac:dyDescent="0.2">
      <c r="C2738" s="62"/>
      <c r="D2738" s="62"/>
    </row>
    <row r="2739" spans="3:4" x14ac:dyDescent="0.2">
      <c r="C2739" s="62"/>
      <c r="D2739" s="62"/>
    </row>
    <row r="2740" spans="3:4" x14ac:dyDescent="0.2">
      <c r="C2740" s="62"/>
      <c r="D2740" s="62"/>
    </row>
    <row r="2741" spans="3:4" x14ac:dyDescent="0.2">
      <c r="C2741" s="62"/>
      <c r="D2741" s="62"/>
    </row>
    <row r="2742" spans="3:4" x14ac:dyDescent="0.2">
      <c r="C2742" s="62"/>
      <c r="D2742" s="62"/>
    </row>
    <row r="2743" spans="3:4" x14ac:dyDescent="0.2">
      <c r="C2743" s="62"/>
      <c r="D2743" s="62"/>
    </row>
    <row r="2744" spans="3:4" x14ac:dyDescent="0.2">
      <c r="C2744" s="62"/>
      <c r="D2744" s="62"/>
    </row>
    <row r="2745" spans="3:4" x14ac:dyDescent="0.2">
      <c r="C2745" s="62"/>
      <c r="D2745" s="62"/>
    </row>
    <row r="2746" spans="3:4" x14ac:dyDescent="0.2">
      <c r="C2746" s="62"/>
      <c r="D2746" s="62"/>
    </row>
    <row r="2747" spans="3:4" x14ac:dyDescent="0.2">
      <c r="C2747" s="62"/>
      <c r="D2747" s="62"/>
    </row>
    <row r="2748" spans="3:4" x14ac:dyDescent="0.2">
      <c r="C2748" s="62"/>
      <c r="D2748" s="62"/>
    </row>
    <row r="2749" spans="3:4" x14ac:dyDescent="0.2">
      <c r="C2749" s="62"/>
      <c r="D2749" s="62"/>
    </row>
    <row r="2750" spans="3:4" x14ac:dyDescent="0.2">
      <c r="C2750" s="62"/>
      <c r="D2750" s="62"/>
    </row>
    <row r="2751" spans="3:4" x14ac:dyDescent="0.2">
      <c r="C2751" s="62"/>
      <c r="D2751" s="62"/>
    </row>
    <row r="2752" spans="3:4" x14ac:dyDescent="0.2">
      <c r="C2752" s="62"/>
      <c r="D2752" s="62"/>
    </row>
    <row r="2753" spans="3:4" x14ac:dyDescent="0.2">
      <c r="C2753" s="62"/>
      <c r="D2753" s="62"/>
    </row>
    <row r="2754" spans="3:4" x14ac:dyDescent="0.2">
      <c r="C2754" s="62"/>
      <c r="D2754" s="62"/>
    </row>
    <row r="2755" spans="3:4" x14ac:dyDescent="0.2">
      <c r="C2755" s="62"/>
      <c r="D2755" s="62"/>
    </row>
    <row r="2756" spans="3:4" x14ac:dyDescent="0.2">
      <c r="C2756" s="62"/>
      <c r="D2756" s="62"/>
    </row>
    <row r="2757" spans="3:4" x14ac:dyDescent="0.2">
      <c r="C2757" s="62"/>
      <c r="D2757" s="62"/>
    </row>
    <row r="2758" spans="3:4" x14ac:dyDescent="0.2">
      <c r="C2758" s="62"/>
      <c r="D2758" s="62"/>
    </row>
    <row r="2759" spans="3:4" x14ac:dyDescent="0.2">
      <c r="C2759" s="62"/>
      <c r="D2759" s="62"/>
    </row>
    <row r="2760" spans="3:4" x14ac:dyDescent="0.2">
      <c r="C2760" s="62"/>
      <c r="D2760" s="62"/>
    </row>
    <row r="2761" spans="3:4" x14ac:dyDescent="0.2">
      <c r="C2761" s="62"/>
      <c r="D2761" s="62"/>
    </row>
    <row r="2762" spans="3:4" x14ac:dyDescent="0.2">
      <c r="C2762" s="62"/>
      <c r="D2762" s="62"/>
    </row>
    <row r="2763" spans="3:4" x14ac:dyDescent="0.2">
      <c r="C2763" s="62"/>
      <c r="D2763" s="62"/>
    </row>
    <row r="2764" spans="3:4" x14ac:dyDescent="0.2">
      <c r="C2764" s="62"/>
      <c r="D2764" s="62"/>
    </row>
    <row r="2765" spans="3:4" x14ac:dyDescent="0.2">
      <c r="C2765" s="62"/>
      <c r="D2765" s="62"/>
    </row>
    <row r="2766" spans="3:4" x14ac:dyDescent="0.2">
      <c r="C2766" s="62"/>
      <c r="D2766" s="62"/>
    </row>
    <row r="2767" spans="3:4" x14ac:dyDescent="0.2">
      <c r="C2767" s="62"/>
      <c r="D2767" s="62"/>
    </row>
    <row r="2768" spans="3:4" x14ac:dyDescent="0.2">
      <c r="C2768" s="62"/>
      <c r="D2768" s="62"/>
    </row>
    <row r="2769" spans="3:4" x14ac:dyDescent="0.2">
      <c r="C2769" s="62"/>
      <c r="D2769" s="62"/>
    </row>
    <row r="2770" spans="3:4" x14ac:dyDescent="0.2">
      <c r="C2770" s="62"/>
      <c r="D2770" s="62"/>
    </row>
    <row r="2771" spans="3:4" x14ac:dyDescent="0.2">
      <c r="C2771" s="62"/>
      <c r="D2771" s="62"/>
    </row>
    <row r="2772" spans="3:4" x14ac:dyDescent="0.2">
      <c r="C2772" s="62"/>
      <c r="D2772" s="62"/>
    </row>
    <row r="2773" spans="3:4" x14ac:dyDescent="0.2">
      <c r="C2773" s="62"/>
      <c r="D2773" s="62"/>
    </row>
    <row r="2774" spans="3:4" x14ac:dyDescent="0.2">
      <c r="C2774" s="62"/>
      <c r="D2774" s="62"/>
    </row>
    <row r="2775" spans="3:4" x14ac:dyDescent="0.2">
      <c r="C2775" s="62"/>
      <c r="D2775" s="62"/>
    </row>
    <row r="2776" spans="3:4" x14ac:dyDescent="0.2">
      <c r="C2776" s="62"/>
      <c r="D2776" s="62"/>
    </row>
    <row r="2777" spans="3:4" x14ac:dyDescent="0.2">
      <c r="C2777" s="62"/>
      <c r="D2777" s="62"/>
    </row>
    <row r="2778" spans="3:4" x14ac:dyDescent="0.2">
      <c r="C2778" s="62"/>
      <c r="D2778" s="62"/>
    </row>
    <row r="2779" spans="3:4" x14ac:dyDescent="0.2">
      <c r="C2779" s="62"/>
      <c r="D2779" s="62"/>
    </row>
    <row r="2780" spans="3:4" x14ac:dyDescent="0.2">
      <c r="C2780" s="62"/>
      <c r="D2780" s="62"/>
    </row>
    <row r="2781" spans="3:4" x14ac:dyDescent="0.2">
      <c r="C2781" s="62"/>
      <c r="D2781" s="62"/>
    </row>
    <row r="2782" spans="3:4" x14ac:dyDescent="0.2">
      <c r="C2782" s="62"/>
      <c r="D2782" s="62"/>
    </row>
    <row r="2783" spans="3:4" x14ac:dyDescent="0.2">
      <c r="C2783" s="62"/>
      <c r="D2783" s="62"/>
    </row>
    <row r="2784" spans="3:4" x14ac:dyDescent="0.2">
      <c r="C2784" s="62"/>
      <c r="D2784" s="62"/>
    </row>
    <row r="2785" spans="3:4" x14ac:dyDescent="0.2">
      <c r="C2785" s="62"/>
      <c r="D2785" s="62"/>
    </row>
    <row r="2786" spans="3:4" x14ac:dyDescent="0.2">
      <c r="C2786" s="62"/>
      <c r="D2786" s="62"/>
    </row>
    <row r="2787" spans="3:4" x14ac:dyDescent="0.2">
      <c r="C2787" s="62"/>
      <c r="D2787" s="62"/>
    </row>
    <row r="2788" spans="3:4" x14ac:dyDescent="0.2">
      <c r="C2788" s="62"/>
      <c r="D2788" s="62"/>
    </row>
    <row r="2789" spans="3:4" x14ac:dyDescent="0.2">
      <c r="C2789" s="62"/>
      <c r="D2789" s="62"/>
    </row>
    <row r="2790" spans="3:4" x14ac:dyDescent="0.2">
      <c r="C2790" s="62"/>
      <c r="D2790" s="62"/>
    </row>
    <row r="2791" spans="3:4" x14ac:dyDescent="0.2">
      <c r="C2791" s="62"/>
      <c r="D2791" s="62"/>
    </row>
    <row r="2792" spans="3:4" x14ac:dyDescent="0.2">
      <c r="C2792" s="62"/>
      <c r="D2792" s="62"/>
    </row>
    <row r="2793" spans="3:4" x14ac:dyDescent="0.2">
      <c r="C2793" s="62"/>
      <c r="D2793" s="62"/>
    </row>
    <row r="2794" spans="3:4" x14ac:dyDescent="0.2">
      <c r="C2794" s="62"/>
      <c r="D2794" s="62"/>
    </row>
    <row r="2795" spans="3:4" x14ac:dyDescent="0.2">
      <c r="C2795" s="62"/>
      <c r="D2795" s="62"/>
    </row>
    <row r="2796" spans="3:4" x14ac:dyDescent="0.2">
      <c r="C2796" s="62"/>
      <c r="D2796" s="62"/>
    </row>
    <row r="2797" spans="3:4" x14ac:dyDescent="0.2">
      <c r="C2797" s="62"/>
      <c r="D2797" s="62"/>
    </row>
    <row r="2798" spans="3:4" x14ac:dyDescent="0.2">
      <c r="C2798" s="62"/>
      <c r="D2798" s="62"/>
    </row>
    <row r="2799" spans="3:4" x14ac:dyDescent="0.2">
      <c r="C2799" s="62"/>
      <c r="D2799" s="62"/>
    </row>
    <row r="2800" spans="3:4" x14ac:dyDescent="0.2">
      <c r="C2800" s="62"/>
      <c r="D2800" s="62"/>
    </row>
    <row r="2801" spans="3:4" x14ac:dyDescent="0.2">
      <c r="C2801" s="62"/>
      <c r="D2801" s="62"/>
    </row>
    <row r="2802" spans="3:4" x14ac:dyDescent="0.2">
      <c r="C2802" s="62"/>
      <c r="D2802" s="62"/>
    </row>
    <row r="2803" spans="3:4" x14ac:dyDescent="0.2">
      <c r="C2803" s="62"/>
      <c r="D2803" s="62"/>
    </row>
    <row r="2804" spans="3:4" x14ac:dyDescent="0.2">
      <c r="C2804" s="62"/>
      <c r="D2804" s="62"/>
    </row>
    <row r="2805" spans="3:4" x14ac:dyDescent="0.2">
      <c r="C2805" s="62"/>
      <c r="D2805" s="62"/>
    </row>
    <row r="2806" spans="3:4" x14ac:dyDescent="0.2">
      <c r="C2806" s="62"/>
      <c r="D2806" s="62"/>
    </row>
    <row r="2807" spans="3:4" x14ac:dyDescent="0.2">
      <c r="C2807" s="62"/>
      <c r="D2807" s="62"/>
    </row>
    <row r="2808" spans="3:4" x14ac:dyDescent="0.2">
      <c r="C2808" s="62"/>
      <c r="D2808" s="62"/>
    </row>
    <row r="2809" spans="3:4" x14ac:dyDescent="0.2">
      <c r="C2809" s="62"/>
      <c r="D2809" s="62"/>
    </row>
    <row r="2810" spans="3:4" x14ac:dyDescent="0.2">
      <c r="C2810" s="62"/>
      <c r="D2810" s="62"/>
    </row>
    <row r="2811" spans="3:4" x14ac:dyDescent="0.2">
      <c r="C2811" s="62"/>
      <c r="D2811" s="62"/>
    </row>
    <row r="2812" spans="3:4" x14ac:dyDescent="0.2">
      <c r="C2812" s="62"/>
      <c r="D2812" s="62"/>
    </row>
    <row r="2813" spans="3:4" x14ac:dyDescent="0.2">
      <c r="C2813" s="62"/>
      <c r="D2813" s="62"/>
    </row>
    <row r="2814" spans="3:4" x14ac:dyDescent="0.2">
      <c r="C2814" s="62"/>
      <c r="D2814" s="62"/>
    </row>
    <row r="2815" spans="3:4" x14ac:dyDescent="0.2">
      <c r="C2815" s="62"/>
      <c r="D2815" s="62"/>
    </row>
    <row r="2816" spans="3:4" x14ac:dyDescent="0.2">
      <c r="C2816" s="62"/>
      <c r="D2816" s="62"/>
    </row>
    <row r="2817" spans="3:4" x14ac:dyDescent="0.2">
      <c r="C2817" s="62"/>
      <c r="D2817" s="62"/>
    </row>
    <row r="2818" spans="3:4" x14ac:dyDescent="0.2">
      <c r="C2818" s="62"/>
      <c r="D2818" s="62"/>
    </row>
    <row r="2819" spans="3:4" x14ac:dyDescent="0.2">
      <c r="C2819" s="62"/>
      <c r="D2819" s="62"/>
    </row>
    <row r="2820" spans="3:4" x14ac:dyDescent="0.2">
      <c r="C2820" s="62"/>
      <c r="D2820" s="62"/>
    </row>
    <row r="2821" spans="3:4" x14ac:dyDescent="0.2">
      <c r="C2821" s="62"/>
      <c r="D2821" s="62"/>
    </row>
    <row r="2822" spans="3:4" x14ac:dyDescent="0.2">
      <c r="C2822" s="62"/>
      <c r="D2822" s="62"/>
    </row>
    <row r="2823" spans="3:4" x14ac:dyDescent="0.2">
      <c r="C2823" s="62"/>
      <c r="D2823" s="62"/>
    </row>
    <row r="2824" spans="3:4" x14ac:dyDescent="0.2">
      <c r="C2824" s="62"/>
      <c r="D2824" s="62"/>
    </row>
    <row r="2825" spans="3:4" x14ac:dyDescent="0.2">
      <c r="C2825" s="62"/>
      <c r="D2825" s="62"/>
    </row>
    <row r="2826" spans="3:4" x14ac:dyDescent="0.2">
      <c r="C2826" s="62"/>
      <c r="D2826" s="62"/>
    </row>
    <row r="2827" spans="3:4" x14ac:dyDescent="0.2">
      <c r="C2827" s="62"/>
      <c r="D2827" s="62"/>
    </row>
    <row r="2828" spans="3:4" x14ac:dyDescent="0.2">
      <c r="C2828" s="62"/>
      <c r="D2828" s="62"/>
    </row>
    <row r="2829" spans="3:4" x14ac:dyDescent="0.2">
      <c r="C2829" s="62"/>
      <c r="D2829" s="62"/>
    </row>
    <row r="2830" spans="3:4" x14ac:dyDescent="0.2">
      <c r="C2830" s="62"/>
      <c r="D2830" s="62"/>
    </row>
    <row r="2831" spans="3:4" x14ac:dyDescent="0.2">
      <c r="C2831" s="62"/>
      <c r="D2831" s="62"/>
    </row>
    <row r="2832" spans="3:4" x14ac:dyDescent="0.2">
      <c r="C2832" s="62"/>
      <c r="D2832" s="62"/>
    </row>
    <row r="2833" spans="3:4" x14ac:dyDescent="0.2">
      <c r="C2833" s="62"/>
      <c r="D2833" s="62"/>
    </row>
    <row r="2834" spans="3:4" x14ac:dyDescent="0.2">
      <c r="C2834" s="62"/>
      <c r="D2834" s="62"/>
    </row>
    <row r="2835" spans="3:4" x14ac:dyDescent="0.2">
      <c r="C2835" s="62"/>
      <c r="D2835" s="62"/>
    </row>
    <row r="2836" spans="3:4" x14ac:dyDescent="0.2">
      <c r="C2836" s="62"/>
      <c r="D2836" s="62"/>
    </row>
    <row r="2837" spans="3:4" x14ac:dyDescent="0.2">
      <c r="C2837" s="62"/>
      <c r="D2837" s="62"/>
    </row>
    <row r="2838" spans="3:4" x14ac:dyDescent="0.2">
      <c r="C2838" s="62"/>
      <c r="D2838" s="62"/>
    </row>
    <row r="2839" spans="3:4" x14ac:dyDescent="0.2">
      <c r="C2839" s="62"/>
      <c r="D2839" s="62"/>
    </row>
    <row r="2840" spans="3:4" x14ac:dyDescent="0.2">
      <c r="C2840" s="62"/>
      <c r="D2840" s="62"/>
    </row>
    <row r="2841" spans="3:4" x14ac:dyDescent="0.2">
      <c r="C2841" s="62"/>
      <c r="D2841" s="62"/>
    </row>
    <row r="2842" spans="3:4" x14ac:dyDescent="0.2">
      <c r="C2842" s="62"/>
      <c r="D2842" s="62"/>
    </row>
    <row r="2843" spans="3:4" x14ac:dyDescent="0.2">
      <c r="C2843" s="62"/>
      <c r="D2843" s="62"/>
    </row>
    <row r="2844" spans="3:4" x14ac:dyDescent="0.2">
      <c r="C2844" s="62"/>
      <c r="D2844" s="62"/>
    </row>
    <row r="2845" spans="3:4" x14ac:dyDescent="0.2">
      <c r="C2845" s="62"/>
      <c r="D2845" s="62"/>
    </row>
    <row r="2846" spans="3:4" x14ac:dyDescent="0.2">
      <c r="C2846" s="62"/>
      <c r="D2846" s="62"/>
    </row>
    <row r="2847" spans="3:4" x14ac:dyDescent="0.2">
      <c r="C2847" s="62"/>
      <c r="D2847" s="62"/>
    </row>
    <row r="2848" spans="3:4" x14ac:dyDescent="0.2">
      <c r="C2848" s="62"/>
      <c r="D2848" s="62"/>
    </row>
    <row r="2849" spans="3:4" x14ac:dyDescent="0.2">
      <c r="C2849" s="62"/>
      <c r="D2849" s="62"/>
    </row>
    <row r="2850" spans="3:4" x14ac:dyDescent="0.2">
      <c r="C2850" s="62"/>
      <c r="D2850" s="62"/>
    </row>
    <row r="2851" spans="3:4" x14ac:dyDescent="0.2">
      <c r="C2851" s="62"/>
      <c r="D2851" s="62"/>
    </row>
    <row r="2852" spans="3:4" x14ac:dyDescent="0.2">
      <c r="C2852" s="62"/>
      <c r="D2852" s="62"/>
    </row>
    <row r="2853" spans="3:4" x14ac:dyDescent="0.2">
      <c r="C2853" s="62"/>
      <c r="D2853" s="62"/>
    </row>
    <row r="2854" spans="3:4" x14ac:dyDescent="0.2">
      <c r="C2854" s="62"/>
      <c r="D2854" s="62"/>
    </row>
    <row r="2855" spans="3:4" x14ac:dyDescent="0.2">
      <c r="C2855" s="62"/>
      <c r="D2855" s="62"/>
    </row>
    <row r="2856" spans="3:4" x14ac:dyDescent="0.2">
      <c r="C2856" s="62"/>
      <c r="D2856" s="62"/>
    </row>
    <row r="2857" spans="3:4" x14ac:dyDescent="0.2">
      <c r="C2857" s="62"/>
      <c r="D2857" s="62"/>
    </row>
    <row r="2858" spans="3:4" x14ac:dyDescent="0.2">
      <c r="C2858" s="62"/>
      <c r="D2858" s="62"/>
    </row>
    <row r="2859" spans="3:4" x14ac:dyDescent="0.2">
      <c r="C2859" s="62"/>
      <c r="D2859" s="62"/>
    </row>
    <row r="2860" spans="3:4" x14ac:dyDescent="0.2">
      <c r="C2860" s="62"/>
      <c r="D2860" s="62"/>
    </row>
    <row r="2861" spans="3:4" x14ac:dyDescent="0.2">
      <c r="C2861" s="62"/>
      <c r="D2861" s="62"/>
    </row>
    <row r="2862" spans="3:4" x14ac:dyDescent="0.2">
      <c r="C2862" s="62"/>
      <c r="D2862" s="62"/>
    </row>
    <row r="2863" spans="3:4" x14ac:dyDescent="0.2">
      <c r="C2863" s="62"/>
      <c r="D2863" s="62"/>
    </row>
    <row r="2864" spans="3:4" x14ac:dyDescent="0.2">
      <c r="C2864" s="62"/>
      <c r="D2864" s="62"/>
    </row>
    <row r="2865" spans="3:4" x14ac:dyDescent="0.2">
      <c r="C2865" s="62"/>
      <c r="D2865" s="62"/>
    </row>
    <row r="2866" spans="3:4" x14ac:dyDescent="0.2">
      <c r="C2866" s="62"/>
      <c r="D2866" s="62"/>
    </row>
    <row r="2867" spans="3:4" x14ac:dyDescent="0.2">
      <c r="C2867" s="62"/>
      <c r="D2867" s="62"/>
    </row>
    <row r="2868" spans="3:4" x14ac:dyDescent="0.2">
      <c r="C2868" s="62"/>
      <c r="D2868" s="62"/>
    </row>
    <row r="2869" spans="3:4" x14ac:dyDescent="0.2">
      <c r="C2869" s="62"/>
      <c r="D2869" s="62"/>
    </row>
    <row r="2870" spans="3:4" x14ac:dyDescent="0.2">
      <c r="C2870" s="62"/>
      <c r="D2870" s="62"/>
    </row>
    <row r="2871" spans="3:4" x14ac:dyDescent="0.2">
      <c r="C2871" s="62"/>
      <c r="D2871" s="62"/>
    </row>
    <row r="2872" spans="3:4" x14ac:dyDescent="0.2">
      <c r="C2872" s="62"/>
      <c r="D2872" s="62"/>
    </row>
    <row r="2873" spans="3:4" x14ac:dyDescent="0.2">
      <c r="C2873" s="62"/>
      <c r="D2873" s="62"/>
    </row>
    <row r="2874" spans="3:4" x14ac:dyDescent="0.2">
      <c r="C2874" s="62"/>
      <c r="D2874" s="62"/>
    </row>
    <row r="2875" spans="3:4" x14ac:dyDescent="0.2">
      <c r="C2875" s="62"/>
      <c r="D2875" s="62"/>
    </row>
    <row r="2876" spans="3:4" x14ac:dyDescent="0.2">
      <c r="C2876" s="62"/>
      <c r="D2876" s="62"/>
    </row>
    <row r="2877" spans="3:4" x14ac:dyDescent="0.2">
      <c r="C2877" s="62"/>
      <c r="D2877" s="62"/>
    </row>
    <row r="2878" spans="3:4" x14ac:dyDescent="0.2">
      <c r="C2878" s="62"/>
      <c r="D2878" s="62"/>
    </row>
    <row r="2879" spans="3:4" x14ac:dyDescent="0.2">
      <c r="C2879" s="62"/>
      <c r="D2879" s="62"/>
    </row>
    <row r="2880" spans="3:4" x14ac:dyDescent="0.2">
      <c r="C2880" s="62"/>
      <c r="D2880" s="62"/>
    </row>
    <row r="2881" spans="3:4" x14ac:dyDescent="0.2">
      <c r="C2881" s="62"/>
      <c r="D2881" s="62"/>
    </row>
    <row r="2882" spans="3:4" x14ac:dyDescent="0.2">
      <c r="C2882" s="62"/>
      <c r="D2882" s="62"/>
    </row>
    <row r="2883" spans="3:4" x14ac:dyDescent="0.2">
      <c r="C2883" s="62"/>
      <c r="D2883" s="62"/>
    </row>
    <row r="2884" spans="3:4" x14ac:dyDescent="0.2">
      <c r="C2884" s="62"/>
      <c r="D2884" s="62"/>
    </row>
    <row r="2885" spans="3:4" x14ac:dyDescent="0.2">
      <c r="C2885" s="62"/>
      <c r="D2885" s="62"/>
    </row>
    <row r="2886" spans="3:4" x14ac:dyDescent="0.2">
      <c r="C2886" s="62"/>
      <c r="D2886" s="62"/>
    </row>
    <row r="2887" spans="3:4" x14ac:dyDescent="0.2">
      <c r="C2887" s="62"/>
      <c r="D2887" s="62"/>
    </row>
    <row r="2888" spans="3:4" x14ac:dyDescent="0.2">
      <c r="C2888" s="62"/>
      <c r="D2888" s="62"/>
    </row>
    <row r="2889" spans="3:4" x14ac:dyDescent="0.2">
      <c r="C2889" s="62"/>
      <c r="D2889" s="62"/>
    </row>
    <row r="2890" spans="3:4" x14ac:dyDescent="0.2">
      <c r="C2890" s="62"/>
      <c r="D2890" s="62"/>
    </row>
    <row r="2891" spans="3:4" x14ac:dyDescent="0.2">
      <c r="C2891" s="62"/>
      <c r="D2891" s="62"/>
    </row>
    <row r="2892" spans="3:4" x14ac:dyDescent="0.2">
      <c r="C2892" s="62"/>
      <c r="D2892" s="62"/>
    </row>
    <row r="2893" spans="3:4" x14ac:dyDescent="0.2">
      <c r="C2893" s="62"/>
      <c r="D2893" s="62"/>
    </row>
    <row r="2894" spans="3:4" x14ac:dyDescent="0.2">
      <c r="C2894" s="62"/>
      <c r="D2894" s="62"/>
    </row>
    <row r="2895" spans="3:4" x14ac:dyDescent="0.2">
      <c r="C2895" s="62"/>
      <c r="D2895" s="62"/>
    </row>
    <row r="2896" spans="3:4" x14ac:dyDescent="0.2">
      <c r="C2896" s="62"/>
      <c r="D2896" s="62"/>
    </row>
    <row r="2897" spans="3:4" x14ac:dyDescent="0.2">
      <c r="C2897" s="62"/>
      <c r="D2897" s="62"/>
    </row>
    <row r="2898" spans="3:4" x14ac:dyDescent="0.2">
      <c r="C2898" s="62"/>
      <c r="D2898" s="62"/>
    </row>
    <row r="2899" spans="3:4" x14ac:dyDescent="0.2">
      <c r="C2899" s="62"/>
      <c r="D2899" s="62"/>
    </row>
    <row r="2900" spans="3:4" x14ac:dyDescent="0.2">
      <c r="C2900" s="62"/>
      <c r="D2900" s="62"/>
    </row>
    <row r="2901" spans="3:4" x14ac:dyDescent="0.2">
      <c r="C2901" s="62"/>
      <c r="D2901" s="62"/>
    </row>
    <row r="2902" spans="3:4" x14ac:dyDescent="0.2">
      <c r="C2902" s="62"/>
      <c r="D2902" s="62"/>
    </row>
    <row r="2903" spans="3:4" x14ac:dyDescent="0.2">
      <c r="C2903" s="62"/>
      <c r="D2903" s="62"/>
    </row>
    <row r="2904" spans="3:4" x14ac:dyDescent="0.2">
      <c r="C2904" s="62"/>
      <c r="D2904" s="62"/>
    </row>
    <row r="2905" spans="3:4" x14ac:dyDescent="0.2">
      <c r="C2905" s="62"/>
      <c r="D2905" s="62"/>
    </row>
    <row r="2906" spans="3:4" x14ac:dyDescent="0.2">
      <c r="C2906" s="62"/>
      <c r="D2906" s="62"/>
    </row>
    <row r="2907" spans="3:4" x14ac:dyDescent="0.2">
      <c r="C2907" s="62"/>
      <c r="D2907" s="62"/>
    </row>
    <row r="2908" spans="3:4" x14ac:dyDescent="0.2">
      <c r="C2908" s="62"/>
      <c r="D2908" s="62"/>
    </row>
    <row r="2909" spans="3:4" x14ac:dyDescent="0.2">
      <c r="C2909" s="62"/>
      <c r="D2909" s="62"/>
    </row>
    <row r="2910" spans="3:4" x14ac:dyDescent="0.2">
      <c r="C2910" s="62"/>
      <c r="D2910" s="62"/>
    </row>
    <row r="2911" spans="3:4" x14ac:dyDescent="0.2">
      <c r="C2911" s="62"/>
      <c r="D2911" s="62"/>
    </row>
    <row r="2912" spans="3:4" x14ac:dyDescent="0.2">
      <c r="C2912" s="62"/>
      <c r="D2912" s="62"/>
    </row>
    <row r="2913" spans="3:4" x14ac:dyDescent="0.2">
      <c r="C2913" s="62"/>
      <c r="D2913" s="62"/>
    </row>
    <row r="2914" spans="3:4" x14ac:dyDescent="0.2">
      <c r="C2914" s="62"/>
      <c r="D2914" s="62"/>
    </row>
    <row r="2915" spans="3:4" x14ac:dyDescent="0.2">
      <c r="C2915" s="62"/>
      <c r="D2915" s="62"/>
    </row>
    <row r="2916" spans="3:4" x14ac:dyDescent="0.2">
      <c r="C2916" s="62"/>
      <c r="D2916" s="62"/>
    </row>
    <row r="2917" spans="3:4" x14ac:dyDescent="0.2">
      <c r="C2917" s="62"/>
      <c r="D2917" s="62"/>
    </row>
    <row r="2918" spans="3:4" x14ac:dyDescent="0.2">
      <c r="C2918" s="62"/>
      <c r="D2918" s="62"/>
    </row>
    <row r="2919" spans="3:4" x14ac:dyDescent="0.2">
      <c r="C2919" s="62"/>
      <c r="D2919" s="62"/>
    </row>
    <row r="2920" spans="3:4" x14ac:dyDescent="0.2">
      <c r="C2920" s="62"/>
      <c r="D2920" s="62"/>
    </row>
    <row r="2921" spans="3:4" x14ac:dyDescent="0.2">
      <c r="C2921" s="62"/>
      <c r="D2921" s="62"/>
    </row>
    <row r="2922" spans="3:4" x14ac:dyDescent="0.2">
      <c r="C2922" s="62"/>
      <c r="D2922" s="62"/>
    </row>
    <row r="2923" spans="3:4" x14ac:dyDescent="0.2">
      <c r="C2923" s="62"/>
      <c r="D2923" s="62"/>
    </row>
    <row r="2924" spans="3:4" x14ac:dyDescent="0.2">
      <c r="C2924" s="62"/>
      <c r="D2924" s="62"/>
    </row>
    <row r="2925" spans="3:4" x14ac:dyDescent="0.2">
      <c r="C2925" s="62"/>
      <c r="D2925" s="62"/>
    </row>
    <row r="2926" spans="3:4" x14ac:dyDescent="0.2">
      <c r="C2926" s="62"/>
      <c r="D2926" s="62"/>
    </row>
    <row r="2927" spans="3:4" x14ac:dyDescent="0.2">
      <c r="C2927" s="62"/>
      <c r="D2927" s="62"/>
    </row>
    <row r="2928" spans="3:4" x14ac:dyDescent="0.2">
      <c r="C2928" s="62"/>
      <c r="D2928" s="62"/>
    </row>
    <row r="2929" spans="3:4" x14ac:dyDescent="0.2">
      <c r="C2929" s="62"/>
      <c r="D2929" s="62"/>
    </row>
    <row r="2930" spans="3:4" x14ac:dyDescent="0.2">
      <c r="C2930" s="62"/>
      <c r="D2930" s="62"/>
    </row>
    <row r="2931" spans="3:4" x14ac:dyDescent="0.2">
      <c r="C2931" s="62"/>
      <c r="D2931" s="62"/>
    </row>
    <row r="2932" spans="3:4" x14ac:dyDescent="0.2">
      <c r="C2932" s="62"/>
      <c r="D2932" s="62"/>
    </row>
    <row r="2933" spans="3:4" x14ac:dyDescent="0.2">
      <c r="C2933" s="62"/>
      <c r="D2933" s="62"/>
    </row>
    <row r="2934" spans="3:4" x14ac:dyDescent="0.2">
      <c r="C2934" s="62"/>
      <c r="D2934" s="62"/>
    </row>
    <row r="2935" spans="3:4" x14ac:dyDescent="0.2">
      <c r="C2935" s="62"/>
      <c r="D2935" s="62"/>
    </row>
    <row r="2936" spans="3:4" x14ac:dyDescent="0.2">
      <c r="C2936" s="62"/>
      <c r="D2936" s="62"/>
    </row>
    <row r="2937" spans="3:4" x14ac:dyDescent="0.2">
      <c r="C2937" s="62"/>
      <c r="D2937" s="62"/>
    </row>
    <row r="2938" spans="3:4" x14ac:dyDescent="0.2">
      <c r="C2938" s="62"/>
      <c r="D2938" s="62"/>
    </row>
    <row r="2939" spans="3:4" x14ac:dyDescent="0.2">
      <c r="C2939" s="62"/>
      <c r="D2939" s="62"/>
    </row>
    <row r="2940" spans="3:4" x14ac:dyDescent="0.2">
      <c r="C2940" s="62"/>
      <c r="D2940" s="62"/>
    </row>
    <row r="2941" spans="3:4" x14ac:dyDescent="0.2">
      <c r="C2941" s="62"/>
      <c r="D2941" s="62"/>
    </row>
    <row r="2942" spans="3:4" x14ac:dyDescent="0.2">
      <c r="C2942" s="62"/>
      <c r="D2942" s="62"/>
    </row>
    <row r="2943" spans="3:4" x14ac:dyDescent="0.2">
      <c r="C2943" s="62"/>
      <c r="D2943" s="62"/>
    </row>
    <row r="2944" spans="3:4" x14ac:dyDescent="0.2">
      <c r="C2944" s="62"/>
      <c r="D2944" s="62"/>
    </row>
    <row r="2945" spans="3:4" x14ac:dyDescent="0.2">
      <c r="C2945" s="62"/>
      <c r="D2945" s="62"/>
    </row>
    <row r="2946" spans="3:4" x14ac:dyDescent="0.2">
      <c r="C2946" s="62"/>
      <c r="D2946" s="62"/>
    </row>
    <row r="2947" spans="3:4" x14ac:dyDescent="0.2">
      <c r="C2947" s="62"/>
      <c r="D2947" s="62"/>
    </row>
    <row r="2948" spans="3:4" x14ac:dyDescent="0.2">
      <c r="C2948" s="62"/>
      <c r="D2948" s="62"/>
    </row>
    <row r="2949" spans="3:4" x14ac:dyDescent="0.2">
      <c r="C2949" s="62"/>
      <c r="D2949" s="62"/>
    </row>
    <row r="2950" spans="3:4" x14ac:dyDescent="0.2">
      <c r="C2950" s="62"/>
      <c r="D2950" s="62"/>
    </row>
    <row r="2951" spans="3:4" x14ac:dyDescent="0.2">
      <c r="C2951" s="62"/>
      <c r="D2951" s="62"/>
    </row>
    <row r="2952" spans="3:4" x14ac:dyDescent="0.2">
      <c r="C2952" s="62"/>
      <c r="D2952" s="62"/>
    </row>
    <row r="2953" spans="3:4" x14ac:dyDescent="0.2">
      <c r="C2953" s="62"/>
      <c r="D2953" s="62"/>
    </row>
    <row r="2954" spans="3:4" x14ac:dyDescent="0.2">
      <c r="C2954" s="62"/>
      <c r="D2954" s="62"/>
    </row>
    <row r="2955" spans="3:4" x14ac:dyDescent="0.2">
      <c r="C2955" s="62"/>
      <c r="D2955" s="62"/>
    </row>
    <row r="2956" spans="3:4" x14ac:dyDescent="0.2">
      <c r="C2956" s="62"/>
      <c r="D2956" s="62"/>
    </row>
    <row r="2957" spans="3:4" x14ac:dyDescent="0.2">
      <c r="C2957" s="62"/>
      <c r="D2957" s="62"/>
    </row>
    <row r="2958" spans="3:4" x14ac:dyDescent="0.2">
      <c r="C2958" s="62"/>
      <c r="D2958" s="62"/>
    </row>
    <row r="2959" spans="3:4" x14ac:dyDescent="0.2">
      <c r="C2959" s="62"/>
      <c r="D2959" s="62"/>
    </row>
    <row r="2960" spans="3:4" x14ac:dyDescent="0.2">
      <c r="C2960" s="62"/>
      <c r="D2960" s="62"/>
    </row>
    <row r="2961" spans="3:4" x14ac:dyDescent="0.2">
      <c r="C2961" s="62"/>
      <c r="D2961" s="62"/>
    </row>
    <row r="2962" spans="3:4" x14ac:dyDescent="0.2">
      <c r="C2962" s="62"/>
      <c r="D2962" s="62"/>
    </row>
    <row r="2963" spans="3:4" x14ac:dyDescent="0.2">
      <c r="C2963" s="62"/>
      <c r="D2963" s="62"/>
    </row>
    <row r="2964" spans="3:4" x14ac:dyDescent="0.2">
      <c r="C2964" s="62"/>
      <c r="D2964" s="62"/>
    </row>
    <row r="2965" spans="3:4" x14ac:dyDescent="0.2">
      <c r="C2965" s="62"/>
      <c r="D2965" s="62"/>
    </row>
    <row r="2966" spans="3:4" x14ac:dyDescent="0.2">
      <c r="C2966" s="62"/>
      <c r="D2966" s="62"/>
    </row>
    <row r="2967" spans="3:4" x14ac:dyDescent="0.2">
      <c r="C2967" s="62"/>
      <c r="D2967" s="62"/>
    </row>
    <row r="2968" spans="3:4" x14ac:dyDescent="0.2">
      <c r="C2968" s="62"/>
      <c r="D2968" s="62"/>
    </row>
    <row r="2969" spans="3:4" x14ac:dyDescent="0.2">
      <c r="C2969" s="62"/>
      <c r="D2969" s="62"/>
    </row>
    <row r="2970" spans="3:4" x14ac:dyDescent="0.2">
      <c r="C2970" s="62"/>
      <c r="D2970" s="62"/>
    </row>
    <row r="2971" spans="3:4" x14ac:dyDescent="0.2">
      <c r="C2971" s="62"/>
      <c r="D2971" s="62"/>
    </row>
    <row r="2972" spans="3:4" x14ac:dyDescent="0.2">
      <c r="C2972" s="62"/>
      <c r="D2972" s="62"/>
    </row>
    <row r="2973" spans="3:4" x14ac:dyDescent="0.2">
      <c r="C2973" s="62"/>
      <c r="D2973" s="62"/>
    </row>
    <row r="2974" spans="3:4" x14ac:dyDescent="0.2">
      <c r="C2974" s="62"/>
      <c r="D2974" s="62"/>
    </row>
    <row r="2975" spans="3:4" x14ac:dyDescent="0.2">
      <c r="C2975" s="62"/>
      <c r="D2975" s="62"/>
    </row>
    <row r="2976" spans="3:4" x14ac:dyDescent="0.2">
      <c r="C2976" s="62"/>
      <c r="D2976" s="62"/>
    </row>
    <row r="2977" spans="3:4" x14ac:dyDescent="0.2">
      <c r="C2977" s="62"/>
      <c r="D2977" s="62"/>
    </row>
    <row r="2978" spans="3:4" x14ac:dyDescent="0.2">
      <c r="C2978" s="62"/>
      <c r="D2978" s="62"/>
    </row>
    <row r="2979" spans="3:4" x14ac:dyDescent="0.2">
      <c r="C2979" s="62"/>
      <c r="D2979" s="62"/>
    </row>
    <row r="2980" spans="3:4" x14ac:dyDescent="0.2">
      <c r="C2980" s="62"/>
      <c r="D2980" s="62"/>
    </row>
    <row r="2981" spans="3:4" x14ac:dyDescent="0.2">
      <c r="C2981" s="62"/>
      <c r="D2981" s="62"/>
    </row>
    <row r="2982" spans="3:4" x14ac:dyDescent="0.2">
      <c r="C2982" s="62"/>
      <c r="D2982" s="62"/>
    </row>
    <row r="2983" spans="3:4" x14ac:dyDescent="0.2">
      <c r="C2983" s="62"/>
      <c r="D2983" s="62"/>
    </row>
    <row r="2984" spans="3:4" x14ac:dyDescent="0.2">
      <c r="C2984" s="62"/>
      <c r="D2984" s="62"/>
    </row>
    <row r="2985" spans="3:4" x14ac:dyDescent="0.2">
      <c r="C2985" s="62"/>
      <c r="D2985" s="62"/>
    </row>
    <row r="2986" spans="3:4" x14ac:dyDescent="0.2">
      <c r="C2986" s="62"/>
      <c r="D2986" s="62"/>
    </row>
    <row r="2987" spans="3:4" x14ac:dyDescent="0.2">
      <c r="C2987" s="62"/>
      <c r="D2987" s="62"/>
    </row>
    <row r="2988" spans="3:4" x14ac:dyDescent="0.2">
      <c r="C2988" s="62"/>
      <c r="D2988" s="62"/>
    </row>
    <row r="2989" spans="3:4" x14ac:dyDescent="0.2">
      <c r="C2989" s="62"/>
      <c r="D2989" s="62"/>
    </row>
    <row r="2990" spans="3:4" x14ac:dyDescent="0.2">
      <c r="C2990" s="62"/>
      <c r="D2990" s="62"/>
    </row>
    <row r="2991" spans="3:4" x14ac:dyDescent="0.2">
      <c r="C2991" s="62"/>
      <c r="D2991" s="62"/>
    </row>
    <row r="2992" spans="3:4" x14ac:dyDescent="0.2">
      <c r="C2992" s="62"/>
      <c r="D2992" s="62"/>
    </row>
    <row r="2993" spans="3:4" x14ac:dyDescent="0.2">
      <c r="C2993" s="62"/>
      <c r="D2993" s="62"/>
    </row>
    <row r="2994" spans="3:4" x14ac:dyDescent="0.2">
      <c r="C2994" s="62"/>
      <c r="D2994" s="62"/>
    </row>
    <row r="2995" spans="3:4" x14ac:dyDescent="0.2">
      <c r="C2995" s="62"/>
      <c r="D2995" s="62"/>
    </row>
    <row r="2996" spans="3:4" x14ac:dyDescent="0.2">
      <c r="C2996" s="62"/>
      <c r="D2996" s="62"/>
    </row>
    <row r="2997" spans="3:4" x14ac:dyDescent="0.2">
      <c r="C2997" s="62"/>
      <c r="D2997" s="62"/>
    </row>
    <row r="2998" spans="3:4" x14ac:dyDescent="0.2">
      <c r="C2998" s="62"/>
      <c r="D2998" s="62"/>
    </row>
    <row r="2999" spans="3:4" x14ac:dyDescent="0.2">
      <c r="C2999" s="62"/>
      <c r="D2999" s="62"/>
    </row>
    <row r="3000" spans="3:4" x14ac:dyDescent="0.2">
      <c r="C3000" s="62"/>
      <c r="D3000" s="62"/>
    </row>
    <row r="3001" spans="3:4" x14ac:dyDescent="0.2">
      <c r="C3001" s="62"/>
      <c r="D3001" s="62"/>
    </row>
    <row r="3002" spans="3:4" x14ac:dyDescent="0.2">
      <c r="C3002" s="62"/>
      <c r="D3002" s="62"/>
    </row>
    <row r="3003" spans="3:4" x14ac:dyDescent="0.2">
      <c r="C3003" s="62"/>
      <c r="D3003" s="62"/>
    </row>
    <row r="3004" spans="3:4" x14ac:dyDescent="0.2">
      <c r="C3004" s="62"/>
      <c r="D3004" s="62"/>
    </row>
    <row r="3005" spans="3:4" x14ac:dyDescent="0.2">
      <c r="C3005" s="62"/>
      <c r="D3005" s="62"/>
    </row>
    <row r="3006" spans="3:4" x14ac:dyDescent="0.2">
      <c r="C3006" s="62"/>
      <c r="D3006" s="62"/>
    </row>
    <row r="3007" spans="3:4" x14ac:dyDescent="0.2">
      <c r="C3007" s="62"/>
      <c r="D3007" s="62"/>
    </row>
    <row r="3008" spans="3:4" x14ac:dyDescent="0.2">
      <c r="C3008" s="62"/>
      <c r="D3008" s="62"/>
    </row>
    <row r="3009" spans="3:4" x14ac:dyDescent="0.2">
      <c r="C3009" s="62"/>
      <c r="D3009" s="62"/>
    </row>
    <row r="3010" spans="3:4" x14ac:dyDescent="0.2">
      <c r="C3010" s="62"/>
      <c r="D3010" s="62"/>
    </row>
    <row r="3011" spans="3:4" x14ac:dyDescent="0.2">
      <c r="C3011" s="62"/>
      <c r="D3011" s="62"/>
    </row>
    <row r="3012" spans="3:4" x14ac:dyDescent="0.2">
      <c r="C3012" s="62"/>
      <c r="D3012" s="62"/>
    </row>
    <row r="3013" spans="3:4" x14ac:dyDescent="0.2">
      <c r="C3013" s="62"/>
      <c r="D3013" s="62"/>
    </row>
    <row r="3014" spans="3:4" x14ac:dyDescent="0.2">
      <c r="C3014" s="62"/>
      <c r="D3014" s="62"/>
    </row>
    <row r="3015" spans="3:4" x14ac:dyDescent="0.2">
      <c r="C3015" s="62"/>
      <c r="D3015" s="62"/>
    </row>
    <row r="3016" spans="3:4" x14ac:dyDescent="0.2">
      <c r="C3016" s="62"/>
      <c r="D3016" s="62"/>
    </row>
    <row r="3017" spans="3:4" x14ac:dyDescent="0.2">
      <c r="C3017" s="62"/>
      <c r="D3017" s="62"/>
    </row>
    <row r="3018" spans="3:4" x14ac:dyDescent="0.2">
      <c r="C3018" s="62"/>
      <c r="D3018" s="62"/>
    </row>
    <row r="3019" spans="3:4" x14ac:dyDescent="0.2">
      <c r="C3019" s="62"/>
      <c r="D3019" s="62"/>
    </row>
    <row r="3020" spans="3:4" x14ac:dyDescent="0.2">
      <c r="C3020" s="62"/>
      <c r="D3020" s="62"/>
    </row>
    <row r="3021" spans="3:4" x14ac:dyDescent="0.2">
      <c r="C3021" s="62"/>
      <c r="D3021" s="62"/>
    </row>
    <row r="3022" spans="3:4" x14ac:dyDescent="0.2">
      <c r="C3022" s="62"/>
      <c r="D3022" s="62"/>
    </row>
    <row r="3023" spans="3:4" x14ac:dyDescent="0.2">
      <c r="C3023" s="62"/>
      <c r="D3023" s="62"/>
    </row>
    <row r="3024" spans="3:4" x14ac:dyDescent="0.2">
      <c r="C3024" s="62"/>
      <c r="D3024" s="62"/>
    </row>
    <row r="3025" spans="3:4" x14ac:dyDescent="0.2">
      <c r="C3025" s="62"/>
      <c r="D3025" s="62"/>
    </row>
    <row r="3026" spans="3:4" x14ac:dyDescent="0.2">
      <c r="C3026" s="62"/>
      <c r="D3026" s="62"/>
    </row>
    <row r="3027" spans="3:4" x14ac:dyDescent="0.2">
      <c r="C3027" s="62"/>
      <c r="D3027" s="62"/>
    </row>
    <row r="3028" spans="3:4" x14ac:dyDescent="0.2">
      <c r="C3028" s="62"/>
      <c r="D3028" s="62"/>
    </row>
    <row r="3029" spans="3:4" x14ac:dyDescent="0.2">
      <c r="C3029" s="62"/>
      <c r="D3029" s="62"/>
    </row>
    <row r="3030" spans="3:4" x14ac:dyDescent="0.2">
      <c r="C3030" s="62"/>
      <c r="D3030" s="62"/>
    </row>
    <row r="3031" spans="3:4" x14ac:dyDescent="0.2">
      <c r="C3031" s="62"/>
      <c r="D3031" s="62"/>
    </row>
    <row r="3032" spans="3:4" x14ac:dyDescent="0.2">
      <c r="C3032" s="62"/>
      <c r="D3032" s="62"/>
    </row>
    <row r="3033" spans="3:4" x14ac:dyDescent="0.2">
      <c r="C3033" s="62"/>
      <c r="D3033" s="62"/>
    </row>
    <row r="3034" spans="3:4" x14ac:dyDescent="0.2">
      <c r="C3034" s="62"/>
      <c r="D3034" s="62"/>
    </row>
    <row r="3035" spans="3:4" x14ac:dyDescent="0.2">
      <c r="C3035" s="62"/>
      <c r="D3035" s="62"/>
    </row>
    <row r="3036" spans="3:4" x14ac:dyDescent="0.2">
      <c r="C3036" s="62"/>
      <c r="D3036" s="62"/>
    </row>
    <row r="3037" spans="3:4" x14ac:dyDescent="0.2">
      <c r="C3037" s="62"/>
      <c r="D3037" s="62"/>
    </row>
    <row r="3038" spans="3:4" x14ac:dyDescent="0.2">
      <c r="C3038" s="62"/>
      <c r="D3038" s="62"/>
    </row>
    <row r="3039" spans="3:4" x14ac:dyDescent="0.2">
      <c r="C3039" s="62"/>
      <c r="D3039" s="62"/>
    </row>
    <row r="3040" spans="3:4" x14ac:dyDescent="0.2">
      <c r="C3040" s="62"/>
      <c r="D3040" s="62"/>
    </row>
    <row r="3041" spans="3:4" x14ac:dyDescent="0.2">
      <c r="C3041" s="62"/>
      <c r="D3041" s="62"/>
    </row>
    <row r="3042" spans="3:4" x14ac:dyDescent="0.2">
      <c r="C3042" s="62"/>
      <c r="D3042" s="62"/>
    </row>
    <row r="3043" spans="3:4" x14ac:dyDescent="0.2">
      <c r="C3043" s="62"/>
      <c r="D3043" s="62"/>
    </row>
    <row r="3044" spans="3:4" x14ac:dyDescent="0.2">
      <c r="C3044" s="62"/>
      <c r="D3044" s="62"/>
    </row>
    <row r="3045" spans="3:4" x14ac:dyDescent="0.2">
      <c r="C3045" s="62"/>
      <c r="D3045" s="62"/>
    </row>
    <row r="3046" spans="3:4" x14ac:dyDescent="0.2">
      <c r="C3046" s="62"/>
      <c r="D3046" s="62"/>
    </row>
    <row r="3047" spans="3:4" x14ac:dyDescent="0.2">
      <c r="C3047" s="62"/>
      <c r="D3047" s="62"/>
    </row>
    <row r="3048" spans="3:4" x14ac:dyDescent="0.2">
      <c r="C3048" s="62"/>
      <c r="D3048" s="62"/>
    </row>
    <row r="3049" spans="3:4" x14ac:dyDescent="0.2">
      <c r="C3049" s="62"/>
      <c r="D3049" s="62"/>
    </row>
    <row r="3050" spans="3:4" x14ac:dyDescent="0.2">
      <c r="C3050" s="62"/>
      <c r="D3050" s="62"/>
    </row>
    <row r="3051" spans="3:4" x14ac:dyDescent="0.2">
      <c r="C3051" s="62"/>
      <c r="D3051" s="62"/>
    </row>
    <row r="3052" spans="3:4" x14ac:dyDescent="0.2">
      <c r="C3052" s="62"/>
      <c r="D3052" s="62"/>
    </row>
    <row r="3053" spans="3:4" x14ac:dyDescent="0.2">
      <c r="C3053" s="62"/>
      <c r="D3053" s="62"/>
    </row>
    <row r="3054" spans="3:4" x14ac:dyDescent="0.2">
      <c r="C3054" s="62"/>
      <c r="D3054" s="62"/>
    </row>
    <row r="3055" spans="3:4" x14ac:dyDescent="0.2">
      <c r="C3055" s="62"/>
      <c r="D3055" s="62"/>
    </row>
    <row r="3056" spans="3:4" x14ac:dyDescent="0.2">
      <c r="C3056" s="62"/>
      <c r="D3056" s="62"/>
    </row>
    <row r="3057" spans="3:4" x14ac:dyDescent="0.2">
      <c r="C3057" s="62"/>
      <c r="D3057" s="62"/>
    </row>
    <row r="3058" spans="3:4" x14ac:dyDescent="0.2">
      <c r="C3058" s="62"/>
      <c r="D3058" s="62"/>
    </row>
    <row r="3059" spans="3:4" x14ac:dyDescent="0.2">
      <c r="C3059" s="62"/>
      <c r="D3059" s="62"/>
    </row>
    <row r="3060" spans="3:4" x14ac:dyDescent="0.2">
      <c r="C3060" s="62"/>
      <c r="D3060" s="62"/>
    </row>
    <row r="3061" spans="3:4" x14ac:dyDescent="0.2">
      <c r="C3061" s="62"/>
      <c r="D3061" s="62"/>
    </row>
    <row r="3062" spans="3:4" x14ac:dyDescent="0.2">
      <c r="C3062" s="62"/>
      <c r="D3062" s="62"/>
    </row>
    <row r="3063" spans="3:4" x14ac:dyDescent="0.2">
      <c r="C3063" s="62"/>
      <c r="D3063" s="62"/>
    </row>
    <row r="3064" spans="3:4" x14ac:dyDescent="0.2">
      <c r="C3064" s="62"/>
      <c r="D3064" s="62"/>
    </row>
    <row r="3065" spans="3:4" x14ac:dyDescent="0.2">
      <c r="C3065" s="62"/>
      <c r="D3065" s="62"/>
    </row>
    <row r="3066" spans="3:4" x14ac:dyDescent="0.2">
      <c r="C3066" s="62"/>
      <c r="D3066" s="62"/>
    </row>
    <row r="3067" spans="3:4" x14ac:dyDescent="0.2">
      <c r="C3067" s="62"/>
      <c r="D3067" s="62"/>
    </row>
    <row r="3068" spans="3:4" x14ac:dyDescent="0.2">
      <c r="C3068" s="62"/>
      <c r="D3068" s="62"/>
    </row>
    <row r="3069" spans="3:4" x14ac:dyDescent="0.2">
      <c r="C3069" s="62"/>
      <c r="D3069" s="62"/>
    </row>
    <row r="3070" spans="3:4" x14ac:dyDescent="0.2">
      <c r="C3070" s="62"/>
      <c r="D3070" s="62"/>
    </row>
    <row r="3071" spans="3:4" x14ac:dyDescent="0.2">
      <c r="C3071" s="62"/>
      <c r="D3071" s="62"/>
    </row>
    <row r="3072" spans="3:4" x14ac:dyDescent="0.2">
      <c r="C3072" s="62"/>
      <c r="D3072" s="62"/>
    </row>
    <row r="3073" spans="3:4" x14ac:dyDescent="0.2">
      <c r="C3073" s="62"/>
      <c r="D3073" s="62"/>
    </row>
    <row r="3074" spans="3:4" x14ac:dyDescent="0.2">
      <c r="C3074" s="62"/>
      <c r="D3074" s="62"/>
    </row>
    <row r="3075" spans="3:4" x14ac:dyDescent="0.2">
      <c r="C3075" s="62"/>
      <c r="D3075" s="62"/>
    </row>
    <row r="3076" spans="3:4" x14ac:dyDescent="0.2">
      <c r="C3076" s="62"/>
      <c r="D3076" s="62"/>
    </row>
    <row r="3077" spans="3:4" x14ac:dyDescent="0.2">
      <c r="C3077" s="62"/>
      <c r="D3077" s="62"/>
    </row>
    <row r="3078" spans="3:4" x14ac:dyDescent="0.2">
      <c r="C3078" s="62"/>
      <c r="D3078" s="62"/>
    </row>
    <row r="3079" spans="3:4" x14ac:dyDescent="0.2">
      <c r="C3079" s="62"/>
      <c r="D3079" s="62"/>
    </row>
    <row r="3080" spans="3:4" x14ac:dyDescent="0.2">
      <c r="C3080" s="62"/>
      <c r="D3080" s="62"/>
    </row>
    <row r="3081" spans="3:4" x14ac:dyDescent="0.2">
      <c r="C3081" s="62"/>
      <c r="D3081" s="62"/>
    </row>
    <row r="3082" spans="3:4" x14ac:dyDescent="0.2">
      <c r="C3082" s="62"/>
      <c r="D3082" s="62"/>
    </row>
    <row r="3083" spans="3:4" x14ac:dyDescent="0.2">
      <c r="C3083" s="62"/>
      <c r="D3083" s="62"/>
    </row>
    <row r="3084" spans="3:4" x14ac:dyDescent="0.2">
      <c r="C3084" s="62"/>
      <c r="D3084" s="62"/>
    </row>
    <row r="3085" spans="3:4" x14ac:dyDescent="0.2">
      <c r="C3085" s="62"/>
      <c r="D3085" s="62"/>
    </row>
    <row r="3086" spans="3:4" x14ac:dyDescent="0.2">
      <c r="C3086" s="62"/>
      <c r="D3086" s="62"/>
    </row>
    <row r="3087" spans="3:4" x14ac:dyDescent="0.2">
      <c r="C3087" s="62"/>
      <c r="D3087" s="62"/>
    </row>
    <row r="3088" spans="3:4" x14ac:dyDescent="0.2">
      <c r="C3088" s="62"/>
      <c r="D3088" s="62"/>
    </row>
    <row r="3089" spans="3:4" x14ac:dyDescent="0.2">
      <c r="C3089" s="62"/>
      <c r="D3089" s="62"/>
    </row>
    <row r="3090" spans="3:4" x14ac:dyDescent="0.2">
      <c r="C3090" s="62"/>
      <c r="D3090" s="62"/>
    </row>
    <row r="3091" spans="3:4" x14ac:dyDescent="0.2">
      <c r="C3091" s="62"/>
      <c r="D3091" s="62"/>
    </row>
    <row r="3092" spans="3:4" x14ac:dyDescent="0.2">
      <c r="C3092" s="62"/>
      <c r="D3092" s="62"/>
    </row>
    <row r="3093" spans="3:4" x14ac:dyDescent="0.2">
      <c r="C3093" s="62"/>
      <c r="D3093" s="62"/>
    </row>
    <row r="3094" spans="3:4" x14ac:dyDescent="0.2">
      <c r="C3094" s="62"/>
      <c r="D3094" s="62"/>
    </row>
    <row r="3095" spans="3:4" x14ac:dyDescent="0.2">
      <c r="C3095" s="62"/>
      <c r="D3095" s="62"/>
    </row>
    <row r="3096" spans="3:4" x14ac:dyDescent="0.2">
      <c r="C3096" s="62"/>
      <c r="D3096" s="62"/>
    </row>
    <row r="3097" spans="3:4" x14ac:dyDescent="0.2">
      <c r="C3097" s="62"/>
      <c r="D3097" s="62"/>
    </row>
    <row r="3098" spans="3:4" x14ac:dyDescent="0.2">
      <c r="C3098" s="62"/>
      <c r="D3098" s="62"/>
    </row>
    <row r="3099" spans="3:4" x14ac:dyDescent="0.2">
      <c r="C3099" s="62"/>
      <c r="D3099" s="62"/>
    </row>
    <row r="3100" spans="3:4" x14ac:dyDescent="0.2">
      <c r="C3100" s="62"/>
      <c r="D3100" s="62"/>
    </row>
    <row r="3101" spans="3:4" x14ac:dyDescent="0.2">
      <c r="C3101" s="62"/>
      <c r="D3101" s="62"/>
    </row>
    <row r="3102" spans="3:4" x14ac:dyDescent="0.2">
      <c r="C3102" s="62"/>
      <c r="D3102" s="62"/>
    </row>
    <row r="3103" spans="3:4" x14ac:dyDescent="0.2">
      <c r="C3103" s="62"/>
      <c r="D3103" s="62"/>
    </row>
    <row r="3104" spans="3:4" x14ac:dyDescent="0.2">
      <c r="C3104" s="62"/>
      <c r="D3104" s="62"/>
    </row>
    <row r="3105" spans="3:4" x14ac:dyDescent="0.2">
      <c r="C3105" s="62"/>
      <c r="D3105" s="62"/>
    </row>
    <row r="3106" spans="3:4" x14ac:dyDescent="0.2">
      <c r="C3106" s="62"/>
      <c r="D3106" s="62"/>
    </row>
    <row r="3107" spans="3:4" x14ac:dyDescent="0.2">
      <c r="C3107" s="62"/>
      <c r="D3107" s="62"/>
    </row>
    <row r="3108" spans="3:4" x14ac:dyDescent="0.2">
      <c r="C3108" s="62"/>
      <c r="D3108" s="62"/>
    </row>
    <row r="3109" spans="3:4" x14ac:dyDescent="0.2">
      <c r="C3109" s="62"/>
      <c r="D3109" s="62"/>
    </row>
    <row r="3110" spans="3:4" x14ac:dyDescent="0.2">
      <c r="C3110" s="62"/>
      <c r="D3110" s="62"/>
    </row>
    <row r="3111" spans="3:4" x14ac:dyDescent="0.2">
      <c r="C3111" s="62"/>
      <c r="D3111" s="62"/>
    </row>
    <row r="3112" spans="3:4" x14ac:dyDescent="0.2">
      <c r="C3112" s="62"/>
      <c r="D3112" s="62"/>
    </row>
    <row r="3113" spans="3:4" x14ac:dyDescent="0.2">
      <c r="C3113" s="62"/>
      <c r="D3113" s="62"/>
    </row>
    <row r="3114" spans="3:4" x14ac:dyDescent="0.2">
      <c r="C3114" s="62"/>
      <c r="D3114" s="62"/>
    </row>
    <row r="3115" spans="3:4" x14ac:dyDescent="0.2">
      <c r="C3115" s="62"/>
      <c r="D3115" s="62"/>
    </row>
    <row r="3116" spans="3:4" x14ac:dyDescent="0.2">
      <c r="C3116" s="62"/>
      <c r="D3116" s="62"/>
    </row>
    <row r="3117" spans="3:4" x14ac:dyDescent="0.2">
      <c r="C3117" s="62"/>
      <c r="D3117" s="62"/>
    </row>
    <row r="3118" spans="3:4" x14ac:dyDescent="0.2">
      <c r="C3118" s="62"/>
      <c r="D3118" s="62"/>
    </row>
    <row r="3119" spans="3:4" x14ac:dyDescent="0.2">
      <c r="C3119" s="62"/>
      <c r="D3119" s="62"/>
    </row>
    <row r="3120" spans="3:4" x14ac:dyDescent="0.2">
      <c r="C3120" s="62"/>
      <c r="D3120" s="62"/>
    </row>
    <row r="3121" spans="3:4" x14ac:dyDescent="0.2">
      <c r="C3121" s="62"/>
      <c r="D3121" s="62"/>
    </row>
    <row r="3122" spans="3:4" x14ac:dyDescent="0.2">
      <c r="C3122" s="62"/>
      <c r="D3122" s="62"/>
    </row>
    <row r="3123" spans="3:4" x14ac:dyDescent="0.2">
      <c r="C3123" s="62"/>
      <c r="D3123" s="62"/>
    </row>
    <row r="3124" spans="3:4" x14ac:dyDescent="0.2">
      <c r="C3124" s="62"/>
      <c r="D3124" s="62"/>
    </row>
    <row r="3125" spans="3:4" x14ac:dyDescent="0.2">
      <c r="C3125" s="62"/>
      <c r="D3125" s="62"/>
    </row>
    <row r="3126" spans="3:4" x14ac:dyDescent="0.2">
      <c r="C3126" s="62"/>
      <c r="D3126" s="62"/>
    </row>
    <row r="3127" spans="3:4" x14ac:dyDescent="0.2">
      <c r="C3127" s="62"/>
      <c r="D3127" s="62"/>
    </row>
    <row r="3128" spans="3:4" x14ac:dyDescent="0.2">
      <c r="C3128" s="62"/>
      <c r="D3128" s="62"/>
    </row>
    <row r="3129" spans="3:4" x14ac:dyDescent="0.2">
      <c r="C3129" s="62"/>
      <c r="D3129" s="62"/>
    </row>
    <row r="3130" spans="3:4" x14ac:dyDescent="0.2">
      <c r="C3130" s="62"/>
      <c r="D3130" s="62"/>
    </row>
    <row r="3131" spans="3:4" x14ac:dyDescent="0.2">
      <c r="C3131" s="62"/>
      <c r="D3131" s="62"/>
    </row>
    <row r="3132" spans="3:4" x14ac:dyDescent="0.2">
      <c r="C3132" s="62"/>
      <c r="D3132" s="62"/>
    </row>
    <row r="3133" spans="3:4" x14ac:dyDescent="0.2">
      <c r="C3133" s="62"/>
      <c r="D3133" s="62"/>
    </row>
    <row r="3134" spans="3:4" x14ac:dyDescent="0.2">
      <c r="C3134" s="62"/>
      <c r="D3134" s="62"/>
    </row>
    <row r="3135" spans="3:4" x14ac:dyDescent="0.2">
      <c r="C3135" s="62"/>
      <c r="D3135" s="62"/>
    </row>
    <row r="3136" spans="3:4" x14ac:dyDescent="0.2">
      <c r="C3136" s="62"/>
      <c r="D3136" s="62"/>
    </row>
    <row r="3137" spans="3:4" x14ac:dyDescent="0.2">
      <c r="C3137" s="62"/>
      <c r="D3137" s="62"/>
    </row>
    <row r="3138" spans="3:4" x14ac:dyDescent="0.2">
      <c r="C3138" s="62"/>
      <c r="D3138" s="62"/>
    </row>
    <row r="3139" spans="3:4" x14ac:dyDescent="0.2">
      <c r="C3139" s="62"/>
      <c r="D3139" s="62"/>
    </row>
    <row r="3140" spans="3:4" x14ac:dyDescent="0.2">
      <c r="C3140" s="62"/>
      <c r="D3140" s="62"/>
    </row>
    <row r="3141" spans="3:4" x14ac:dyDescent="0.2">
      <c r="C3141" s="62"/>
      <c r="D3141" s="62"/>
    </row>
    <row r="3142" spans="3:4" x14ac:dyDescent="0.2">
      <c r="C3142" s="62"/>
      <c r="D3142" s="62"/>
    </row>
    <row r="3143" spans="3:4" x14ac:dyDescent="0.2">
      <c r="C3143" s="62"/>
      <c r="D3143" s="62"/>
    </row>
    <row r="3144" spans="3:4" x14ac:dyDescent="0.2">
      <c r="C3144" s="62"/>
      <c r="D3144" s="62"/>
    </row>
    <row r="3145" spans="3:4" x14ac:dyDescent="0.2">
      <c r="C3145" s="62"/>
      <c r="D3145" s="62"/>
    </row>
    <row r="3146" spans="3:4" x14ac:dyDescent="0.2">
      <c r="C3146" s="62"/>
      <c r="D3146" s="62"/>
    </row>
    <row r="3147" spans="3:4" x14ac:dyDescent="0.2">
      <c r="C3147" s="62"/>
      <c r="D3147" s="62"/>
    </row>
    <row r="3148" spans="3:4" x14ac:dyDescent="0.2">
      <c r="C3148" s="62"/>
      <c r="D3148" s="62"/>
    </row>
    <row r="3149" spans="3:4" x14ac:dyDescent="0.2">
      <c r="C3149" s="62"/>
      <c r="D3149" s="62"/>
    </row>
    <row r="3150" spans="3:4" x14ac:dyDescent="0.2">
      <c r="C3150" s="62"/>
      <c r="D3150" s="62"/>
    </row>
    <row r="3151" spans="3:4" x14ac:dyDescent="0.2">
      <c r="C3151" s="62"/>
      <c r="D3151" s="62"/>
    </row>
    <row r="3152" spans="3:4" x14ac:dyDescent="0.2">
      <c r="C3152" s="62"/>
      <c r="D3152" s="62"/>
    </row>
    <row r="3153" spans="3:4" x14ac:dyDescent="0.2">
      <c r="C3153" s="62"/>
      <c r="D3153" s="62"/>
    </row>
    <row r="3154" spans="3:4" x14ac:dyDescent="0.2">
      <c r="C3154" s="62"/>
      <c r="D3154" s="62"/>
    </row>
    <row r="3155" spans="3:4" x14ac:dyDescent="0.2">
      <c r="C3155" s="62"/>
      <c r="D3155" s="62"/>
    </row>
    <row r="3156" spans="3:4" x14ac:dyDescent="0.2">
      <c r="C3156" s="62"/>
      <c r="D3156" s="62"/>
    </row>
    <row r="3157" spans="3:4" x14ac:dyDescent="0.2">
      <c r="C3157" s="62"/>
      <c r="D3157" s="62"/>
    </row>
    <row r="3158" spans="3:4" x14ac:dyDescent="0.2">
      <c r="C3158" s="62"/>
      <c r="D3158" s="62"/>
    </row>
    <row r="3159" spans="3:4" x14ac:dyDescent="0.2">
      <c r="C3159" s="62"/>
      <c r="D3159" s="62"/>
    </row>
    <row r="3160" spans="3:4" x14ac:dyDescent="0.2">
      <c r="C3160" s="62"/>
      <c r="D3160" s="62"/>
    </row>
    <row r="3161" spans="3:4" x14ac:dyDescent="0.2">
      <c r="C3161" s="62"/>
      <c r="D3161" s="62"/>
    </row>
    <row r="3162" spans="3:4" x14ac:dyDescent="0.2">
      <c r="C3162" s="62"/>
      <c r="D3162" s="62"/>
    </row>
    <row r="3163" spans="3:4" x14ac:dyDescent="0.2">
      <c r="C3163" s="62"/>
      <c r="D3163" s="62"/>
    </row>
    <row r="3164" spans="3:4" x14ac:dyDescent="0.2">
      <c r="C3164" s="62"/>
      <c r="D3164" s="62"/>
    </row>
    <row r="3165" spans="3:4" x14ac:dyDescent="0.2">
      <c r="C3165" s="62"/>
      <c r="D3165" s="62"/>
    </row>
    <row r="3166" spans="3:4" x14ac:dyDescent="0.2">
      <c r="C3166" s="62"/>
      <c r="D3166" s="62"/>
    </row>
    <row r="3167" spans="3:4" x14ac:dyDescent="0.2">
      <c r="C3167" s="62"/>
      <c r="D3167" s="62"/>
    </row>
    <row r="3168" spans="3:4" x14ac:dyDescent="0.2">
      <c r="C3168" s="62"/>
      <c r="D3168" s="62"/>
    </row>
    <row r="3169" spans="3:4" x14ac:dyDescent="0.2">
      <c r="C3169" s="62"/>
      <c r="D3169" s="62"/>
    </row>
    <row r="3170" spans="3:4" x14ac:dyDescent="0.2">
      <c r="C3170" s="62"/>
      <c r="D3170" s="62"/>
    </row>
    <row r="3171" spans="3:4" x14ac:dyDescent="0.2">
      <c r="C3171" s="62"/>
      <c r="D3171" s="62"/>
    </row>
    <row r="3172" spans="3:4" x14ac:dyDescent="0.2">
      <c r="C3172" s="62"/>
      <c r="D3172" s="62"/>
    </row>
    <row r="3173" spans="3:4" x14ac:dyDescent="0.2">
      <c r="C3173" s="62"/>
      <c r="D3173" s="62"/>
    </row>
    <row r="3174" spans="3:4" x14ac:dyDescent="0.2">
      <c r="C3174" s="62"/>
      <c r="D3174" s="62"/>
    </row>
    <row r="3175" spans="3:4" x14ac:dyDescent="0.2">
      <c r="C3175" s="62"/>
      <c r="D3175" s="62"/>
    </row>
    <row r="3176" spans="3:4" x14ac:dyDescent="0.2">
      <c r="C3176" s="62"/>
      <c r="D3176" s="62"/>
    </row>
    <row r="3177" spans="3:4" x14ac:dyDescent="0.2">
      <c r="C3177" s="62"/>
      <c r="D3177" s="62"/>
    </row>
    <row r="3178" spans="3:4" x14ac:dyDescent="0.2">
      <c r="C3178" s="62"/>
      <c r="D3178" s="62"/>
    </row>
    <row r="3179" spans="3:4" x14ac:dyDescent="0.2">
      <c r="C3179" s="62"/>
      <c r="D3179" s="62"/>
    </row>
    <row r="3180" spans="3:4" x14ac:dyDescent="0.2">
      <c r="C3180" s="62"/>
      <c r="D3180" s="62"/>
    </row>
    <row r="3181" spans="3:4" x14ac:dyDescent="0.2">
      <c r="C3181" s="62"/>
      <c r="D3181" s="62"/>
    </row>
    <row r="3182" spans="3:4" x14ac:dyDescent="0.2">
      <c r="C3182" s="62"/>
      <c r="D3182" s="62"/>
    </row>
    <row r="3183" spans="3:4" x14ac:dyDescent="0.2">
      <c r="C3183" s="62"/>
      <c r="D3183" s="62"/>
    </row>
    <row r="3184" spans="3:4" x14ac:dyDescent="0.2">
      <c r="C3184" s="62"/>
      <c r="D3184" s="62"/>
    </row>
    <row r="3185" spans="3:4" x14ac:dyDescent="0.2">
      <c r="C3185" s="62"/>
      <c r="D3185" s="62"/>
    </row>
    <row r="3186" spans="3:4" x14ac:dyDescent="0.2">
      <c r="C3186" s="62"/>
      <c r="D3186" s="62"/>
    </row>
    <row r="3187" spans="3:4" x14ac:dyDescent="0.2">
      <c r="C3187" s="62"/>
      <c r="D3187" s="62"/>
    </row>
    <row r="3188" spans="3:4" x14ac:dyDescent="0.2">
      <c r="C3188" s="62"/>
      <c r="D3188" s="62"/>
    </row>
    <row r="3189" spans="3:4" x14ac:dyDescent="0.2">
      <c r="C3189" s="62"/>
      <c r="D3189" s="62"/>
    </row>
    <row r="3190" spans="3:4" x14ac:dyDescent="0.2">
      <c r="C3190" s="62"/>
      <c r="D3190" s="62"/>
    </row>
    <row r="3191" spans="3:4" x14ac:dyDescent="0.2">
      <c r="C3191" s="62"/>
      <c r="D3191" s="62"/>
    </row>
    <row r="3192" spans="3:4" x14ac:dyDescent="0.2">
      <c r="C3192" s="62"/>
      <c r="D3192" s="62"/>
    </row>
    <row r="3193" spans="3:4" x14ac:dyDescent="0.2">
      <c r="C3193" s="62"/>
      <c r="D3193" s="62"/>
    </row>
    <row r="3194" spans="3:4" x14ac:dyDescent="0.2">
      <c r="C3194" s="62"/>
      <c r="D3194" s="62"/>
    </row>
    <row r="3195" spans="3:4" x14ac:dyDescent="0.2">
      <c r="C3195" s="62"/>
      <c r="D3195" s="62"/>
    </row>
    <row r="3196" spans="3:4" x14ac:dyDescent="0.2">
      <c r="C3196" s="62"/>
      <c r="D3196" s="62"/>
    </row>
    <row r="3197" spans="3:4" x14ac:dyDescent="0.2">
      <c r="C3197" s="62"/>
      <c r="D3197" s="62"/>
    </row>
    <row r="3198" spans="3:4" x14ac:dyDescent="0.2">
      <c r="C3198" s="62"/>
      <c r="D3198" s="62"/>
    </row>
    <row r="3199" spans="3:4" x14ac:dyDescent="0.2">
      <c r="C3199" s="62"/>
      <c r="D3199" s="62"/>
    </row>
    <row r="3200" spans="3:4" x14ac:dyDescent="0.2">
      <c r="C3200" s="62"/>
      <c r="D3200" s="62"/>
    </row>
    <row r="3201" spans="3:4" x14ac:dyDescent="0.2">
      <c r="C3201" s="62"/>
      <c r="D3201" s="62"/>
    </row>
    <row r="3202" spans="3:4" x14ac:dyDescent="0.2">
      <c r="C3202" s="62"/>
      <c r="D3202" s="62"/>
    </row>
    <row r="3203" spans="3:4" x14ac:dyDescent="0.2">
      <c r="C3203" s="62"/>
      <c r="D3203" s="62"/>
    </row>
    <row r="3204" spans="3:4" x14ac:dyDescent="0.2">
      <c r="C3204" s="62"/>
      <c r="D3204" s="62"/>
    </row>
    <row r="3205" spans="3:4" x14ac:dyDescent="0.2">
      <c r="C3205" s="62"/>
      <c r="D3205" s="62"/>
    </row>
    <row r="3206" spans="3:4" x14ac:dyDescent="0.2">
      <c r="C3206" s="62"/>
      <c r="D3206" s="62"/>
    </row>
    <row r="3207" spans="3:4" x14ac:dyDescent="0.2">
      <c r="C3207" s="62"/>
      <c r="D3207" s="62"/>
    </row>
    <row r="3208" spans="3:4" x14ac:dyDescent="0.2">
      <c r="C3208" s="62"/>
      <c r="D3208" s="62"/>
    </row>
    <row r="3209" spans="3:4" x14ac:dyDescent="0.2">
      <c r="C3209" s="62"/>
      <c r="D3209" s="62"/>
    </row>
    <row r="3210" spans="3:4" x14ac:dyDescent="0.2">
      <c r="C3210" s="62"/>
      <c r="D3210" s="62"/>
    </row>
    <row r="3211" spans="3:4" x14ac:dyDescent="0.2">
      <c r="C3211" s="62"/>
      <c r="D3211" s="62"/>
    </row>
    <row r="3212" spans="3:4" x14ac:dyDescent="0.2">
      <c r="C3212" s="62"/>
      <c r="D3212" s="62"/>
    </row>
    <row r="3213" spans="3:4" x14ac:dyDescent="0.2">
      <c r="C3213" s="62"/>
      <c r="D3213" s="62"/>
    </row>
    <row r="3214" spans="3:4" x14ac:dyDescent="0.2">
      <c r="C3214" s="62"/>
      <c r="D3214" s="62"/>
    </row>
    <row r="3215" spans="3:4" x14ac:dyDescent="0.2">
      <c r="C3215" s="62"/>
      <c r="D3215" s="62"/>
    </row>
    <row r="3216" spans="3:4" x14ac:dyDescent="0.2">
      <c r="C3216" s="62"/>
      <c r="D3216" s="62"/>
    </row>
    <row r="3217" spans="3:4" x14ac:dyDescent="0.2">
      <c r="C3217" s="62"/>
      <c r="D3217" s="62"/>
    </row>
    <row r="3218" spans="3:4" x14ac:dyDescent="0.2">
      <c r="C3218" s="62"/>
      <c r="D3218" s="62"/>
    </row>
    <row r="3219" spans="3:4" x14ac:dyDescent="0.2">
      <c r="C3219" s="62"/>
      <c r="D3219" s="62"/>
    </row>
    <row r="3220" spans="3:4" x14ac:dyDescent="0.2">
      <c r="C3220" s="62"/>
      <c r="D3220" s="62"/>
    </row>
    <row r="3221" spans="3:4" x14ac:dyDescent="0.2">
      <c r="C3221" s="62"/>
      <c r="D3221" s="62"/>
    </row>
    <row r="3222" spans="3:4" x14ac:dyDescent="0.2">
      <c r="C3222" s="62"/>
      <c r="D3222" s="62"/>
    </row>
    <row r="3223" spans="3:4" x14ac:dyDescent="0.2">
      <c r="C3223" s="62"/>
      <c r="D3223" s="62"/>
    </row>
    <row r="3224" spans="3:4" x14ac:dyDescent="0.2">
      <c r="C3224" s="62"/>
      <c r="D3224" s="62"/>
    </row>
    <row r="3225" spans="3:4" x14ac:dyDescent="0.2">
      <c r="C3225" s="62"/>
      <c r="D3225" s="62"/>
    </row>
    <row r="3226" spans="3:4" x14ac:dyDescent="0.2">
      <c r="C3226" s="62"/>
      <c r="D3226" s="62"/>
    </row>
    <row r="3227" spans="3:4" x14ac:dyDescent="0.2">
      <c r="C3227" s="62"/>
      <c r="D3227" s="62"/>
    </row>
    <row r="3228" spans="3:4" x14ac:dyDescent="0.2">
      <c r="C3228" s="62"/>
      <c r="D3228" s="62"/>
    </row>
    <row r="3229" spans="3:4" x14ac:dyDescent="0.2">
      <c r="C3229" s="62"/>
      <c r="D3229" s="62"/>
    </row>
    <row r="3230" spans="3:4" x14ac:dyDescent="0.2">
      <c r="C3230" s="62"/>
      <c r="D3230" s="62"/>
    </row>
    <row r="3231" spans="3:4" x14ac:dyDescent="0.2">
      <c r="C3231" s="62"/>
      <c r="D3231" s="62"/>
    </row>
    <row r="3232" spans="3:4" x14ac:dyDescent="0.2">
      <c r="C3232" s="62"/>
      <c r="D3232" s="62"/>
    </row>
    <row r="3233" spans="3:4" x14ac:dyDescent="0.2">
      <c r="C3233" s="62"/>
      <c r="D3233" s="62"/>
    </row>
    <row r="3234" spans="3:4" x14ac:dyDescent="0.2">
      <c r="C3234" s="62"/>
      <c r="D3234" s="62"/>
    </row>
    <row r="3235" spans="3:4" x14ac:dyDescent="0.2">
      <c r="C3235" s="62"/>
      <c r="D3235" s="62"/>
    </row>
    <row r="3236" spans="3:4" x14ac:dyDescent="0.2">
      <c r="C3236" s="62"/>
      <c r="D3236" s="62"/>
    </row>
    <row r="3237" spans="3:4" x14ac:dyDescent="0.2">
      <c r="C3237" s="62"/>
      <c r="D3237" s="62"/>
    </row>
    <row r="3238" spans="3:4" x14ac:dyDescent="0.2">
      <c r="C3238" s="62"/>
      <c r="D3238" s="62"/>
    </row>
    <row r="3239" spans="3:4" x14ac:dyDescent="0.2">
      <c r="C3239" s="62"/>
      <c r="D3239" s="62"/>
    </row>
    <row r="3240" spans="3:4" x14ac:dyDescent="0.2">
      <c r="C3240" s="62"/>
      <c r="D3240" s="62"/>
    </row>
    <row r="3241" spans="3:4" x14ac:dyDescent="0.2">
      <c r="C3241" s="62"/>
      <c r="D3241" s="62"/>
    </row>
    <row r="3242" spans="3:4" x14ac:dyDescent="0.2">
      <c r="C3242" s="62"/>
      <c r="D3242" s="62"/>
    </row>
    <row r="3243" spans="3:4" x14ac:dyDescent="0.2">
      <c r="C3243" s="62"/>
      <c r="D3243" s="62"/>
    </row>
    <row r="3244" spans="3:4" x14ac:dyDescent="0.2">
      <c r="C3244" s="62"/>
      <c r="D3244" s="62"/>
    </row>
    <row r="3245" spans="3:4" x14ac:dyDescent="0.2">
      <c r="C3245" s="62"/>
      <c r="D3245" s="62"/>
    </row>
    <row r="3246" spans="3:4" x14ac:dyDescent="0.2">
      <c r="C3246" s="62"/>
      <c r="D3246" s="62"/>
    </row>
    <row r="3247" spans="3:4" x14ac:dyDescent="0.2">
      <c r="C3247" s="62"/>
      <c r="D3247" s="62"/>
    </row>
    <row r="3248" spans="3:4" x14ac:dyDescent="0.2">
      <c r="C3248" s="62"/>
      <c r="D3248" s="62"/>
    </row>
    <row r="3249" spans="3:4" x14ac:dyDescent="0.2">
      <c r="C3249" s="62"/>
      <c r="D3249" s="62"/>
    </row>
    <row r="3250" spans="3:4" x14ac:dyDescent="0.2">
      <c r="C3250" s="62"/>
      <c r="D3250" s="62"/>
    </row>
    <row r="3251" spans="3:4" x14ac:dyDescent="0.2">
      <c r="C3251" s="62"/>
      <c r="D3251" s="62"/>
    </row>
    <row r="3252" spans="3:4" x14ac:dyDescent="0.2">
      <c r="C3252" s="62"/>
      <c r="D3252" s="62"/>
    </row>
    <row r="3253" spans="3:4" x14ac:dyDescent="0.2">
      <c r="C3253" s="62"/>
      <c r="D3253" s="62"/>
    </row>
    <row r="3254" spans="3:4" x14ac:dyDescent="0.2">
      <c r="C3254" s="62"/>
      <c r="D3254" s="62"/>
    </row>
    <row r="3255" spans="3:4" x14ac:dyDescent="0.2">
      <c r="C3255" s="62"/>
      <c r="D3255" s="62"/>
    </row>
    <row r="3256" spans="3:4" x14ac:dyDescent="0.2">
      <c r="C3256" s="62"/>
      <c r="D3256" s="62"/>
    </row>
    <row r="3257" spans="3:4" x14ac:dyDescent="0.2">
      <c r="C3257" s="62"/>
      <c r="D3257" s="62"/>
    </row>
    <row r="3258" spans="3:4" x14ac:dyDescent="0.2">
      <c r="C3258" s="62"/>
      <c r="D3258" s="62"/>
    </row>
    <row r="3259" spans="3:4" x14ac:dyDescent="0.2">
      <c r="C3259" s="62"/>
      <c r="D3259" s="62"/>
    </row>
    <row r="3260" spans="3:4" x14ac:dyDescent="0.2">
      <c r="C3260" s="62"/>
      <c r="D3260" s="62"/>
    </row>
    <row r="3261" spans="3:4" x14ac:dyDescent="0.2">
      <c r="C3261" s="62"/>
      <c r="D3261" s="62"/>
    </row>
    <row r="3262" spans="3:4" x14ac:dyDescent="0.2">
      <c r="C3262" s="62"/>
      <c r="D3262" s="62"/>
    </row>
    <row r="3263" spans="3:4" x14ac:dyDescent="0.2">
      <c r="C3263" s="62"/>
      <c r="D3263" s="62"/>
    </row>
    <row r="3264" spans="3:4" x14ac:dyDescent="0.2">
      <c r="C3264" s="62"/>
      <c r="D3264" s="62"/>
    </row>
    <row r="3265" spans="3:4" x14ac:dyDescent="0.2">
      <c r="C3265" s="62"/>
      <c r="D3265" s="62"/>
    </row>
    <row r="3266" spans="3:4" x14ac:dyDescent="0.2">
      <c r="C3266" s="62"/>
      <c r="D3266" s="62"/>
    </row>
    <row r="3267" spans="3:4" x14ac:dyDescent="0.2">
      <c r="C3267" s="62"/>
      <c r="D3267" s="62"/>
    </row>
    <row r="3268" spans="3:4" x14ac:dyDescent="0.2">
      <c r="C3268" s="62"/>
      <c r="D3268" s="62"/>
    </row>
    <row r="3269" spans="3:4" x14ac:dyDescent="0.2">
      <c r="C3269" s="62"/>
      <c r="D3269" s="62"/>
    </row>
    <row r="3270" spans="3:4" x14ac:dyDescent="0.2">
      <c r="C3270" s="62"/>
      <c r="D3270" s="62"/>
    </row>
    <row r="3271" spans="3:4" x14ac:dyDescent="0.2">
      <c r="C3271" s="62"/>
      <c r="D3271" s="62"/>
    </row>
    <row r="3272" spans="3:4" x14ac:dyDescent="0.2">
      <c r="C3272" s="62"/>
      <c r="D3272" s="62"/>
    </row>
    <row r="3273" spans="3:4" x14ac:dyDescent="0.2">
      <c r="C3273" s="62"/>
      <c r="D3273" s="62"/>
    </row>
    <row r="3274" spans="3:4" x14ac:dyDescent="0.2">
      <c r="C3274" s="62"/>
      <c r="D3274" s="62"/>
    </row>
    <row r="3275" spans="3:4" x14ac:dyDescent="0.2">
      <c r="C3275" s="62"/>
      <c r="D3275" s="62"/>
    </row>
    <row r="3276" spans="3:4" x14ac:dyDescent="0.2">
      <c r="C3276" s="62"/>
      <c r="D3276" s="62"/>
    </row>
    <row r="3277" spans="3:4" x14ac:dyDescent="0.2">
      <c r="C3277" s="62"/>
      <c r="D3277" s="62"/>
    </row>
    <row r="3278" spans="3:4" x14ac:dyDescent="0.2">
      <c r="C3278" s="62"/>
      <c r="D3278" s="62"/>
    </row>
    <row r="3279" spans="3:4" x14ac:dyDescent="0.2">
      <c r="C3279" s="62"/>
      <c r="D3279" s="62"/>
    </row>
    <row r="3280" spans="3:4" x14ac:dyDescent="0.2">
      <c r="C3280" s="62"/>
      <c r="D3280" s="62"/>
    </row>
    <row r="3281" spans="3:4" x14ac:dyDescent="0.2">
      <c r="C3281" s="62"/>
      <c r="D3281" s="62"/>
    </row>
    <row r="3282" spans="3:4" x14ac:dyDescent="0.2">
      <c r="C3282" s="62"/>
      <c r="D3282" s="62"/>
    </row>
    <row r="3283" spans="3:4" x14ac:dyDescent="0.2">
      <c r="C3283" s="62"/>
      <c r="D3283" s="62"/>
    </row>
    <row r="3284" spans="3:4" x14ac:dyDescent="0.2">
      <c r="C3284" s="62"/>
      <c r="D3284" s="62"/>
    </row>
    <row r="3285" spans="3:4" x14ac:dyDescent="0.2">
      <c r="C3285" s="62"/>
      <c r="D3285" s="62"/>
    </row>
    <row r="3286" spans="3:4" x14ac:dyDescent="0.2">
      <c r="C3286" s="62"/>
      <c r="D3286" s="62"/>
    </row>
    <row r="3287" spans="3:4" x14ac:dyDescent="0.2">
      <c r="C3287" s="62"/>
      <c r="D3287" s="62"/>
    </row>
    <row r="3288" spans="3:4" x14ac:dyDescent="0.2">
      <c r="C3288" s="62"/>
      <c r="D3288" s="62"/>
    </row>
    <row r="3289" spans="3:4" x14ac:dyDescent="0.2">
      <c r="C3289" s="62"/>
      <c r="D3289" s="62"/>
    </row>
    <row r="3290" spans="3:4" x14ac:dyDescent="0.2">
      <c r="C3290" s="62"/>
      <c r="D3290" s="62"/>
    </row>
    <row r="3291" spans="3:4" x14ac:dyDescent="0.2">
      <c r="C3291" s="62"/>
      <c r="D3291" s="62"/>
    </row>
    <row r="3292" spans="3:4" x14ac:dyDescent="0.2">
      <c r="C3292" s="62"/>
      <c r="D3292" s="62"/>
    </row>
    <row r="3293" spans="3:4" x14ac:dyDescent="0.2">
      <c r="C3293" s="62"/>
      <c r="D3293" s="62"/>
    </row>
    <row r="3294" spans="3:4" x14ac:dyDescent="0.2">
      <c r="C3294" s="62"/>
      <c r="D3294" s="62"/>
    </row>
    <row r="3295" spans="3:4" x14ac:dyDescent="0.2">
      <c r="C3295" s="62"/>
      <c r="D3295" s="62"/>
    </row>
    <row r="3296" spans="3:4" x14ac:dyDescent="0.2">
      <c r="C3296" s="62"/>
      <c r="D3296" s="62"/>
    </row>
    <row r="3297" spans="3:4" x14ac:dyDescent="0.2">
      <c r="C3297" s="62"/>
      <c r="D3297" s="62"/>
    </row>
    <row r="3298" spans="3:4" x14ac:dyDescent="0.2">
      <c r="C3298" s="62"/>
      <c r="D3298" s="62"/>
    </row>
    <row r="3299" spans="3:4" x14ac:dyDescent="0.2">
      <c r="C3299" s="62"/>
      <c r="D3299" s="62"/>
    </row>
    <row r="3300" spans="3:4" x14ac:dyDescent="0.2">
      <c r="C3300" s="62"/>
      <c r="D3300" s="62"/>
    </row>
    <row r="3301" spans="3:4" x14ac:dyDescent="0.2">
      <c r="C3301" s="62"/>
      <c r="D3301" s="62"/>
    </row>
    <row r="3302" spans="3:4" x14ac:dyDescent="0.2">
      <c r="C3302" s="62"/>
      <c r="D3302" s="62"/>
    </row>
    <row r="3303" spans="3:4" x14ac:dyDescent="0.2">
      <c r="C3303" s="62"/>
      <c r="D3303" s="62"/>
    </row>
    <row r="3304" spans="3:4" x14ac:dyDescent="0.2">
      <c r="C3304" s="62"/>
      <c r="D3304" s="62"/>
    </row>
    <row r="3305" spans="3:4" x14ac:dyDescent="0.2">
      <c r="C3305" s="62"/>
      <c r="D3305" s="62"/>
    </row>
    <row r="3306" spans="3:4" x14ac:dyDescent="0.2">
      <c r="C3306" s="62"/>
      <c r="D3306" s="62"/>
    </row>
    <row r="3307" spans="3:4" x14ac:dyDescent="0.2">
      <c r="C3307" s="62"/>
      <c r="D3307" s="62"/>
    </row>
    <row r="3308" spans="3:4" x14ac:dyDescent="0.2">
      <c r="C3308" s="62"/>
      <c r="D3308" s="62"/>
    </row>
    <row r="3309" spans="3:4" x14ac:dyDescent="0.2">
      <c r="C3309" s="62"/>
      <c r="D3309" s="62"/>
    </row>
    <row r="3310" spans="3:4" x14ac:dyDescent="0.2">
      <c r="C3310" s="62"/>
      <c r="D3310" s="62"/>
    </row>
    <row r="3311" spans="3:4" x14ac:dyDescent="0.2">
      <c r="C3311" s="62"/>
      <c r="D3311" s="62"/>
    </row>
    <row r="3312" spans="3:4" x14ac:dyDescent="0.2">
      <c r="C3312" s="62"/>
      <c r="D3312" s="62"/>
    </row>
    <row r="3313" spans="3:4" x14ac:dyDescent="0.2">
      <c r="C3313" s="62"/>
      <c r="D3313" s="62"/>
    </row>
    <row r="3314" spans="3:4" x14ac:dyDescent="0.2">
      <c r="C3314" s="62"/>
      <c r="D3314" s="62"/>
    </row>
    <row r="3315" spans="3:4" x14ac:dyDescent="0.2">
      <c r="C3315" s="62"/>
      <c r="D3315" s="62"/>
    </row>
    <row r="3316" spans="3:4" x14ac:dyDescent="0.2">
      <c r="C3316" s="62"/>
      <c r="D3316" s="62"/>
    </row>
    <row r="3317" spans="3:4" x14ac:dyDescent="0.2">
      <c r="C3317" s="62"/>
      <c r="D3317" s="62"/>
    </row>
    <row r="3318" spans="3:4" x14ac:dyDescent="0.2">
      <c r="C3318" s="62"/>
      <c r="D3318" s="62"/>
    </row>
    <row r="3319" spans="3:4" x14ac:dyDescent="0.2">
      <c r="C3319" s="62"/>
      <c r="D3319" s="62"/>
    </row>
    <row r="3320" spans="3:4" x14ac:dyDescent="0.2">
      <c r="C3320" s="62"/>
      <c r="D3320" s="62"/>
    </row>
    <row r="3321" spans="3:4" x14ac:dyDescent="0.2">
      <c r="C3321" s="62"/>
      <c r="D3321" s="62"/>
    </row>
    <row r="3322" spans="3:4" x14ac:dyDescent="0.2">
      <c r="C3322" s="62"/>
      <c r="D3322" s="62"/>
    </row>
    <row r="3323" spans="3:4" x14ac:dyDescent="0.2">
      <c r="C3323" s="62"/>
      <c r="D3323" s="62"/>
    </row>
    <row r="3324" spans="3:4" x14ac:dyDescent="0.2">
      <c r="C3324" s="62"/>
      <c r="D3324" s="62"/>
    </row>
    <row r="3325" spans="3:4" x14ac:dyDescent="0.2">
      <c r="C3325" s="62"/>
      <c r="D3325" s="62"/>
    </row>
    <row r="3326" spans="3:4" x14ac:dyDescent="0.2">
      <c r="C3326" s="62"/>
      <c r="D3326" s="62"/>
    </row>
    <row r="3327" spans="3:4" x14ac:dyDescent="0.2">
      <c r="C3327" s="62"/>
      <c r="D3327" s="62"/>
    </row>
    <row r="3328" spans="3:4" x14ac:dyDescent="0.2">
      <c r="C3328" s="62"/>
      <c r="D3328" s="62"/>
    </row>
    <row r="3329" spans="3:4" x14ac:dyDescent="0.2">
      <c r="C3329" s="62"/>
      <c r="D3329" s="62"/>
    </row>
    <row r="3330" spans="3:4" x14ac:dyDescent="0.2">
      <c r="C3330" s="62"/>
      <c r="D3330" s="62"/>
    </row>
    <row r="3331" spans="3:4" x14ac:dyDescent="0.2">
      <c r="C3331" s="62"/>
      <c r="D3331" s="62"/>
    </row>
    <row r="3332" spans="3:4" x14ac:dyDescent="0.2">
      <c r="C3332" s="62"/>
      <c r="D3332" s="62"/>
    </row>
    <row r="3333" spans="3:4" x14ac:dyDescent="0.2">
      <c r="C3333" s="62"/>
      <c r="D3333" s="62"/>
    </row>
    <row r="3334" spans="3:4" x14ac:dyDescent="0.2">
      <c r="C3334" s="62"/>
      <c r="D3334" s="62"/>
    </row>
    <row r="3335" spans="3:4" x14ac:dyDescent="0.2">
      <c r="C3335" s="62"/>
      <c r="D3335" s="62"/>
    </row>
    <row r="3336" spans="3:4" x14ac:dyDescent="0.2">
      <c r="C3336" s="62"/>
      <c r="D3336" s="62"/>
    </row>
    <row r="3337" spans="3:4" x14ac:dyDescent="0.2">
      <c r="C3337" s="62"/>
      <c r="D3337" s="62"/>
    </row>
    <row r="3338" spans="3:4" x14ac:dyDescent="0.2">
      <c r="C3338" s="62"/>
      <c r="D3338" s="62"/>
    </row>
    <row r="3339" spans="3:4" x14ac:dyDescent="0.2">
      <c r="C3339" s="62"/>
      <c r="D3339" s="62"/>
    </row>
    <row r="3340" spans="3:4" x14ac:dyDescent="0.2">
      <c r="C3340" s="62"/>
      <c r="D3340" s="62"/>
    </row>
    <row r="3341" spans="3:4" x14ac:dyDescent="0.2">
      <c r="C3341" s="62"/>
      <c r="D3341" s="62"/>
    </row>
    <row r="3342" spans="3:4" x14ac:dyDescent="0.2">
      <c r="C3342" s="62"/>
      <c r="D3342" s="62"/>
    </row>
    <row r="3343" spans="3:4" x14ac:dyDescent="0.2">
      <c r="C3343" s="62"/>
      <c r="D3343" s="62"/>
    </row>
    <row r="3344" spans="3:4" x14ac:dyDescent="0.2">
      <c r="C3344" s="62"/>
      <c r="D3344" s="62"/>
    </row>
    <row r="3345" spans="3:4" x14ac:dyDescent="0.2">
      <c r="C3345" s="62"/>
      <c r="D3345" s="62"/>
    </row>
    <row r="3346" spans="3:4" x14ac:dyDescent="0.2">
      <c r="C3346" s="62"/>
      <c r="D3346" s="62"/>
    </row>
    <row r="3347" spans="3:4" x14ac:dyDescent="0.2">
      <c r="C3347" s="62"/>
      <c r="D3347" s="62"/>
    </row>
    <row r="3348" spans="3:4" x14ac:dyDescent="0.2">
      <c r="C3348" s="62"/>
      <c r="D3348" s="62"/>
    </row>
    <row r="3349" spans="3:4" x14ac:dyDescent="0.2">
      <c r="C3349" s="62"/>
      <c r="D3349" s="62"/>
    </row>
    <row r="3350" spans="3:4" x14ac:dyDescent="0.2">
      <c r="C3350" s="62"/>
      <c r="D3350" s="62"/>
    </row>
    <row r="3351" spans="3:4" x14ac:dyDescent="0.2">
      <c r="C3351" s="62"/>
      <c r="D3351" s="62"/>
    </row>
    <row r="3352" spans="3:4" x14ac:dyDescent="0.2">
      <c r="C3352" s="62"/>
      <c r="D3352" s="62"/>
    </row>
    <row r="3353" spans="3:4" x14ac:dyDescent="0.2">
      <c r="C3353" s="62"/>
      <c r="D3353" s="62"/>
    </row>
    <row r="3354" spans="3:4" x14ac:dyDescent="0.2">
      <c r="C3354" s="62"/>
      <c r="D3354" s="62"/>
    </row>
    <row r="3355" spans="3:4" x14ac:dyDescent="0.2">
      <c r="C3355" s="62"/>
      <c r="D3355" s="62"/>
    </row>
    <row r="3356" spans="3:4" x14ac:dyDescent="0.2">
      <c r="C3356" s="62"/>
      <c r="D3356" s="62"/>
    </row>
    <row r="3357" spans="3:4" x14ac:dyDescent="0.2">
      <c r="C3357" s="62"/>
      <c r="D3357" s="62"/>
    </row>
    <row r="3358" spans="3:4" x14ac:dyDescent="0.2">
      <c r="C3358" s="62"/>
      <c r="D3358" s="62"/>
    </row>
    <row r="3359" spans="3:4" x14ac:dyDescent="0.2">
      <c r="C3359" s="62"/>
      <c r="D3359" s="62"/>
    </row>
    <row r="3360" spans="3:4" x14ac:dyDescent="0.2">
      <c r="C3360" s="62"/>
      <c r="D3360" s="62"/>
    </row>
    <row r="3361" spans="3:4" x14ac:dyDescent="0.2">
      <c r="C3361" s="62"/>
      <c r="D3361" s="62"/>
    </row>
    <row r="3362" spans="3:4" x14ac:dyDescent="0.2">
      <c r="C3362" s="62"/>
      <c r="D3362" s="62"/>
    </row>
    <row r="3363" spans="3:4" x14ac:dyDescent="0.2">
      <c r="C3363" s="62"/>
      <c r="D3363" s="62"/>
    </row>
    <row r="3364" spans="3:4" x14ac:dyDescent="0.2">
      <c r="C3364" s="62"/>
      <c r="D3364" s="62"/>
    </row>
    <row r="3365" spans="3:4" x14ac:dyDescent="0.2">
      <c r="C3365" s="62"/>
      <c r="D3365" s="62"/>
    </row>
    <row r="3366" spans="3:4" x14ac:dyDescent="0.2">
      <c r="C3366" s="62"/>
      <c r="D3366" s="62"/>
    </row>
    <row r="3367" spans="3:4" x14ac:dyDescent="0.2">
      <c r="C3367" s="62"/>
      <c r="D3367" s="62"/>
    </row>
    <row r="3368" spans="3:4" x14ac:dyDescent="0.2">
      <c r="C3368" s="62"/>
      <c r="D3368" s="62"/>
    </row>
    <row r="3369" spans="3:4" x14ac:dyDescent="0.2">
      <c r="C3369" s="62"/>
      <c r="D3369" s="62"/>
    </row>
    <row r="3370" spans="3:4" x14ac:dyDescent="0.2">
      <c r="C3370" s="62"/>
      <c r="D3370" s="62"/>
    </row>
    <row r="3371" spans="3:4" x14ac:dyDescent="0.2">
      <c r="C3371" s="62"/>
      <c r="D3371" s="62"/>
    </row>
    <row r="3372" spans="3:4" x14ac:dyDescent="0.2">
      <c r="C3372" s="62"/>
      <c r="D3372" s="62"/>
    </row>
    <row r="3373" spans="3:4" x14ac:dyDescent="0.2">
      <c r="C3373" s="62"/>
      <c r="D3373" s="62"/>
    </row>
    <row r="3374" spans="3:4" x14ac:dyDescent="0.2">
      <c r="C3374" s="62"/>
      <c r="D3374" s="62"/>
    </row>
    <row r="3375" spans="3:4" x14ac:dyDescent="0.2">
      <c r="C3375" s="62"/>
      <c r="D3375" s="62"/>
    </row>
    <row r="3376" spans="3:4" x14ac:dyDescent="0.2">
      <c r="C3376" s="62"/>
      <c r="D3376" s="62"/>
    </row>
    <row r="3377" spans="3:4" x14ac:dyDescent="0.2">
      <c r="C3377" s="62"/>
      <c r="D3377" s="62"/>
    </row>
    <row r="3378" spans="3:4" x14ac:dyDescent="0.2">
      <c r="C3378" s="62"/>
      <c r="D3378" s="62"/>
    </row>
    <row r="3379" spans="3:4" x14ac:dyDescent="0.2">
      <c r="C3379" s="62"/>
      <c r="D3379" s="62"/>
    </row>
    <row r="3380" spans="3:4" x14ac:dyDescent="0.2">
      <c r="C3380" s="62"/>
      <c r="D3380" s="62"/>
    </row>
    <row r="3381" spans="3:4" x14ac:dyDescent="0.2">
      <c r="C3381" s="62"/>
      <c r="D3381" s="62"/>
    </row>
    <row r="3382" spans="3:4" x14ac:dyDescent="0.2">
      <c r="C3382" s="62"/>
      <c r="D3382" s="62"/>
    </row>
    <row r="3383" spans="3:4" x14ac:dyDescent="0.2">
      <c r="C3383" s="62"/>
      <c r="D3383" s="62"/>
    </row>
    <row r="3384" spans="3:4" x14ac:dyDescent="0.2">
      <c r="C3384" s="62"/>
      <c r="D3384" s="62"/>
    </row>
    <row r="3385" spans="3:4" x14ac:dyDescent="0.2">
      <c r="C3385" s="62"/>
      <c r="D3385" s="62"/>
    </row>
    <row r="3386" spans="3:4" x14ac:dyDescent="0.2">
      <c r="C3386" s="62"/>
      <c r="D3386" s="62"/>
    </row>
    <row r="3387" spans="3:4" x14ac:dyDescent="0.2">
      <c r="C3387" s="62"/>
      <c r="D3387" s="62"/>
    </row>
    <row r="3388" spans="3:4" x14ac:dyDescent="0.2">
      <c r="C3388" s="62"/>
      <c r="D3388" s="62"/>
    </row>
    <row r="3389" spans="3:4" x14ac:dyDescent="0.2">
      <c r="C3389" s="62"/>
      <c r="D3389" s="62"/>
    </row>
    <row r="3390" spans="3:4" x14ac:dyDescent="0.2">
      <c r="C3390" s="62"/>
      <c r="D3390" s="62"/>
    </row>
    <row r="3391" spans="3:4" x14ac:dyDescent="0.2">
      <c r="C3391" s="62"/>
      <c r="D3391" s="62"/>
    </row>
    <row r="3392" spans="3:4" x14ac:dyDescent="0.2">
      <c r="C3392" s="62"/>
      <c r="D3392" s="62"/>
    </row>
    <row r="3393" spans="3:4" x14ac:dyDescent="0.2">
      <c r="C3393" s="62"/>
      <c r="D3393" s="62"/>
    </row>
    <row r="3394" spans="3:4" x14ac:dyDescent="0.2">
      <c r="C3394" s="62"/>
      <c r="D3394" s="62"/>
    </row>
    <row r="3395" spans="3:4" x14ac:dyDescent="0.2">
      <c r="C3395" s="62"/>
      <c r="D3395" s="62"/>
    </row>
    <row r="3396" spans="3:4" x14ac:dyDescent="0.2">
      <c r="C3396" s="62"/>
      <c r="D3396" s="62"/>
    </row>
    <row r="3397" spans="3:4" x14ac:dyDescent="0.2">
      <c r="C3397" s="62"/>
      <c r="D3397" s="62"/>
    </row>
    <row r="3398" spans="3:4" x14ac:dyDescent="0.2">
      <c r="C3398" s="62"/>
      <c r="D3398" s="62"/>
    </row>
    <row r="3399" spans="3:4" x14ac:dyDescent="0.2">
      <c r="C3399" s="62"/>
      <c r="D3399" s="62"/>
    </row>
    <row r="3400" spans="3:4" x14ac:dyDescent="0.2">
      <c r="C3400" s="62"/>
      <c r="D3400" s="62"/>
    </row>
    <row r="3401" spans="3:4" x14ac:dyDescent="0.2">
      <c r="C3401" s="62"/>
      <c r="D3401" s="62"/>
    </row>
    <row r="3402" spans="3:4" x14ac:dyDescent="0.2">
      <c r="C3402" s="62"/>
      <c r="D3402" s="62"/>
    </row>
    <row r="3403" spans="3:4" x14ac:dyDescent="0.2">
      <c r="C3403" s="62"/>
      <c r="D3403" s="62"/>
    </row>
    <row r="3404" spans="3:4" x14ac:dyDescent="0.2">
      <c r="C3404" s="62"/>
      <c r="D3404" s="62"/>
    </row>
    <row r="3405" spans="3:4" x14ac:dyDescent="0.2">
      <c r="C3405" s="62"/>
      <c r="D3405" s="62"/>
    </row>
    <row r="3406" spans="3:4" x14ac:dyDescent="0.2">
      <c r="C3406" s="62"/>
      <c r="D3406" s="62"/>
    </row>
    <row r="3407" spans="3:4" x14ac:dyDescent="0.2">
      <c r="C3407" s="62"/>
      <c r="D3407" s="62"/>
    </row>
    <row r="3408" spans="3:4" x14ac:dyDescent="0.2">
      <c r="C3408" s="62"/>
      <c r="D3408" s="62"/>
    </row>
    <row r="3409" spans="3:4" x14ac:dyDescent="0.2">
      <c r="C3409" s="62"/>
      <c r="D3409" s="62"/>
    </row>
    <row r="3410" spans="3:4" x14ac:dyDescent="0.2">
      <c r="C3410" s="62"/>
      <c r="D3410" s="62"/>
    </row>
    <row r="3411" spans="3:4" x14ac:dyDescent="0.2">
      <c r="C3411" s="62"/>
      <c r="D3411" s="62"/>
    </row>
    <row r="3412" spans="3:4" x14ac:dyDescent="0.2">
      <c r="C3412" s="62"/>
      <c r="D3412" s="62"/>
    </row>
    <row r="3413" spans="3:4" x14ac:dyDescent="0.2">
      <c r="C3413" s="62"/>
      <c r="D3413" s="62"/>
    </row>
    <row r="3414" spans="3:4" x14ac:dyDescent="0.2">
      <c r="C3414" s="62"/>
      <c r="D3414" s="62"/>
    </row>
    <row r="3415" spans="3:4" x14ac:dyDescent="0.2">
      <c r="C3415" s="62"/>
      <c r="D3415" s="62"/>
    </row>
    <row r="3416" spans="3:4" x14ac:dyDescent="0.2">
      <c r="C3416" s="62"/>
      <c r="D3416" s="62"/>
    </row>
    <row r="3417" spans="3:4" x14ac:dyDescent="0.2">
      <c r="C3417" s="62"/>
      <c r="D3417" s="62"/>
    </row>
    <row r="3418" spans="3:4" x14ac:dyDescent="0.2">
      <c r="C3418" s="62"/>
      <c r="D3418" s="62"/>
    </row>
    <row r="3419" spans="3:4" x14ac:dyDescent="0.2">
      <c r="C3419" s="62"/>
      <c r="D3419" s="62"/>
    </row>
    <row r="3420" spans="3:4" x14ac:dyDescent="0.2">
      <c r="C3420" s="62"/>
      <c r="D3420" s="62"/>
    </row>
    <row r="3421" spans="3:4" x14ac:dyDescent="0.2">
      <c r="C3421" s="62"/>
      <c r="D3421" s="62"/>
    </row>
    <row r="3422" spans="3:4" x14ac:dyDescent="0.2">
      <c r="C3422" s="62"/>
      <c r="D3422" s="62"/>
    </row>
    <row r="3423" spans="3:4" x14ac:dyDescent="0.2">
      <c r="C3423" s="62"/>
      <c r="D3423" s="62"/>
    </row>
    <row r="3424" spans="3:4" x14ac:dyDescent="0.2">
      <c r="C3424" s="62"/>
      <c r="D3424" s="62"/>
    </row>
    <row r="3425" spans="3:4" x14ac:dyDescent="0.2">
      <c r="C3425" s="62"/>
      <c r="D3425" s="62"/>
    </row>
    <row r="3426" spans="3:4" x14ac:dyDescent="0.2">
      <c r="C3426" s="62"/>
      <c r="D3426" s="62"/>
    </row>
    <row r="3427" spans="3:4" x14ac:dyDescent="0.2">
      <c r="C3427" s="62"/>
      <c r="D3427" s="62"/>
    </row>
    <row r="3428" spans="3:4" x14ac:dyDescent="0.2">
      <c r="C3428" s="62"/>
      <c r="D3428" s="62"/>
    </row>
    <row r="3429" spans="3:4" x14ac:dyDescent="0.2">
      <c r="C3429" s="62"/>
      <c r="D3429" s="62"/>
    </row>
    <row r="3430" spans="3:4" x14ac:dyDescent="0.2">
      <c r="C3430" s="62"/>
      <c r="D3430" s="62"/>
    </row>
    <row r="3431" spans="3:4" x14ac:dyDescent="0.2">
      <c r="C3431" s="62"/>
      <c r="D3431" s="62"/>
    </row>
    <row r="3432" spans="3:4" x14ac:dyDescent="0.2">
      <c r="C3432" s="62"/>
      <c r="D3432" s="62"/>
    </row>
    <row r="3433" spans="3:4" x14ac:dyDescent="0.2">
      <c r="C3433" s="62"/>
      <c r="D3433" s="62"/>
    </row>
    <row r="3434" spans="3:4" x14ac:dyDescent="0.2">
      <c r="C3434" s="62"/>
      <c r="D3434" s="62"/>
    </row>
    <row r="3435" spans="3:4" x14ac:dyDescent="0.2">
      <c r="C3435" s="62"/>
      <c r="D3435" s="62"/>
    </row>
    <row r="3436" spans="3:4" x14ac:dyDescent="0.2">
      <c r="C3436" s="62"/>
      <c r="D3436" s="62"/>
    </row>
    <row r="3437" spans="3:4" x14ac:dyDescent="0.2">
      <c r="C3437" s="62"/>
      <c r="D3437" s="62"/>
    </row>
    <row r="3438" spans="3:4" x14ac:dyDescent="0.2">
      <c r="C3438" s="62"/>
      <c r="D3438" s="62"/>
    </row>
    <row r="3439" spans="3:4" x14ac:dyDescent="0.2">
      <c r="C3439" s="62"/>
      <c r="D3439" s="62"/>
    </row>
    <row r="3440" spans="3:4" x14ac:dyDescent="0.2">
      <c r="C3440" s="62"/>
      <c r="D3440" s="62"/>
    </row>
    <row r="3441" spans="3:4" x14ac:dyDescent="0.2">
      <c r="C3441" s="62"/>
      <c r="D3441" s="62"/>
    </row>
    <row r="3442" spans="3:4" x14ac:dyDescent="0.2">
      <c r="C3442" s="62"/>
      <c r="D3442" s="62"/>
    </row>
    <row r="3443" spans="3:4" x14ac:dyDescent="0.2">
      <c r="C3443" s="62"/>
      <c r="D3443" s="62"/>
    </row>
    <row r="3444" spans="3:4" x14ac:dyDescent="0.2">
      <c r="C3444" s="62"/>
      <c r="D3444" s="62"/>
    </row>
    <row r="3445" spans="3:4" x14ac:dyDescent="0.2">
      <c r="C3445" s="62"/>
      <c r="D3445" s="62"/>
    </row>
    <row r="3446" spans="3:4" x14ac:dyDescent="0.2">
      <c r="C3446" s="62"/>
      <c r="D3446" s="62"/>
    </row>
    <row r="3447" spans="3:4" x14ac:dyDescent="0.2">
      <c r="C3447" s="62"/>
      <c r="D3447" s="62"/>
    </row>
    <row r="3448" spans="3:4" x14ac:dyDescent="0.2">
      <c r="C3448" s="62"/>
      <c r="D3448" s="62"/>
    </row>
    <row r="3449" spans="3:4" x14ac:dyDescent="0.2">
      <c r="C3449" s="62"/>
      <c r="D3449" s="62"/>
    </row>
    <row r="3450" spans="3:4" x14ac:dyDescent="0.2">
      <c r="C3450" s="62"/>
      <c r="D3450" s="62"/>
    </row>
    <row r="3451" spans="3:4" x14ac:dyDescent="0.2">
      <c r="C3451" s="62"/>
      <c r="D3451" s="62"/>
    </row>
    <row r="3452" spans="3:4" x14ac:dyDescent="0.2">
      <c r="C3452" s="62"/>
      <c r="D3452" s="62"/>
    </row>
    <row r="3453" spans="3:4" x14ac:dyDescent="0.2">
      <c r="C3453" s="62"/>
      <c r="D3453" s="62"/>
    </row>
    <row r="3454" spans="3:4" x14ac:dyDescent="0.2">
      <c r="C3454" s="62"/>
      <c r="D3454" s="62"/>
    </row>
    <row r="3455" spans="3:4" x14ac:dyDescent="0.2">
      <c r="C3455" s="62"/>
      <c r="D3455" s="62"/>
    </row>
    <row r="3456" spans="3:4" x14ac:dyDescent="0.2">
      <c r="C3456" s="62"/>
      <c r="D3456" s="62"/>
    </row>
    <row r="3457" spans="3:4" x14ac:dyDescent="0.2">
      <c r="C3457" s="62"/>
      <c r="D3457" s="62"/>
    </row>
    <row r="3458" spans="3:4" x14ac:dyDescent="0.2">
      <c r="C3458" s="62"/>
      <c r="D3458" s="62"/>
    </row>
    <row r="3459" spans="3:4" x14ac:dyDescent="0.2">
      <c r="C3459" s="62"/>
      <c r="D3459" s="62"/>
    </row>
    <row r="3460" spans="3:4" x14ac:dyDescent="0.2">
      <c r="C3460" s="62"/>
      <c r="D3460" s="62"/>
    </row>
    <row r="3461" spans="3:4" x14ac:dyDescent="0.2">
      <c r="C3461" s="62"/>
      <c r="D3461" s="62"/>
    </row>
    <row r="3462" spans="3:4" x14ac:dyDescent="0.2">
      <c r="C3462" s="62"/>
      <c r="D3462" s="62"/>
    </row>
    <row r="3463" spans="3:4" x14ac:dyDescent="0.2">
      <c r="C3463" s="62"/>
      <c r="D3463" s="62"/>
    </row>
    <row r="3464" spans="3:4" x14ac:dyDescent="0.2">
      <c r="C3464" s="62"/>
      <c r="D3464" s="62"/>
    </row>
    <row r="3465" spans="3:4" x14ac:dyDescent="0.2">
      <c r="C3465" s="62"/>
      <c r="D3465" s="62"/>
    </row>
    <row r="3466" spans="3:4" x14ac:dyDescent="0.2">
      <c r="C3466" s="62"/>
      <c r="D3466" s="62"/>
    </row>
    <row r="3467" spans="3:4" x14ac:dyDescent="0.2">
      <c r="C3467" s="62"/>
      <c r="D3467" s="62"/>
    </row>
    <row r="3468" spans="3:4" x14ac:dyDescent="0.2">
      <c r="C3468" s="62"/>
      <c r="D3468" s="62"/>
    </row>
    <row r="3469" spans="3:4" x14ac:dyDescent="0.2">
      <c r="C3469" s="62"/>
      <c r="D3469" s="62"/>
    </row>
    <row r="3470" spans="3:4" x14ac:dyDescent="0.2">
      <c r="C3470" s="62"/>
      <c r="D3470" s="62"/>
    </row>
    <row r="3471" spans="3:4" x14ac:dyDescent="0.2">
      <c r="C3471" s="62"/>
      <c r="D3471" s="62"/>
    </row>
    <row r="3472" spans="3:4" x14ac:dyDescent="0.2">
      <c r="C3472" s="62"/>
      <c r="D3472" s="62"/>
    </row>
    <row r="3473" spans="3:4" x14ac:dyDescent="0.2">
      <c r="C3473" s="62"/>
      <c r="D3473" s="62"/>
    </row>
    <row r="3474" spans="3:4" x14ac:dyDescent="0.2">
      <c r="C3474" s="62"/>
      <c r="D3474" s="62"/>
    </row>
    <row r="3475" spans="3:4" x14ac:dyDescent="0.2">
      <c r="C3475" s="62"/>
      <c r="D3475" s="62"/>
    </row>
    <row r="3476" spans="3:4" x14ac:dyDescent="0.2">
      <c r="C3476" s="62"/>
      <c r="D3476" s="62"/>
    </row>
    <row r="3477" spans="3:4" x14ac:dyDescent="0.2">
      <c r="C3477" s="62"/>
      <c r="D3477" s="62"/>
    </row>
    <row r="3478" spans="3:4" x14ac:dyDescent="0.2">
      <c r="C3478" s="62"/>
      <c r="D3478" s="62"/>
    </row>
    <row r="3479" spans="3:4" x14ac:dyDescent="0.2">
      <c r="C3479" s="62"/>
      <c r="D3479" s="62"/>
    </row>
    <row r="3480" spans="3:4" x14ac:dyDescent="0.2">
      <c r="C3480" s="62"/>
      <c r="D3480" s="62"/>
    </row>
    <row r="3481" spans="3:4" x14ac:dyDescent="0.2">
      <c r="C3481" s="62"/>
      <c r="D3481" s="62"/>
    </row>
    <row r="3482" spans="3:4" x14ac:dyDescent="0.2">
      <c r="C3482" s="62"/>
      <c r="D3482" s="62"/>
    </row>
    <row r="3483" spans="3:4" x14ac:dyDescent="0.2">
      <c r="C3483" s="62"/>
      <c r="D3483" s="62"/>
    </row>
    <row r="3484" spans="3:4" x14ac:dyDescent="0.2">
      <c r="C3484" s="62"/>
      <c r="D3484" s="62"/>
    </row>
    <row r="3485" spans="3:4" x14ac:dyDescent="0.2">
      <c r="C3485" s="62"/>
      <c r="D3485" s="62"/>
    </row>
    <row r="3486" spans="3:4" x14ac:dyDescent="0.2">
      <c r="C3486" s="62"/>
      <c r="D3486" s="62"/>
    </row>
    <row r="3487" spans="3:4" x14ac:dyDescent="0.2">
      <c r="C3487" s="62"/>
      <c r="D3487" s="62"/>
    </row>
    <row r="3488" spans="3:4" x14ac:dyDescent="0.2">
      <c r="C3488" s="62"/>
      <c r="D3488" s="62"/>
    </row>
    <row r="3489" spans="3:4" x14ac:dyDescent="0.2">
      <c r="C3489" s="62"/>
      <c r="D3489" s="62"/>
    </row>
    <row r="3490" spans="3:4" x14ac:dyDescent="0.2">
      <c r="C3490" s="62"/>
      <c r="D3490" s="62"/>
    </row>
    <row r="3491" spans="3:4" x14ac:dyDescent="0.2">
      <c r="C3491" s="62"/>
      <c r="D3491" s="62"/>
    </row>
    <row r="3492" spans="3:4" x14ac:dyDescent="0.2">
      <c r="C3492" s="62"/>
      <c r="D3492" s="62"/>
    </row>
    <row r="3493" spans="3:4" x14ac:dyDescent="0.2">
      <c r="C3493" s="62"/>
      <c r="D3493" s="62"/>
    </row>
    <row r="3494" spans="3:4" x14ac:dyDescent="0.2">
      <c r="C3494" s="62"/>
      <c r="D3494" s="62"/>
    </row>
    <row r="3495" spans="3:4" x14ac:dyDescent="0.2">
      <c r="C3495" s="62"/>
      <c r="D3495" s="62"/>
    </row>
    <row r="3496" spans="3:4" x14ac:dyDescent="0.2">
      <c r="C3496" s="62"/>
      <c r="D3496" s="62"/>
    </row>
    <row r="3497" spans="3:4" x14ac:dyDescent="0.2">
      <c r="C3497" s="62"/>
      <c r="D3497" s="62"/>
    </row>
    <row r="3498" spans="3:4" x14ac:dyDescent="0.2">
      <c r="C3498" s="62"/>
      <c r="D3498" s="62"/>
    </row>
    <row r="3499" spans="3:4" x14ac:dyDescent="0.2">
      <c r="C3499" s="62"/>
      <c r="D3499" s="62"/>
    </row>
    <row r="3500" spans="3:4" x14ac:dyDescent="0.2">
      <c r="C3500" s="62"/>
      <c r="D3500" s="62"/>
    </row>
    <row r="3501" spans="3:4" x14ac:dyDescent="0.2">
      <c r="C3501" s="62"/>
      <c r="D3501" s="62"/>
    </row>
    <row r="3502" spans="3:4" x14ac:dyDescent="0.2">
      <c r="C3502" s="62"/>
      <c r="D3502" s="62"/>
    </row>
    <row r="3503" spans="3:4" x14ac:dyDescent="0.2">
      <c r="C3503" s="62"/>
      <c r="D3503" s="62"/>
    </row>
    <row r="3504" spans="3:4" x14ac:dyDescent="0.2">
      <c r="C3504" s="62"/>
      <c r="D3504" s="62"/>
    </row>
    <row r="3505" spans="3:4" x14ac:dyDescent="0.2">
      <c r="C3505" s="62"/>
      <c r="D3505" s="62"/>
    </row>
    <row r="3506" spans="3:4" x14ac:dyDescent="0.2">
      <c r="C3506" s="62"/>
      <c r="D3506" s="62"/>
    </row>
    <row r="3507" spans="3:4" x14ac:dyDescent="0.2">
      <c r="C3507" s="62"/>
      <c r="D3507" s="62"/>
    </row>
    <row r="3508" spans="3:4" x14ac:dyDescent="0.2">
      <c r="C3508" s="62"/>
      <c r="D3508" s="62"/>
    </row>
    <row r="3509" spans="3:4" x14ac:dyDescent="0.2">
      <c r="C3509" s="62"/>
      <c r="D3509" s="62"/>
    </row>
    <row r="3510" spans="3:4" x14ac:dyDescent="0.2">
      <c r="C3510" s="62"/>
      <c r="D3510" s="62"/>
    </row>
    <row r="3511" spans="3:4" x14ac:dyDescent="0.2">
      <c r="C3511" s="62"/>
      <c r="D3511" s="62"/>
    </row>
    <row r="3512" spans="3:4" x14ac:dyDescent="0.2">
      <c r="C3512" s="62"/>
      <c r="D3512" s="62"/>
    </row>
    <row r="3513" spans="3:4" x14ac:dyDescent="0.2">
      <c r="C3513" s="62"/>
      <c r="D3513" s="62"/>
    </row>
    <row r="3514" spans="3:4" x14ac:dyDescent="0.2">
      <c r="C3514" s="62"/>
      <c r="D3514" s="62"/>
    </row>
    <row r="3515" spans="3:4" x14ac:dyDescent="0.2">
      <c r="C3515" s="62"/>
      <c r="D3515" s="62"/>
    </row>
    <row r="3516" spans="3:4" x14ac:dyDescent="0.2">
      <c r="C3516" s="62"/>
      <c r="D3516" s="62"/>
    </row>
    <row r="3517" spans="3:4" x14ac:dyDescent="0.2">
      <c r="C3517" s="62"/>
      <c r="D3517" s="62"/>
    </row>
    <row r="3518" spans="3:4" x14ac:dyDescent="0.2">
      <c r="C3518" s="62"/>
      <c r="D3518" s="62"/>
    </row>
    <row r="3519" spans="3:4" x14ac:dyDescent="0.2">
      <c r="C3519" s="62"/>
      <c r="D3519" s="62"/>
    </row>
    <row r="3520" spans="3:4" x14ac:dyDescent="0.2">
      <c r="C3520" s="62"/>
      <c r="D3520" s="62"/>
    </row>
    <row r="3521" spans="3:4" x14ac:dyDescent="0.2">
      <c r="C3521" s="62"/>
      <c r="D3521" s="62"/>
    </row>
    <row r="3522" spans="3:4" x14ac:dyDescent="0.2">
      <c r="C3522" s="62"/>
      <c r="D3522" s="62"/>
    </row>
    <row r="3523" spans="3:4" x14ac:dyDescent="0.2">
      <c r="C3523" s="62"/>
      <c r="D3523" s="62"/>
    </row>
    <row r="3524" spans="3:4" x14ac:dyDescent="0.2">
      <c r="C3524" s="62"/>
      <c r="D3524" s="62"/>
    </row>
    <row r="3525" spans="3:4" x14ac:dyDescent="0.2">
      <c r="C3525" s="62"/>
      <c r="D3525" s="62"/>
    </row>
    <row r="3526" spans="3:4" x14ac:dyDescent="0.2">
      <c r="C3526" s="62"/>
      <c r="D3526" s="62"/>
    </row>
    <row r="3527" spans="3:4" x14ac:dyDescent="0.2">
      <c r="C3527" s="62"/>
      <c r="D3527" s="62"/>
    </row>
    <row r="3528" spans="3:4" x14ac:dyDescent="0.2">
      <c r="C3528" s="62"/>
      <c r="D3528" s="62"/>
    </row>
    <row r="3529" spans="3:4" x14ac:dyDescent="0.2">
      <c r="C3529" s="62"/>
      <c r="D3529" s="62"/>
    </row>
    <row r="3530" spans="3:4" x14ac:dyDescent="0.2">
      <c r="C3530" s="62"/>
      <c r="D3530" s="62"/>
    </row>
    <row r="3531" spans="3:4" x14ac:dyDescent="0.2">
      <c r="C3531" s="62"/>
      <c r="D3531" s="62"/>
    </row>
    <row r="3532" spans="3:4" x14ac:dyDescent="0.2">
      <c r="C3532" s="62"/>
      <c r="D3532" s="62"/>
    </row>
    <row r="3533" spans="3:4" x14ac:dyDescent="0.2">
      <c r="C3533" s="62"/>
      <c r="D3533" s="62"/>
    </row>
    <row r="3534" spans="3:4" x14ac:dyDescent="0.2">
      <c r="C3534" s="62"/>
      <c r="D3534" s="62"/>
    </row>
    <row r="3535" spans="3:4" x14ac:dyDescent="0.2">
      <c r="C3535" s="62"/>
      <c r="D3535" s="62"/>
    </row>
    <row r="3536" spans="3:4" x14ac:dyDescent="0.2">
      <c r="C3536" s="62"/>
      <c r="D3536" s="62"/>
    </row>
    <row r="3537" spans="3:4" x14ac:dyDescent="0.2">
      <c r="C3537" s="62"/>
      <c r="D3537" s="62"/>
    </row>
    <row r="3538" spans="3:4" x14ac:dyDescent="0.2">
      <c r="C3538" s="62"/>
      <c r="D3538" s="62"/>
    </row>
    <row r="3539" spans="3:4" x14ac:dyDescent="0.2">
      <c r="C3539" s="62"/>
      <c r="D3539" s="62"/>
    </row>
    <row r="3540" spans="3:4" x14ac:dyDescent="0.2">
      <c r="C3540" s="62"/>
      <c r="D3540" s="62"/>
    </row>
    <row r="3541" spans="3:4" x14ac:dyDescent="0.2">
      <c r="C3541" s="62"/>
      <c r="D3541" s="62"/>
    </row>
    <row r="3542" spans="3:4" x14ac:dyDescent="0.2">
      <c r="C3542" s="62"/>
      <c r="D3542" s="62"/>
    </row>
    <row r="3543" spans="3:4" x14ac:dyDescent="0.2">
      <c r="C3543" s="62"/>
      <c r="D3543" s="62"/>
    </row>
    <row r="3544" spans="3:4" x14ac:dyDescent="0.2">
      <c r="C3544" s="62"/>
      <c r="D3544" s="62"/>
    </row>
    <row r="3545" spans="3:4" x14ac:dyDescent="0.2">
      <c r="C3545" s="62"/>
      <c r="D3545" s="62"/>
    </row>
    <row r="3546" spans="3:4" x14ac:dyDescent="0.2">
      <c r="C3546" s="62"/>
      <c r="D3546" s="62"/>
    </row>
    <row r="3547" spans="3:4" x14ac:dyDescent="0.2">
      <c r="C3547" s="62"/>
      <c r="D3547" s="62"/>
    </row>
    <row r="3548" spans="3:4" x14ac:dyDescent="0.2">
      <c r="C3548" s="62"/>
      <c r="D3548" s="62"/>
    </row>
    <row r="3549" spans="3:4" x14ac:dyDescent="0.2">
      <c r="C3549" s="62"/>
      <c r="D3549" s="62"/>
    </row>
    <row r="3550" spans="3:4" x14ac:dyDescent="0.2">
      <c r="C3550" s="62"/>
      <c r="D3550" s="62"/>
    </row>
    <row r="3551" spans="3:4" x14ac:dyDescent="0.2">
      <c r="C3551" s="62"/>
      <c r="D3551" s="62"/>
    </row>
    <row r="3552" spans="3:4" x14ac:dyDescent="0.2">
      <c r="C3552" s="62"/>
      <c r="D3552" s="62"/>
    </row>
    <row r="3553" spans="3:4" x14ac:dyDescent="0.2">
      <c r="C3553" s="62"/>
      <c r="D3553" s="62"/>
    </row>
    <row r="3554" spans="3:4" x14ac:dyDescent="0.2">
      <c r="C3554" s="62"/>
      <c r="D3554" s="62"/>
    </row>
    <row r="3555" spans="3:4" x14ac:dyDescent="0.2">
      <c r="C3555" s="62"/>
      <c r="D3555" s="62"/>
    </row>
    <row r="3556" spans="3:4" x14ac:dyDescent="0.2">
      <c r="C3556" s="62"/>
      <c r="D3556" s="62"/>
    </row>
    <row r="3557" spans="3:4" x14ac:dyDescent="0.2">
      <c r="C3557" s="62"/>
      <c r="D3557" s="62"/>
    </row>
    <row r="3558" spans="3:4" x14ac:dyDescent="0.2">
      <c r="C3558" s="62"/>
      <c r="D3558" s="62"/>
    </row>
    <row r="3559" spans="3:4" x14ac:dyDescent="0.2">
      <c r="C3559" s="62"/>
      <c r="D3559" s="62"/>
    </row>
    <row r="3560" spans="3:4" x14ac:dyDescent="0.2">
      <c r="C3560" s="62"/>
      <c r="D3560" s="62"/>
    </row>
    <row r="3561" spans="3:4" x14ac:dyDescent="0.2">
      <c r="C3561" s="62"/>
      <c r="D3561" s="62"/>
    </row>
    <row r="3562" spans="3:4" x14ac:dyDescent="0.2">
      <c r="C3562" s="62"/>
      <c r="D3562" s="62"/>
    </row>
    <row r="3563" spans="3:4" x14ac:dyDescent="0.2">
      <c r="C3563" s="62"/>
      <c r="D3563" s="62"/>
    </row>
    <row r="3564" spans="3:4" x14ac:dyDescent="0.2">
      <c r="C3564" s="62"/>
      <c r="D3564" s="62"/>
    </row>
    <row r="3565" spans="3:4" x14ac:dyDescent="0.2">
      <c r="C3565" s="62"/>
      <c r="D3565" s="62"/>
    </row>
    <row r="3566" spans="3:4" x14ac:dyDescent="0.2">
      <c r="C3566" s="62"/>
      <c r="D3566" s="62"/>
    </row>
    <row r="3567" spans="3:4" x14ac:dyDescent="0.2">
      <c r="C3567" s="62"/>
      <c r="D3567" s="62"/>
    </row>
    <row r="3568" spans="3:4" x14ac:dyDescent="0.2">
      <c r="C3568" s="62"/>
      <c r="D3568" s="62"/>
    </row>
    <row r="3569" spans="3:4" x14ac:dyDescent="0.2">
      <c r="C3569" s="62"/>
      <c r="D3569" s="62"/>
    </row>
    <row r="3570" spans="3:4" x14ac:dyDescent="0.2">
      <c r="C3570" s="62"/>
      <c r="D3570" s="62"/>
    </row>
    <row r="3571" spans="3:4" x14ac:dyDescent="0.2">
      <c r="C3571" s="62"/>
      <c r="D3571" s="62"/>
    </row>
    <row r="3572" spans="3:4" x14ac:dyDescent="0.2">
      <c r="C3572" s="62"/>
      <c r="D3572" s="62"/>
    </row>
    <row r="3573" spans="3:4" x14ac:dyDescent="0.2">
      <c r="C3573" s="62"/>
      <c r="D3573" s="62"/>
    </row>
    <row r="3574" spans="3:4" x14ac:dyDescent="0.2">
      <c r="C3574" s="62"/>
      <c r="D3574" s="62"/>
    </row>
    <row r="3575" spans="3:4" x14ac:dyDescent="0.2">
      <c r="C3575" s="62"/>
      <c r="D3575" s="62"/>
    </row>
    <row r="3576" spans="3:4" x14ac:dyDescent="0.2">
      <c r="C3576" s="62"/>
      <c r="D3576" s="62"/>
    </row>
    <row r="3577" spans="3:4" x14ac:dyDescent="0.2">
      <c r="C3577" s="62"/>
      <c r="D3577" s="62"/>
    </row>
    <row r="3578" spans="3:4" x14ac:dyDescent="0.2">
      <c r="C3578" s="62"/>
      <c r="D3578" s="62"/>
    </row>
    <row r="3579" spans="3:4" x14ac:dyDescent="0.2">
      <c r="C3579" s="62"/>
      <c r="D3579" s="62"/>
    </row>
    <row r="3580" spans="3:4" x14ac:dyDescent="0.2">
      <c r="C3580" s="62"/>
      <c r="D3580" s="62"/>
    </row>
    <row r="3581" spans="3:4" x14ac:dyDescent="0.2">
      <c r="C3581" s="62"/>
      <c r="D3581" s="62"/>
    </row>
    <row r="3582" spans="3:4" x14ac:dyDescent="0.2">
      <c r="C3582" s="62"/>
      <c r="D3582" s="62"/>
    </row>
    <row r="3583" spans="3:4" x14ac:dyDescent="0.2">
      <c r="C3583" s="62"/>
      <c r="D3583" s="62"/>
    </row>
    <row r="3584" spans="3:4" x14ac:dyDescent="0.2">
      <c r="C3584" s="62"/>
      <c r="D3584" s="62"/>
    </row>
    <row r="3585" spans="3:4" x14ac:dyDescent="0.2">
      <c r="C3585" s="62"/>
      <c r="D3585" s="62"/>
    </row>
    <row r="3586" spans="3:4" x14ac:dyDescent="0.2">
      <c r="C3586" s="62"/>
      <c r="D3586" s="62"/>
    </row>
    <row r="3587" spans="3:4" x14ac:dyDescent="0.2">
      <c r="C3587" s="62"/>
      <c r="D3587" s="62"/>
    </row>
    <row r="3588" spans="3:4" x14ac:dyDescent="0.2">
      <c r="C3588" s="62"/>
      <c r="D3588" s="62"/>
    </row>
    <row r="3589" spans="3:4" x14ac:dyDescent="0.2">
      <c r="C3589" s="62"/>
      <c r="D3589" s="62"/>
    </row>
    <row r="3590" spans="3:4" x14ac:dyDescent="0.2">
      <c r="C3590" s="62"/>
      <c r="D3590" s="62"/>
    </row>
    <row r="3591" spans="3:4" x14ac:dyDescent="0.2">
      <c r="C3591" s="62"/>
      <c r="D3591" s="62"/>
    </row>
    <row r="3592" spans="3:4" x14ac:dyDescent="0.2">
      <c r="C3592" s="62"/>
      <c r="D3592" s="62"/>
    </row>
    <row r="3593" spans="3:4" x14ac:dyDescent="0.2">
      <c r="C3593" s="62"/>
      <c r="D3593" s="62"/>
    </row>
    <row r="3594" spans="3:4" x14ac:dyDescent="0.2">
      <c r="C3594" s="62"/>
      <c r="D3594" s="62"/>
    </row>
    <row r="3595" spans="3:4" x14ac:dyDescent="0.2">
      <c r="C3595" s="62"/>
      <c r="D3595" s="62"/>
    </row>
    <row r="3596" spans="3:4" x14ac:dyDescent="0.2">
      <c r="C3596" s="62"/>
      <c r="D3596" s="62"/>
    </row>
    <row r="3597" spans="3:4" x14ac:dyDescent="0.2">
      <c r="C3597" s="62"/>
      <c r="D3597" s="62"/>
    </row>
    <row r="3598" spans="3:4" x14ac:dyDescent="0.2">
      <c r="C3598" s="62"/>
      <c r="D3598" s="62"/>
    </row>
    <row r="3599" spans="3:4" x14ac:dyDescent="0.2">
      <c r="C3599" s="62"/>
      <c r="D3599" s="62"/>
    </row>
    <row r="3600" spans="3:4" x14ac:dyDescent="0.2">
      <c r="C3600" s="62"/>
      <c r="D3600" s="62"/>
    </row>
    <row r="3601" spans="3:4" x14ac:dyDescent="0.2">
      <c r="C3601" s="62"/>
      <c r="D3601" s="62"/>
    </row>
    <row r="3602" spans="3:4" x14ac:dyDescent="0.2">
      <c r="C3602" s="62"/>
      <c r="D3602" s="62"/>
    </row>
    <row r="3603" spans="3:4" x14ac:dyDescent="0.2">
      <c r="C3603" s="62"/>
      <c r="D3603" s="62"/>
    </row>
    <row r="3604" spans="3:4" x14ac:dyDescent="0.2">
      <c r="C3604" s="62"/>
      <c r="D3604" s="62"/>
    </row>
    <row r="3605" spans="3:4" x14ac:dyDescent="0.2">
      <c r="C3605" s="62"/>
      <c r="D3605" s="62"/>
    </row>
    <row r="3606" spans="3:4" x14ac:dyDescent="0.2">
      <c r="C3606" s="62"/>
      <c r="D3606" s="62"/>
    </row>
    <row r="3607" spans="3:4" x14ac:dyDescent="0.2">
      <c r="C3607" s="62"/>
      <c r="D3607" s="62"/>
    </row>
    <row r="3608" spans="3:4" x14ac:dyDescent="0.2">
      <c r="C3608" s="62"/>
      <c r="D3608" s="62"/>
    </row>
    <row r="3609" spans="3:4" x14ac:dyDescent="0.2">
      <c r="C3609" s="62"/>
      <c r="D3609" s="62"/>
    </row>
    <row r="3610" spans="3:4" x14ac:dyDescent="0.2">
      <c r="C3610" s="62"/>
      <c r="D3610" s="62"/>
    </row>
    <row r="3611" spans="3:4" x14ac:dyDescent="0.2">
      <c r="C3611" s="62"/>
      <c r="D3611" s="62"/>
    </row>
    <row r="3612" spans="3:4" x14ac:dyDescent="0.2">
      <c r="C3612" s="62"/>
      <c r="D3612" s="62"/>
    </row>
    <row r="3613" spans="3:4" x14ac:dyDescent="0.2">
      <c r="C3613" s="62"/>
      <c r="D3613" s="62"/>
    </row>
    <row r="3614" spans="3:4" x14ac:dyDescent="0.2">
      <c r="C3614" s="62"/>
      <c r="D3614" s="62"/>
    </row>
    <row r="3615" spans="3:4" x14ac:dyDescent="0.2">
      <c r="C3615" s="62"/>
      <c r="D3615" s="62"/>
    </row>
    <row r="3616" spans="3:4" x14ac:dyDescent="0.2">
      <c r="C3616" s="62"/>
      <c r="D3616" s="62"/>
    </row>
    <row r="3617" spans="3:4" x14ac:dyDescent="0.2">
      <c r="C3617" s="62"/>
      <c r="D3617" s="62"/>
    </row>
    <row r="3618" spans="3:4" x14ac:dyDescent="0.2">
      <c r="C3618" s="62"/>
      <c r="D3618" s="62"/>
    </row>
    <row r="3619" spans="3:4" x14ac:dyDescent="0.2">
      <c r="C3619" s="62"/>
      <c r="D3619" s="62"/>
    </row>
    <row r="3620" spans="3:4" x14ac:dyDescent="0.2">
      <c r="C3620" s="62"/>
      <c r="D3620" s="62"/>
    </row>
    <row r="3621" spans="3:4" x14ac:dyDescent="0.2">
      <c r="C3621" s="62"/>
      <c r="D3621" s="62"/>
    </row>
    <row r="3622" spans="3:4" x14ac:dyDescent="0.2">
      <c r="C3622" s="62"/>
      <c r="D3622" s="62"/>
    </row>
    <row r="3623" spans="3:4" x14ac:dyDescent="0.2">
      <c r="C3623" s="62"/>
      <c r="D3623" s="62"/>
    </row>
    <row r="3624" spans="3:4" x14ac:dyDescent="0.2">
      <c r="C3624" s="62"/>
      <c r="D3624" s="62"/>
    </row>
    <row r="3625" spans="3:4" x14ac:dyDescent="0.2">
      <c r="C3625" s="62"/>
      <c r="D3625" s="62"/>
    </row>
    <row r="3626" spans="3:4" x14ac:dyDescent="0.2">
      <c r="C3626" s="62"/>
      <c r="D3626" s="62"/>
    </row>
    <row r="3627" spans="3:4" x14ac:dyDescent="0.2">
      <c r="C3627" s="62"/>
      <c r="D3627" s="62"/>
    </row>
    <row r="3628" spans="3:4" x14ac:dyDescent="0.2">
      <c r="C3628" s="62"/>
      <c r="D3628" s="62"/>
    </row>
    <row r="3629" spans="3:4" x14ac:dyDescent="0.2">
      <c r="C3629" s="62"/>
      <c r="D3629" s="62"/>
    </row>
    <row r="3630" spans="3:4" x14ac:dyDescent="0.2">
      <c r="C3630" s="62"/>
      <c r="D3630" s="62"/>
    </row>
    <row r="3631" spans="3:4" x14ac:dyDescent="0.2">
      <c r="C3631" s="62"/>
      <c r="D3631" s="62"/>
    </row>
    <row r="3632" spans="3:4" x14ac:dyDescent="0.2">
      <c r="C3632" s="62"/>
      <c r="D3632" s="62"/>
    </row>
    <row r="3633" spans="3:4" x14ac:dyDescent="0.2">
      <c r="C3633" s="62"/>
      <c r="D3633" s="62"/>
    </row>
    <row r="3634" spans="3:4" x14ac:dyDescent="0.2">
      <c r="C3634" s="62"/>
      <c r="D3634" s="62"/>
    </row>
    <row r="3635" spans="3:4" x14ac:dyDescent="0.2">
      <c r="C3635" s="62"/>
      <c r="D3635" s="62"/>
    </row>
    <row r="3636" spans="3:4" x14ac:dyDescent="0.2">
      <c r="C3636" s="62"/>
      <c r="D3636" s="62"/>
    </row>
    <row r="3637" spans="3:4" x14ac:dyDescent="0.2">
      <c r="C3637" s="62"/>
      <c r="D3637" s="62"/>
    </row>
    <row r="3638" spans="3:4" x14ac:dyDescent="0.2">
      <c r="C3638" s="62"/>
      <c r="D3638" s="62"/>
    </row>
    <row r="3639" spans="3:4" x14ac:dyDescent="0.2">
      <c r="C3639" s="62"/>
      <c r="D3639" s="62"/>
    </row>
    <row r="3640" spans="3:4" x14ac:dyDescent="0.2">
      <c r="C3640" s="62"/>
      <c r="D3640" s="62"/>
    </row>
    <row r="3641" spans="3:4" x14ac:dyDescent="0.2">
      <c r="C3641" s="62"/>
      <c r="D3641" s="62"/>
    </row>
    <row r="3642" spans="3:4" x14ac:dyDescent="0.2">
      <c r="C3642" s="62"/>
      <c r="D3642" s="62"/>
    </row>
    <row r="3643" spans="3:4" x14ac:dyDescent="0.2">
      <c r="C3643" s="62"/>
      <c r="D3643" s="62"/>
    </row>
    <row r="3644" spans="3:4" x14ac:dyDescent="0.2">
      <c r="C3644" s="62"/>
      <c r="D3644" s="62"/>
    </row>
    <row r="3645" spans="3:4" x14ac:dyDescent="0.2">
      <c r="C3645" s="62"/>
      <c r="D3645" s="62"/>
    </row>
    <row r="3646" spans="3:4" x14ac:dyDescent="0.2">
      <c r="C3646" s="62"/>
      <c r="D3646" s="62"/>
    </row>
    <row r="3647" spans="3:4" x14ac:dyDescent="0.2">
      <c r="C3647" s="62"/>
      <c r="D3647" s="62"/>
    </row>
    <row r="3648" spans="3:4" x14ac:dyDescent="0.2">
      <c r="C3648" s="62"/>
      <c r="D3648" s="62"/>
    </row>
    <row r="3649" spans="3:4" x14ac:dyDescent="0.2">
      <c r="C3649" s="62"/>
      <c r="D3649" s="62"/>
    </row>
    <row r="3650" spans="3:4" x14ac:dyDescent="0.2">
      <c r="C3650" s="62"/>
      <c r="D3650" s="62"/>
    </row>
    <row r="3651" spans="3:4" x14ac:dyDescent="0.2">
      <c r="C3651" s="62"/>
      <c r="D3651" s="62"/>
    </row>
    <row r="3652" spans="3:4" x14ac:dyDescent="0.2">
      <c r="C3652" s="62"/>
      <c r="D3652" s="62"/>
    </row>
    <row r="3653" spans="3:4" x14ac:dyDescent="0.2">
      <c r="C3653" s="62"/>
      <c r="D3653" s="62"/>
    </row>
    <row r="3654" spans="3:4" x14ac:dyDescent="0.2">
      <c r="C3654" s="62"/>
      <c r="D3654" s="62"/>
    </row>
    <row r="3655" spans="3:4" x14ac:dyDescent="0.2">
      <c r="C3655" s="62"/>
      <c r="D3655" s="62"/>
    </row>
    <row r="3656" spans="3:4" x14ac:dyDescent="0.2">
      <c r="C3656" s="62"/>
      <c r="D3656" s="62"/>
    </row>
    <row r="3657" spans="3:4" x14ac:dyDescent="0.2">
      <c r="C3657" s="62"/>
      <c r="D3657" s="62"/>
    </row>
    <row r="3658" spans="3:4" x14ac:dyDescent="0.2">
      <c r="C3658" s="62"/>
      <c r="D3658" s="62"/>
    </row>
    <row r="3659" spans="3:4" x14ac:dyDescent="0.2">
      <c r="C3659" s="62"/>
      <c r="D3659" s="62"/>
    </row>
    <row r="3660" spans="3:4" x14ac:dyDescent="0.2">
      <c r="C3660" s="62"/>
      <c r="D3660" s="62"/>
    </row>
    <row r="3661" spans="3:4" x14ac:dyDescent="0.2">
      <c r="C3661" s="62"/>
      <c r="D3661" s="62"/>
    </row>
    <row r="3662" spans="3:4" x14ac:dyDescent="0.2">
      <c r="C3662" s="62"/>
      <c r="D3662" s="62"/>
    </row>
    <row r="3663" spans="3:4" x14ac:dyDescent="0.2">
      <c r="C3663" s="62"/>
      <c r="D3663" s="62"/>
    </row>
    <row r="3664" spans="3:4" x14ac:dyDescent="0.2">
      <c r="C3664" s="62"/>
      <c r="D3664" s="62"/>
    </row>
    <row r="3665" spans="3:4" x14ac:dyDescent="0.2">
      <c r="C3665" s="62"/>
      <c r="D3665" s="62"/>
    </row>
    <row r="3666" spans="3:4" x14ac:dyDescent="0.2">
      <c r="C3666" s="62"/>
      <c r="D3666" s="62"/>
    </row>
    <row r="3667" spans="3:4" x14ac:dyDescent="0.2">
      <c r="C3667" s="62"/>
      <c r="D3667" s="62"/>
    </row>
    <row r="3668" spans="3:4" x14ac:dyDescent="0.2">
      <c r="C3668" s="62"/>
      <c r="D3668" s="62"/>
    </row>
    <row r="3669" spans="3:4" x14ac:dyDescent="0.2">
      <c r="C3669" s="62"/>
      <c r="D3669" s="62"/>
    </row>
    <row r="3670" spans="3:4" x14ac:dyDescent="0.2">
      <c r="C3670" s="62"/>
      <c r="D3670" s="62"/>
    </row>
    <row r="3671" spans="3:4" x14ac:dyDescent="0.2">
      <c r="C3671" s="62"/>
      <c r="D3671" s="62"/>
    </row>
    <row r="3672" spans="3:4" x14ac:dyDescent="0.2">
      <c r="C3672" s="62"/>
      <c r="D3672" s="62"/>
    </row>
    <row r="3673" spans="3:4" x14ac:dyDescent="0.2">
      <c r="C3673" s="62"/>
      <c r="D3673" s="62"/>
    </row>
    <row r="3674" spans="3:4" x14ac:dyDescent="0.2">
      <c r="C3674" s="62"/>
      <c r="D3674" s="62"/>
    </row>
    <row r="3675" spans="3:4" x14ac:dyDescent="0.2">
      <c r="C3675" s="62"/>
      <c r="D3675" s="62"/>
    </row>
    <row r="3676" spans="3:4" x14ac:dyDescent="0.2">
      <c r="C3676" s="62"/>
      <c r="D3676" s="62"/>
    </row>
    <row r="3677" spans="3:4" x14ac:dyDescent="0.2">
      <c r="C3677" s="62"/>
      <c r="D3677" s="62"/>
    </row>
    <row r="3678" spans="3:4" x14ac:dyDescent="0.2">
      <c r="C3678" s="62"/>
      <c r="D3678" s="62"/>
    </row>
    <row r="3679" spans="3:4" x14ac:dyDescent="0.2">
      <c r="C3679" s="62"/>
      <c r="D3679" s="62"/>
    </row>
    <row r="3680" spans="3:4" x14ac:dyDescent="0.2">
      <c r="C3680" s="62"/>
      <c r="D3680" s="62"/>
    </row>
    <row r="3681" spans="3:4" x14ac:dyDescent="0.2">
      <c r="C3681" s="62"/>
      <c r="D3681" s="62"/>
    </row>
    <row r="3682" spans="3:4" x14ac:dyDescent="0.2">
      <c r="C3682" s="62"/>
      <c r="D3682" s="62"/>
    </row>
    <row r="3683" spans="3:4" x14ac:dyDescent="0.2">
      <c r="C3683" s="62"/>
      <c r="D3683" s="62"/>
    </row>
    <row r="3684" spans="3:4" x14ac:dyDescent="0.2">
      <c r="C3684" s="62"/>
      <c r="D3684" s="62"/>
    </row>
    <row r="3685" spans="3:4" x14ac:dyDescent="0.2">
      <c r="C3685" s="62"/>
      <c r="D3685" s="62"/>
    </row>
    <row r="3686" spans="3:4" x14ac:dyDescent="0.2">
      <c r="C3686" s="62"/>
      <c r="D3686" s="62"/>
    </row>
    <row r="3687" spans="3:4" x14ac:dyDescent="0.2">
      <c r="C3687" s="62"/>
      <c r="D3687" s="62"/>
    </row>
    <row r="3688" spans="3:4" x14ac:dyDescent="0.2">
      <c r="C3688" s="62"/>
      <c r="D3688" s="62"/>
    </row>
    <row r="3689" spans="3:4" x14ac:dyDescent="0.2">
      <c r="C3689" s="62"/>
      <c r="D3689" s="62"/>
    </row>
    <row r="3690" spans="3:4" x14ac:dyDescent="0.2">
      <c r="C3690" s="62"/>
      <c r="D3690" s="62"/>
    </row>
    <row r="3691" spans="3:4" x14ac:dyDescent="0.2">
      <c r="C3691" s="62"/>
      <c r="D3691" s="62"/>
    </row>
    <row r="3692" spans="3:4" x14ac:dyDescent="0.2">
      <c r="C3692" s="62"/>
      <c r="D3692" s="62"/>
    </row>
    <row r="3693" spans="3:4" x14ac:dyDescent="0.2">
      <c r="C3693" s="62"/>
      <c r="D3693" s="62"/>
    </row>
    <row r="3694" spans="3:4" x14ac:dyDescent="0.2">
      <c r="C3694" s="62"/>
      <c r="D3694" s="62"/>
    </row>
    <row r="3695" spans="3:4" x14ac:dyDescent="0.2">
      <c r="C3695" s="62"/>
      <c r="D3695" s="62"/>
    </row>
    <row r="3696" spans="3:4" x14ac:dyDescent="0.2">
      <c r="C3696" s="62"/>
      <c r="D3696" s="62"/>
    </row>
    <row r="3697" spans="3:4" x14ac:dyDescent="0.2">
      <c r="C3697" s="62"/>
      <c r="D3697" s="62"/>
    </row>
    <row r="3698" spans="3:4" x14ac:dyDescent="0.2">
      <c r="C3698" s="62"/>
      <c r="D3698" s="62"/>
    </row>
    <row r="3699" spans="3:4" x14ac:dyDescent="0.2">
      <c r="C3699" s="62"/>
      <c r="D3699" s="62"/>
    </row>
    <row r="3700" spans="3:4" x14ac:dyDescent="0.2">
      <c r="C3700" s="62"/>
      <c r="D3700" s="62"/>
    </row>
    <row r="3701" spans="3:4" x14ac:dyDescent="0.2">
      <c r="C3701" s="62"/>
      <c r="D3701" s="62"/>
    </row>
    <row r="3702" spans="3:4" x14ac:dyDescent="0.2">
      <c r="C3702" s="62"/>
      <c r="D3702" s="62"/>
    </row>
    <row r="3703" spans="3:4" x14ac:dyDescent="0.2">
      <c r="C3703" s="62"/>
      <c r="D3703" s="62"/>
    </row>
    <row r="3704" spans="3:4" x14ac:dyDescent="0.2">
      <c r="C3704" s="62"/>
      <c r="D3704" s="62"/>
    </row>
    <row r="3705" spans="3:4" x14ac:dyDescent="0.2">
      <c r="C3705" s="62"/>
      <c r="D3705" s="62"/>
    </row>
    <row r="3706" spans="3:4" x14ac:dyDescent="0.2">
      <c r="C3706" s="62"/>
      <c r="D3706" s="62"/>
    </row>
    <row r="3707" spans="3:4" x14ac:dyDescent="0.2">
      <c r="C3707" s="62"/>
      <c r="D3707" s="62"/>
    </row>
    <row r="3708" spans="3:4" x14ac:dyDescent="0.2">
      <c r="C3708" s="62"/>
      <c r="D3708" s="62"/>
    </row>
    <row r="3709" spans="3:4" x14ac:dyDescent="0.2">
      <c r="C3709" s="62"/>
      <c r="D3709" s="62"/>
    </row>
    <row r="3710" spans="3:4" x14ac:dyDescent="0.2">
      <c r="C3710" s="62"/>
      <c r="D3710" s="62"/>
    </row>
    <row r="3711" spans="3:4" x14ac:dyDescent="0.2">
      <c r="C3711" s="62"/>
      <c r="D3711" s="62"/>
    </row>
    <row r="3712" spans="3:4" x14ac:dyDescent="0.2">
      <c r="C3712" s="62"/>
      <c r="D3712" s="62"/>
    </row>
    <row r="3713" spans="3:4" x14ac:dyDescent="0.2">
      <c r="C3713" s="62"/>
      <c r="D3713" s="62"/>
    </row>
    <row r="3714" spans="3:4" x14ac:dyDescent="0.2">
      <c r="C3714" s="62"/>
      <c r="D3714" s="62"/>
    </row>
    <row r="3715" spans="3:4" x14ac:dyDescent="0.2">
      <c r="C3715" s="62"/>
      <c r="D3715" s="62"/>
    </row>
    <row r="3716" spans="3:4" x14ac:dyDescent="0.2">
      <c r="C3716" s="62"/>
      <c r="D3716" s="62"/>
    </row>
    <row r="3717" spans="3:4" x14ac:dyDescent="0.2">
      <c r="C3717" s="62"/>
      <c r="D3717" s="62"/>
    </row>
    <row r="3718" spans="3:4" x14ac:dyDescent="0.2">
      <c r="C3718" s="62"/>
      <c r="D3718" s="62"/>
    </row>
    <row r="3719" spans="3:4" x14ac:dyDescent="0.2">
      <c r="C3719" s="62"/>
      <c r="D3719" s="62"/>
    </row>
    <row r="3720" spans="3:4" x14ac:dyDescent="0.2">
      <c r="C3720" s="62"/>
      <c r="D3720" s="62"/>
    </row>
    <row r="3721" spans="3:4" x14ac:dyDescent="0.2">
      <c r="C3721" s="62"/>
      <c r="D3721" s="62"/>
    </row>
    <row r="3722" spans="3:4" x14ac:dyDescent="0.2">
      <c r="C3722" s="62"/>
      <c r="D3722" s="62"/>
    </row>
    <row r="3723" spans="3:4" x14ac:dyDescent="0.2">
      <c r="C3723" s="62"/>
      <c r="D3723" s="62"/>
    </row>
    <row r="3724" spans="3:4" x14ac:dyDescent="0.2">
      <c r="C3724" s="62"/>
      <c r="D3724" s="62"/>
    </row>
    <row r="3725" spans="3:4" x14ac:dyDescent="0.2">
      <c r="C3725" s="62"/>
      <c r="D3725" s="62"/>
    </row>
    <row r="3726" spans="3:4" x14ac:dyDescent="0.2">
      <c r="C3726" s="62"/>
      <c r="D3726" s="62"/>
    </row>
    <row r="3727" spans="3:4" x14ac:dyDescent="0.2">
      <c r="C3727" s="62"/>
      <c r="D3727" s="62"/>
    </row>
    <row r="3728" spans="3:4" x14ac:dyDescent="0.2">
      <c r="C3728" s="62"/>
      <c r="D3728" s="62"/>
    </row>
    <row r="3729" spans="3:4" x14ac:dyDescent="0.2">
      <c r="C3729" s="62"/>
      <c r="D3729" s="62"/>
    </row>
    <row r="3730" spans="3:4" x14ac:dyDescent="0.2">
      <c r="C3730" s="62"/>
      <c r="D3730" s="62"/>
    </row>
    <row r="3731" spans="3:4" x14ac:dyDescent="0.2">
      <c r="C3731" s="62"/>
      <c r="D3731" s="62"/>
    </row>
    <row r="3732" spans="3:4" x14ac:dyDescent="0.2">
      <c r="C3732" s="62"/>
      <c r="D3732" s="62"/>
    </row>
    <row r="3733" spans="3:4" x14ac:dyDescent="0.2">
      <c r="C3733" s="62"/>
      <c r="D3733" s="62"/>
    </row>
    <row r="3734" spans="3:4" x14ac:dyDescent="0.2">
      <c r="C3734" s="62"/>
      <c r="D3734" s="62"/>
    </row>
    <row r="3735" spans="3:4" x14ac:dyDescent="0.2">
      <c r="C3735" s="62"/>
      <c r="D3735" s="62"/>
    </row>
    <row r="3736" spans="3:4" x14ac:dyDescent="0.2">
      <c r="C3736" s="62"/>
      <c r="D3736" s="62"/>
    </row>
    <row r="3737" spans="3:4" x14ac:dyDescent="0.2">
      <c r="C3737" s="62"/>
      <c r="D3737" s="62"/>
    </row>
    <row r="3738" spans="3:4" x14ac:dyDescent="0.2">
      <c r="C3738" s="62"/>
      <c r="D3738" s="62"/>
    </row>
    <row r="3739" spans="3:4" x14ac:dyDescent="0.2">
      <c r="C3739" s="62"/>
      <c r="D3739" s="62"/>
    </row>
    <row r="3740" spans="3:4" x14ac:dyDescent="0.2">
      <c r="C3740" s="62"/>
      <c r="D3740" s="62"/>
    </row>
    <row r="3741" spans="3:4" x14ac:dyDescent="0.2">
      <c r="C3741" s="62"/>
      <c r="D3741" s="62"/>
    </row>
    <row r="3742" spans="3:4" x14ac:dyDescent="0.2">
      <c r="C3742" s="62"/>
      <c r="D3742" s="62"/>
    </row>
    <row r="3743" spans="3:4" x14ac:dyDescent="0.2">
      <c r="C3743" s="62"/>
      <c r="D3743" s="62"/>
    </row>
    <row r="3744" spans="3:4" x14ac:dyDescent="0.2">
      <c r="C3744" s="62"/>
      <c r="D3744" s="62"/>
    </row>
    <row r="3745" spans="3:4" x14ac:dyDescent="0.2">
      <c r="C3745" s="62"/>
      <c r="D3745" s="62"/>
    </row>
    <row r="3746" spans="3:4" x14ac:dyDescent="0.2">
      <c r="C3746" s="62"/>
      <c r="D3746" s="62"/>
    </row>
    <row r="3747" spans="3:4" x14ac:dyDescent="0.2">
      <c r="C3747" s="62"/>
      <c r="D3747" s="62"/>
    </row>
    <row r="3748" spans="3:4" x14ac:dyDescent="0.2">
      <c r="C3748" s="62"/>
      <c r="D3748" s="62"/>
    </row>
    <row r="3749" spans="3:4" x14ac:dyDescent="0.2">
      <c r="C3749" s="62"/>
      <c r="D3749" s="62"/>
    </row>
    <row r="3750" spans="3:4" x14ac:dyDescent="0.2">
      <c r="C3750" s="62"/>
      <c r="D3750" s="62"/>
    </row>
    <row r="3751" spans="3:4" x14ac:dyDescent="0.2">
      <c r="C3751" s="62"/>
      <c r="D3751" s="62"/>
    </row>
    <row r="3752" spans="3:4" x14ac:dyDescent="0.2">
      <c r="C3752" s="62"/>
      <c r="D3752" s="62"/>
    </row>
    <row r="3753" spans="3:4" x14ac:dyDescent="0.2">
      <c r="C3753" s="62"/>
      <c r="D3753" s="62"/>
    </row>
    <row r="3754" spans="3:4" x14ac:dyDescent="0.2">
      <c r="C3754" s="62"/>
      <c r="D3754" s="62"/>
    </row>
    <row r="3755" spans="3:4" x14ac:dyDescent="0.2">
      <c r="C3755" s="62"/>
      <c r="D3755" s="62"/>
    </row>
    <row r="3756" spans="3:4" x14ac:dyDescent="0.2">
      <c r="C3756" s="62"/>
      <c r="D3756" s="62"/>
    </row>
    <row r="3757" spans="3:4" x14ac:dyDescent="0.2">
      <c r="C3757" s="62"/>
      <c r="D3757" s="62"/>
    </row>
    <row r="3758" spans="3:4" x14ac:dyDescent="0.2">
      <c r="C3758" s="62"/>
      <c r="D3758" s="62"/>
    </row>
    <row r="3759" spans="3:4" x14ac:dyDescent="0.2">
      <c r="C3759" s="62"/>
      <c r="D3759" s="62"/>
    </row>
    <row r="3760" spans="3:4" x14ac:dyDescent="0.2">
      <c r="C3760" s="62"/>
      <c r="D3760" s="62"/>
    </row>
    <row r="3761" spans="3:4" x14ac:dyDescent="0.2">
      <c r="C3761" s="62"/>
      <c r="D3761" s="62"/>
    </row>
    <row r="3762" spans="3:4" x14ac:dyDescent="0.2">
      <c r="C3762" s="62"/>
      <c r="D3762" s="62"/>
    </row>
    <row r="3763" spans="3:4" x14ac:dyDescent="0.2">
      <c r="C3763" s="62"/>
      <c r="D3763" s="62"/>
    </row>
    <row r="3764" spans="3:4" x14ac:dyDescent="0.2">
      <c r="C3764" s="62"/>
      <c r="D3764" s="62"/>
    </row>
    <row r="3765" spans="3:4" x14ac:dyDescent="0.2">
      <c r="C3765" s="62"/>
      <c r="D3765" s="62"/>
    </row>
    <row r="3766" spans="3:4" x14ac:dyDescent="0.2">
      <c r="C3766" s="62"/>
      <c r="D3766" s="62"/>
    </row>
    <row r="3767" spans="3:4" x14ac:dyDescent="0.2">
      <c r="C3767" s="62"/>
      <c r="D3767" s="62"/>
    </row>
    <row r="3768" spans="3:4" x14ac:dyDescent="0.2">
      <c r="C3768" s="62"/>
      <c r="D3768" s="62"/>
    </row>
    <row r="3769" spans="3:4" x14ac:dyDescent="0.2">
      <c r="C3769" s="62"/>
      <c r="D3769" s="62"/>
    </row>
    <row r="3770" spans="3:4" x14ac:dyDescent="0.2">
      <c r="C3770" s="62"/>
      <c r="D3770" s="62"/>
    </row>
    <row r="3771" spans="3:4" x14ac:dyDescent="0.2">
      <c r="C3771" s="62"/>
      <c r="D3771" s="62"/>
    </row>
    <row r="3772" spans="3:4" x14ac:dyDescent="0.2">
      <c r="C3772" s="62"/>
      <c r="D3772" s="62"/>
    </row>
    <row r="3773" spans="3:4" x14ac:dyDescent="0.2">
      <c r="C3773" s="62"/>
      <c r="D3773" s="62"/>
    </row>
    <row r="3774" spans="3:4" x14ac:dyDescent="0.2">
      <c r="C3774" s="62"/>
      <c r="D3774" s="62"/>
    </row>
    <row r="3775" spans="3:4" x14ac:dyDescent="0.2">
      <c r="C3775" s="62"/>
      <c r="D3775" s="62"/>
    </row>
    <row r="3776" spans="3:4" x14ac:dyDescent="0.2">
      <c r="C3776" s="62"/>
      <c r="D3776" s="62"/>
    </row>
    <row r="3777" spans="3:4" x14ac:dyDescent="0.2">
      <c r="C3777" s="62"/>
      <c r="D3777" s="62"/>
    </row>
    <row r="3778" spans="3:4" x14ac:dyDescent="0.2">
      <c r="C3778" s="62"/>
      <c r="D3778" s="62"/>
    </row>
    <row r="3779" spans="3:4" x14ac:dyDescent="0.2">
      <c r="C3779" s="62"/>
      <c r="D3779" s="62"/>
    </row>
    <row r="3780" spans="3:4" x14ac:dyDescent="0.2">
      <c r="C3780" s="62"/>
      <c r="D3780" s="62"/>
    </row>
    <row r="3781" spans="3:4" x14ac:dyDescent="0.2">
      <c r="C3781" s="62"/>
      <c r="D3781" s="62"/>
    </row>
    <row r="3782" spans="3:4" x14ac:dyDescent="0.2">
      <c r="C3782" s="62"/>
      <c r="D3782" s="62"/>
    </row>
    <row r="3783" spans="3:4" x14ac:dyDescent="0.2">
      <c r="C3783" s="62"/>
      <c r="D3783" s="62"/>
    </row>
    <row r="3784" spans="3:4" x14ac:dyDescent="0.2">
      <c r="C3784" s="62"/>
      <c r="D3784" s="62"/>
    </row>
    <row r="3785" spans="3:4" x14ac:dyDescent="0.2">
      <c r="C3785" s="62"/>
      <c r="D3785" s="62"/>
    </row>
    <row r="3786" spans="3:4" x14ac:dyDescent="0.2">
      <c r="C3786" s="62"/>
      <c r="D3786" s="62"/>
    </row>
    <row r="3787" spans="3:4" x14ac:dyDescent="0.2">
      <c r="C3787" s="62"/>
      <c r="D3787" s="62"/>
    </row>
    <row r="3788" spans="3:4" x14ac:dyDescent="0.2">
      <c r="C3788" s="62"/>
      <c r="D3788" s="62"/>
    </row>
    <row r="3789" spans="3:4" x14ac:dyDescent="0.2">
      <c r="C3789" s="62"/>
      <c r="D3789" s="62"/>
    </row>
    <row r="3790" spans="3:4" x14ac:dyDescent="0.2">
      <c r="C3790" s="62"/>
      <c r="D3790" s="62"/>
    </row>
    <row r="3791" spans="3:4" x14ac:dyDescent="0.2">
      <c r="C3791" s="62"/>
      <c r="D3791" s="62"/>
    </row>
    <row r="3792" spans="3:4" x14ac:dyDescent="0.2">
      <c r="C3792" s="62"/>
      <c r="D3792" s="62"/>
    </row>
    <row r="3793" spans="3:4" x14ac:dyDescent="0.2">
      <c r="C3793" s="62"/>
      <c r="D3793" s="62"/>
    </row>
    <row r="3794" spans="3:4" x14ac:dyDescent="0.2">
      <c r="C3794" s="62"/>
      <c r="D3794" s="62"/>
    </row>
    <row r="3795" spans="3:4" x14ac:dyDescent="0.2">
      <c r="C3795" s="62"/>
      <c r="D3795" s="62"/>
    </row>
    <row r="3796" spans="3:4" x14ac:dyDescent="0.2">
      <c r="C3796" s="62"/>
      <c r="D3796" s="62"/>
    </row>
    <row r="3797" spans="3:4" x14ac:dyDescent="0.2">
      <c r="C3797" s="62"/>
      <c r="D3797" s="62"/>
    </row>
    <row r="3798" spans="3:4" x14ac:dyDescent="0.2">
      <c r="C3798" s="62"/>
      <c r="D3798" s="62"/>
    </row>
    <row r="3799" spans="3:4" x14ac:dyDescent="0.2">
      <c r="C3799" s="62"/>
      <c r="D3799" s="62"/>
    </row>
    <row r="3800" spans="3:4" x14ac:dyDescent="0.2">
      <c r="C3800" s="62"/>
      <c r="D3800" s="62"/>
    </row>
    <row r="3801" spans="3:4" x14ac:dyDescent="0.2">
      <c r="C3801" s="62"/>
      <c r="D3801" s="62"/>
    </row>
    <row r="3802" spans="3:4" x14ac:dyDescent="0.2">
      <c r="C3802" s="62"/>
      <c r="D3802" s="62"/>
    </row>
    <row r="3803" spans="3:4" x14ac:dyDescent="0.2">
      <c r="C3803" s="62"/>
      <c r="D3803" s="62"/>
    </row>
    <row r="3804" spans="3:4" x14ac:dyDescent="0.2">
      <c r="C3804" s="62"/>
      <c r="D3804" s="62"/>
    </row>
    <row r="3805" spans="3:4" x14ac:dyDescent="0.2">
      <c r="C3805" s="62"/>
      <c r="D3805" s="62"/>
    </row>
    <row r="3806" spans="3:4" x14ac:dyDescent="0.2">
      <c r="C3806" s="62"/>
      <c r="D3806" s="62"/>
    </row>
    <row r="3807" spans="3:4" x14ac:dyDescent="0.2">
      <c r="C3807" s="62"/>
      <c r="D3807" s="62"/>
    </row>
    <row r="3808" spans="3:4" x14ac:dyDescent="0.2">
      <c r="C3808" s="62"/>
      <c r="D3808" s="62"/>
    </row>
    <row r="3809" spans="3:4" x14ac:dyDescent="0.2">
      <c r="C3809" s="62"/>
      <c r="D3809" s="62"/>
    </row>
    <row r="3810" spans="3:4" x14ac:dyDescent="0.2">
      <c r="C3810" s="62"/>
      <c r="D3810" s="62"/>
    </row>
    <row r="3811" spans="3:4" x14ac:dyDescent="0.2">
      <c r="C3811" s="62"/>
      <c r="D3811" s="62"/>
    </row>
    <row r="3812" spans="3:4" x14ac:dyDescent="0.2">
      <c r="C3812" s="62"/>
      <c r="D3812" s="62"/>
    </row>
    <row r="3813" spans="3:4" x14ac:dyDescent="0.2">
      <c r="C3813" s="62"/>
      <c r="D3813" s="62"/>
    </row>
    <row r="3814" spans="3:4" x14ac:dyDescent="0.2">
      <c r="C3814" s="62"/>
      <c r="D3814" s="62"/>
    </row>
    <row r="3815" spans="3:4" x14ac:dyDescent="0.2">
      <c r="C3815" s="62"/>
      <c r="D3815" s="62"/>
    </row>
    <row r="3816" spans="3:4" x14ac:dyDescent="0.2">
      <c r="C3816" s="62"/>
      <c r="D3816" s="62"/>
    </row>
    <row r="3817" spans="3:4" x14ac:dyDescent="0.2">
      <c r="C3817" s="62"/>
      <c r="D3817" s="62"/>
    </row>
    <row r="3818" spans="3:4" x14ac:dyDescent="0.2">
      <c r="C3818" s="62"/>
      <c r="D3818" s="62"/>
    </row>
    <row r="3819" spans="3:4" x14ac:dyDescent="0.2">
      <c r="C3819" s="62"/>
      <c r="D3819" s="62"/>
    </row>
    <row r="3820" spans="3:4" x14ac:dyDescent="0.2">
      <c r="C3820" s="62"/>
      <c r="D3820" s="62"/>
    </row>
    <row r="3821" spans="3:4" x14ac:dyDescent="0.2">
      <c r="C3821" s="62"/>
      <c r="D3821" s="62"/>
    </row>
    <row r="3822" spans="3:4" x14ac:dyDescent="0.2">
      <c r="C3822" s="62"/>
      <c r="D3822" s="62"/>
    </row>
    <row r="3823" spans="3:4" x14ac:dyDescent="0.2">
      <c r="C3823" s="62"/>
      <c r="D3823" s="62"/>
    </row>
    <row r="3824" spans="3:4" x14ac:dyDescent="0.2">
      <c r="C3824" s="62"/>
      <c r="D3824" s="62"/>
    </row>
    <row r="3825" spans="3:4" x14ac:dyDescent="0.2">
      <c r="C3825" s="62"/>
      <c r="D3825" s="62"/>
    </row>
    <row r="3826" spans="3:4" x14ac:dyDescent="0.2">
      <c r="C3826" s="62"/>
      <c r="D3826" s="62"/>
    </row>
    <row r="3827" spans="3:4" x14ac:dyDescent="0.2">
      <c r="C3827" s="62"/>
      <c r="D3827" s="62"/>
    </row>
    <row r="3828" spans="3:4" x14ac:dyDescent="0.2">
      <c r="C3828" s="62"/>
      <c r="D3828" s="62"/>
    </row>
    <row r="3829" spans="3:4" x14ac:dyDescent="0.2">
      <c r="C3829" s="62"/>
      <c r="D3829" s="62"/>
    </row>
    <row r="3830" spans="3:4" x14ac:dyDescent="0.2">
      <c r="C3830" s="62"/>
      <c r="D3830" s="62"/>
    </row>
    <row r="3831" spans="3:4" x14ac:dyDescent="0.2">
      <c r="C3831" s="62"/>
      <c r="D3831" s="62"/>
    </row>
    <row r="3832" spans="3:4" x14ac:dyDescent="0.2">
      <c r="C3832" s="62"/>
      <c r="D3832" s="62"/>
    </row>
    <row r="3833" spans="3:4" x14ac:dyDescent="0.2">
      <c r="C3833" s="62"/>
      <c r="D3833" s="62"/>
    </row>
    <row r="3834" spans="3:4" x14ac:dyDescent="0.2">
      <c r="C3834" s="62"/>
      <c r="D3834" s="62"/>
    </row>
    <row r="3835" spans="3:4" x14ac:dyDescent="0.2">
      <c r="C3835" s="62"/>
      <c r="D3835" s="62"/>
    </row>
    <row r="3836" spans="3:4" x14ac:dyDescent="0.2">
      <c r="C3836" s="62"/>
      <c r="D3836" s="62"/>
    </row>
    <row r="3837" spans="3:4" x14ac:dyDescent="0.2">
      <c r="C3837" s="62"/>
      <c r="D3837" s="62"/>
    </row>
    <row r="3838" spans="3:4" x14ac:dyDescent="0.2">
      <c r="C3838" s="62"/>
      <c r="D3838" s="62"/>
    </row>
    <row r="3839" spans="3:4" x14ac:dyDescent="0.2">
      <c r="C3839" s="62"/>
      <c r="D3839" s="62"/>
    </row>
    <row r="3840" spans="3:4" x14ac:dyDescent="0.2">
      <c r="C3840" s="62"/>
      <c r="D3840" s="62"/>
    </row>
    <row r="3841" spans="3:4" x14ac:dyDescent="0.2">
      <c r="C3841" s="62"/>
      <c r="D3841" s="62"/>
    </row>
    <row r="3842" spans="3:4" x14ac:dyDescent="0.2">
      <c r="C3842" s="62"/>
      <c r="D3842" s="62"/>
    </row>
    <row r="3843" spans="3:4" x14ac:dyDescent="0.2">
      <c r="C3843" s="62"/>
      <c r="D3843" s="62"/>
    </row>
    <row r="3844" spans="3:4" x14ac:dyDescent="0.2">
      <c r="C3844" s="62"/>
      <c r="D3844" s="62"/>
    </row>
    <row r="3845" spans="3:4" x14ac:dyDescent="0.2">
      <c r="C3845" s="62"/>
      <c r="D3845" s="62"/>
    </row>
    <row r="3846" spans="3:4" x14ac:dyDescent="0.2">
      <c r="C3846" s="62"/>
      <c r="D3846" s="62"/>
    </row>
    <row r="3847" spans="3:4" x14ac:dyDescent="0.2">
      <c r="C3847" s="62"/>
      <c r="D3847" s="62"/>
    </row>
    <row r="3848" spans="3:4" x14ac:dyDescent="0.2">
      <c r="C3848" s="62"/>
      <c r="D3848" s="62"/>
    </row>
    <row r="3849" spans="3:4" x14ac:dyDescent="0.2">
      <c r="C3849" s="62"/>
      <c r="D3849" s="62"/>
    </row>
    <row r="3850" spans="3:4" x14ac:dyDescent="0.2">
      <c r="C3850" s="62"/>
      <c r="D3850" s="62"/>
    </row>
    <row r="3851" spans="3:4" x14ac:dyDescent="0.2">
      <c r="C3851" s="62"/>
      <c r="D3851" s="62"/>
    </row>
    <row r="3852" spans="3:4" x14ac:dyDescent="0.2">
      <c r="C3852" s="62"/>
      <c r="D3852" s="62"/>
    </row>
    <row r="3853" spans="3:4" x14ac:dyDescent="0.2">
      <c r="C3853" s="62"/>
      <c r="D3853" s="62"/>
    </row>
    <row r="3854" spans="3:4" x14ac:dyDescent="0.2">
      <c r="C3854" s="62"/>
      <c r="D3854" s="62"/>
    </row>
    <row r="3855" spans="3:4" x14ac:dyDescent="0.2">
      <c r="C3855" s="62"/>
      <c r="D3855" s="62"/>
    </row>
    <row r="3856" spans="3:4" x14ac:dyDescent="0.2">
      <c r="C3856" s="62"/>
      <c r="D3856" s="62"/>
    </row>
    <row r="3857" spans="3:4" x14ac:dyDescent="0.2">
      <c r="C3857" s="62"/>
      <c r="D3857" s="62"/>
    </row>
    <row r="3858" spans="3:4" x14ac:dyDescent="0.2">
      <c r="C3858" s="62"/>
      <c r="D3858" s="62"/>
    </row>
    <row r="3859" spans="3:4" x14ac:dyDescent="0.2">
      <c r="C3859" s="62"/>
      <c r="D3859" s="62"/>
    </row>
    <row r="3860" spans="3:4" x14ac:dyDescent="0.2">
      <c r="C3860" s="62"/>
      <c r="D3860" s="62"/>
    </row>
    <row r="3861" spans="3:4" x14ac:dyDescent="0.2">
      <c r="C3861" s="62"/>
      <c r="D3861" s="62"/>
    </row>
    <row r="3862" spans="3:4" x14ac:dyDescent="0.2">
      <c r="C3862" s="62"/>
      <c r="D3862" s="62"/>
    </row>
    <row r="3863" spans="3:4" x14ac:dyDescent="0.2">
      <c r="C3863" s="62"/>
      <c r="D3863" s="62"/>
    </row>
    <row r="3864" spans="3:4" x14ac:dyDescent="0.2">
      <c r="C3864" s="62"/>
      <c r="D3864" s="62"/>
    </row>
    <row r="3865" spans="3:4" x14ac:dyDescent="0.2">
      <c r="C3865" s="62"/>
      <c r="D3865" s="62"/>
    </row>
    <row r="3866" spans="3:4" x14ac:dyDescent="0.2">
      <c r="C3866" s="62"/>
      <c r="D3866" s="62"/>
    </row>
    <row r="3867" spans="3:4" x14ac:dyDescent="0.2">
      <c r="C3867" s="62"/>
      <c r="D3867" s="62"/>
    </row>
    <row r="3868" spans="3:4" x14ac:dyDescent="0.2">
      <c r="C3868" s="62"/>
      <c r="D3868" s="62"/>
    </row>
    <row r="3869" spans="3:4" x14ac:dyDescent="0.2">
      <c r="C3869" s="62"/>
      <c r="D3869" s="62"/>
    </row>
    <row r="3870" spans="3:4" x14ac:dyDescent="0.2">
      <c r="C3870" s="62"/>
      <c r="D3870" s="62"/>
    </row>
    <row r="3871" spans="3:4" x14ac:dyDescent="0.2">
      <c r="C3871" s="62"/>
      <c r="D3871" s="62"/>
    </row>
    <row r="3872" spans="3:4" x14ac:dyDescent="0.2">
      <c r="C3872" s="62"/>
      <c r="D3872" s="62"/>
    </row>
    <row r="3873" spans="3:4" x14ac:dyDescent="0.2">
      <c r="C3873" s="62"/>
      <c r="D3873" s="62"/>
    </row>
    <row r="3874" spans="3:4" x14ac:dyDescent="0.2">
      <c r="C3874" s="62"/>
      <c r="D3874" s="62"/>
    </row>
    <row r="3875" spans="3:4" x14ac:dyDescent="0.2">
      <c r="C3875" s="62"/>
      <c r="D3875" s="62"/>
    </row>
    <row r="3876" spans="3:4" x14ac:dyDescent="0.2">
      <c r="C3876" s="62"/>
      <c r="D3876" s="62"/>
    </row>
    <row r="3877" spans="3:4" x14ac:dyDescent="0.2">
      <c r="C3877" s="62"/>
      <c r="D3877" s="62"/>
    </row>
    <row r="3878" spans="3:4" x14ac:dyDescent="0.2">
      <c r="C3878" s="62"/>
      <c r="D3878" s="62"/>
    </row>
    <row r="3879" spans="3:4" x14ac:dyDescent="0.2">
      <c r="C3879" s="62"/>
      <c r="D3879" s="62"/>
    </row>
    <row r="3880" spans="3:4" x14ac:dyDescent="0.2">
      <c r="C3880" s="62"/>
      <c r="D3880" s="62"/>
    </row>
    <row r="3881" spans="3:4" x14ac:dyDescent="0.2">
      <c r="C3881" s="62"/>
      <c r="D3881" s="62"/>
    </row>
    <row r="3882" spans="3:4" x14ac:dyDescent="0.2">
      <c r="C3882" s="62"/>
      <c r="D3882" s="62"/>
    </row>
    <row r="3883" spans="3:4" x14ac:dyDescent="0.2">
      <c r="C3883" s="62"/>
      <c r="D3883" s="62"/>
    </row>
    <row r="3884" spans="3:4" x14ac:dyDescent="0.2">
      <c r="C3884" s="62"/>
      <c r="D3884" s="62"/>
    </row>
    <row r="3885" spans="3:4" x14ac:dyDescent="0.2">
      <c r="C3885" s="62"/>
      <c r="D3885" s="62"/>
    </row>
    <row r="3886" spans="3:4" x14ac:dyDescent="0.2">
      <c r="C3886" s="62"/>
      <c r="D3886" s="62"/>
    </row>
    <row r="3887" spans="3:4" x14ac:dyDescent="0.2">
      <c r="C3887" s="62"/>
      <c r="D3887" s="62"/>
    </row>
    <row r="3888" spans="3:4" x14ac:dyDescent="0.2">
      <c r="C3888" s="62"/>
      <c r="D3888" s="62"/>
    </row>
    <row r="3889" spans="3:4" x14ac:dyDescent="0.2">
      <c r="C3889" s="62"/>
      <c r="D3889" s="62"/>
    </row>
    <row r="3890" spans="3:4" x14ac:dyDescent="0.2">
      <c r="C3890" s="62"/>
      <c r="D3890" s="62"/>
    </row>
    <row r="3891" spans="3:4" x14ac:dyDescent="0.2">
      <c r="C3891" s="62"/>
      <c r="D3891" s="62"/>
    </row>
    <row r="3892" spans="3:4" x14ac:dyDescent="0.2">
      <c r="C3892" s="62"/>
      <c r="D3892" s="62"/>
    </row>
    <row r="3893" spans="3:4" x14ac:dyDescent="0.2">
      <c r="C3893" s="62"/>
      <c r="D3893" s="62"/>
    </row>
    <row r="3894" spans="3:4" x14ac:dyDescent="0.2">
      <c r="C3894" s="62"/>
      <c r="D3894" s="62"/>
    </row>
    <row r="3895" spans="3:4" x14ac:dyDescent="0.2">
      <c r="C3895" s="62"/>
      <c r="D3895" s="62"/>
    </row>
    <row r="3896" spans="3:4" x14ac:dyDescent="0.2">
      <c r="C3896" s="62"/>
      <c r="D3896" s="62"/>
    </row>
    <row r="3897" spans="3:4" x14ac:dyDescent="0.2">
      <c r="C3897" s="62"/>
      <c r="D3897" s="62"/>
    </row>
    <row r="3898" spans="3:4" x14ac:dyDescent="0.2">
      <c r="C3898" s="62"/>
      <c r="D3898" s="62"/>
    </row>
    <row r="3899" spans="3:4" x14ac:dyDescent="0.2">
      <c r="C3899" s="62"/>
      <c r="D3899" s="62"/>
    </row>
    <row r="3900" spans="3:4" x14ac:dyDescent="0.2">
      <c r="C3900" s="62"/>
      <c r="D3900" s="62"/>
    </row>
    <row r="3901" spans="3:4" x14ac:dyDescent="0.2">
      <c r="C3901" s="62"/>
      <c r="D3901" s="62"/>
    </row>
    <row r="3902" spans="3:4" x14ac:dyDescent="0.2">
      <c r="C3902" s="62"/>
      <c r="D3902" s="62"/>
    </row>
    <row r="3903" spans="3:4" x14ac:dyDescent="0.2">
      <c r="C3903" s="62"/>
      <c r="D3903" s="62"/>
    </row>
    <row r="3904" spans="3:4" x14ac:dyDescent="0.2">
      <c r="C3904" s="62"/>
      <c r="D3904" s="62"/>
    </row>
    <row r="3905" spans="3:4" x14ac:dyDescent="0.2">
      <c r="C3905" s="62"/>
      <c r="D3905" s="62"/>
    </row>
    <row r="3906" spans="3:4" x14ac:dyDescent="0.2">
      <c r="C3906" s="62"/>
      <c r="D3906" s="62"/>
    </row>
    <row r="3907" spans="3:4" x14ac:dyDescent="0.2">
      <c r="C3907" s="62"/>
      <c r="D3907" s="62"/>
    </row>
    <row r="3908" spans="3:4" x14ac:dyDescent="0.2">
      <c r="C3908" s="62"/>
      <c r="D3908" s="62"/>
    </row>
    <row r="3909" spans="3:4" x14ac:dyDescent="0.2">
      <c r="C3909" s="62"/>
      <c r="D3909" s="62"/>
    </row>
    <row r="3910" spans="3:4" x14ac:dyDescent="0.2">
      <c r="C3910" s="62"/>
      <c r="D3910" s="62"/>
    </row>
    <row r="3911" spans="3:4" x14ac:dyDescent="0.2">
      <c r="C3911" s="62"/>
      <c r="D3911" s="62"/>
    </row>
    <row r="3912" spans="3:4" x14ac:dyDescent="0.2">
      <c r="C3912" s="62"/>
      <c r="D3912" s="62"/>
    </row>
    <row r="3913" spans="3:4" x14ac:dyDescent="0.2">
      <c r="C3913" s="62"/>
      <c r="D3913" s="62"/>
    </row>
    <row r="3914" spans="3:4" x14ac:dyDescent="0.2">
      <c r="C3914" s="62"/>
      <c r="D3914" s="62"/>
    </row>
    <row r="3915" spans="3:4" x14ac:dyDescent="0.2">
      <c r="C3915" s="62"/>
      <c r="D3915" s="62"/>
    </row>
    <row r="3916" spans="3:4" x14ac:dyDescent="0.2">
      <c r="C3916" s="62"/>
      <c r="D3916" s="62"/>
    </row>
    <row r="3917" spans="3:4" x14ac:dyDescent="0.2">
      <c r="C3917" s="62"/>
      <c r="D3917" s="62"/>
    </row>
    <row r="3918" spans="3:4" x14ac:dyDescent="0.2">
      <c r="C3918" s="62"/>
      <c r="D3918" s="62"/>
    </row>
    <row r="3919" spans="3:4" x14ac:dyDescent="0.2">
      <c r="C3919" s="62"/>
      <c r="D3919" s="62"/>
    </row>
    <row r="3920" spans="3:4" x14ac:dyDescent="0.2">
      <c r="C3920" s="62"/>
      <c r="D3920" s="62"/>
    </row>
    <row r="3921" spans="3:4" x14ac:dyDescent="0.2">
      <c r="C3921" s="62"/>
      <c r="D3921" s="62"/>
    </row>
    <row r="3922" spans="3:4" x14ac:dyDescent="0.2">
      <c r="C3922" s="62"/>
      <c r="D3922" s="62"/>
    </row>
    <row r="3923" spans="3:4" x14ac:dyDescent="0.2">
      <c r="C3923" s="62"/>
      <c r="D3923" s="62"/>
    </row>
    <row r="3924" spans="3:4" x14ac:dyDescent="0.2">
      <c r="C3924" s="62"/>
      <c r="D3924" s="62"/>
    </row>
    <row r="3925" spans="3:4" x14ac:dyDescent="0.2">
      <c r="C3925" s="62"/>
      <c r="D3925" s="62"/>
    </row>
  </sheetData>
  <sheetProtection sheet="1" objects="1" scenarios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19"/>
  <sheetViews>
    <sheetView workbookViewId="0">
      <selection activeCell="B49" sqref="B49"/>
    </sheetView>
  </sheetViews>
  <sheetFormatPr defaultRowHeight="12.75" x14ac:dyDescent="0.2"/>
  <cols>
    <col min="1" max="1" width="9.140625" style="4"/>
    <col min="2" max="2" width="12" style="4" customWidth="1"/>
    <col min="3" max="16384" width="9.140625" style="4"/>
  </cols>
  <sheetData>
    <row r="1" spans="1:20" ht="18" x14ac:dyDescent="0.25">
      <c r="A1" s="88" t="s">
        <v>145</v>
      </c>
      <c r="B1" s="16"/>
      <c r="C1" s="16"/>
      <c r="D1" s="17" t="s">
        <v>146</v>
      </c>
      <c r="E1" s="16"/>
      <c r="F1" s="16"/>
      <c r="G1" s="16"/>
      <c r="H1" s="16"/>
      <c r="K1" s="89" t="s">
        <v>147</v>
      </c>
      <c r="L1" s="16" t="s">
        <v>148</v>
      </c>
      <c r="M1" s="16">
        <f ca="1">F18*H18-G18*G18</f>
        <v>19.701300545505092</v>
      </c>
      <c r="N1" s="16"/>
      <c r="O1" s="16"/>
      <c r="P1" s="16"/>
      <c r="Q1" s="16"/>
      <c r="R1" s="16">
        <v>1</v>
      </c>
      <c r="S1" s="16" t="s">
        <v>149</v>
      </c>
      <c r="T1" s="16"/>
    </row>
    <row r="2" spans="1:20" x14ac:dyDescent="0.2">
      <c r="A2" s="16"/>
      <c r="B2" s="16"/>
      <c r="C2" s="16"/>
      <c r="D2" s="16"/>
      <c r="E2" s="16"/>
      <c r="F2" s="16"/>
      <c r="G2" s="16"/>
      <c r="H2" s="16"/>
      <c r="K2" s="89" t="s">
        <v>150</v>
      </c>
      <c r="L2" s="16" t="s">
        <v>151</v>
      </c>
      <c r="M2" s="16">
        <f ca="1">+D18*H18-F18*G18</f>
        <v>71.405709272806916</v>
      </c>
      <c r="N2" s="16"/>
      <c r="O2" s="16"/>
      <c r="P2" s="16"/>
      <c r="Q2" s="16"/>
      <c r="R2" s="16">
        <v>2</v>
      </c>
      <c r="S2" s="16" t="s">
        <v>87</v>
      </c>
      <c r="T2" s="16"/>
    </row>
    <row r="3" spans="1:20" ht="13.5" thickBot="1" x14ac:dyDescent="0.25">
      <c r="A3" s="16" t="s">
        <v>152</v>
      </c>
      <c r="B3" s="16" t="s">
        <v>153</v>
      </c>
      <c r="C3" s="16"/>
      <c r="D3" s="16"/>
      <c r="E3" s="90" t="s">
        <v>154</v>
      </c>
      <c r="F3" s="90" t="s">
        <v>155</v>
      </c>
      <c r="G3" s="90" t="s">
        <v>156</v>
      </c>
      <c r="H3" s="90" t="s">
        <v>157</v>
      </c>
      <c r="K3" s="89" t="s">
        <v>158</v>
      </c>
      <c r="L3" s="16" t="s">
        <v>159</v>
      </c>
      <c r="M3" s="16">
        <f ca="1">+D18*G18-F18*F18</f>
        <v>57.964805964640618</v>
      </c>
      <c r="N3" s="16"/>
      <c r="O3" s="16"/>
      <c r="P3" s="16"/>
      <c r="Q3" s="16"/>
      <c r="R3" s="16">
        <v>3</v>
      </c>
      <c r="S3" s="16" t="s">
        <v>160</v>
      </c>
      <c r="T3" s="16"/>
    </row>
    <row r="4" spans="1:20" x14ac:dyDescent="0.2">
      <c r="A4" s="16" t="s">
        <v>161</v>
      </c>
      <c r="B4" s="16" t="s">
        <v>162</v>
      </c>
      <c r="C4" s="16"/>
      <c r="D4" s="91" t="s">
        <v>163</v>
      </c>
      <c r="E4" s="92">
        <f ca="1">(E18*M1-I18*M2+J18*M3)/M7</f>
        <v>-6.7183536499479824E-3</v>
      </c>
      <c r="F4" s="93">
        <f ca="1">+E7/M7*M18</f>
        <v>3.6498205152002167E-2</v>
      </c>
      <c r="G4" s="94">
        <f>+B18</f>
        <v>0.01</v>
      </c>
      <c r="H4" s="95">
        <f ca="1">ABS(F4/E4)</f>
        <v>5.4326114780046977</v>
      </c>
      <c r="K4" s="89" t="s">
        <v>164</v>
      </c>
      <c r="L4" s="16" t="s">
        <v>165</v>
      </c>
      <c r="M4" s="16">
        <f ca="1">+D17*H18-F18*F18</f>
        <v>335.34113541110696</v>
      </c>
      <c r="N4" s="16"/>
      <c r="O4" s="16"/>
      <c r="P4" s="16"/>
      <c r="Q4" s="16"/>
      <c r="R4" s="16">
        <v>4</v>
      </c>
      <c r="S4" s="16" t="s">
        <v>166</v>
      </c>
      <c r="T4" s="16"/>
    </row>
    <row r="5" spans="1:20" x14ac:dyDescent="0.2">
      <c r="A5" s="16" t="s">
        <v>167</v>
      </c>
      <c r="B5" s="96">
        <v>40323</v>
      </c>
      <c r="C5" s="16"/>
      <c r="D5" s="97" t="s">
        <v>168</v>
      </c>
      <c r="E5" s="98">
        <f ca="1">+(-E18*M2+I18*M4-J18*M5)/M7</f>
        <v>-4.430799497959035E-2</v>
      </c>
      <c r="F5" s="99">
        <f ca="1">N18*E7/M7</f>
        <v>0.15058006319320708</v>
      </c>
      <c r="G5" s="100">
        <f>+B18/A18</f>
        <v>9.9999999999999995E-7</v>
      </c>
      <c r="H5" s="95">
        <f ca="1">ABS(F5/E5)</f>
        <v>3.3984851551637343</v>
      </c>
      <c r="K5" s="89" t="s">
        <v>169</v>
      </c>
      <c r="L5" s="16" t="s">
        <v>170</v>
      </c>
      <c r="M5" s="16">
        <f ca="1">+D17*G18-D18*F18</f>
        <v>307.48496054551015</v>
      </c>
      <c r="N5" s="16"/>
      <c r="O5" s="16"/>
      <c r="P5" s="16"/>
      <c r="Q5" s="16"/>
      <c r="R5" s="16">
        <v>5</v>
      </c>
      <c r="S5" s="16" t="s">
        <v>171</v>
      </c>
      <c r="T5" s="16"/>
    </row>
    <row r="6" spans="1:20" ht="13.5" thickBot="1" x14ac:dyDescent="0.25">
      <c r="A6" s="16"/>
      <c r="B6" s="16"/>
      <c r="C6" s="16"/>
      <c r="D6" s="101" t="s">
        <v>172</v>
      </c>
      <c r="E6" s="102">
        <f ca="1">+(E18*M3-I18*M5+J18*M6)/M7</f>
        <v>1.2613734125599025</v>
      </c>
      <c r="F6" s="103">
        <f ca="1">O18*E7/M7</f>
        <v>0.14203510915862788</v>
      </c>
      <c r="G6" s="104">
        <f>+B18/A18^2</f>
        <v>1E-10</v>
      </c>
      <c r="H6" s="95">
        <f ca="1">ABS(F6/E6)</f>
        <v>0.11260353813100737</v>
      </c>
      <c r="K6" s="105" t="s">
        <v>173</v>
      </c>
      <c r="L6" s="106" t="s">
        <v>174</v>
      </c>
      <c r="M6" s="106">
        <f ca="1">+D17*F18-D18*D18</f>
        <v>298.36185531750016</v>
      </c>
      <c r="N6" s="16"/>
      <c r="O6" s="16"/>
      <c r="P6" s="16"/>
      <c r="Q6" s="16"/>
      <c r="R6" s="16">
        <v>6</v>
      </c>
      <c r="S6" s="16" t="s">
        <v>175</v>
      </c>
      <c r="T6" s="16"/>
    </row>
    <row r="7" spans="1:20" x14ac:dyDescent="0.2">
      <c r="A7" s="57">
        <v>21</v>
      </c>
      <c r="B7" s="16"/>
      <c r="C7" s="16"/>
      <c r="D7" s="17" t="s">
        <v>176</v>
      </c>
      <c r="E7" s="107">
        <f ca="1">SQRT(L18/(D17-3))</f>
        <v>7.1907801083431686E-2</v>
      </c>
      <c r="F7" s="16"/>
      <c r="G7" s="108">
        <f>+B22</f>
        <v>6.9370149140013382E-4</v>
      </c>
      <c r="H7" s="16"/>
      <c r="K7" s="89" t="s">
        <v>177</v>
      </c>
      <c r="L7" s="16" t="s">
        <v>178</v>
      </c>
      <c r="M7" s="16">
        <f ca="1">+D17*M1-D18*M2+F18*M3</f>
        <v>76.472255053629397</v>
      </c>
      <c r="N7" s="16"/>
      <c r="O7" s="16"/>
      <c r="P7" s="16"/>
      <c r="Q7" s="16"/>
      <c r="R7" s="16">
        <v>7</v>
      </c>
      <c r="S7" s="16" t="s">
        <v>179</v>
      </c>
      <c r="T7" s="16"/>
    </row>
    <row r="8" spans="1:20" x14ac:dyDescent="0.2">
      <c r="A8" s="57">
        <f>20+COUNT(A21:A1397)</f>
        <v>92</v>
      </c>
      <c r="B8" s="16"/>
      <c r="C8" s="16"/>
      <c r="D8" s="17" t="s">
        <v>218</v>
      </c>
      <c r="E8" s="16"/>
      <c r="F8" s="118">
        <f ca="1">CORREL(INDIRECT(E12):INDIRECT(E13),INDIRECT(K12):INDIRECT(K13))</f>
        <v>0.97524984715605656</v>
      </c>
      <c r="G8" s="107"/>
      <c r="H8" s="16"/>
      <c r="I8" s="108"/>
      <c r="J8" s="16"/>
      <c r="K8" s="16"/>
      <c r="L8" s="16"/>
      <c r="M8" s="16"/>
      <c r="N8" s="16"/>
      <c r="O8" s="16"/>
      <c r="P8" s="16"/>
      <c r="Q8" s="16"/>
      <c r="R8" s="16">
        <v>8</v>
      </c>
      <c r="S8" s="16" t="s">
        <v>180</v>
      </c>
      <c r="T8" s="16"/>
    </row>
    <row r="9" spans="1:20" x14ac:dyDescent="0.2">
      <c r="A9" s="16"/>
      <c r="B9" s="16"/>
      <c r="C9" s="16"/>
      <c r="D9" s="16"/>
      <c r="E9" s="119">
        <f ca="1">E6*G6</f>
        <v>1.2613734125599025E-10</v>
      </c>
      <c r="F9" s="120">
        <f ca="1">H6</f>
        <v>0.11260353813100737</v>
      </c>
      <c r="G9" s="121">
        <f ca="1">F8</f>
        <v>0.97524984715605656</v>
      </c>
      <c r="H9" s="16"/>
      <c r="I9" s="108"/>
      <c r="J9" s="16"/>
      <c r="K9" s="16"/>
      <c r="L9" s="16"/>
      <c r="M9" s="16"/>
      <c r="N9" s="16"/>
      <c r="O9" s="16"/>
      <c r="P9" s="16"/>
      <c r="Q9" s="16"/>
      <c r="R9" s="16">
        <v>9</v>
      </c>
      <c r="S9" s="16" t="s">
        <v>111</v>
      </c>
      <c r="T9" s="16"/>
    </row>
    <row r="10" spans="1:20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>
        <v>10</v>
      </c>
      <c r="S10" s="16" t="s">
        <v>181</v>
      </c>
      <c r="T10" s="16"/>
    </row>
    <row r="11" spans="1:20" x14ac:dyDescent="0.2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>
        <v>11</v>
      </c>
      <c r="S11" s="16" t="s">
        <v>182</v>
      </c>
      <c r="T11" s="16"/>
    </row>
    <row r="12" spans="1:20" x14ac:dyDescent="0.2">
      <c r="A12" s="20" t="str">
        <f>A$15&amp;$C12</f>
        <v>A21</v>
      </c>
      <c r="B12" s="16" t="s">
        <v>183</v>
      </c>
      <c r="C12" s="109">
        <v>21</v>
      </c>
      <c r="D12" s="20" t="str">
        <f>D$15&amp;$C12</f>
        <v>D21</v>
      </c>
      <c r="E12" s="20" t="str">
        <f t="shared" ref="E12:O12" si="0">E15&amp;$C12</f>
        <v>E21</v>
      </c>
      <c r="F12" s="20" t="str">
        <f t="shared" si="0"/>
        <v>F21</v>
      </c>
      <c r="G12" s="20" t="str">
        <f t="shared" si="0"/>
        <v>G21</v>
      </c>
      <c r="H12" s="20" t="str">
        <f t="shared" si="0"/>
        <v>H21</v>
      </c>
      <c r="I12" s="20" t="str">
        <f t="shared" si="0"/>
        <v>I21</v>
      </c>
      <c r="J12" s="20" t="str">
        <f t="shared" si="0"/>
        <v>J21</v>
      </c>
      <c r="K12" s="20" t="str">
        <f t="shared" si="0"/>
        <v>K21</v>
      </c>
      <c r="L12" s="20" t="str">
        <f t="shared" si="0"/>
        <v>L21</v>
      </c>
      <c r="M12" s="20" t="str">
        <f t="shared" si="0"/>
        <v>M21</v>
      </c>
      <c r="N12" s="20" t="str">
        <f t="shared" si="0"/>
        <v>N21</v>
      </c>
      <c r="O12" s="20" t="str">
        <f t="shared" si="0"/>
        <v>O21</v>
      </c>
      <c r="P12" s="16"/>
      <c r="Q12" s="16"/>
      <c r="R12" s="16">
        <v>12</v>
      </c>
      <c r="S12" s="16" t="s">
        <v>184</v>
      </c>
      <c r="T12" s="16"/>
    </row>
    <row r="13" spans="1:20" x14ac:dyDescent="0.2">
      <c r="A13" s="20" t="str">
        <f>A$15&amp;$C13</f>
        <v>A92</v>
      </c>
      <c r="B13" s="16" t="s">
        <v>185</v>
      </c>
      <c r="C13" s="109">
        <v>92</v>
      </c>
      <c r="D13" s="20" t="str">
        <f>D$15&amp;$C13</f>
        <v>D92</v>
      </c>
      <c r="E13" s="20" t="str">
        <f t="shared" ref="E13:O13" si="1">E$15&amp;$C13</f>
        <v>E92</v>
      </c>
      <c r="F13" s="20" t="str">
        <f t="shared" si="1"/>
        <v>F92</v>
      </c>
      <c r="G13" s="20" t="str">
        <f t="shared" si="1"/>
        <v>G92</v>
      </c>
      <c r="H13" s="20" t="str">
        <f t="shared" si="1"/>
        <v>H92</v>
      </c>
      <c r="I13" s="20" t="str">
        <f t="shared" si="1"/>
        <v>I92</v>
      </c>
      <c r="J13" s="20" t="str">
        <f t="shared" si="1"/>
        <v>J92</v>
      </c>
      <c r="K13" s="20" t="str">
        <f t="shared" si="1"/>
        <v>K92</v>
      </c>
      <c r="L13" s="20" t="str">
        <f t="shared" si="1"/>
        <v>L92</v>
      </c>
      <c r="M13" s="20" t="str">
        <f t="shared" si="1"/>
        <v>M92</v>
      </c>
      <c r="N13" s="20" t="str">
        <f t="shared" si="1"/>
        <v>N92</v>
      </c>
      <c r="O13" s="20" t="str">
        <f t="shared" si="1"/>
        <v>O92</v>
      </c>
      <c r="P13" s="16"/>
      <c r="Q13" s="16"/>
      <c r="R13" s="16">
        <v>13</v>
      </c>
      <c r="S13" s="16" t="s">
        <v>186</v>
      </c>
      <c r="T13" s="16"/>
    </row>
    <row r="14" spans="1:20" x14ac:dyDescent="0.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>
        <v>14</v>
      </c>
      <c r="S14" s="16" t="s">
        <v>187</v>
      </c>
      <c r="T14" s="16"/>
    </row>
    <row r="15" spans="1:20" x14ac:dyDescent="0.2">
      <c r="A15" s="20" t="s">
        <v>149</v>
      </c>
      <c r="B15" s="16"/>
      <c r="C15" s="16"/>
      <c r="D15" s="20" t="str">
        <f t="shared" ref="D15:O15" si="2">VLOOKUP(D16,$R1:$S20,2,FALSE)</f>
        <v>D</v>
      </c>
      <c r="E15" s="20" t="str">
        <f t="shared" si="2"/>
        <v>E</v>
      </c>
      <c r="F15" s="20" t="str">
        <f t="shared" si="2"/>
        <v>F</v>
      </c>
      <c r="G15" s="20" t="str">
        <f t="shared" si="2"/>
        <v>G</v>
      </c>
      <c r="H15" s="20" t="str">
        <f t="shared" si="2"/>
        <v>H</v>
      </c>
      <c r="I15" s="20" t="str">
        <f t="shared" si="2"/>
        <v>I</v>
      </c>
      <c r="J15" s="20" t="str">
        <f t="shared" si="2"/>
        <v>J</v>
      </c>
      <c r="K15" s="20" t="str">
        <f t="shared" si="2"/>
        <v>K</v>
      </c>
      <c r="L15" s="20" t="str">
        <f t="shared" si="2"/>
        <v>L</v>
      </c>
      <c r="M15" s="20" t="str">
        <f t="shared" si="2"/>
        <v>M</v>
      </c>
      <c r="N15" s="20" t="str">
        <f t="shared" si="2"/>
        <v>N</v>
      </c>
      <c r="O15" s="20" t="str">
        <f t="shared" si="2"/>
        <v>O</v>
      </c>
      <c r="P15" s="16"/>
      <c r="Q15" s="16"/>
      <c r="R15" s="16">
        <v>15</v>
      </c>
      <c r="S15" s="16" t="s">
        <v>188</v>
      </c>
      <c r="T15" s="16"/>
    </row>
    <row r="16" spans="1:20" x14ac:dyDescent="0.2">
      <c r="A16" s="20">
        <f>COLUMN()</f>
        <v>1</v>
      </c>
      <c r="B16" s="16"/>
      <c r="C16" s="16"/>
      <c r="D16" s="20">
        <f>COLUMN()</f>
        <v>4</v>
      </c>
      <c r="E16" s="20">
        <f>COLUMN()</f>
        <v>5</v>
      </c>
      <c r="F16" s="20">
        <f>COLUMN()</f>
        <v>6</v>
      </c>
      <c r="G16" s="20">
        <f>COLUMN()</f>
        <v>7</v>
      </c>
      <c r="H16" s="20">
        <f>COLUMN()</f>
        <v>8</v>
      </c>
      <c r="I16" s="20">
        <f>COLUMN()</f>
        <v>9</v>
      </c>
      <c r="J16" s="20">
        <f>COLUMN()</f>
        <v>10</v>
      </c>
      <c r="K16" s="20">
        <f>COLUMN()</f>
        <v>11</v>
      </c>
      <c r="L16" s="20">
        <f>COLUMN()</f>
        <v>12</v>
      </c>
      <c r="M16" s="20">
        <f>COLUMN()</f>
        <v>13</v>
      </c>
      <c r="N16" s="20">
        <f>COLUMN()</f>
        <v>14</v>
      </c>
      <c r="O16" s="20">
        <f>COLUMN()</f>
        <v>15</v>
      </c>
      <c r="P16" s="16"/>
      <c r="Q16" s="16"/>
      <c r="R16" s="16">
        <v>16</v>
      </c>
      <c r="S16" s="16" t="s">
        <v>189</v>
      </c>
      <c r="T16" s="16"/>
    </row>
    <row r="17" spans="1:20" x14ac:dyDescent="0.2">
      <c r="A17" s="17" t="s">
        <v>190</v>
      </c>
      <c r="B17" s="16"/>
      <c r="C17" s="16" t="s">
        <v>191</v>
      </c>
      <c r="D17" s="16">
        <f>C13-C12+1</f>
        <v>72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v>17</v>
      </c>
      <c r="S17" s="16" t="s">
        <v>192</v>
      </c>
      <c r="T17" s="16"/>
    </row>
    <row r="18" spans="1:20" x14ac:dyDescent="0.2">
      <c r="A18" s="110">
        <v>10000</v>
      </c>
      <c r="B18" s="110">
        <v>0.01</v>
      </c>
      <c r="C18" s="16" t="s">
        <v>193</v>
      </c>
      <c r="D18" s="16">
        <f ca="1">SUM(INDIRECT(D12):INDIRECT(D13))</f>
        <v>45.525449999999999</v>
      </c>
      <c r="E18" s="16">
        <f ca="1">SUM(INDIRECT(E12):INDIRECT(E13))</f>
        <v>39.03561092884047</v>
      </c>
      <c r="F18" s="16">
        <f ca="1">SUM(INDIRECT(F12):INDIRECT(F13))</f>
        <v>32.929561847500004</v>
      </c>
      <c r="G18" s="16">
        <f ca="1">SUM(INDIRECT(G12):INDIRECT(G13))</f>
        <v>25.091917804941378</v>
      </c>
      <c r="H18" s="16">
        <f ca="1">SUM(INDIRECT(H12):INDIRECT(H13))</f>
        <v>19.718016373325483</v>
      </c>
      <c r="I18" s="16">
        <f ca="1">SUM(INDIRECT(I12):INDIRECT(I13))</f>
        <v>29.885379055097367</v>
      </c>
      <c r="J18" s="16">
        <f ca="1">SUM(INDIRECT(J12):INDIRECT(J13))</f>
        <v>23.538776591573235</v>
      </c>
      <c r="K18" s="16"/>
      <c r="L18" s="16">
        <f ca="1">SUM(INDIRECT(L12):INDIRECT(L13))</f>
        <v>0.35678049810915208</v>
      </c>
      <c r="M18" s="16">
        <f ca="1">SQRT(SUM(INDIRECT(M12):INDIRECT(M13)))</f>
        <v>38.814982676847549</v>
      </c>
      <c r="N18" s="16">
        <f ca="1">SQRT(SUM(INDIRECT(N12):INDIRECT(N13)))</f>
        <v>160.13835529669376</v>
      </c>
      <c r="O18" s="16">
        <f ca="1">SQRT(SUM(INDIRECT(O12):INDIRECT(O13)))</f>
        <v>151.05099767334346</v>
      </c>
      <c r="P18" s="16"/>
      <c r="Q18" s="16"/>
      <c r="R18" s="16">
        <v>18</v>
      </c>
      <c r="S18" s="16" t="s">
        <v>194</v>
      </c>
      <c r="T18" s="16"/>
    </row>
    <row r="19" spans="1:20" x14ac:dyDescent="0.2">
      <c r="A19" s="111" t="s">
        <v>195</v>
      </c>
      <c r="B19" s="16"/>
      <c r="C19" s="16"/>
      <c r="D19" s="112" t="s">
        <v>196</v>
      </c>
      <c r="E19" s="112" t="s">
        <v>197</v>
      </c>
      <c r="F19" s="112" t="s">
        <v>198</v>
      </c>
      <c r="G19" s="112" t="s">
        <v>199</v>
      </c>
      <c r="H19" s="112" t="s">
        <v>200</v>
      </c>
      <c r="I19" s="112" t="s">
        <v>201</v>
      </c>
      <c r="J19" s="112" t="s">
        <v>202</v>
      </c>
      <c r="K19" s="113"/>
      <c r="L19" s="113"/>
      <c r="M19" s="113"/>
      <c r="N19" s="113"/>
      <c r="O19" s="113"/>
      <c r="P19" s="16"/>
      <c r="Q19" s="16"/>
      <c r="R19" s="16">
        <v>19</v>
      </c>
      <c r="S19" s="16" t="s">
        <v>203</v>
      </c>
      <c r="T19" s="16"/>
    </row>
    <row r="20" spans="1:20" ht="15" thickBot="1" x14ac:dyDescent="0.25">
      <c r="A20" s="19" t="s">
        <v>204</v>
      </c>
      <c r="B20" s="19" t="s">
        <v>205</v>
      </c>
      <c r="C20" s="16"/>
      <c r="D20" s="114" t="s">
        <v>204</v>
      </c>
      <c r="E20" s="114" t="s">
        <v>205</v>
      </c>
      <c r="F20" s="114" t="s">
        <v>206</v>
      </c>
      <c r="G20" s="114" t="s">
        <v>207</v>
      </c>
      <c r="H20" s="114" t="s">
        <v>208</v>
      </c>
      <c r="I20" s="114" t="s">
        <v>209</v>
      </c>
      <c r="J20" s="114" t="s">
        <v>210</v>
      </c>
      <c r="K20" s="115" t="s">
        <v>211</v>
      </c>
      <c r="L20" s="114" t="s">
        <v>212</v>
      </c>
      <c r="M20" s="114" t="s">
        <v>213</v>
      </c>
      <c r="N20" s="114" t="s">
        <v>214</v>
      </c>
      <c r="O20" s="114" t="s">
        <v>215</v>
      </c>
      <c r="P20" s="90" t="s">
        <v>216</v>
      </c>
      <c r="Q20" s="16"/>
      <c r="R20" s="16">
        <v>20</v>
      </c>
      <c r="S20" s="16" t="s">
        <v>217</v>
      </c>
      <c r="T20" s="16"/>
    </row>
    <row r="21" spans="1:20" x14ac:dyDescent="0.2">
      <c r="A21" s="116">
        <v>725</v>
      </c>
      <c r="B21" s="116">
        <v>-1.5507039643125609E-4</v>
      </c>
      <c r="C21" s="16"/>
      <c r="D21" s="117">
        <f t="shared" ref="D21:D52" si="3">A21/A$18</f>
        <v>7.2499999999999995E-2</v>
      </c>
      <c r="E21" s="117">
        <f t="shared" ref="E21:E52" si="4">B21/B$18</f>
        <v>-1.5507039643125609E-2</v>
      </c>
      <c r="F21" s="57">
        <f t="shared" ref="F21:F52" si="5">D21*D21</f>
        <v>5.2562499999999996E-3</v>
      </c>
      <c r="G21" s="57">
        <f t="shared" ref="G21:G52" si="6">D21*F21</f>
        <v>3.8107812499999996E-4</v>
      </c>
      <c r="H21" s="57">
        <f t="shared" ref="H21:H52" si="7">F21*F21</f>
        <v>2.7628164062499995E-5</v>
      </c>
      <c r="I21" s="57">
        <f t="shared" ref="I21:I52" si="8">E21*D21</f>
        <v>-1.1242603741266066E-3</v>
      </c>
      <c r="J21" s="57">
        <f t="shared" ref="J21:J52" si="9">I21*D21</f>
        <v>-8.1508877124178972E-5</v>
      </c>
      <c r="K21" s="57">
        <f t="shared" ref="K21:K52" ca="1" si="10">+E$4+E$5*D21+E$6*D21^2</f>
        <v>-3.3005892862002957E-3</v>
      </c>
      <c r="L21" s="57">
        <f t="shared" ref="L21:L52" ca="1" si="11">+(K21-E21)^2</f>
        <v>1.4899743031608211E-4</v>
      </c>
      <c r="M21" s="57">
        <f t="shared" ref="M21:M52" ca="1" si="12">(M$1-M$2*D21+M$3*F21)^2</f>
        <v>219.90114310743445</v>
      </c>
      <c r="N21" s="57">
        <f t="shared" ref="N21:N52" ca="1" si="13">(-M$2+M$4*D21-M$5*F21)^2</f>
        <v>2372.6343654992879</v>
      </c>
      <c r="O21" s="57">
        <f t="shared" ref="O21:O52" ca="1" si="14">+(M$3-D21*M$5+F21*M$6)^2</f>
        <v>1386.8481985714659</v>
      </c>
      <c r="P21" s="16">
        <f t="shared" ref="P21:P52" ca="1" si="15">+E21-K21</f>
        <v>-1.2206450356925313E-2</v>
      </c>
      <c r="Q21" s="16"/>
      <c r="R21" s="16"/>
      <c r="S21" s="16"/>
      <c r="T21" s="16"/>
    </row>
    <row r="22" spans="1:20" x14ac:dyDescent="0.2">
      <c r="A22" s="116">
        <v>762.5</v>
      </c>
      <c r="B22" s="116">
        <v>6.9370149140013382E-4</v>
      </c>
      <c r="C22" s="16"/>
      <c r="D22" s="117">
        <f t="shared" si="3"/>
        <v>7.6249999999999998E-2</v>
      </c>
      <c r="E22" s="117">
        <f t="shared" si="4"/>
        <v>6.9370149140013382E-2</v>
      </c>
      <c r="F22" s="57">
        <f t="shared" si="5"/>
        <v>5.8140624999999998E-3</v>
      </c>
      <c r="G22" s="57">
        <f t="shared" si="6"/>
        <v>4.4332226562499998E-4</v>
      </c>
      <c r="H22" s="57">
        <f t="shared" si="7"/>
        <v>3.3803322753906244E-5</v>
      </c>
      <c r="I22" s="57">
        <f t="shared" si="8"/>
        <v>5.2894738719260204E-3</v>
      </c>
      <c r="J22" s="57">
        <f t="shared" si="9"/>
        <v>4.0332238273435903E-4</v>
      </c>
      <c r="K22" s="57">
        <f t="shared" ca="1" si="10"/>
        <v>-2.7631344106801882E-3</v>
      </c>
      <c r="L22" s="57">
        <f t="shared" ca="1" si="11"/>
        <v>5.2032105958047595E-3</v>
      </c>
      <c r="M22" s="57">
        <f t="shared" ca="1" si="12"/>
        <v>212.97392619456014</v>
      </c>
      <c r="N22" s="57">
        <f t="shared" ca="1" si="13"/>
        <v>2268.015323082142</v>
      </c>
      <c r="O22" s="57">
        <f t="shared" ca="1" si="14"/>
        <v>1314.3359985465834</v>
      </c>
      <c r="P22" s="16">
        <f t="shared" ca="1" si="15"/>
        <v>7.2133283550693567E-2</v>
      </c>
      <c r="Q22" s="16"/>
      <c r="R22" s="16"/>
      <c r="S22" s="16"/>
      <c r="T22" s="16"/>
    </row>
    <row r="23" spans="1:20" x14ac:dyDescent="0.2">
      <c r="A23" s="116">
        <v>1279</v>
      </c>
      <c r="B23" s="116">
        <v>-1.0202102930634283E-3</v>
      </c>
      <c r="C23" s="16"/>
      <c r="D23" s="117">
        <f t="shared" si="3"/>
        <v>0.12790000000000001</v>
      </c>
      <c r="E23" s="117">
        <f t="shared" si="4"/>
        <v>-0.10202102930634283</v>
      </c>
      <c r="F23" s="57">
        <f t="shared" si="5"/>
        <v>1.6358410000000004E-2</v>
      </c>
      <c r="G23" s="57">
        <f t="shared" si="6"/>
        <v>2.0922406390000009E-3</v>
      </c>
      <c r="H23" s="57">
        <f t="shared" si="7"/>
        <v>2.6759757772810012E-4</v>
      </c>
      <c r="I23" s="57">
        <f t="shared" si="8"/>
        <v>-1.3048489648281248E-2</v>
      </c>
      <c r="J23" s="57">
        <f t="shared" si="9"/>
        <v>-1.6689018260151718E-3</v>
      </c>
      <c r="K23" s="57">
        <f t="shared" ca="1" si="10"/>
        <v>8.2487172379164496E-3</v>
      </c>
      <c r="L23" s="57">
        <f t="shared" ca="1" si="11"/>
        <v>1.215941700293518E-2</v>
      </c>
      <c r="M23" s="57">
        <f t="shared" ca="1" si="12"/>
        <v>132.63489463258435</v>
      </c>
      <c r="N23" s="57">
        <f t="shared" ca="1" si="13"/>
        <v>1125.303462354572</v>
      </c>
      <c r="O23" s="57">
        <f t="shared" ca="1" si="14"/>
        <v>553.10596964468766</v>
      </c>
      <c r="P23" s="16">
        <f t="shared" ca="1" si="15"/>
        <v>-0.11026974654425928</v>
      </c>
      <c r="Q23" s="16"/>
      <c r="R23" s="16"/>
      <c r="S23" s="16"/>
      <c r="T23" s="16"/>
    </row>
    <row r="24" spans="1:20" x14ac:dyDescent="0.2">
      <c r="A24" s="116">
        <v>1451</v>
      </c>
      <c r="B24" s="116">
        <v>7.7472821431001648E-4</v>
      </c>
      <c r="C24" s="16"/>
      <c r="D24" s="117">
        <f t="shared" si="3"/>
        <v>0.14510000000000001</v>
      </c>
      <c r="E24" s="117">
        <f t="shared" si="4"/>
        <v>7.7472821431001648E-2</v>
      </c>
      <c r="F24" s="57">
        <f t="shared" si="5"/>
        <v>2.1054010000000001E-2</v>
      </c>
      <c r="G24" s="57">
        <f t="shared" si="6"/>
        <v>3.0549368510000004E-3</v>
      </c>
      <c r="H24" s="57">
        <f t="shared" si="7"/>
        <v>4.4327133708010007E-4</v>
      </c>
      <c r="I24" s="57">
        <f t="shared" si="8"/>
        <v>1.124130638963834E-2</v>
      </c>
      <c r="J24" s="57">
        <f t="shared" si="9"/>
        <v>1.6311135571365233E-3</v>
      </c>
      <c r="K24" s="57">
        <f t="shared" ca="1" si="10"/>
        <v>1.3409524720283773E-2</v>
      </c>
      <c r="L24" s="57">
        <f t="shared" ca="1" si="11"/>
        <v>4.1041059854454763E-3</v>
      </c>
      <c r="M24" s="57">
        <f t="shared" ca="1" si="12"/>
        <v>111.52888579534195</v>
      </c>
      <c r="N24" s="57">
        <f t="shared" ca="1" si="13"/>
        <v>853.89617672990994</v>
      </c>
      <c r="O24" s="57">
        <f t="shared" ca="1" si="14"/>
        <v>385.35463296295143</v>
      </c>
      <c r="P24" s="16">
        <f t="shared" ca="1" si="15"/>
        <v>6.4063296710717879E-2</v>
      </c>
      <c r="Q24" s="16"/>
      <c r="R24" s="16"/>
      <c r="S24" s="16"/>
      <c r="T24" s="16"/>
    </row>
    <row r="25" spans="1:20" x14ac:dyDescent="0.2">
      <c r="A25" s="116">
        <v>1463.5</v>
      </c>
      <c r="B25" s="116">
        <v>-4.0354660450248048E-4</v>
      </c>
      <c r="C25" s="16"/>
      <c r="D25" s="117">
        <f t="shared" si="3"/>
        <v>0.14635000000000001</v>
      </c>
      <c r="E25" s="117">
        <f t="shared" si="4"/>
        <v>-4.0354660450248048E-2</v>
      </c>
      <c r="F25" s="57">
        <f t="shared" si="5"/>
        <v>2.1418322500000003E-2</v>
      </c>
      <c r="G25" s="57">
        <f t="shared" si="6"/>
        <v>3.1345714978750008E-3</v>
      </c>
      <c r="H25" s="57">
        <f t="shared" si="7"/>
        <v>4.5874453871400637E-4</v>
      </c>
      <c r="I25" s="57">
        <f t="shared" si="8"/>
        <v>-5.9059045568938019E-3</v>
      </c>
      <c r="J25" s="57">
        <f t="shared" si="9"/>
        <v>-8.6432913190140793E-4</v>
      </c>
      <c r="K25" s="57">
        <f t="shared" ca="1" si="10"/>
        <v>1.3813673827922516E-2</v>
      </c>
      <c r="L25" s="57">
        <f t="shared" ca="1" si="11"/>
        <v>2.9342084384716277E-3</v>
      </c>
      <c r="M25" s="57">
        <f t="shared" ca="1" si="12"/>
        <v>110.09431692435925</v>
      </c>
      <c r="N25" s="57">
        <f t="shared" ca="1" si="13"/>
        <v>836.03941352807658</v>
      </c>
      <c r="O25" s="57">
        <f t="shared" ca="1" si="14"/>
        <v>374.60798991911196</v>
      </c>
      <c r="P25" s="16">
        <f t="shared" ca="1" si="15"/>
        <v>-5.4168334278170562E-2</v>
      </c>
      <c r="Q25" s="16"/>
      <c r="R25" s="16"/>
      <c r="S25" s="16"/>
      <c r="T25" s="16"/>
    </row>
    <row r="26" spans="1:20" x14ac:dyDescent="0.2">
      <c r="A26" s="116">
        <v>1595.5</v>
      </c>
      <c r="B26" s="116">
        <v>8.0187133426079527E-4</v>
      </c>
      <c r="C26" s="16"/>
      <c r="D26" s="117">
        <f t="shared" si="3"/>
        <v>0.15955</v>
      </c>
      <c r="E26" s="117">
        <f t="shared" si="4"/>
        <v>8.0187133426079527E-2</v>
      </c>
      <c r="F26" s="57">
        <f t="shared" si="5"/>
        <v>2.54562025E-2</v>
      </c>
      <c r="G26" s="57">
        <f t="shared" si="6"/>
        <v>4.0615371088749998E-3</v>
      </c>
      <c r="H26" s="57">
        <f t="shared" si="7"/>
        <v>6.4801824572100625E-4</v>
      </c>
      <c r="I26" s="57">
        <f t="shared" si="8"/>
        <v>1.2793857138130988E-2</v>
      </c>
      <c r="J26" s="57">
        <f t="shared" si="9"/>
        <v>2.0412599063887992E-3</v>
      </c>
      <c r="K26" s="57">
        <f t="shared" ca="1" si="10"/>
        <v>1.8322082769299301E-2</v>
      </c>
      <c r="L26" s="57">
        <f t="shared" ca="1" si="11"/>
        <v>3.8272844927659832E-3</v>
      </c>
      <c r="M26" s="57">
        <f t="shared" ca="1" si="12"/>
        <v>95.728289338883769</v>
      </c>
      <c r="N26" s="57">
        <f t="shared" ca="1" si="13"/>
        <v>662.00359587747766</v>
      </c>
      <c r="O26" s="57">
        <f t="shared" ca="1" si="14"/>
        <v>272.27443100387023</v>
      </c>
      <c r="P26" s="16">
        <f t="shared" ca="1" si="15"/>
        <v>6.1865050656780225E-2</v>
      </c>
      <c r="Q26" s="16"/>
      <c r="R26" s="16"/>
      <c r="S26" s="16"/>
      <c r="T26" s="16"/>
    </row>
    <row r="27" spans="1:20" x14ac:dyDescent="0.2">
      <c r="A27" s="116">
        <v>1706.5</v>
      </c>
      <c r="B27" s="116">
        <v>5.2279094961704686E-4</v>
      </c>
      <c r="C27" s="16"/>
      <c r="D27" s="117">
        <f t="shared" si="3"/>
        <v>0.17065</v>
      </c>
      <c r="E27" s="117">
        <f t="shared" si="4"/>
        <v>5.2279094961704686E-2</v>
      </c>
      <c r="F27" s="57">
        <f t="shared" si="5"/>
        <v>2.9121422499999997E-2</v>
      </c>
      <c r="G27" s="57">
        <f t="shared" si="6"/>
        <v>4.9695707496249996E-3</v>
      </c>
      <c r="H27" s="57">
        <f t="shared" si="7"/>
        <v>8.4805724842350609E-4</v>
      </c>
      <c r="I27" s="57">
        <f t="shared" si="8"/>
        <v>8.9214275552149044E-3</v>
      </c>
      <c r="J27" s="57">
        <f t="shared" si="9"/>
        <v>1.5224416122974235E-3</v>
      </c>
      <c r="K27" s="57">
        <f t="shared" ca="1" si="10"/>
        <v>2.2453475084208654E-2</v>
      </c>
      <c r="L27" s="57">
        <f t="shared" ca="1" si="11"/>
        <v>8.8956760107688636E-4</v>
      </c>
      <c r="M27" s="57">
        <f t="shared" ca="1" si="12"/>
        <v>84.712398549460346</v>
      </c>
      <c r="N27" s="57">
        <f t="shared" ca="1" si="13"/>
        <v>535.1886169166861</v>
      </c>
      <c r="O27" s="57">
        <f t="shared" ca="1" si="14"/>
        <v>201.1069749958337</v>
      </c>
      <c r="P27" s="16">
        <f t="shared" ca="1" si="15"/>
        <v>2.9825619877496032E-2</v>
      </c>
      <c r="Q27" s="16"/>
      <c r="R27" s="16"/>
      <c r="S27" s="16"/>
      <c r="T27" s="16"/>
    </row>
    <row r="28" spans="1:20" x14ac:dyDescent="0.2">
      <c r="A28" s="116">
        <v>1775.5</v>
      </c>
      <c r="B28" s="116">
        <v>-3.7831667577847838E-4</v>
      </c>
      <c r="C28" s="16"/>
      <c r="D28" s="117">
        <f t="shared" si="3"/>
        <v>0.17755000000000001</v>
      </c>
      <c r="E28" s="117">
        <f t="shared" si="4"/>
        <v>-3.7831667577847838E-2</v>
      </c>
      <c r="F28" s="57">
        <f t="shared" si="5"/>
        <v>3.1524002500000002E-2</v>
      </c>
      <c r="G28" s="57">
        <f t="shared" si="6"/>
        <v>5.5970866438750004E-3</v>
      </c>
      <c r="H28" s="57">
        <f t="shared" si="7"/>
        <v>9.9376273362000635E-4</v>
      </c>
      <c r="I28" s="57">
        <f t="shared" si="8"/>
        <v>-6.7170125784468846E-3</v>
      </c>
      <c r="J28" s="57">
        <f t="shared" si="9"/>
        <v>-1.1926055833032445E-3</v>
      </c>
      <c r="K28" s="57">
        <f t="shared" ca="1" si="10"/>
        <v>2.5178300452397648E-2</v>
      </c>
      <c r="L28" s="57">
        <f t="shared" ca="1" si="11"/>
        <v>3.9702560711725584E-3</v>
      </c>
      <c r="M28" s="57">
        <f t="shared" ca="1" si="12"/>
        <v>78.331342324546796</v>
      </c>
      <c r="N28" s="57">
        <f t="shared" ca="1" si="13"/>
        <v>464.7925224461116</v>
      </c>
      <c r="O28" s="57">
        <f t="shared" ca="1" si="14"/>
        <v>163.23668041014804</v>
      </c>
      <c r="P28" s="16">
        <f t="shared" ca="1" si="15"/>
        <v>-6.3009968030245486E-2</v>
      </c>
      <c r="Q28" s="16"/>
      <c r="R28" s="16"/>
      <c r="S28" s="16"/>
      <c r="T28" s="16"/>
    </row>
    <row r="29" spans="1:20" x14ac:dyDescent="0.2">
      <c r="A29" s="116">
        <v>1808.5</v>
      </c>
      <c r="B29" s="116">
        <v>5.5606844398425892E-4</v>
      </c>
      <c r="C29" s="16"/>
      <c r="D29" s="117">
        <f t="shared" si="3"/>
        <v>0.18085000000000001</v>
      </c>
      <c r="E29" s="117">
        <f t="shared" si="4"/>
        <v>5.5606844398425892E-2</v>
      </c>
      <c r="F29" s="57">
        <f t="shared" si="5"/>
        <v>3.2706722500000007E-2</v>
      </c>
      <c r="G29" s="57">
        <f t="shared" si="6"/>
        <v>5.915010764125002E-3</v>
      </c>
      <c r="H29" s="57">
        <f t="shared" si="7"/>
        <v>1.0697296966920068E-3</v>
      </c>
      <c r="I29" s="57">
        <f t="shared" si="8"/>
        <v>1.0056497809455323E-2</v>
      </c>
      <c r="J29" s="57">
        <f t="shared" si="9"/>
        <v>1.8187176288399953E-3</v>
      </c>
      <c r="K29" s="57">
        <f t="shared" ca="1" si="10"/>
        <v>2.6523935631467863E-2</v>
      </c>
      <c r="L29" s="57">
        <f t="shared" ca="1" si="11"/>
        <v>8.4581558234720418E-4</v>
      </c>
      <c r="M29" s="57">
        <f t="shared" ca="1" si="12"/>
        <v>75.401728138239065</v>
      </c>
      <c r="N29" s="57">
        <f t="shared" ca="1" si="13"/>
        <v>433.30961168055285</v>
      </c>
      <c r="O29" s="57">
        <f t="shared" ca="1" si="14"/>
        <v>146.76327285224508</v>
      </c>
      <c r="P29" s="16">
        <f t="shared" ca="1" si="15"/>
        <v>2.9082908766958029E-2</v>
      </c>
      <c r="Q29" s="16"/>
      <c r="R29" s="16"/>
      <c r="S29" s="16"/>
      <c r="T29" s="16"/>
    </row>
    <row r="30" spans="1:20" x14ac:dyDescent="0.2">
      <c r="A30" s="116">
        <v>2358</v>
      </c>
      <c r="B30" s="116">
        <v>1.2710747978417203E-4</v>
      </c>
      <c r="C30" s="16"/>
      <c r="D30" s="117">
        <f t="shared" si="3"/>
        <v>0.23580000000000001</v>
      </c>
      <c r="E30" s="117">
        <f t="shared" si="4"/>
        <v>1.2710747978417203E-2</v>
      </c>
      <c r="F30" s="57">
        <f t="shared" si="5"/>
        <v>5.5601640000000008E-2</v>
      </c>
      <c r="G30" s="57">
        <f t="shared" si="6"/>
        <v>1.3110866712000003E-2</v>
      </c>
      <c r="H30" s="57">
        <f t="shared" si="7"/>
        <v>3.0915423706896011E-3</v>
      </c>
      <c r="I30" s="57">
        <f t="shared" si="8"/>
        <v>2.9971943733107767E-3</v>
      </c>
      <c r="J30" s="57">
        <f t="shared" si="9"/>
        <v>7.0673843322668114E-4</v>
      </c>
      <c r="K30" s="57">
        <f t="shared" ca="1" si="10"/>
        <v>5.2968251524591795E-2</v>
      </c>
      <c r="L30" s="57">
        <f t="shared" ca="1" si="11"/>
        <v>1.6206665917702597E-3</v>
      </c>
      <c r="M30" s="57">
        <f t="shared" ca="1" si="12"/>
        <v>37.048800354122733</v>
      </c>
      <c r="N30" s="57">
        <f t="shared" ca="1" si="13"/>
        <v>88.904864727344446</v>
      </c>
      <c r="O30" s="57">
        <f t="shared" ca="1" si="14"/>
        <v>4.1994695686403807</v>
      </c>
      <c r="P30" s="16">
        <f t="shared" ca="1" si="15"/>
        <v>-4.0257503546174592E-2</v>
      </c>
      <c r="Q30" s="16"/>
      <c r="R30" s="16"/>
      <c r="S30" s="16"/>
      <c r="T30" s="16"/>
    </row>
    <row r="31" spans="1:20" x14ac:dyDescent="0.2">
      <c r="A31" s="116">
        <v>2489</v>
      </c>
      <c r="B31" s="116">
        <v>-1.3721260620513931E-4</v>
      </c>
      <c r="C31" s="16"/>
      <c r="D31" s="117">
        <f t="shared" si="3"/>
        <v>0.24890000000000001</v>
      </c>
      <c r="E31" s="117">
        <f t="shared" si="4"/>
        <v>-1.3721260620513931E-2</v>
      </c>
      <c r="F31" s="57">
        <f t="shared" si="5"/>
        <v>6.1951210000000007E-2</v>
      </c>
      <c r="G31" s="57">
        <f t="shared" si="6"/>
        <v>1.5419656169000002E-2</v>
      </c>
      <c r="H31" s="57">
        <f t="shared" si="7"/>
        <v>3.837952420464101E-3</v>
      </c>
      <c r="I31" s="57">
        <f t="shared" si="8"/>
        <v>-3.4152217684459175E-3</v>
      </c>
      <c r="J31" s="57">
        <f t="shared" si="9"/>
        <v>-8.5004869816618887E-4</v>
      </c>
      <c r="K31" s="57">
        <f t="shared" ca="1" si="10"/>
        <v>6.0396995569547147E-2</v>
      </c>
      <c r="L31" s="57">
        <f t="shared" ca="1" si="11"/>
        <v>5.4935159006555268E-3</v>
      </c>
      <c r="M31" s="57">
        <f t="shared" ca="1" si="12"/>
        <v>30.463879842525376</v>
      </c>
      <c r="N31" s="57">
        <f t="shared" ca="1" si="13"/>
        <v>48.837259791327192</v>
      </c>
      <c r="O31" s="57">
        <f t="shared" ca="1" si="14"/>
        <v>7.1103279168855905E-3</v>
      </c>
      <c r="P31" s="16">
        <f t="shared" ca="1" si="15"/>
        <v>-7.4118256190061071E-2</v>
      </c>
      <c r="Q31" s="16"/>
      <c r="R31" s="16"/>
      <c r="S31" s="16"/>
      <c r="T31" s="16"/>
    </row>
    <row r="32" spans="1:20" x14ac:dyDescent="0.2">
      <c r="A32" s="116">
        <v>2489.5</v>
      </c>
      <c r="B32" s="116">
        <v>2.4765639682300389E-4</v>
      </c>
      <c r="C32" s="16"/>
      <c r="D32" s="117">
        <f t="shared" si="3"/>
        <v>0.24895</v>
      </c>
      <c r="E32" s="117">
        <f t="shared" si="4"/>
        <v>2.4765639682300389E-2</v>
      </c>
      <c r="F32" s="57">
        <f t="shared" si="5"/>
        <v>6.1976102500000005E-2</v>
      </c>
      <c r="G32" s="57">
        <f t="shared" si="6"/>
        <v>1.5428950717375002E-2</v>
      </c>
      <c r="H32" s="57">
        <f t="shared" si="7"/>
        <v>3.841037281090507E-3</v>
      </c>
      <c r="I32" s="57">
        <f t="shared" si="8"/>
        <v>6.165405998908682E-3</v>
      </c>
      <c r="J32" s="57">
        <f t="shared" si="9"/>
        <v>1.5348778234283164E-3</v>
      </c>
      <c r="K32" s="57">
        <f t="shared" ca="1" si="10"/>
        <v>6.0426178907470318E-2</v>
      </c>
      <c r="L32" s="57">
        <f t="shared" ca="1" si="11"/>
        <v>1.2716740578298832E-3</v>
      </c>
      <c r="M32" s="57">
        <f t="shared" ca="1" si="12"/>
        <v>30.440400423626908</v>
      </c>
      <c r="N32" s="57">
        <f t="shared" ca="1" si="13"/>
        <v>48.709973054819052</v>
      </c>
      <c r="O32" s="57">
        <f t="shared" ca="1" si="14"/>
        <v>8.5137595280464721E-3</v>
      </c>
      <c r="P32" s="16">
        <f t="shared" ca="1" si="15"/>
        <v>-3.5660539225169929E-2</v>
      </c>
      <c r="Q32" s="16"/>
      <c r="R32" s="16"/>
      <c r="S32" s="16"/>
      <c r="T32" s="16"/>
    </row>
    <row r="33" spans="1:20" x14ac:dyDescent="0.2">
      <c r="A33" s="116">
        <v>3484</v>
      </c>
      <c r="B33" s="116">
        <v>2.0521119295153767E-3</v>
      </c>
      <c r="C33" s="16"/>
      <c r="D33" s="117">
        <f t="shared" si="3"/>
        <v>0.34839999999999999</v>
      </c>
      <c r="E33" s="117">
        <f t="shared" si="4"/>
        <v>0.20521119295153767</v>
      </c>
      <c r="F33" s="57">
        <f t="shared" si="5"/>
        <v>0.12138255999999999</v>
      </c>
      <c r="G33" s="57">
        <f t="shared" si="6"/>
        <v>4.2289683903999994E-2</v>
      </c>
      <c r="H33" s="57">
        <f t="shared" si="7"/>
        <v>1.4733725872153597E-2</v>
      </c>
      <c r="I33" s="57">
        <f t="shared" si="8"/>
        <v>7.1495579624315728E-2</v>
      </c>
      <c r="J33" s="57">
        <f t="shared" si="9"/>
        <v>2.4909059941111599E-2</v>
      </c>
      <c r="K33" s="57">
        <f t="shared" ca="1" si="10"/>
        <v>0.13095347483161984</v>
      </c>
      <c r="L33" s="57">
        <f t="shared" ca="1" si="11"/>
        <v>5.5142087003771725E-3</v>
      </c>
      <c r="M33" s="57">
        <f t="shared" ca="1" si="12"/>
        <v>3.4576211416848879</v>
      </c>
      <c r="N33" s="57">
        <f t="shared" ca="1" si="13"/>
        <v>65.672070910678457</v>
      </c>
      <c r="O33" s="57">
        <f t="shared" ca="1" si="14"/>
        <v>167.62554658175151</v>
      </c>
      <c r="P33" s="16">
        <f t="shared" ca="1" si="15"/>
        <v>7.4257718119917826E-2</v>
      </c>
      <c r="Q33" s="16"/>
      <c r="R33" s="16"/>
      <c r="S33" s="16"/>
      <c r="T33" s="16"/>
    </row>
    <row r="34" spans="1:20" x14ac:dyDescent="0.2">
      <c r="A34" s="116">
        <v>4176.5</v>
      </c>
      <c r="B34" s="116">
        <v>1.3956870607216842E-3</v>
      </c>
      <c r="C34" s="16"/>
      <c r="D34" s="117">
        <f t="shared" si="3"/>
        <v>0.41765000000000002</v>
      </c>
      <c r="E34" s="117">
        <f t="shared" si="4"/>
        <v>0.13956870607216842</v>
      </c>
      <c r="F34" s="57">
        <f t="shared" si="5"/>
        <v>0.17443152250000002</v>
      </c>
      <c r="G34" s="57">
        <f t="shared" si="6"/>
        <v>7.2851325372125006E-2</v>
      </c>
      <c r="H34" s="57">
        <f t="shared" si="7"/>
        <v>3.0426356041668014E-2</v>
      </c>
      <c r="I34" s="57">
        <f t="shared" si="8"/>
        <v>5.8290870091041148E-2</v>
      </c>
      <c r="J34" s="57">
        <f t="shared" si="9"/>
        <v>2.4345181893523336E-2</v>
      </c>
      <c r="K34" s="57">
        <f t="shared" ca="1" si="10"/>
        <v>0.19479969704067057</v>
      </c>
      <c r="L34" s="57">
        <f t="shared" ca="1" si="11"/>
        <v>3.0504623633627655E-3</v>
      </c>
      <c r="M34" s="57">
        <f t="shared" ca="1" si="12"/>
        <v>1.082552111740909E-4</v>
      </c>
      <c r="N34" s="57">
        <f t="shared" ca="1" si="13"/>
        <v>225.43359222540442</v>
      </c>
      <c r="O34" s="57">
        <f t="shared" ca="1" si="14"/>
        <v>339.0229228529135</v>
      </c>
      <c r="P34" s="16">
        <f t="shared" ca="1" si="15"/>
        <v>-5.5230990968502147E-2</v>
      </c>
      <c r="Q34" s="16"/>
      <c r="R34" s="16"/>
      <c r="S34" s="16"/>
      <c r="T34" s="16"/>
    </row>
    <row r="35" spans="1:20" x14ac:dyDescent="0.2">
      <c r="A35" s="116">
        <v>4841.5</v>
      </c>
      <c r="B35" s="116">
        <v>2.8714667787426151E-3</v>
      </c>
      <c r="C35" s="16"/>
      <c r="D35" s="117">
        <f t="shared" si="3"/>
        <v>0.48415000000000002</v>
      </c>
      <c r="E35" s="117">
        <f t="shared" si="4"/>
        <v>0.28714667787426151</v>
      </c>
      <c r="F35" s="57">
        <f t="shared" si="5"/>
        <v>0.23440122250000003</v>
      </c>
      <c r="G35" s="57">
        <f t="shared" si="6"/>
        <v>0.11348535187337502</v>
      </c>
      <c r="H35" s="57">
        <f t="shared" si="7"/>
        <v>5.4943933109494525E-2</v>
      </c>
      <c r="I35" s="57">
        <f t="shared" si="8"/>
        <v>0.13902206409282372</v>
      </c>
      <c r="J35" s="57">
        <f t="shared" si="9"/>
        <v>6.7307532330540612E-2</v>
      </c>
      <c r="K35" s="57">
        <f t="shared" ca="1" si="10"/>
        <v>0.2674974005137214</v>
      </c>
      <c r="L35" s="57">
        <f t="shared" ca="1" si="11"/>
        <v>3.8609410079143446E-4</v>
      </c>
      <c r="M35" s="57">
        <f t="shared" ca="1" si="12"/>
        <v>1.6454532549320682</v>
      </c>
      <c r="N35" s="57">
        <f t="shared" ca="1" si="13"/>
        <v>356.25999212765242</v>
      </c>
      <c r="O35" s="57">
        <f t="shared" ca="1" si="14"/>
        <v>439.64251634697598</v>
      </c>
      <c r="P35" s="16">
        <f t="shared" ca="1" si="15"/>
        <v>1.9649277360540118E-2</v>
      </c>
      <c r="Q35" s="16"/>
      <c r="R35" s="16"/>
      <c r="S35" s="16"/>
      <c r="T35" s="16"/>
    </row>
    <row r="36" spans="1:20" x14ac:dyDescent="0.2">
      <c r="A36" s="116">
        <v>6055</v>
      </c>
      <c r="B36" s="116">
        <v>4.6485475104418583E-3</v>
      </c>
      <c r="C36" s="16"/>
      <c r="D36" s="117">
        <f t="shared" si="3"/>
        <v>0.60550000000000004</v>
      </c>
      <c r="E36" s="117">
        <f t="shared" si="4"/>
        <v>0.46485475104418583</v>
      </c>
      <c r="F36" s="57">
        <f t="shared" si="5"/>
        <v>0.36663025000000005</v>
      </c>
      <c r="G36" s="57">
        <f t="shared" si="6"/>
        <v>0.22199461637500004</v>
      </c>
      <c r="H36" s="57">
        <f t="shared" si="7"/>
        <v>0.13441774021506253</v>
      </c>
      <c r="I36" s="57">
        <f t="shared" si="8"/>
        <v>0.28146955175725452</v>
      </c>
      <c r="J36" s="57">
        <f t="shared" si="9"/>
        <v>0.17042981358901763</v>
      </c>
      <c r="K36" s="57">
        <f t="shared" ca="1" si="10"/>
        <v>0.42891080498010031</v>
      </c>
      <c r="L36" s="57">
        <f t="shared" ca="1" si="11"/>
        <v>1.2919672586578889E-3</v>
      </c>
      <c r="M36" s="57">
        <f t="shared" ca="1" si="12"/>
        <v>5.2130256070338898</v>
      </c>
      <c r="N36" s="57">
        <f t="shared" ca="1" si="13"/>
        <v>357.59037913432508</v>
      </c>
      <c r="O36" s="57">
        <f t="shared" ca="1" si="14"/>
        <v>354.52581978057543</v>
      </c>
      <c r="P36" s="16">
        <f t="shared" ca="1" si="15"/>
        <v>3.5943946064085519E-2</v>
      </c>
      <c r="Q36" s="16"/>
      <c r="R36" s="16"/>
      <c r="S36" s="16"/>
      <c r="T36" s="16"/>
    </row>
    <row r="37" spans="1:20" x14ac:dyDescent="0.2">
      <c r="A37" s="116">
        <v>6055</v>
      </c>
      <c r="B37" s="116">
        <v>4.6485475104418583E-3</v>
      </c>
      <c r="C37" s="16"/>
      <c r="D37" s="117">
        <f t="shared" si="3"/>
        <v>0.60550000000000004</v>
      </c>
      <c r="E37" s="117">
        <f t="shared" si="4"/>
        <v>0.46485475104418583</v>
      </c>
      <c r="F37" s="57">
        <f t="shared" si="5"/>
        <v>0.36663025000000005</v>
      </c>
      <c r="G37" s="57">
        <f t="shared" si="6"/>
        <v>0.22199461637500004</v>
      </c>
      <c r="H37" s="57">
        <f t="shared" si="7"/>
        <v>0.13441774021506253</v>
      </c>
      <c r="I37" s="57">
        <f t="shared" si="8"/>
        <v>0.28146955175725452</v>
      </c>
      <c r="J37" s="57">
        <f t="shared" si="9"/>
        <v>0.17042981358901763</v>
      </c>
      <c r="K37" s="57">
        <f t="shared" ca="1" si="10"/>
        <v>0.42891080498010031</v>
      </c>
      <c r="L37" s="57">
        <f t="shared" ca="1" si="11"/>
        <v>1.2919672586578889E-3</v>
      </c>
      <c r="M37" s="57">
        <f t="shared" ca="1" si="12"/>
        <v>5.2130256070338898</v>
      </c>
      <c r="N37" s="57">
        <f t="shared" ca="1" si="13"/>
        <v>357.59037913432508</v>
      </c>
      <c r="O37" s="57">
        <f t="shared" ca="1" si="14"/>
        <v>354.52581978057543</v>
      </c>
      <c r="P37" s="16">
        <f t="shared" ca="1" si="15"/>
        <v>3.5943946064085519E-2</v>
      </c>
      <c r="Q37" s="16"/>
      <c r="R37" s="16"/>
      <c r="S37" s="16"/>
      <c r="T37" s="16"/>
    </row>
    <row r="38" spans="1:20" x14ac:dyDescent="0.2">
      <c r="A38" s="116">
        <v>6185</v>
      </c>
      <c r="B38" s="116">
        <v>4.6144894149620086E-3</v>
      </c>
      <c r="C38" s="16"/>
      <c r="D38" s="117">
        <f t="shared" si="3"/>
        <v>0.61850000000000005</v>
      </c>
      <c r="E38" s="117">
        <f t="shared" si="4"/>
        <v>0.46144894149620086</v>
      </c>
      <c r="F38" s="57">
        <f t="shared" si="5"/>
        <v>0.38254225000000008</v>
      </c>
      <c r="G38" s="57">
        <f t="shared" si="6"/>
        <v>0.23660238162500008</v>
      </c>
      <c r="H38" s="57">
        <f t="shared" si="7"/>
        <v>0.14633857303506256</v>
      </c>
      <c r="I38" s="57">
        <f t="shared" si="8"/>
        <v>0.28540617031540028</v>
      </c>
      <c r="J38" s="57">
        <f t="shared" si="9"/>
        <v>0.17652371634007508</v>
      </c>
      <c r="K38" s="57">
        <f t="shared" ca="1" si="10"/>
        <v>0.4484057747860189</v>
      </c>
      <c r="L38" s="57">
        <f t="shared" ca="1" si="11"/>
        <v>1.7012419782959899E-4</v>
      </c>
      <c r="M38" s="57">
        <f t="shared" ca="1" si="12"/>
        <v>5.2401772548685965</v>
      </c>
      <c r="N38" s="57">
        <f t="shared" ca="1" si="13"/>
        <v>337.70656987365805</v>
      </c>
      <c r="O38" s="57">
        <f t="shared" ca="1" si="14"/>
        <v>326.83674283101254</v>
      </c>
      <c r="P38" s="16">
        <f t="shared" ca="1" si="15"/>
        <v>1.3043166710181964E-2</v>
      </c>
      <c r="Q38" s="16"/>
      <c r="R38" s="16"/>
      <c r="S38" s="16"/>
      <c r="T38" s="16"/>
    </row>
    <row r="39" spans="1:20" x14ac:dyDescent="0.2">
      <c r="A39" s="116">
        <v>6230</v>
      </c>
      <c r="B39" s="116">
        <v>5.0727000707411207E-3</v>
      </c>
      <c r="C39" s="16"/>
      <c r="D39" s="117">
        <f t="shared" si="3"/>
        <v>0.623</v>
      </c>
      <c r="E39" s="117">
        <f t="shared" si="4"/>
        <v>0.50727000707411207</v>
      </c>
      <c r="F39" s="57">
        <f t="shared" si="5"/>
        <v>0.388129</v>
      </c>
      <c r="G39" s="57">
        <f t="shared" si="6"/>
        <v>0.24180436699999999</v>
      </c>
      <c r="H39" s="57">
        <f t="shared" si="7"/>
        <v>0.150644120641</v>
      </c>
      <c r="I39" s="57">
        <f t="shared" si="8"/>
        <v>0.3160292144071718</v>
      </c>
      <c r="J39" s="57">
        <f t="shared" si="9"/>
        <v>0.19688620057566802</v>
      </c>
      <c r="K39" s="57">
        <f t="shared" ca="1" si="10"/>
        <v>0.45525336672122962</v>
      </c>
      <c r="L39" s="57">
        <f t="shared" ca="1" si="11"/>
        <v>2.7057308736011185E-3</v>
      </c>
      <c r="M39" s="57">
        <f t="shared" ca="1" si="12"/>
        <v>5.2286957688903186</v>
      </c>
      <c r="N39" s="57">
        <f t="shared" ca="1" si="13"/>
        <v>330.07578203609251</v>
      </c>
      <c r="O39" s="57">
        <f t="shared" ca="1" si="14"/>
        <v>316.67753932252128</v>
      </c>
      <c r="P39" s="16">
        <f t="shared" ca="1" si="15"/>
        <v>5.2016640352882448E-2</v>
      </c>
      <c r="Q39" s="16"/>
      <c r="R39" s="16"/>
      <c r="S39" s="16"/>
      <c r="T39" s="16"/>
    </row>
    <row r="40" spans="1:20" x14ac:dyDescent="0.2">
      <c r="A40" s="116">
        <v>6230</v>
      </c>
      <c r="B40" s="116">
        <v>5.0727000707411207E-3</v>
      </c>
      <c r="C40" s="16"/>
      <c r="D40" s="117">
        <f t="shared" si="3"/>
        <v>0.623</v>
      </c>
      <c r="E40" s="117">
        <f t="shared" si="4"/>
        <v>0.50727000707411207</v>
      </c>
      <c r="F40" s="57">
        <f t="shared" si="5"/>
        <v>0.388129</v>
      </c>
      <c r="G40" s="57">
        <f t="shared" si="6"/>
        <v>0.24180436699999999</v>
      </c>
      <c r="H40" s="57">
        <f t="shared" si="7"/>
        <v>0.150644120641</v>
      </c>
      <c r="I40" s="57">
        <f t="shared" si="8"/>
        <v>0.3160292144071718</v>
      </c>
      <c r="J40" s="57">
        <f t="shared" si="9"/>
        <v>0.19688620057566802</v>
      </c>
      <c r="K40" s="57">
        <f t="shared" ca="1" si="10"/>
        <v>0.45525336672122962</v>
      </c>
      <c r="L40" s="57">
        <f t="shared" ca="1" si="11"/>
        <v>2.7057308736011185E-3</v>
      </c>
      <c r="M40" s="57">
        <f t="shared" ca="1" si="12"/>
        <v>5.2286957688903186</v>
      </c>
      <c r="N40" s="57">
        <f t="shared" ca="1" si="13"/>
        <v>330.07578203609251</v>
      </c>
      <c r="O40" s="57">
        <f t="shared" ca="1" si="14"/>
        <v>316.67753932252128</v>
      </c>
      <c r="P40" s="16">
        <f t="shared" ca="1" si="15"/>
        <v>5.2016640352882448E-2</v>
      </c>
      <c r="Q40" s="16"/>
      <c r="R40" s="16"/>
      <c r="S40" s="16"/>
      <c r="T40" s="16"/>
    </row>
    <row r="41" spans="1:20" x14ac:dyDescent="0.2">
      <c r="A41" s="116">
        <v>6230.5</v>
      </c>
      <c r="B41" s="116">
        <v>4.6675690828124061E-3</v>
      </c>
      <c r="C41" s="16"/>
      <c r="D41" s="117">
        <f t="shared" si="3"/>
        <v>0.62304999999999999</v>
      </c>
      <c r="E41" s="117">
        <f t="shared" si="4"/>
        <v>0.46675690828124061</v>
      </c>
      <c r="F41" s="57">
        <f t="shared" si="5"/>
        <v>0.3881913025</v>
      </c>
      <c r="G41" s="57">
        <f t="shared" si="6"/>
        <v>0.241862591022625</v>
      </c>
      <c r="H41" s="57">
        <f t="shared" si="7"/>
        <v>0.1506924873366465</v>
      </c>
      <c r="I41" s="57">
        <f t="shared" si="8"/>
        <v>0.29081289170462699</v>
      </c>
      <c r="J41" s="57">
        <f t="shared" si="9"/>
        <v>0.18119097217656785</v>
      </c>
      <c r="K41" s="57">
        <f t="shared" ca="1" si="10"/>
        <v>0.45532973803851667</v>
      </c>
      <c r="L41" s="57">
        <f t="shared" ca="1" si="11"/>
        <v>1.3058021975619549E-4</v>
      </c>
      <c r="M41" s="57">
        <f t="shared" ca="1" si="12"/>
        <v>5.2285079608073106</v>
      </c>
      <c r="N41" s="57">
        <f t="shared" ca="1" si="13"/>
        <v>329.98894385864065</v>
      </c>
      <c r="O41" s="57">
        <f t="shared" ca="1" si="14"/>
        <v>316.56314488103209</v>
      </c>
      <c r="P41" s="16">
        <f t="shared" ca="1" si="15"/>
        <v>1.1427170242723939E-2</v>
      </c>
      <c r="Q41" s="16"/>
      <c r="R41" s="16"/>
      <c r="S41" s="16"/>
      <c r="T41" s="16"/>
    </row>
    <row r="42" spans="1:20" x14ac:dyDescent="0.2">
      <c r="A42" s="116">
        <v>6230.5</v>
      </c>
      <c r="B42" s="116">
        <v>4.6675690828124061E-3</v>
      </c>
      <c r="C42" s="16"/>
      <c r="D42" s="117">
        <f t="shared" si="3"/>
        <v>0.62304999999999999</v>
      </c>
      <c r="E42" s="117">
        <f t="shared" si="4"/>
        <v>0.46675690828124061</v>
      </c>
      <c r="F42" s="57">
        <f t="shared" si="5"/>
        <v>0.3881913025</v>
      </c>
      <c r="G42" s="57">
        <f t="shared" si="6"/>
        <v>0.241862591022625</v>
      </c>
      <c r="H42" s="57">
        <f t="shared" si="7"/>
        <v>0.1506924873366465</v>
      </c>
      <c r="I42" s="57">
        <f t="shared" si="8"/>
        <v>0.29081289170462699</v>
      </c>
      <c r="J42" s="57">
        <f t="shared" si="9"/>
        <v>0.18119097217656785</v>
      </c>
      <c r="K42" s="57">
        <f t="shared" ca="1" si="10"/>
        <v>0.45532973803851667</v>
      </c>
      <c r="L42" s="57">
        <f t="shared" ca="1" si="11"/>
        <v>1.3058021975619549E-4</v>
      </c>
      <c r="M42" s="57">
        <f t="shared" ca="1" si="12"/>
        <v>5.2285079608073106</v>
      </c>
      <c r="N42" s="57">
        <f t="shared" ca="1" si="13"/>
        <v>329.98894385864065</v>
      </c>
      <c r="O42" s="57">
        <f t="shared" ca="1" si="14"/>
        <v>316.56314488103209</v>
      </c>
      <c r="P42" s="16">
        <f t="shared" ca="1" si="15"/>
        <v>1.1427170242723939E-2</v>
      </c>
      <c r="Q42" s="16"/>
      <c r="R42" s="16"/>
      <c r="S42" s="16"/>
      <c r="T42" s="16"/>
    </row>
    <row r="43" spans="1:20" x14ac:dyDescent="0.2">
      <c r="A43" s="116">
        <v>6231</v>
      </c>
      <c r="B43" s="116">
        <v>5.1324380838195793E-3</v>
      </c>
      <c r="C43" s="16"/>
      <c r="D43" s="117">
        <f t="shared" si="3"/>
        <v>0.62309999999999999</v>
      </c>
      <c r="E43" s="117">
        <f t="shared" si="4"/>
        <v>0.51324380838195793</v>
      </c>
      <c r="F43" s="57">
        <f t="shared" si="5"/>
        <v>0.38825360999999997</v>
      </c>
      <c r="G43" s="57">
        <f t="shared" si="6"/>
        <v>0.24192082439099999</v>
      </c>
      <c r="H43" s="57">
        <f t="shared" si="7"/>
        <v>0.15074086567803208</v>
      </c>
      <c r="I43" s="57">
        <f t="shared" si="8"/>
        <v>0.31980221700279798</v>
      </c>
      <c r="J43" s="57">
        <f t="shared" si="9"/>
        <v>0.19926876141444341</v>
      </c>
      <c r="K43" s="57">
        <f t="shared" ca="1" si="10"/>
        <v>0.45540611566267075</v>
      </c>
      <c r="L43" s="57">
        <f t="shared" ca="1" si="11"/>
        <v>3.3451986990906853E-3</v>
      </c>
      <c r="M43" s="57">
        <f t="shared" ca="1" si="12"/>
        <v>5.2283188307019337</v>
      </c>
      <c r="N43" s="57">
        <f t="shared" ca="1" si="13"/>
        <v>329.90206125649803</v>
      </c>
      <c r="O43" s="57">
        <f t="shared" ca="1" si="14"/>
        <v>316.44871802920227</v>
      </c>
      <c r="P43" s="16">
        <f t="shared" ca="1" si="15"/>
        <v>5.7837692719287181E-2</v>
      </c>
      <c r="Q43" s="16"/>
      <c r="R43" s="16"/>
      <c r="S43" s="16"/>
      <c r="T43" s="16"/>
    </row>
    <row r="44" spans="1:20" x14ac:dyDescent="0.2">
      <c r="A44" s="116">
        <v>6231</v>
      </c>
      <c r="B44" s="116">
        <v>5.1324380838195793E-3</v>
      </c>
      <c r="C44" s="16"/>
      <c r="D44" s="117">
        <f t="shared" si="3"/>
        <v>0.62309999999999999</v>
      </c>
      <c r="E44" s="117">
        <f t="shared" si="4"/>
        <v>0.51324380838195793</v>
      </c>
      <c r="F44" s="57">
        <f t="shared" si="5"/>
        <v>0.38825360999999997</v>
      </c>
      <c r="G44" s="57">
        <f t="shared" si="6"/>
        <v>0.24192082439099999</v>
      </c>
      <c r="H44" s="57">
        <f t="shared" si="7"/>
        <v>0.15074086567803208</v>
      </c>
      <c r="I44" s="57">
        <f t="shared" si="8"/>
        <v>0.31980221700279798</v>
      </c>
      <c r="J44" s="57">
        <f t="shared" si="9"/>
        <v>0.19926876141444341</v>
      </c>
      <c r="K44" s="57">
        <f t="shared" ca="1" si="10"/>
        <v>0.45540611566267075</v>
      </c>
      <c r="L44" s="57">
        <f t="shared" ca="1" si="11"/>
        <v>3.3451986990906853E-3</v>
      </c>
      <c r="M44" s="57">
        <f t="shared" ca="1" si="12"/>
        <v>5.2283188307019337</v>
      </c>
      <c r="N44" s="57">
        <f t="shared" ca="1" si="13"/>
        <v>329.90206125649803</v>
      </c>
      <c r="O44" s="57">
        <f t="shared" ca="1" si="14"/>
        <v>316.44871802920227</v>
      </c>
      <c r="P44" s="16">
        <f t="shared" ca="1" si="15"/>
        <v>5.7837692719287181E-2</v>
      </c>
      <c r="Q44" s="16"/>
      <c r="R44" s="16"/>
      <c r="S44" s="16"/>
      <c r="T44" s="16"/>
    </row>
    <row r="45" spans="1:20" x14ac:dyDescent="0.2">
      <c r="A45" s="116">
        <v>6237</v>
      </c>
      <c r="B45" s="116">
        <v>5.040866177296266E-3</v>
      </c>
      <c r="C45" s="16"/>
      <c r="D45" s="117">
        <f t="shared" si="3"/>
        <v>0.62370000000000003</v>
      </c>
      <c r="E45" s="117">
        <f t="shared" si="4"/>
        <v>0.5040866177296266</v>
      </c>
      <c r="F45" s="57">
        <f t="shared" si="5"/>
        <v>0.38900169000000007</v>
      </c>
      <c r="G45" s="57">
        <f t="shared" si="6"/>
        <v>0.24262035405300006</v>
      </c>
      <c r="H45" s="57">
        <f t="shared" si="7"/>
        <v>0.15132231482285616</v>
      </c>
      <c r="I45" s="57">
        <f t="shared" si="8"/>
        <v>0.3143988234779681</v>
      </c>
      <c r="J45" s="57">
        <f t="shared" si="9"/>
        <v>0.1960905462032087</v>
      </c>
      <c r="K45" s="57">
        <f t="shared" ca="1" si="10"/>
        <v>0.45632313908815092</v>
      </c>
      <c r="L45" s="57">
        <f t="shared" ca="1" si="11"/>
        <v>2.281349891934703E-3</v>
      </c>
      <c r="M45" s="57">
        <f t="shared" ca="1" si="12"/>
        <v>5.2259461783735501</v>
      </c>
      <c r="N45" s="57">
        <f t="shared" ca="1" si="13"/>
        <v>328.85601294930518</v>
      </c>
      <c r="O45" s="57">
        <f t="shared" ca="1" si="14"/>
        <v>315.07307829185061</v>
      </c>
      <c r="P45" s="16">
        <f t="shared" ca="1" si="15"/>
        <v>4.7763478641475676E-2</v>
      </c>
      <c r="Q45" s="16"/>
      <c r="R45" s="16"/>
      <c r="S45" s="16"/>
      <c r="T45" s="16"/>
    </row>
    <row r="46" spans="1:20" x14ac:dyDescent="0.2">
      <c r="A46" s="116">
        <v>6237</v>
      </c>
      <c r="B46" s="116">
        <v>5.040866177296266E-3</v>
      </c>
      <c r="C46" s="16"/>
      <c r="D46" s="117">
        <f t="shared" si="3"/>
        <v>0.62370000000000003</v>
      </c>
      <c r="E46" s="117">
        <f t="shared" si="4"/>
        <v>0.5040866177296266</v>
      </c>
      <c r="F46" s="57">
        <f t="shared" si="5"/>
        <v>0.38900169000000007</v>
      </c>
      <c r="G46" s="57">
        <f t="shared" si="6"/>
        <v>0.24262035405300006</v>
      </c>
      <c r="H46" s="57">
        <f t="shared" si="7"/>
        <v>0.15132231482285616</v>
      </c>
      <c r="I46" s="57">
        <f t="shared" si="8"/>
        <v>0.3143988234779681</v>
      </c>
      <c r="J46" s="57">
        <f t="shared" si="9"/>
        <v>0.1960905462032087</v>
      </c>
      <c r="K46" s="57">
        <f t="shared" ca="1" si="10"/>
        <v>0.45632313908815092</v>
      </c>
      <c r="L46" s="57">
        <f t="shared" ca="1" si="11"/>
        <v>2.281349891934703E-3</v>
      </c>
      <c r="M46" s="57">
        <f t="shared" ca="1" si="12"/>
        <v>5.2259461783735501</v>
      </c>
      <c r="N46" s="57">
        <f t="shared" ca="1" si="13"/>
        <v>328.85601294930518</v>
      </c>
      <c r="O46" s="57">
        <f t="shared" ca="1" si="14"/>
        <v>315.07307829185061</v>
      </c>
      <c r="P46" s="16">
        <f t="shared" ca="1" si="15"/>
        <v>4.7763478641475676E-2</v>
      </c>
      <c r="Q46" s="16"/>
      <c r="R46" s="16"/>
      <c r="S46" s="16"/>
      <c r="T46" s="16"/>
    </row>
    <row r="47" spans="1:20" x14ac:dyDescent="0.2">
      <c r="A47" s="116">
        <v>6255</v>
      </c>
      <c r="B47" s="116">
        <v>5.0961504384758882E-3</v>
      </c>
      <c r="C47" s="16"/>
      <c r="D47" s="117">
        <f t="shared" si="3"/>
        <v>0.62549999999999994</v>
      </c>
      <c r="E47" s="117">
        <f t="shared" si="4"/>
        <v>0.50961504384758882</v>
      </c>
      <c r="F47" s="57">
        <f t="shared" si="5"/>
        <v>0.39125024999999991</v>
      </c>
      <c r="G47" s="57">
        <f t="shared" si="6"/>
        <v>0.24472703137499993</v>
      </c>
      <c r="H47" s="57">
        <f t="shared" si="7"/>
        <v>0.15307675812506244</v>
      </c>
      <c r="I47" s="57">
        <f t="shared" si="8"/>
        <v>0.31876420992666676</v>
      </c>
      <c r="J47" s="57">
        <f t="shared" si="9"/>
        <v>0.19938701330913006</v>
      </c>
      <c r="K47" s="57">
        <f t="shared" ca="1" si="10"/>
        <v>0.45907965849773319</v>
      </c>
      <c r="L47" s="57">
        <f t="shared" ca="1" si="11"/>
        <v>2.5538251724584035E-3</v>
      </c>
      <c r="M47" s="57">
        <f t="shared" ca="1" si="12"/>
        <v>5.2176874129590187</v>
      </c>
      <c r="N47" s="57">
        <f t="shared" ca="1" si="13"/>
        <v>325.67988858028309</v>
      </c>
      <c r="O47" s="57">
        <f t="shared" ca="1" si="14"/>
        <v>310.91868184807419</v>
      </c>
      <c r="P47" s="16">
        <f t="shared" ca="1" si="15"/>
        <v>5.0535385349855633E-2</v>
      </c>
      <c r="Q47" s="16"/>
      <c r="R47" s="16"/>
      <c r="S47" s="16"/>
      <c r="T47" s="16"/>
    </row>
    <row r="48" spans="1:20" x14ac:dyDescent="0.2">
      <c r="A48" s="116">
        <v>6255</v>
      </c>
      <c r="B48" s="116">
        <v>5.0961504384758882E-3</v>
      </c>
      <c r="C48" s="16"/>
      <c r="D48" s="117">
        <f t="shared" si="3"/>
        <v>0.62549999999999994</v>
      </c>
      <c r="E48" s="117">
        <f t="shared" si="4"/>
        <v>0.50961504384758882</v>
      </c>
      <c r="F48" s="57">
        <f t="shared" si="5"/>
        <v>0.39125024999999991</v>
      </c>
      <c r="G48" s="57">
        <f t="shared" si="6"/>
        <v>0.24472703137499993</v>
      </c>
      <c r="H48" s="57">
        <f t="shared" si="7"/>
        <v>0.15307675812506244</v>
      </c>
      <c r="I48" s="57">
        <f t="shared" si="8"/>
        <v>0.31876420992666676</v>
      </c>
      <c r="J48" s="57">
        <f t="shared" si="9"/>
        <v>0.19938701330913006</v>
      </c>
      <c r="K48" s="57">
        <f t="shared" ca="1" si="10"/>
        <v>0.45907965849773319</v>
      </c>
      <c r="L48" s="57">
        <f t="shared" ca="1" si="11"/>
        <v>2.5538251724584035E-3</v>
      </c>
      <c r="M48" s="57">
        <f t="shared" ca="1" si="12"/>
        <v>5.2176874129590187</v>
      </c>
      <c r="N48" s="57">
        <f t="shared" ca="1" si="13"/>
        <v>325.67988858028309</v>
      </c>
      <c r="O48" s="57">
        <f t="shared" ca="1" si="14"/>
        <v>310.91868184807419</v>
      </c>
      <c r="P48" s="16">
        <f t="shared" ca="1" si="15"/>
        <v>5.0535385349855633E-2</v>
      </c>
      <c r="Q48" s="16"/>
      <c r="R48" s="16"/>
      <c r="S48" s="16"/>
      <c r="T48" s="16"/>
    </row>
    <row r="49" spans="1:20" x14ac:dyDescent="0.2">
      <c r="A49" s="116">
        <v>6324</v>
      </c>
      <c r="B49" s="116">
        <v>4.8680734471417964E-3</v>
      </c>
      <c r="C49" s="16"/>
      <c r="D49" s="117">
        <f t="shared" si="3"/>
        <v>0.63239999999999996</v>
      </c>
      <c r="E49" s="117">
        <f t="shared" si="4"/>
        <v>0.48680734471417964</v>
      </c>
      <c r="F49" s="57">
        <f t="shared" si="5"/>
        <v>0.39992975999999997</v>
      </c>
      <c r="G49" s="57">
        <f t="shared" si="6"/>
        <v>0.25291558022399996</v>
      </c>
      <c r="H49" s="57">
        <f t="shared" si="7"/>
        <v>0.15994381293365759</v>
      </c>
      <c r="I49" s="57">
        <f t="shared" si="8"/>
        <v>0.30785696479724717</v>
      </c>
      <c r="J49" s="57">
        <f t="shared" si="9"/>
        <v>0.1946887445377791</v>
      </c>
      <c r="K49" s="57">
        <f t="shared" ca="1" si="10"/>
        <v>0.46972203648042182</v>
      </c>
      <c r="L49" s="57">
        <f t="shared" ca="1" si="11"/>
        <v>2.9190775744251252E-4</v>
      </c>
      <c r="M49" s="57">
        <f t="shared" ca="1" si="12"/>
        <v>5.1702531209513793</v>
      </c>
      <c r="N49" s="57">
        <f t="shared" ca="1" si="13"/>
        <v>312.9940652639537</v>
      </c>
      <c r="O49" s="57">
        <f t="shared" ca="1" si="14"/>
        <v>294.63371971341729</v>
      </c>
      <c r="P49" s="16">
        <f t="shared" ca="1" si="15"/>
        <v>1.7085308233757812E-2</v>
      </c>
      <c r="Q49" s="16"/>
      <c r="R49" s="16"/>
      <c r="S49" s="16"/>
      <c r="T49" s="16"/>
    </row>
    <row r="50" spans="1:20" x14ac:dyDescent="0.2">
      <c r="A50" s="116">
        <v>6324</v>
      </c>
      <c r="B50" s="116">
        <v>4.8680734471417964E-3</v>
      </c>
      <c r="C50" s="16"/>
      <c r="D50" s="117">
        <f t="shared" si="3"/>
        <v>0.63239999999999996</v>
      </c>
      <c r="E50" s="117">
        <f t="shared" si="4"/>
        <v>0.48680734471417964</v>
      </c>
      <c r="F50" s="57">
        <f t="shared" si="5"/>
        <v>0.39992975999999997</v>
      </c>
      <c r="G50" s="57">
        <f t="shared" si="6"/>
        <v>0.25291558022399996</v>
      </c>
      <c r="H50" s="57">
        <f t="shared" si="7"/>
        <v>0.15994381293365759</v>
      </c>
      <c r="I50" s="57">
        <f t="shared" si="8"/>
        <v>0.30785696479724717</v>
      </c>
      <c r="J50" s="57">
        <f t="shared" si="9"/>
        <v>0.1946887445377791</v>
      </c>
      <c r="K50" s="57">
        <f t="shared" ca="1" si="10"/>
        <v>0.46972203648042182</v>
      </c>
      <c r="L50" s="57">
        <f t="shared" ca="1" si="11"/>
        <v>2.9190775744251252E-4</v>
      </c>
      <c r="M50" s="57">
        <f t="shared" ca="1" si="12"/>
        <v>5.1702531209513793</v>
      </c>
      <c r="N50" s="57">
        <f t="shared" ca="1" si="13"/>
        <v>312.9940652639537</v>
      </c>
      <c r="O50" s="57">
        <f t="shared" ca="1" si="14"/>
        <v>294.63371971341729</v>
      </c>
      <c r="P50" s="16">
        <f t="shared" ca="1" si="15"/>
        <v>1.7085308233757812E-2</v>
      </c>
      <c r="Q50" s="16"/>
      <c r="R50" s="16"/>
      <c r="S50" s="16"/>
      <c r="T50" s="16"/>
    </row>
    <row r="51" spans="1:20" x14ac:dyDescent="0.2">
      <c r="A51" s="116">
        <v>6404.5</v>
      </c>
      <c r="B51" s="116">
        <v>4.591983619320672E-3</v>
      </c>
      <c r="C51" s="16"/>
      <c r="D51" s="117">
        <f t="shared" si="3"/>
        <v>0.64044999999999996</v>
      </c>
      <c r="E51" s="117">
        <f t="shared" si="4"/>
        <v>0.4591983619320672</v>
      </c>
      <c r="F51" s="57">
        <f t="shared" si="5"/>
        <v>0.41017620249999998</v>
      </c>
      <c r="G51" s="57">
        <f t="shared" si="6"/>
        <v>0.26269734889112495</v>
      </c>
      <c r="H51" s="57">
        <f t="shared" si="7"/>
        <v>0.16824451709732099</v>
      </c>
      <c r="I51" s="57">
        <f t="shared" si="8"/>
        <v>0.29409359089939241</v>
      </c>
      <c r="J51" s="57">
        <f t="shared" si="9"/>
        <v>0.18835224029151587</v>
      </c>
      <c r="K51" s="57">
        <f t="shared" ca="1" si="10"/>
        <v>0.48228994726366003</v>
      </c>
      <c r="L51" s="57">
        <f t="shared" ca="1" si="11"/>
        <v>5.3322131312623334E-4</v>
      </c>
      <c r="M51" s="57">
        <f t="shared" ca="1" si="12"/>
        <v>5.0836809691858962</v>
      </c>
      <c r="N51" s="57">
        <f t="shared" ca="1" si="13"/>
        <v>297.23509743751896</v>
      </c>
      <c r="O51" s="57">
        <f t="shared" ca="1" si="14"/>
        <v>274.99602935006249</v>
      </c>
      <c r="P51" s="16">
        <f t="shared" ca="1" si="15"/>
        <v>-2.3091585331592834E-2</v>
      </c>
      <c r="Q51" s="16"/>
      <c r="R51" s="16"/>
      <c r="S51" s="16"/>
      <c r="T51" s="16"/>
    </row>
    <row r="52" spans="1:20" x14ac:dyDescent="0.2">
      <c r="A52" s="116">
        <v>6454</v>
      </c>
      <c r="B52" s="116">
        <v>5.8040153453475796E-3</v>
      </c>
      <c r="C52" s="16"/>
      <c r="D52" s="117">
        <f t="shared" si="3"/>
        <v>0.64539999999999997</v>
      </c>
      <c r="E52" s="117">
        <f t="shared" si="4"/>
        <v>0.58040153453475796</v>
      </c>
      <c r="F52" s="57">
        <f t="shared" si="5"/>
        <v>0.41654115999999997</v>
      </c>
      <c r="G52" s="57">
        <f t="shared" si="6"/>
        <v>0.26883566466399994</v>
      </c>
      <c r="H52" s="57">
        <f t="shared" si="7"/>
        <v>0.17350653797414556</v>
      </c>
      <c r="I52" s="57">
        <f t="shared" si="8"/>
        <v>0.37459115038873275</v>
      </c>
      <c r="J52" s="57">
        <f t="shared" si="9"/>
        <v>0.2417611284608881</v>
      </c>
      <c r="K52" s="57">
        <f t="shared" ca="1" si="10"/>
        <v>0.49009921085108471</v>
      </c>
      <c r="L52" s="57">
        <f t="shared" ca="1" si="11"/>
        <v>8.1545096626708946E-3</v>
      </c>
      <c r="M52" s="57">
        <f t="shared" ca="1" si="12"/>
        <v>5.0140914451356462</v>
      </c>
      <c r="N52" s="57">
        <f t="shared" ca="1" si="13"/>
        <v>287.07600361374222</v>
      </c>
      <c r="O52" s="57">
        <f t="shared" ca="1" si="14"/>
        <v>262.63424988151132</v>
      </c>
      <c r="P52" s="16">
        <f t="shared" ca="1" si="15"/>
        <v>9.0302323683673247E-2</v>
      </c>
      <c r="Q52" s="16"/>
      <c r="R52" s="16"/>
      <c r="S52" s="16"/>
      <c r="T52" s="16"/>
    </row>
    <row r="53" spans="1:20" x14ac:dyDescent="0.2">
      <c r="A53" s="116">
        <v>6454.5</v>
      </c>
      <c r="B53" s="116">
        <v>4.678884353779722E-3</v>
      </c>
      <c r="C53" s="16"/>
      <c r="D53" s="117">
        <f t="shared" ref="D53:D84" si="16">A53/A$18</f>
        <v>0.64544999999999997</v>
      </c>
      <c r="E53" s="117">
        <f t="shared" ref="E53:E84" si="17">B53/B$18</f>
        <v>0.4678884353779722</v>
      </c>
      <c r="F53" s="57">
        <f t="shared" ref="F53:F84" si="18">D53*D53</f>
        <v>0.41660570249999995</v>
      </c>
      <c r="G53" s="57">
        <f t="shared" ref="G53:G84" si="19">D53*F53</f>
        <v>0.26889815067862494</v>
      </c>
      <c r="H53" s="57">
        <f t="shared" ref="H53:H84" si="20">F53*F53</f>
        <v>0.17356031135551847</v>
      </c>
      <c r="I53" s="57">
        <f t="shared" ref="I53:I84" si="21">E53*D53</f>
        <v>0.30199859061471213</v>
      </c>
      <c r="J53" s="57">
        <f t="shared" ref="J53:J84" si="22">I53*D53</f>
        <v>0.19492499031226593</v>
      </c>
      <c r="K53" s="57">
        <f t="shared" ref="K53:K84" ca="1" si="23">+E$4+E$5*D53+E$6*D53^2</f>
        <v>0.49017840764481585</v>
      </c>
      <c r="L53" s="57">
        <f t="shared" ref="L53:L84" ca="1" si="24">+(K53-E53)^2</f>
        <v>4.9684286365665904E-4</v>
      </c>
      <c r="M53" s="57">
        <f t="shared" ref="M53:M84" ca="1" si="25">(M$1-M$2*D53+M$3*F53)^2</f>
        <v>5.0133260741350192</v>
      </c>
      <c r="N53" s="57">
        <f t="shared" ref="N53:N84" ca="1" si="26">(-M$2+M$4*D53-M$5*F53)^2</f>
        <v>286.97168321660689</v>
      </c>
      <c r="O53" s="57">
        <f t="shared" ref="O53:O84" ca="1" si="27">+(M$3-D53*M$5+F53*M$6)^2</f>
        <v>262.50841659532455</v>
      </c>
      <c r="P53" s="16">
        <f t="shared" ref="P53:P84" ca="1" si="28">+E53-K53</f>
        <v>-2.228997226684365E-2</v>
      </c>
      <c r="Q53" s="16"/>
      <c r="R53" s="16"/>
      <c r="S53" s="16"/>
      <c r="T53" s="16"/>
    </row>
    <row r="54" spans="1:20" x14ac:dyDescent="0.2">
      <c r="A54" s="116">
        <v>6586</v>
      </c>
      <c r="B54" s="116">
        <v>4.8794332760735415E-3</v>
      </c>
      <c r="C54" s="16"/>
      <c r="D54" s="117">
        <f t="shared" si="16"/>
        <v>0.65859999999999996</v>
      </c>
      <c r="E54" s="117">
        <f t="shared" si="17"/>
        <v>0.48794332760735415</v>
      </c>
      <c r="F54" s="57">
        <f t="shared" si="18"/>
        <v>0.43375395999999994</v>
      </c>
      <c r="G54" s="57">
        <f t="shared" si="19"/>
        <v>0.28567035805599994</v>
      </c>
      <c r="H54" s="57">
        <f t="shared" si="20"/>
        <v>0.18814249781568154</v>
      </c>
      <c r="I54" s="57">
        <f t="shared" si="21"/>
        <v>0.3213594755622034</v>
      </c>
      <c r="J54" s="57">
        <f t="shared" si="22"/>
        <v>0.21164735060526715</v>
      </c>
      <c r="K54" s="57">
        <f t="shared" ca="1" si="23"/>
        <v>0.51122611359306525</v>
      </c>
      <c r="L54" s="57">
        <f t="shared" ca="1" si="24"/>
        <v>5.4208812325642506E-4</v>
      </c>
      <c r="M54" s="57">
        <f t="shared" ca="1" si="25"/>
        <v>4.7700108633289577</v>
      </c>
      <c r="N54" s="57">
        <f t="shared" ca="1" si="26"/>
        <v>258.47453449868561</v>
      </c>
      <c r="O54" s="57">
        <f t="shared" ca="1" si="27"/>
        <v>228.89126425571393</v>
      </c>
      <c r="P54" s="16">
        <f t="shared" ca="1" si="28"/>
        <v>-2.3282785985711096E-2</v>
      </c>
      <c r="Q54" s="16"/>
      <c r="R54" s="16"/>
      <c r="S54" s="16"/>
      <c r="T54" s="16"/>
    </row>
    <row r="55" spans="1:20" x14ac:dyDescent="0.2">
      <c r="A55" s="116">
        <v>6950</v>
      </c>
      <c r="B55" s="116">
        <v>5.9440705954330042E-3</v>
      </c>
      <c r="C55" s="16"/>
      <c r="D55" s="117">
        <f t="shared" si="16"/>
        <v>0.69499999999999995</v>
      </c>
      <c r="E55" s="117">
        <f t="shared" si="17"/>
        <v>0.59440705954330042</v>
      </c>
      <c r="F55" s="57">
        <f t="shared" si="18"/>
        <v>0.48302499999999993</v>
      </c>
      <c r="G55" s="57">
        <f t="shared" si="19"/>
        <v>0.33570237499999994</v>
      </c>
      <c r="H55" s="57">
        <f t="shared" si="20"/>
        <v>0.23331315062499994</v>
      </c>
      <c r="I55" s="57">
        <f t="shared" si="21"/>
        <v>0.41311290638259374</v>
      </c>
      <c r="J55" s="57">
        <f t="shared" si="22"/>
        <v>0.28711346993590264</v>
      </c>
      <c r="K55" s="57">
        <f t="shared" ca="1" si="23"/>
        <v>0.5717624824409836</v>
      </c>
      <c r="L55" s="57">
        <f t="shared" ca="1" si="24"/>
        <v>5.1277687214277125E-4</v>
      </c>
      <c r="M55" s="57">
        <f t="shared" ca="1" si="25"/>
        <v>3.7141653574772016</v>
      </c>
      <c r="N55" s="57">
        <f t="shared" ca="1" si="26"/>
        <v>172.48768674042216</v>
      </c>
      <c r="O55" s="57">
        <f t="shared" ca="1" si="27"/>
        <v>135.04779090521066</v>
      </c>
      <c r="P55" s="16">
        <f t="shared" ca="1" si="28"/>
        <v>2.2644577102316821E-2</v>
      </c>
      <c r="Q55" s="16"/>
      <c r="R55" s="16"/>
      <c r="S55" s="16"/>
      <c r="T55" s="16"/>
    </row>
    <row r="56" spans="1:20" x14ac:dyDescent="0.2">
      <c r="A56" s="116">
        <v>6972</v>
      </c>
      <c r="B56" s="116">
        <v>6.5683069187798537E-3</v>
      </c>
      <c r="C56" s="16"/>
      <c r="D56" s="117">
        <f t="shared" si="16"/>
        <v>0.69720000000000004</v>
      </c>
      <c r="E56" s="117">
        <f t="shared" si="17"/>
        <v>0.65683069187798537</v>
      </c>
      <c r="F56" s="57">
        <f t="shared" si="18"/>
        <v>0.48608784000000005</v>
      </c>
      <c r="G56" s="57">
        <f t="shared" si="19"/>
        <v>0.33890044204800007</v>
      </c>
      <c r="H56" s="57">
        <f t="shared" si="20"/>
        <v>0.23628138819586564</v>
      </c>
      <c r="I56" s="57">
        <f t="shared" si="21"/>
        <v>0.45794235837733144</v>
      </c>
      <c r="J56" s="57">
        <f t="shared" si="22"/>
        <v>0.31927741226067552</v>
      </c>
      <c r="K56" s="57">
        <f t="shared" ca="1" si="23"/>
        <v>0.57552838979495358</v>
      </c>
      <c r="L56" s="57">
        <f t="shared" ca="1" si="24"/>
        <v>6.6100643240005561E-3</v>
      </c>
      <c r="M56" s="57">
        <f t="shared" ca="1" si="25"/>
        <v>3.6357818706194425</v>
      </c>
      <c r="N56" s="57">
        <f t="shared" ca="1" si="26"/>
        <v>167.17016094629662</v>
      </c>
      <c r="O56" s="57">
        <f t="shared" ca="1" si="27"/>
        <v>129.58723091758742</v>
      </c>
      <c r="P56" s="16">
        <f t="shared" ca="1" si="28"/>
        <v>8.1302302083031797E-2</v>
      </c>
      <c r="Q56" s="16"/>
      <c r="R56" s="16"/>
      <c r="S56" s="16"/>
      <c r="T56" s="16"/>
    </row>
    <row r="57" spans="1:20" x14ac:dyDescent="0.2">
      <c r="A57" s="116">
        <v>6986</v>
      </c>
      <c r="B57" s="116">
        <v>5.9046391179435886E-3</v>
      </c>
      <c r="C57" s="16"/>
      <c r="D57" s="117">
        <f t="shared" si="16"/>
        <v>0.6986</v>
      </c>
      <c r="E57" s="117">
        <f t="shared" si="17"/>
        <v>0.59046391179435886</v>
      </c>
      <c r="F57" s="57">
        <f t="shared" si="18"/>
        <v>0.48804196</v>
      </c>
      <c r="G57" s="57">
        <f t="shared" si="19"/>
        <v>0.34094611325599999</v>
      </c>
      <c r="H57" s="57">
        <f t="shared" si="20"/>
        <v>0.23818495472064161</v>
      </c>
      <c r="I57" s="57">
        <f t="shared" si="21"/>
        <v>0.41249808877953908</v>
      </c>
      <c r="J57" s="57">
        <f t="shared" si="22"/>
        <v>0.28817116482138599</v>
      </c>
      <c r="K57" s="57">
        <f t="shared" ca="1" si="23"/>
        <v>0.57793123361493359</v>
      </c>
      <c r="L57" s="57">
        <f t="shared" ca="1" si="24"/>
        <v>1.5706802234904236E-4</v>
      </c>
      <c r="M57" s="57">
        <f t="shared" ca="1" si="25"/>
        <v>3.5852303013784095</v>
      </c>
      <c r="N57" s="57">
        <f t="shared" ca="1" si="26"/>
        <v>163.78995864371171</v>
      </c>
      <c r="O57" s="57">
        <f t="shared" ca="1" si="27"/>
        <v>126.13722117635406</v>
      </c>
      <c r="P57" s="16">
        <f t="shared" ca="1" si="28"/>
        <v>1.2532678179425272E-2</v>
      </c>
      <c r="Q57" s="16"/>
      <c r="R57" s="16"/>
      <c r="S57" s="16"/>
      <c r="T57" s="16"/>
    </row>
    <row r="58" spans="1:20" x14ac:dyDescent="0.2">
      <c r="A58" s="116">
        <v>6986</v>
      </c>
      <c r="B58" s="116">
        <v>5.9046391179435886E-3</v>
      </c>
      <c r="C58" s="16"/>
      <c r="D58" s="117">
        <f t="shared" si="16"/>
        <v>0.6986</v>
      </c>
      <c r="E58" s="117">
        <f t="shared" si="17"/>
        <v>0.59046391179435886</v>
      </c>
      <c r="F58" s="57">
        <f t="shared" si="18"/>
        <v>0.48804196</v>
      </c>
      <c r="G58" s="57">
        <f t="shared" si="19"/>
        <v>0.34094611325599999</v>
      </c>
      <c r="H58" s="57">
        <f t="shared" si="20"/>
        <v>0.23818495472064161</v>
      </c>
      <c r="I58" s="57">
        <f t="shared" si="21"/>
        <v>0.41249808877953908</v>
      </c>
      <c r="J58" s="57">
        <f t="shared" si="22"/>
        <v>0.28817116482138599</v>
      </c>
      <c r="K58" s="57">
        <f t="shared" ca="1" si="23"/>
        <v>0.57793123361493359</v>
      </c>
      <c r="L58" s="57">
        <f t="shared" ca="1" si="24"/>
        <v>1.5706802234904236E-4</v>
      </c>
      <c r="M58" s="57">
        <f t="shared" ca="1" si="25"/>
        <v>3.5852303013784095</v>
      </c>
      <c r="N58" s="57">
        <f t="shared" ca="1" si="26"/>
        <v>163.78995864371171</v>
      </c>
      <c r="O58" s="57">
        <f t="shared" ca="1" si="27"/>
        <v>126.13722117635406</v>
      </c>
      <c r="P58" s="16">
        <f t="shared" ca="1" si="28"/>
        <v>1.2532678179425272E-2</v>
      </c>
      <c r="Q58" s="16"/>
      <c r="R58" s="16"/>
      <c r="S58" s="16"/>
      <c r="T58" s="16"/>
    </row>
    <row r="59" spans="1:20" x14ac:dyDescent="0.2">
      <c r="A59" s="116">
        <v>7154</v>
      </c>
      <c r="B59" s="116">
        <v>6.2206255752244033E-3</v>
      </c>
      <c r="C59" s="16"/>
      <c r="D59" s="117">
        <f t="shared" si="16"/>
        <v>0.71540000000000004</v>
      </c>
      <c r="E59" s="117">
        <f t="shared" si="17"/>
        <v>0.62206255752244033</v>
      </c>
      <c r="F59" s="57">
        <f t="shared" si="18"/>
        <v>0.51179716000000008</v>
      </c>
      <c r="G59" s="57">
        <f t="shared" si="19"/>
        <v>0.36613968826400006</v>
      </c>
      <c r="H59" s="57">
        <f t="shared" si="20"/>
        <v>0.26193633298406571</v>
      </c>
      <c r="I59" s="57">
        <f t="shared" si="21"/>
        <v>0.44502355365155383</v>
      </c>
      <c r="J59" s="57">
        <f t="shared" si="22"/>
        <v>0.31836985028232162</v>
      </c>
      <c r="K59" s="57">
        <f t="shared" ca="1" si="23"/>
        <v>0.6071510369893196</v>
      </c>
      <c r="L59" s="57">
        <f t="shared" ca="1" si="24"/>
        <v>2.22353444609681E-4</v>
      </c>
      <c r="M59" s="57">
        <f t="shared" ca="1" si="25"/>
        <v>2.9450705851142813</v>
      </c>
      <c r="N59" s="57">
        <f t="shared" ca="1" si="26"/>
        <v>123.81924107673663</v>
      </c>
      <c r="O59" s="57">
        <f t="shared" ca="1" si="27"/>
        <v>86.660918024674771</v>
      </c>
      <c r="P59" s="16">
        <f t="shared" ca="1" si="28"/>
        <v>1.4911520533120726E-2</v>
      </c>
      <c r="Q59" s="16"/>
      <c r="R59" s="16"/>
      <c r="S59" s="16"/>
      <c r="T59" s="16"/>
    </row>
    <row r="60" spans="1:20" x14ac:dyDescent="0.2">
      <c r="A60" s="116">
        <v>7154</v>
      </c>
      <c r="B60" s="116">
        <v>6.2206255752244033E-3</v>
      </c>
      <c r="C60" s="16"/>
      <c r="D60" s="117">
        <f t="shared" si="16"/>
        <v>0.71540000000000004</v>
      </c>
      <c r="E60" s="117">
        <f t="shared" si="17"/>
        <v>0.62206255752244033</v>
      </c>
      <c r="F60" s="57">
        <f t="shared" si="18"/>
        <v>0.51179716000000008</v>
      </c>
      <c r="G60" s="57">
        <f t="shared" si="19"/>
        <v>0.36613968826400006</v>
      </c>
      <c r="H60" s="57">
        <f t="shared" si="20"/>
        <v>0.26193633298406571</v>
      </c>
      <c r="I60" s="57">
        <f t="shared" si="21"/>
        <v>0.44502355365155383</v>
      </c>
      <c r="J60" s="57">
        <f t="shared" si="22"/>
        <v>0.31836985028232162</v>
      </c>
      <c r="K60" s="57">
        <f t="shared" ca="1" si="23"/>
        <v>0.6071510369893196</v>
      </c>
      <c r="L60" s="57">
        <f t="shared" ca="1" si="24"/>
        <v>2.22353444609681E-4</v>
      </c>
      <c r="M60" s="57">
        <f t="shared" ca="1" si="25"/>
        <v>2.9450705851142813</v>
      </c>
      <c r="N60" s="57">
        <f t="shared" ca="1" si="26"/>
        <v>123.81924107673663</v>
      </c>
      <c r="O60" s="57">
        <f t="shared" ca="1" si="27"/>
        <v>86.660918024674771</v>
      </c>
      <c r="P60" s="16">
        <f t="shared" ca="1" si="28"/>
        <v>1.4911520533120726E-2</v>
      </c>
      <c r="Q60" s="16"/>
      <c r="R60" s="16"/>
      <c r="S60" s="16"/>
      <c r="T60" s="16"/>
    </row>
    <row r="61" spans="1:20" x14ac:dyDescent="0.2">
      <c r="A61" s="116">
        <v>7154</v>
      </c>
      <c r="B61" s="116">
        <v>6.2206255752244033E-3</v>
      </c>
      <c r="C61" s="16"/>
      <c r="D61" s="117">
        <f t="shared" si="16"/>
        <v>0.71540000000000004</v>
      </c>
      <c r="E61" s="117">
        <f t="shared" si="17"/>
        <v>0.62206255752244033</v>
      </c>
      <c r="F61" s="57">
        <f t="shared" si="18"/>
        <v>0.51179716000000008</v>
      </c>
      <c r="G61" s="57">
        <f t="shared" si="19"/>
        <v>0.36613968826400006</v>
      </c>
      <c r="H61" s="57">
        <f t="shared" si="20"/>
        <v>0.26193633298406571</v>
      </c>
      <c r="I61" s="57">
        <f t="shared" si="21"/>
        <v>0.44502355365155383</v>
      </c>
      <c r="J61" s="57">
        <f t="shared" si="22"/>
        <v>0.31836985028232162</v>
      </c>
      <c r="K61" s="57">
        <f t="shared" ca="1" si="23"/>
        <v>0.6071510369893196</v>
      </c>
      <c r="L61" s="57">
        <f t="shared" ca="1" si="24"/>
        <v>2.22353444609681E-4</v>
      </c>
      <c r="M61" s="57">
        <f t="shared" ca="1" si="25"/>
        <v>2.9450705851142813</v>
      </c>
      <c r="N61" s="57">
        <f t="shared" ca="1" si="26"/>
        <v>123.81924107673663</v>
      </c>
      <c r="O61" s="57">
        <f t="shared" ca="1" si="27"/>
        <v>86.660918024674771</v>
      </c>
      <c r="P61" s="16">
        <f t="shared" ca="1" si="28"/>
        <v>1.4911520533120726E-2</v>
      </c>
      <c r="Q61" s="16"/>
      <c r="R61" s="16"/>
      <c r="S61" s="16"/>
      <c r="T61" s="16"/>
    </row>
    <row r="62" spans="1:20" x14ac:dyDescent="0.2">
      <c r="A62" s="116">
        <v>7160.5</v>
      </c>
      <c r="B62" s="116">
        <v>6.8039226680411957E-3</v>
      </c>
      <c r="C62" s="16"/>
      <c r="D62" s="117">
        <f t="shared" si="16"/>
        <v>0.71604999999999996</v>
      </c>
      <c r="E62" s="117">
        <f t="shared" si="17"/>
        <v>0.68039226680411957</v>
      </c>
      <c r="F62" s="57">
        <f t="shared" si="18"/>
        <v>0.51272760249999993</v>
      </c>
      <c r="G62" s="57">
        <f t="shared" si="19"/>
        <v>0.36713859977012492</v>
      </c>
      <c r="H62" s="57">
        <f t="shared" si="20"/>
        <v>0.26288959436539794</v>
      </c>
      <c r="I62" s="57">
        <f t="shared" si="21"/>
        <v>0.48719488264508981</v>
      </c>
      <c r="J62" s="57">
        <f t="shared" si="22"/>
        <v>0.34885589571801656</v>
      </c>
      <c r="K62" s="57">
        <f t="shared" ca="1" si="23"/>
        <v>0.6082958722239985</v>
      </c>
      <c r="L62" s="57">
        <f t="shared" ca="1" si="24"/>
        <v>5.1978901114525106E-3</v>
      </c>
      <c r="M62" s="57">
        <f t="shared" ca="1" si="25"/>
        <v>2.9193193853557129</v>
      </c>
      <c r="N62" s="57">
        <f t="shared" ca="1" si="26"/>
        <v>122.30776509226959</v>
      </c>
      <c r="O62" s="57">
        <f t="shared" ca="1" si="27"/>
        <v>85.219508098299983</v>
      </c>
      <c r="P62" s="16">
        <f t="shared" ca="1" si="28"/>
        <v>7.209639458012107E-2</v>
      </c>
      <c r="Q62" s="16"/>
      <c r="R62" s="16"/>
      <c r="S62" s="16"/>
      <c r="T62" s="16"/>
    </row>
    <row r="63" spans="1:20" x14ac:dyDescent="0.2">
      <c r="A63" s="116">
        <v>7335.5</v>
      </c>
      <c r="B63" s="116">
        <v>6.2580752273788676E-3</v>
      </c>
      <c r="C63" s="16"/>
      <c r="D63" s="117">
        <f t="shared" si="16"/>
        <v>0.73355000000000004</v>
      </c>
      <c r="E63" s="117">
        <f t="shared" si="17"/>
        <v>0.62580752273788676</v>
      </c>
      <c r="F63" s="57">
        <f t="shared" si="18"/>
        <v>0.5380956025000001</v>
      </c>
      <c r="G63" s="57">
        <f t="shared" si="19"/>
        <v>0.39472002921387511</v>
      </c>
      <c r="H63" s="57">
        <f t="shared" si="20"/>
        <v>0.28954687742983809</v>
      </c>
      <c r="I63" s="57">
        <f t="shared" si="21"/>
        <v>0.45906110830437685</v>
      </c>
      <c r="J63" s="57">
        <f t="shared" si="22"/>
        <v>0.33674427599667567</v>
      </c>
      <c r="K63" s="57">
        <f t="shared" ca="1" si="23"/>
        <v>0.63951900304167542</v>
      </c>
      <c r="L63" s="57">
        <f t="shared" ca="1" si="24"/>
        <v>1.8800469212118434E-4</v>
      </c>
      <c r="M63" s="57">
        <f t="shared" ca="1" si="25"/>
        <v>2.2134009617661992</v>
      </c>
      <c r="N63" s="57">
        <f t="shared" ca="1" si="26"/>
        <v>83.31080906855469</v>
      </c>
      <c r="O63" s="57">
        <f t="shared" ca="1" si="27"/>
        <v>49.612083220449612</v>
      </c>
      <c r="P63" s="16">
        <f t="shared" ca="1" si="28"/>
        <v>-1.3711480303788659E-2</v>
      </c>
      <c r="Q63" s="16"/>
      <c r="R63" s="16"/>
      <c r="S63" s="16"/>
      <c r="T63" s="16"/>
    </row>
    <row r="64" spans="1:20" x14ac:dyDescent="0.2">
      <c r="A64" s="116">
        <v>7335.5</v>
      </c>
      <c r="B64" s="116">
        <v>6.958075231523253E-3</v>
      </c>
      <c r="C64" s="16"/>
      <c r="D64" s="117">
        <f t="shared" si="16"/>
        <v>0.73355000000000004</v>
      </c>
      <c r="E64" s="117">
        <f t="shared" si="17"/>
        <v>0.6958075231523253</v>
      </c>
      <c r="F64" s="57">
        <f t="shared" si="18"/>
        <v>0.5380956025000001</v>
      </c>
      <c r="G64" s="57">
        <f t="shared" si="19"/>
        <v>0.39472002921387511</v>
      </c>
      <c r="H64" s="57">
        <f t="shared" si="20"/>
        <v>0.28954687742983809</v>
      </c>
      <c r="I64" s="57">
        <f t="shared" si="21"/>
        <v>0.51040960860838824</v>
      </c>
      <c r="J64" s="57">
        <f t="shared" si="22"/>
        <v>0.37441096839468324</v>
      </c>
      <c r="K64" s="57">
        <f t="shared" ca="1" si="23"/>
        <v>0.63951900304167542</v>
      </c>
      <c r="L64" s="57">
        <f t="shared" ca="1" si="24"/>
        <v>3.1683974962470368E-3</v>
      </c>
      <c r="M64" s="57">
        <f t="shared" ca="1" si="25"/>
        <v>2.2134009617661992</v>
      </c>
      <c r="N64" s="57">
        <f t="shared" ca="1" si="26"/>
        <v>83.31080906855469</v>
      </c>
      <c r="O64" s="57">
        <f t="shared" ca="1" si="27"/>
        <v>49.612083220449612</v>
      </c>
      <c r="P64" s="16">
        <f t="shared" ca="1" si="28"/>
        <v>5.6288520110649887E-2</v>
      </c>
      <c r="Q64" s="16"/>
      <c r="R64" s="16"/>
      <c r="S64" s="16"/>
      <c r="T64" s="16"/>
    </row>
    <row r="65" spans="1:20" x14ac:dyDescent="0.2">
      <c r="A65" s="116">
        <v>7335.5</v>
      </c>
      <c r="B65" s="116">
        <v>6.958075231523253E-3</v>
      </c>
      <c r="C65" s="16"/>
      <c r="D65" s="117">
        <f t="shared" si="16"/>
        <v>0.73355000000000004</v>
      </c>
      <c r="E65" s="117">
        <f t="shared" si="17"/>
        <v>0.6958075231523253</v>
      </c>
      <c r="F65" s="57">
        <f t="shared" si="18"/>
        <v>0.5380956025000001</v>
      </c>
      <c r="G65" s="57">
        <f t="shared" si="19"/>
        <v>0.39472002921387511</v>
      </c>
      <c r="H65" s="57">
        <f t="shared" si="20"/>
        <v>0.28954687742983809</v>
      </c>
      <c r="I65" s="57">
        <f t="shared" si="21"/>
        <v>0.51040960860838824</v>
      </c>
      <c r="J65" s="57">
        <f t="shared" si="22"/>
        <v>0.37441096839468324</v>
      </c>
      <c r="K65" s="57">
        <f t="shared" ca="1" si="23"/>
        <v>0.63951900304167542</v>
      </c>
      <c r="L65" s="57">
        <f t="shared" ca="1" si="24"/>
        <v>3.1683974962470368E-3</v>
      </c>
      <c r="M65" s="57">
        <f t="shared" ca="1" si="25"/>
        <v>2.2134009617661992</v>
      </c>
      <c r="N65" s="57">
        <f t="shared" ca="1" si="26"/>
        <v>83.31080906855469</v>
      </c>
      <c r="O65" s="57">
        <f t="shared" ca="1" si="27"/>
        <v>49.612083220449612</v>
      </c>
      <c r="P65" s="16">
        <f t="shared" ca="1" si="28"/>
        <v>5.6288520110649887E-2</v>
      </c>
      <c r="Q65" s="16"/>
      <c r="R65" s="16"/>
      <c r="S65" s="16"/>
      <c r="T65" s="16"/>
    </row>
    <row r="66" spans="1:20" x14ac:dyDescent="0.2">
      <c r="A66" s="116">
        <v>7335.5</v>
      </c>
      <c r="B66" s="116">
        <v>6.958075231523253E-3</v>
      </c>
      <c r="C66" s="16"/>
      <c r="D66" s="117">
        <f t="shared" si="16"/>
        <v>0.73355000000000004</v>
      </c>
      <c r="E66" s="117">
        <f t="shared" si="17"/>
        <v>0.6958075231523253</v>
      </c>
      <c r="F66" s="57">
        <f t="shared" si="18"/>
        <v>0.5380956025000001</v>
      </c>
      <c r="G66" s="57">
        <f t="shared" si="19"/>
        <v>0.39472002921387511</v>
      </c>
      <c r="H66" s="57">
        <f t="shared" si="20"/>
        <v>0.28954687742983809</v>
      </c>
      <c r="I66" s="57">
        <f t="shared" si="21"/>
        <v>0.51040960860838824</v>
      </c>
      <c r="J66" s="57">
        <f t="shared" si="22"/>
        <v>0.37441096839468324</v>
      </c>
      <c r="K66" s="57">
        <f t="shared" ca="1" si="23"/>
        <v>0.63951900304167542</v>
      </c>
      <c r="L66" s="57">
        <f t="shared" ca="1" si="24"/>
        <v>3.1683974962470368E-3</v>
      </c>
      <c r="M66" s="57">
        <f t="shared" ca="1" si="25"/>
        <v>2.2134009617661992</v>
      </c>
      <c r="N66" s="57">
        <f t="shared" ca="1" si="26"/>
        <v>83.31080906855469</v>
      </c>
      <c r="O66" s="57">
        <f t="shared" ca="1" si="27"/>
        <v>49.612083220449612</v>
      </c>
      <c r="P66" s="16">
        <f t="shared" ca="1" si="28"/>
        <v>5.6288520110649887E-2</v>
      </c>
      <c r="Q66" s="16"/>
      <c r="R66" s="16"/>
      <c r="S66" s="16"/>
      <c r="T66" s="16"/>
    </row>
    <row r="67" spans="1:20" x14ac:dyDescent="0.2">
      <c r="A67" s="116">
        <v>7388</v>
      </c>
      <c r="B67" s="116">
        <v>5.4093209982966073E-3</v>
      </c>
      <c r="C67" s="16"/>
      <c r="D67" s="117">
        <f t="shared" si="16"/>
        <v>0.73880000000000001</v>
      </c>
      <c r="E67" s="117">
        <f t="shared" si="17"/>
        <v>0.54093209982966073</v>
      </c>
      <c r="F67" s="57">
        <f t="shared" si="18"/>
        <v>0.54582544</v>
      </c>
      <c r="G67" s="57">
        <f t="shared" si="19"/>
        <v>0.40325583507200002</v>
      </c>
      <c r="H67" s="57">
        <f t="shared" si="20"/>
        <v>0.29792541095119357</v>
      </c>
      <c r="I67" s="57">
        <f t="shared" si="21"/>
        <v>0.39964063535415334</v>
      </c>
      <c r="J67" s="57">
        <f t="shared" si="22"/>
        <v>0.29525450139964848</v>
      </c>
      <c r="K67" s="57">
        <f t="shared" ca="1" si="23"/>
        <v>0.64903659757394094</v>
      </c>
      <c r="L67" s="57">
        <f t="shared" ca="1" si="24"/>
        <v>1.1686582432543086E-2</v>
      </c>
      <c r="M67" s="57">
        <f t="shared" ca="1" si="25"/>
        <v>2.0010132219788672</v>
      </c>
      <c r="N67" s="57">
        <f t="shared" ca="1" si="26"/>
        <v>72.440656270534618</v>
      </c>
      <c r="O67" s="57">
        <f t="shared" ca="1" si="27"/>
        <v>40.342720026077309</v>
      </c>
      <c r="P67" s="16">
        <f t="shared" ca="1" si="28"/>
        <v>-0.10810449774428021</v>
      </c>
      <c r="Q67" s="16"/>
      <c r="R67" s="16"/>
      <c r="S67" s="16"/>
      <c r="T67" s="16"/>
    </row>
    <row r="68" spans="1:20" x14ac:dyDescent="0.2">
      <c r="A68" s="116">
        <v>7439</v>
      </c>
      <c r="B68" s="116">
        <v>4.9659597425488755E-3</v>
      </c>
      <c r="C68" s="16"/>
      <c r="D68" s="117">
        <f t="shared" si="16"/>
        <v>0.74390000000000001</v>
      </c>
      <c r="E68" s="117">
        <f t="shared" si="17"/>
        <v>0.49659597425488755</v>
      </c>
      <c r="F68" s="57">
        <f t="shared" si="18"/>
        <v>0.55338721000000002</v>
      </c>
      <c r="G68" s="57">
        <f t="shared" si="19"/>
        <v>0.41166474551900001</v>
      </c>
      <c r="H68" s="57">
        <f t="shared" si="20"/>
        <v>0.30623740419158413</v>
      </c>
      <c r="I68" s="57">
        <f t="shared" si="21"/>
        <v>0.36941774524821086</v>
      </c>
      <c r="J68" s="57">
        <f t="shared" si="22"/>
        <v>0.27480986069014407</v>
      </c>
      <c r="K68" s="57">
        <f t="shared" ca="1" si="23"/>
        <v>0.65834884242943814</v>
      </c>
      <c r="L68" s="57">
        <f t="shared" ca="1" si="24"/>
        <v>2.616399036269354E-2</v>
      </c>
      <c r="M68" s="57">
        <f t="shared" ca="1" si="25"/>
        <v>1.7967373886706304</v>
      </c>
      <c r="N68" s="57">
        <f t="shared" ca="1" si="26"/>
        <v>62.351821000186582</v>
      </c>
      <c r="O68" s="57">
        <f t="shared" ca="1" si="27"/>
        <v>32.0766085019374</v>
      </c>
      <c r="P68" s="16">
        <f t="shared" ca="1" si="28"/>
        <v>-0.16175286817455059</v>
      </c>
      <c r="Q68" s="16"/>
      <c r="R68" s="16"/>
      <c r="S68" s="16"/>
      <c r="T68" s="16"/>
    </row>
    <row r="69" spans="1:20" x14ac:dyDescent="0.2">
      <c r="A69" s="116">
        <v>7439.5</v>
      </c>
      <c r="B69" s="116">
        <v>5.550828755076509E-3</v>
      </c>
      <c r="C69" s="16"/>
      <c r="D69" s="117">
        <f t="shared" si="16"/>
        <v>0.74395</v>
      </c>
      <c r="E69" s="117">
        <f t="shared" si="17"/>
        <v>0.5550828755076509</v>
      </c>
      <c r="F69" s="57">
        <f t="shared" si="18"/>
        <v>0.55346160249999998</v>
      </c>
      <c r="G69" s="57">
        <f t="shared" si="19"/>
        <v>0.41174775917987499</v>
      </c>
      <c r="H69" s="57">
        <f t="shared" si="20"/>
        <v>0.30631974544186796</v>
      </c>
      <c r="I69" s="57">
        <f t="shared" si="21"/>
        <v>0.4129539052339169</v>
      </c>
      <c r="J69" s="57">
        <f t="shared" si="22"/>
        <v>0.30721705779877245</v>
      </c>
      <c r="K69" s="57">
        <f t="shared" ca="1" si="23"/>
        <v>0.65844046375128307</v>
      </c>
      <c r="L69" s="57">
        <f t="shared" ca="1" si="24"/>
        <v>1.0682791047540212E-2</v>
      </c>
      <c r="M69" s="57">
        <f t="shared" ca="1" si="25"/>
        <v>1.7947491209827715</v>
      </c>
      <c r="N69" s="57">
        <f t="shared" ca="1" si="26"/>
        <v>62.255404503966531</v>
      </c>
      <c r="O69" s="57">
        <f t="shared" ca="1" si="27"/>
        <v>31.999384704686438</v>
      </c>
      <c r="P69" s="16">
        <f t="shared" ca="1" si="28"/>
        <v>-0.10335758824363217</v>
      </c>
      <c r="Q69" s="16"/>
      <c r="R69" s="16"/>
      <c r="S69" s="16"/>
      <c r="T69" s="16"/>
    </row>
    <row r="70" spans="1:20" x14ac:dyDescent="0.2">
      <c r="A70" s="116">
        <v>7441.5</v>
      </c>
      <c r="B70" s="116">
        <v>5.5903047832543962E-3</v>
      </c>
      <c r="C70" s="16"/>
      <c r="D70" s="117">
        <f t="shared" si="16"/>
        <v>0.74414999999999998</v>
      </c>
      <c r="E70" s="117">
        <f t="shared" si="17"/>
        <v>0.55903047832543962</v>
      </c>
      <c r="F70" s="57">
        <f t="shared" si="18"/>
        <v>0.55375922249999998</v>
      </c>
      <c r="G70" s="57">
        <f t="shared" si="19"/>
        <v>0.41207992542337496</v>
      </c>
      <c r="H70" s="57">
        <f t="shared" si="20"/>
        <v>0.30664927650380447</v>
      </c>
      <c r="I70" s="57">
        <f t="shared" si="21"/>
        <v>0.41600253044587587</v>
      </c>
      <c r="J70" s="57">
        <f t="shared" si="22"/>
        <v>0.30956828303129852</v>
      </c>
      <c r="K70" s="57">
        <f t="shared" ca="1" si="23"/>
        <v>0.65880701210733317</v>
      </c>
      <c r="L70" s="57">
        <f t="shared" ca="1" si="24"/>
        <v>9.9553566935293453E-3</v>
      </c>
      <c r="M70" s="57">
        <f t="shared" ca="1" si="25"/>
        <v>1.7867993091626881</v>
      </c>
      <c r="N70" s="57">
        <f t="shared" ca="1" si="26"/>
        <v>61.870242693995948</v>
      </c>
      <c r="O70" s="57">
        <f t="shared" ca="1" si="27"/>
        <v>31.691252247135868</v>
      </c>
      <c r="P70" s="16">
        <f t="shared" ca="1" si="28"/>
        <v>-9.977653378189355E-2</v>
      </c>
      <c r="Q70" s="16"/>
      <c r="R70" s="16"/>
      <c r="S70" s="16"/>
      <c r="T70" s="16"/>
    </row>
    <row r="71" spans="1:20" x14ac:dyDescent="0.2">
      <c r="A71" s="116">
        <v>7442</v>
      </c>
      <c r="B71" s="116">
        <v>5.375173786887899E-3</v>
      </c>
      <c r="C71" s="16"/>
      <c r="D71" s="117">
        <f t="shared" si="16"/>
        <v>0.74419999999999997</v>
      </c>
      <c r="E71" s="117">
        <f t="shared" si="17"/>
        <v>0.5375173786887899</v>
      </c>
      <c r="F71" s="57">
        <f t="shared" si="18"/>
        <v>0.5538336399999999</v>
      </c>
      <c r="G71" s="57">
        <f t="shared" si="19"/>
        <v>0.4121629948879999</v>
      </c>
      <c r="H71" s="57">
        <f t="shared" si="20"/>
        <v>0.30673170079564949</v>
      </c>
      <c r="I71" s="57">
        <f t="shared" si="21"/>
        <v>0.40002043322019742</v>
      </c>
      <c r="J71" s="57">
        <f t="shared" si="22"/>
        <v>0.29769520640247094</v>
      </c>
      <c r="K71" s="57">
        <f t="shared" ca="1" si="23"/>
        <v>0.65889866496351324</v>
      </c>
      <c r="L71" s="57">
        <f t="shared" ca="1" si="24"/>
        <v>1.4733416657706338E-2</v>
      </c>
      <c r="M71" s="57">
        <f t="shared" ca="1" si="25"/>
        <v>1.784812677397092</v>
      </c>
      <c r="N71" s="57">
        <f t="shared" ca="1" si="26"/>
        <v>61.77407856710505</v>
      </c>
      <c r="O71" s="57">
        <f t="shared" ca="1" si="27"/>
        <v>31.61441012107635</v>
      </c>
      <c r="P71" s="16">
        <f t="shared" ca="1" si="28"/>
        <v>-0.12138128627472333</v>
      </c>
      <c r="Q71" s="16"/>
      <c r="R71" s="16"/>
      <c r="S71" s="16"/>
      <c r="T71" s="16"/>
    </row>
    <row r="72" spans="1:20" x14ac:dyDescent="0.2">
      <c r="A72" s="116">
        <v>7445</v>
      </c>
      <c r="B72" s="116">
        <v>5.8843878287007101E-3</v>
      </c>
      <c r="C72" s="16"/>
      <c r="D72" s="117">
        <f t="shared" si="16"/>
        <v>0.74450000000000005</v>
      </c>
      <c r="E72" s="117">
        <f t="shared" si="17"/>
        <v>0.58843878287007101</v>
      </c>
      <c r="F72" s="57">
        <f t="shared" si="18"/>
        <v>0.55428025000000003</v>
      </c>
      <c r="G72" s="57">
        <f t="shared" si="19"/>
        <v>0.41266164612500006</v>
      </c>
      <c r="H72" s="57">
        <f t="shared" si="20"/>
        <v>0.30722659554006254</v>
      </c>
      <c r="I72" s="57">
        <f t="shared" si="21"/>
        <v>0.43809267384676792</v>
      </c>
      <c r="J72" s="57">
        <f t="shared" si="22"/>
        <v>0.32615999567891873</v>
      </c>
      <c r="K72" s="57">
        <f t="shared" ca="1" si="23"/>
        <v>0.65944871454480303</v>
      </c>
      <c r="L72" s="57">
        <f t="shared" ca="1" si="24"/>
        <v>5.0424103964501095E-3</v>
      </c>
      <c r="M72" s="57">
        <f t="shared" ca="1" si="25"/>
        <v>1.7728998843423365</v>
      </c>
      <c r="N72" s="57">
        <f t="shared" ca="1" si="26"/>
        <v>61.198159284918724</v>
      </c>
      <c r="O72" s="57">
        <f t="shared" ca="1" si="27"/>
        <v>31.154966373904198</v>
      </c>
      <c r="P72" s="16">
        <f t="shared" ca="1" si="28"/>
        <v>-7.1009931674732019E-2</v>
      </c>
      <c r="Q72" s="16"/>
      <c r="R72" s="16"/>
      <c r="S72" s="16"/>
      <c r="T72" s="16"/>
    </row>
    <row r="73" spans="1:20" x14ac:dyDescent="0.2">
      <c r="A73" s="41">
        <v>7445.5</v>
      </c>
      <c r="B73" s="41">
        <v>6.6692568361759186E-3</v>
      </c>
      <c r="C73" s="16"/>
      <c r="D73" s="117">
        <f t="shared" si="16"/>
        <v>0.74455000000000005</v>
      </c>
      <c r="E73" s="117">
        <f t="shared" si="17"/>
        <v>0.66692568361759186</v>
      </c>
      <c r="F73" s="57">
        <f t="shared" si="18"/>
        <v>0.55435470250000007</v>
      </c>
      <c r="G73" s="57">
        <f t="shared" si="19"/>
        <v>0.41274479374637507</v>
      </c>
      <c r="H73" s="57">
        <f t="shared" si="20"/>
        <v>0.30730913618386357</v>
      </c>
      <c r="I73" s="57">
        <f t="shared" si="21"/>
        <v>0.49655951773747803</v>
      </c>
      <c r="J73" s="57">
        <f t="shared" si="22"/>
        <v>0.36971338893143929</v>
      </c>
      <c r="K73" s="57">
        <f t="shared" ca="1" si="23"/>
        <v>0.65954041154905274</v>
      </c>
      <c r="L73" s="57">
        <f t="shared" ca="1" si="24"/>
        <v>5.4542243526344049E-5</v>
      </c>
      <c r="M73" s="57">
        <f t="shared" ca="1" si="25"/>
        <v>1.7709155971701691</v>
      </c>
      <c r="N73" s="57">
        <f t="shared" ca="1" si="26"/>
        <v>61.102350844704965</v>
      </c>
      <c r="O73" s="57">
        <f t="shared" ca="1" si="27"/>
        <v>31.078661155187287</v>
      </c>
      <c r="P73" s="16">
        <f t="shared" ca="1" si="28"/>
        <v>7.3852720685391171E-3</v>
      </c>
      <c r="Q73" s="16"/>
      <c r="R73" s="16"/>
      <c r="S73" s="16"/>
      <c r="T73" s="16"/>
    </row>
    <row r="74" spans="1:20" x14ac:dyDescent="0.2">
      <c r="A74" s="41">
        <v>7853</v>
      </c>
      <c r="B74" s="41">
        <v>7.2374977971776389E-3</v>
      </c>
      <c r="C74" s="16"/>
      <c r="D74" s="117">
        <f t="shared" si="16"/>
        <v>0.7853</v>
      </c>
      <c r="E74" s="117">
        <f t="shared" si="17"/>
        <v>0.72374977971776389</v>
      </c>
      <c r="F74" s="57">
        <f t="shared" si="18"/>
        <v>0.61669609000000003</v>
      </c>
      <c r="G74" s="57">
        <f t="shared" si="19"/>
        <v>0.48429143947700004</v>
      </c>
      <c r="H74" s="57">
        <f t="shared" si="20"/>
        <v>0.38031406742128815</v>
      </c>
      <c r="I74" s="57">
        <f t="shared" si="21"/>
        <v>0.56836070201236</v>
      </c>
      <c r="J74" s="57">
        <f t="shared" si="22"/>
        <v>0.44633365929030633</v>
      </c>
      <c r="K74" s="57">
        <f t="shared" ca="1" si="23"/>
        <v>0.73637062944822851</v>
      </c>
      <c r="L74" s="57">
        <f t="shared" ca="1" si="24"/>
        <v>1.5928584791896893E-4</v>
      </c>
      <c r="M74" s="57">
        <f t="shared" ca="1" si="25"/>
        <v>0.39304592742525662</v>
      </c>
      <c r="N74" s="57">
        <f t="shared" ca="1" si="26"/>
        <v>5.3495594371340838</v>
      </c>
      <c r="O74" s="57">
        <f t="shared" ca="1" si="27"/>
        <v>0.24547667538382792</v>
      </c>
      <c r="P74" s="16">
        <f t="shared" ca="1" si="28"/>
        <v>-1.2620849730464623E-2</v>
      </c>
      <c r="Q74" s="16"/>
      <c r="R74" s="16"/>
      <c r="S74" s="16"/>
      <c r="T74" s="16"/>
    </row>
    <row r="75" spans="1:20" x14ac:dyDescent="0.2">
      <c r="A75" s="41">
        <v>7890.5</v>
      </c>
      <c r="B75" s="41">
        <v>5.7426733474130742E-3</v>
      </c>
      <c r="C75" s="16"/>
      <c r="D75" s="117">
        <f t="shared" si="16"/>
        <v>0.78905000000000003</v>
      </c>
      <c r="E75" s="117">
        <f t="shared" si="17"/>
        <v>0.57426733474130742</v>
      </c>
      <c r="F75" s="57">
        <f t="shared" si="18"/>
        <v>0.62259990250000008</v>
      </c>
      <c r="G75" s="57">
        <f t="shared" si="19"/>
        <v>0.49126245306762506</v>
      </c>
      <c r="H75" s="57">
        <f t="shared" si="20"/>
        <v>0.38763063859300961</v>
      </c>
      <c r="I75" s="57">
        <f t="shared" si="21"/>
        <v>0.45312564047762866</v>
      </c>
      <c r="J75" s="57">
        <f t="shared" si="22"/>
        <v>0.35753878661887289</v>
      </c>
      <c r="K75" s="57">
        <f t="shared" ca="1" si="23"/>
        <v>0.74365138658729402</v>
      </c>
      <c r="L75" s="57">
        <f t="shared" ca="1" si="24"/>
        <v>2.8690957019763874E-2</v>
      </c>
      <c r="M75" s="57">
        <f t="shared" ca="1" si="25"/>
        <v>0.30524720474313255</v>
      </c>
      <c r="N75" s="57">
        <f t="shared" ca="1" si="26"/>
        <v>3.0804011693258708</v>
      </c>
      <c r="O75" s="57">
        <f t="shared" ca="1" si="27"/>
        <v>1.218506627168586</v>
      </c>
      <c r="P75" s="16">
        <f t="shared" ca="1" si="28"/>
        <v>-0.16938405184598659</v>
      </c>
      <c r="Q75" s="16"/>
      <c r="R75" s="16"/>
      <c r="S75" s="16"/>
      <c r="T75" s="16"/>
    </row>
    <row r="76" spans="1:20" x14ac:dyDescent="0.2">
      <c r="A76" s="41">
        <v>7959.5</v>
      </c>
      <c r="B76" s="41">
        <v>6.914596349815838E-3</v>
      </c>
      <c r="C76" s="16"/>
      <c r="D76" s="117">
        <f t="shared" si="16"/>
        <v>0.79595000000000005</v>
      </c>
      <c r="E76" s="117">
        <f t="shared" si="17"/>
        <v>0.6914596349815838</v>
      </c>
      <c r="F76" s="57">
        <f t="shared" si="18"/>
        <v>0.6335364025000001</v>
      </c>
      <c r="G76" s="57">
        <f t="shared" si="19"/>
        <v>0.50426329956987515</v>
      </c>
      <c r="H76" s="57">
        <f t="shared" si="20"/>
        <v>0.40136837329264213</v>
      </c>
      <c r="I76" s="57">
        <f t="shared" si="21"/>
        <v>0.55036729646359162</v>
      </c>
      <c r="J76" s="57">
        <f t="shared" si="22"/>
        <v>0.43806484962019576</v>
      </c>
      <c r="K76" s="57">
        <f t="shared" ca="1" si="23"/>
        <v>0.75714067174839617</v>
      </c>
      <c r="L76" s="57">
        <f t="shared" ca="1" si="24"/>
        <v>4.3139985907633569E-3</v>
      </c>
      <c r="M76" s="57">
        <f t="shared" ca="1" si="25"/>
        <v>0.16913405369631415</v>
      </c>
      <c r="N76" s="57">
        <f t="shared" ca="1" si="26"/>
        <v>0.49865026692131159</v>
      </c>
      <c r="O76" s="57">
        <f t="shared" ca="1" si="27"/>
        <v>5.041138938572022</v>
      </c>
      <c r="P76" s="16">
        <f t="shared" ca="1" si="28"/>
        <v>-6.5681036766812362E-2</v>
      </c>
      <c r="Q76" s="16"/>
      <c r="R76" s="16"/>
      <c r="S76" s="16"/>
      <c r="T76" s="16"/>
    </row>
    <row r="77" spans="1:20" x14ac:dyDescent="0.2">
      <c r="A77" s="41">
        <v>8049</v>
      </c>
      <c r="B77" s="41">
        <v>5.3061486541992053E-3</v>
      </c>
      <c r="C77" s="16"/>
      <c r="D77" s="117">
        <f t="shared" si="16"/>
        <v>0.80489999999999995</v>
      </c>
      <c r="E77" s="117">
        <f t="shared" si="17"/>
        <v>0.53061486541992053</v>
      </c>
      <c r="F77" s="57">
        <f t="shared" si="18"/>
        <v>0.64786400999999993</v>
      </c>
      <c r="G77" s="57">
        <f t="shared" si="19"/>
        <v>0.52146574164899995</v>
      </c>
      <c r="H77" s="57">
        <f t="shared" si="20"/>
        <v>0.41972777545327999</v>
      </c>
      <c r="I77" s="57">
        <f t="shared" si="21"/>
        <v>0.42709190517649404</v>
      </c>
      <c r="J77" s="57">
        <f t="shared" si="22"/>
        <v>0.34376627447656005</v>
      </c>
      <c r="K77" s="57">
        <f t="shared" ca="1" si="23"/>
        <v>0.77481657835942253</v>
      </c>
      <c r="L77" s="57">
        <f t="shared" ca="1" si="24"/>
        <v>5.9634476602586937E-2</v>
      </c>
      <c r="M77" s="57">
        <f t="shared" ca="1" si="25"/>
        <v>4.833104008430484E-2</v>
      </c>
      <c r="N77" s="57">
        <f t="shared" ca="1" si="26"/>
        <v>0.48730023677353529</v>
      </c>
      <c r="O77" s="57">
        <f t="shared" ca="1" si="27"/>
        <v>14.198345786845826</v>
      </c>
      <c r="P77" s="16">
        <f t="shared" ca="1" si="28"/>
        <v>-0.24420171293950199</v>
      </c>
      <c r="Q77" s="16"/>
      <c r="R77" s="16"/>
      <c r="S77" s="16"/>
      <c r="T77" s="16"/>
    </row>
    <row r="78" spans="1:20" x14ac:dyDescent="0.2">
      <c r="A78" s="41">
        <v>8393</v>
      </c>
      <c r="B78" s="41">
        <v>7.6460256896098144E-3</v>
      </c>
      <c r="C78" s="16"/>
      <c r="D78" s="117">
        <f t="shared" si="16"/>
        <v>0.83930000000000005</v>
      </c>
      <c r="E78" s="117">
        <f t="shared" si="17"/>
        <v>0.76460256896098144</v>
      </c>
      <c r="F78" s="57">
        <f t="shared" si="18"/>
        <v>0.70442449000000007</v>
      </c>
      <c r="G78" s="57">
        <f t="shared" si="19"/>
        <v>0.59122347445700008</v>
      </c>
      <c r="H78" s="57">
        <f t="shared" si="20"/>
        <v>0.49621386211176022</v>
      </c>
      <c r="I78" s="57">
        <f t="shared" si="21"/>
        <v>0.64173093612895171</v>
      </c>
      <c r="J78" s="57">
        <f t="shared" si="22"/>
        <v>0.53860477469302925</v>
      </c>
      <c r="K78" s="57">
        <f t="shared" ca="1" si="23"/>
        <v>0.84463626900575084</v>
      </c>
      <c r="L78" s="57">
        <f t="shared" ca="1" si="24"/>
        <v>6.4053931428561207E-3</v>
      </c>
      <c r="M78" s="57">
        <f t="shared" ca="1" si="25"/>
        <v>0.36278653033508035</v>
      </c>
      <c r="N78" s="57">
        <f t="shared" ca="1" si="26"/>
        <v>42.952698642711837</v>
      </c>
      <c r="O78" s="57">
        <f t="shared" ca="1" si="27"/>
        <v>101.32589300909363</v>
      </c>
      <c r="P78" s="16">
        <f t="shared" ca="1" si="28"/>
        <v>-8.0033700044769396E-2</v>
      </c>
      <c r="Q78" s="16"/>
      <c r="R78" s="16"/>
      <c r="S78" s="16"/>
      <c r="T78" s="16"/>
    </row>
    <row r="79" spans="1:20" x14ac:dyDescent="0.2">
      <c r="A79" s="41">
        <v>8432.5</v>
      </c>
      <c r="B79" s="41">
        <v>9.6006772655528039E-3</v>
      </c>
      <c r="C79" s="16"/>
      <c r="D79" s="117">
        <f t="shared" si="16"/>
        <v>0.84325000000000006</v>
      </c>
      <c r="E79" s="117">
        <f t="shared" si="17"/>
        <v>0.96006772655528039</v>
      </c>
      <c r="F79" s="57">
        <f t="shared" si="18"/>
        <v>0.71107056250000011</v>
      </c>
      <c r="G79" s="57">
        <f t="shared" si="19"/>
        <v>0.59961025182812511</v>
      </c>
      <c r="H79" s="57">
        <f t="shared" si="20"/>
        <v>0.50562134485406662</v>
      </c>
      <c r="I79" s="57">
        <f t="shared" si="21"/>
        <v>0.80957711041774028</v>
      </c>
      <c r="J79" s="57">
        <f t="shared" si="22"/>
        <v>0.6826758983597595</v>
      </c>
      <c r="K79" s="57">
        <f t="shared" ca="1" si="23"/>
        <v>0.8528444315750271</v>
      </c>
      <c r="L79" s="57">
        <f t="shared" ca="1" si="24"/>
        <v>1.149683498642241E-2</v>
      </c>
      <c r="M79" s="57">
        <f t="shared" ca="1" si="25"/>
        <v>0.49773502439947426</v>
      </c>
      <c r="N79" s="57">
        <f t="shared" ca="1" si="26"/>
        <v>52.893629916860462</v>
      </c>
      <c r="O79" s="57">
        <f t="shared" ca="1" si="27"/>
        <v>117.38520439091573</v>
      </c>
      <c r="P79" s="16">
        <f t="shared" ca="1" si="28"/>
        <v>0.10722329498025329</v>
      </c>
      <c r="Q79" s="16"/>
      <c r="R79" s="16"/>
      <c r="S79" s="16"/>
      <c r="T79" s="16"/>
    </row>
    <row r="80" spans="1:20" x14ac:dyDescent="0.2">
      <c r="A80" s="41">
        <v>8433</v>
      </c>
      <c r="B80" s="41">
        <v>7.6855462684761733E-3</v>
      </c>
      <c r="C80" s="16"/>
      <c r="D80" s="117">
        <f t="shared" si="16"/>
        <v>0.84330000000000005</v>
      </c>
      <c r="E80" s="117">
        <f t="shared" si="17"/>
        <v>0.76855462684761733</v>
      </c>
      <c r="F80" s="57">
        <f t="shared" si="18"/>
        <v>0.7111548900000001</v>
      </c>
      <c r="G80" s="57">
        <f t="shared" si="19"/>
        <v>0.59971691873700017</v>
      </c>
      <c r="H80" s="57">
        <f t="shared" si="20"/>
        <v>0.50574127757091225</v>
      </c>
      <c r="I80" s="57">
        <f t="shared" si="21"/>
        <v>0.64812211682059573</v>
      </c>
      <c r="J80" s="57">
        <f t="shared" si="22"/>
        <v>0.54656138111480845</v>
      </c>
      <c r="K80" s="57">
        <f t="shared" ca="1" si="23"/>
        <v>0.85294858464172563</v>
      </c>
      <c r="L80" s="57">
        <f t="shared" ca="1" si="24"/>
        <v>7.1223401121537329E-3</v>
      </c>
      <c r="M80" s="57">
        <f t="shared" ca="1" si="25"/>
        <v>0.49959610331506404</v>
      </c>
      <c r="N80" s="57">
        <f t="shared" ca="1" si="26"/>
        <v>53.026986211347527</v>
      </c>
      <c r="O80" s="57">
        <f t="shared" ca="1" si="27"/>
        <v>117.59734891200766</v>
      </c>
      <c r="P80" s="16">
        <f t="shared" ca="1" si="28"/>
        <v>-8.4393957794108299E-2</v>
      </c>
      <c r="Q80" s="16"/>
      <c r="R80" s="16"/>
      <c r="S80" s="16"/>
      <c r="T80" s="16"/>
    </row>
    <row r="81" spans="1:20" x14ac:dyDescent="0.2">
      <c r="A81" s="41">
        <v>8433.5</v>
      </c>
      <c r="B81" s="41">
        <v>9.67041528201662E-3</v>
      </c>
      <c r="C81" s="16"/>
      <c r="D81" s="117">
        <f t="shared" si="16"/>
        <v>0.84335000000000004</v>
      </c>
      <c r="E81" s="117">
        <f t="shared" si="17"/>
        <v>0.967041528201662</v>
      </c>
      <c r="F81" s="57">
        <f t="shared" si="18"/>
        <v>0.71123922250000005</v>
      </c>
      <c r="G81" s="57">
        <f t="shared" si="19"/>
        <v>0.59982359829537502</v>
      </c>
      <c r="H81" s="57">
        <f t="shared" si="20"/>
        <v>0.50586123162240459</v>
      </c>
      <c r="I81" s="57">
        <f t="shared" si="21"/>
        <v>0.81555447280887172</v>
      </c>
      <c r="J81" s="57">
        <f t="shared" si="22"/>
        <v>0.68779786464336201</v>
      </c>
      <c r="K81" s="57">
        <f t="shared" ca="1" si="23"/>
        <v>0.8530527440152913</v>
      </c>
      <c r="L81" s="57">
        <f t="shared" ca="1" si="24"/>
        <v>1.2993442920286997E-2</v>
      </c>
      <c r="M81" s="57">
        <f t="shared" ca="1" si="25"/>
        <v>0.50146106558848336</v>
      </c>
      <c r="N81" s="57">
        <f t="shared" ca="1" si="26"/>
        <v>53.160532823411856</v>
      </c>
      <c r="O81" s="57">
        <f t="shared" ca="1" si="27"/>
        <v>117.80971734351047</v>
      </c>
      <c r="P81" s="16">
        <f t="shared" ca="1" si="28"/>
        <v>0.11398878418637071</v>
      </c>
      <c r="Q81" s="16"/>
      <c r="R81" s="16"/>
      <c r="S81" s="16"/>
      <c r="T81" s="16"/>
    </row>
    <row r="82" spans="1:20" x14ac:dyDescent="0.2">
      <c r="A82" s="41">
        <v>8486</v>
      </c>
      <c r="B82" s="41">
        <v>8.2816610447480343E-3</v>
      </c>
      <c r="C82" s="16"/>
      <c r="D82" s="117">
        <f t="shared" si="16"/>
        <v>0.84860000000000002</v>
      </c>
      <c r="E82" s="117">
        <f t="shared" si="17"/>
        <v>0.82816610447480343</v>
      </c>
      <c r="F82" s="57">
        <f t="shared" si="18"/>
        <v>0.72012196000000006</v>
      </c>
      <c r="G82" s="57">
        <f t="shared" si="19"/>
        <v>0.61109549525600004</v>
      </c>
      <c r="H82" s="57">
        <f t="shared" si="20"/>
        <v>0.51857563727424172</v>
      </c>
      <c r="I82" s="57">
        <f t="shared" si="21"/>
        <v>0.7027817562573182</v>
      </c>
      <c r="J82" s="57">
        <f t="shared" si="22"/>
        <v>0.59638059835996027</v>
      </c>
      <c r="K82" s="57">
        <f t="shared" ca="1" si="23"/>
        <v>0.86402457595489734</v>
      </c>
      <c r="L82" s="57">
        <f t="shared" ca="1" si="24"/>
        <v>1.2858299768887084E-3</v>
      </c>
      <c r="M82" s="57">
        <f t="shared" ca="1" si="25"/>
        <v>0.71935051586020937</v>
      </c>
      <c r="N82" s="57">
        <f t="shared" ca="1" si="26"/>
        <v>68.258896127205787</v>
      </c>
      <c r="O82" s="57">
        <f t="shared" ca="1" si="27"/>
        <v>141.37192132178197</v>
      </c>
      <c r="P82" s="16">
        <f t="shared" ca="1" si="28"/>
        <v>-3.5858471480093912E-2</v>
      </c>
      <c r="Q82" s="16"/>
      <c r="R82" s="16"/>
      <c r="S82" s="16"/>
      <c r="T82" s="16"/>
    </row>
    <row r="83" spans="1:20" x14ac:dyDescent="0.2">
      <c r="A83" s="41">
        <v>8612.5</v>
      </c>
      <c r="B83" s="41">
        <v>9.0535196723067202E-3</v>
      </c>
      <c r="C83" s="16"/>
      <c r="D83" s="117">
        <f t="shared" si="16"/>
        <v>0.86124999999999996</v>
      </c>
      <c r="E83" s="117">
        <f t="shared" si="17"/>
        <v>0.90535196723067202</v>
      </c>
      <c r="F83" s="57">
        <f t="shared" si="18"/>
        <v>0.74175156249999996</v>
      </c>
      <c r="G83" s="57">
        <f t="shared" si="19"/>
        <v>0.63883353320312497</v>
      </c>
      <c r="H83" s="57">
        <f t="shared" si="20"/>
        <v>0.55019538047119132</v>
      </c>
      <c r="I83" s="57">
        <f t="shared" si="21"/>
        <v>0.77973438177741627</v>
      </c>
      <c r="J83" s="57">
        <f t="shared" si="22"/>
        <v>0.67154623630579968</v>
      </c>
      <c r="K83" s="57">
        <f t="shared" ca="1" si="23"/>
        <v>0.89074708533614466</v>
      </c>
      <c r="L83" s="57">
        <f t="shared" ca="1" si="24"/>
        <v>2.1330257515309294E-4</v>
      </c>
      <c r="M83" s="57">
        <f t="shared" ca="1" si="25"/>
        <v>1.4366870962303981</v>
      </c>
      <c r="N83" s="57">
        <f t="shared" ca="1" si="26"/>
        <v>113.8618394471484</v>
      </c>
      <c r="O83" s="57">
        <f t="shared" ca="1" si="27"/>
        <v>208.91106444360645</v>
      </c>
      <c r="P83" s="16">
        <f t="shared" ca="1" si="28"/>
        <v>1.4604881894527355E-2</v>
      </c>
      <c r="Q83" s="16"/>
      <c r="R83" s="16"/>
      <c r="S83" s="16"/>
      <c r="T83" s="16"/>
    </row>
    <row r="84" spans="1:20" x14ac:dyDescent="0.2">
      <c r="A84" s="41">
        <v>8615.5</v>
      </c>
      <c r="B84" s="41">
        <v>8.9627337438287213E-3</v>
      </c>
      <c r="C84" s="16"/>
      <c r="D84" s="117">
        <f t="shared" si="16"/>
        <v>0.86155000000000004</v>
      </c>
      <c r="E84" s="117">
        <f t="shared" si="17"/>
        <v>0.89627337438287213</v>
      </c>
      <c r="F84" s="57">
        <f t="shared" si="18"/>
        <v>0.74226840250000004</v>
      </c>
      <c r="G84" s="57">
        <f t="shared" si="19"/>
        <v>0.63950134217387511</v>
      </c>
      <c r="H84" s="57">
        <f t="shared" si="20"/>
        <v>0.55096238134990205</v>
      </c>
      <c r="I84" s="57">
        <f t="shared" si="21"/>
        <v>0.77218432569956352</v>
      </c>
      <c r="J84" s="57">
        <f t="shared" si="22"/>
        <v>0.66527540580645894</v>
      </c>
      <c r="K84" s="57">
        <f t="shared" ca="1" si="23"/>
        <v>0.89138572117219828</v>
      </c>
      <c r="L84" s="57">
        <f t="shared" ca="1" si="24"/>
        <v>2.3889153907810481E-5</v>
      </c>
      <c r="M84" s="57">
        <f t="shared" ca="1" si="25"/>
        <v>1.4572247539462551</v>
      </c>
      <c r="N84" s="57">
        <f t="shared" ca="1" si="26"/>
        <v>115.10982127558492</v>
      </c>
      <c r="O84" s="57">
        <f t="shared" ca="1" si="27"/>
        <v>210.70600867343094</v>
      </c>
      <c r="P84" s="16">
        <f t="shared" ca="1" si="28"/>
        <v>4.887653210673859E-3</v>
      </c>
      <c r="Q84" s="16"/>
      <c r="R84" s="16"/>
      <c r="S84" s="16"/>
      <c r="T84" s="16"/>
    </row>
    <row r="85" spans="1:20" x14ac:dyDescent="0.2">
      <c r="A85" s="41">
        <v>8724.5</v>
      </c>
      <c r="B85" s="41">
        <v>8.6841775337234139E-3</v>
      </c>
      <c r="C85" s="16"/>
      <c r="D85" s="117">
        <f t="shared" ref="D85:D92" si="29">A85/A$18</f>
        <v>0.87244999999999995</v>
      </c>
      <c r="E85" s="117">
        <f t="shared" ref="E85:E92" si="30">B85/B$18</f>
        <v>0.86841775337234139</v>
      </c>
      <c r="F85" s="57">
        <f t="shared" ref="F85:F92" si="31">D85*D85</f>
        <v>0.76116900249999986</v>
      </c>
      <c r="G85" s="57">
        <f t="shared" ref="G85:G92" si="32">D85*F85</f>
        <v>0.66408189623112479</v>
      </c>
      <c r="H85" s="57">
        <f t="shared" ref="H85:H92" si="33">F85*F85</f>
        <v>0.57937825036684476</v>
      </c>
      <c r="I85" s="57">
        <f t="shared" ref="I85:I92" si="34">E85*D85</f>
        <v>0.75765106892969925</v>
      </c>
      <c r="J85" s="57">
        <f t="shared" ref="J85:J92" si="35">I85*D85</f>
        <v>0.66101267508771611</v>
      </c>
      <c r="K85" s="57">
        <f t="shared" ref="K85:K92" ca="1" si="36">+E$4+E$5*D85+E$6*D85^2</f>
        <v>0.91474347834835024</v>
      </c>
      <c r="L85" s="57">
        <f t="shared" ref="L85:L92" ca="1" si="37">+(K85-E85)^2</f>
        <v>2.1460727945528096E-3</v>
      </c>
      <c r="M85" s="57">
        <f t="shared" ref="M85:M92" ca="1" si="38">(M$1-M$2*D85+M$3*F85)^2</f>
        <v>2.3238045876787194</v>
      </c>
      <c r="N85" s="57">
        <f t="shared" ref="N85:N92" ca="1" si="39">(-M$2+M$4*D85-M$5*F85)^2</f>
        <v>166.0324091830058</v>
      </c>
      <c r="O85" s="57">
        <f t="shared" ref="O85:O92" ca="1" si="40">+(M$3-D85*M$5+F85*M$6)^2</f>
        <v>282.35250175010054</v>
      </c>
      <c r="P85" s="16">
        <f t="shared" ref="P85:P92" ca="1" si="41">+E85-K85</f>
        <v>-4.6325724976008842E-2</v>
      </c>
      <c r="Q85" s="16"/>
      <c r="R85" s="16"/>
      <c r="S85" s="16"/>
      <c r="T85" s="16"/>
    </row>
    <row r="86" spans="1:20" x14ac:dyDescent="0.2">
      <c r="A86" s="41">
        <v>8724.5</v>
      </c>
      <c r="B86" s="41">
        <v>8.8841775359469466E-3</v>
      </c>
      <c r="C86" s="16"/>
      <c r="D86" s="117">
        <f t="shared" si="29"/>
        <v>0.87244999999999995</v>
      </c>
      <c r="E86" s="117">
        <f t="shared" si="30"/>
        <v>0.88841775359469466</v>
      </c>
      <c r="F86" s="57">
        <f t="shared" si="31"/>
        <v>0.76116900249999986</v>
      </c>
      <c r="G86" s="57">
        <f t="shared" si="32"/>
        <v>0.66408189623112479</v>
      </c>
      <c r="H86" s="57">
        <f t="shared" si="33"/>
        <v>0.57937825036684476</v>
      </c>
      <c r="I86" s="57">
        <f t="shared" si="34"/>
        <v>0.77510006912369134</v>
      </c>
      <c r="J86" s="57">
        <f t="shared" si="35"/>
        <v>0.67623605530696451</v>
      </c>
      <c r="K86" s="57">
        <f t="shared" ca="1" si="36"/>
        <v>0.91474347834835024</v>
      </c>
      <c r="L86" s="57">
        <f t="shared" ca="1" si="37"/>
        <v>6.93043783805234E-4</v>
      </c>
      <c r="M86" s="57">
        <f t="shared" ca="1" si="38"/>
        <v>2.3238045876787194</v>
      </c>
      <c r="N86" s="57">
        <f t="shared" ca="1" si="39"/>
        <v>166.0324091830058</v>
      </c>
      <c r="O86" s="57">
        <f t="shared" ca="1" si="40"/>
        <v>282.35250175010054</v>
      </c>
      <c r="P86" s="16">
        <f t="shared" ca="1" si="41"/>
        <v>-2.6325724753655577E-2</v>
      </c>
      <c r="Q86" s="16"/>
      <c r="R86" s="16"/>
      <c r="S86" s="16"/>
      <c r="T86" s="16"/>
    </row>
    <row r="87" spans="1:20" x14ac:dyDescent="0.2">
      <c r="A87" s="41">
        <v>8843.5</v>
      </c>
      <c r="B87" s="41">
        <v>9.9630012700799853E-3</v>
      </c>
      <c r="C87" s="16"/>
      <c r="D87" s="117">
        <f t="shared" si="29"/>
        <v>0.88434999999999997</v>
      </c>
      <c r="E87" s="117">
        <f t="shared" si="30"/>
        <v>0.99630012700799853</v>
      </c>
      <c r="F87" s="57">
        <f t="shared" si="31"/>
        <v>0.78207492249999999</v>
      </c>
      <c r="G87" s="57">
        <f t="shared" si="32"/>
        <v>0.691627957712875</v>
      </c>
      <c r="H87" s="57">
        <f t="shared" si="33"/>
        <v>0.611641184403381</v>
      </c>
      <c r="I87" s="57">
        <f t="shared" si="34"/>
        <v>0.88107801731952351</v>
      </c>
      <c r="J87" s="57">
        <f t="shared" si="35"/>
        <v>0.77918134461652055</v>
      </c>
      <c r="K87" s="57">
        <f t="shared" ca="1" si="36"/>
        <v>0.94058638486119761</v>
      </c>
      <c r="L87" s="57">
        <f t="shared" ca="1" si="37"/>
        <v>3.1040210640002207E-3</v>
      </c>
      <c r="M87" s="57">
        <f t="shared" ca="1" si="38"/>
        <v>3.5588169118332429</v>
      </c>
      <c r="N87" s="57">
        <f t="shared" ca="1" si="39"/>
        <v>234.79594896689881</v>
      </c>
      <c r="O87" s="57">
        <f t="shared" ca="1" si="40"/>
        <v>375.65440306996703</v>
      </c>
      <c r="P87" s="16">
        <f t="shared" ca="1" si="41"/>
        <v>5.5713742146800915E-2</v>
      </c>
      <c r="Q87" s="16"/>
      <c r="R87" s="16"/>
      <c r="S87" s="16"/>
      <c r="T87" s="16"/>
    </row>
    <row r="88" spans="1:20" x14ac:dyDescent="0.2">
      <c r="A88" s="41">
        <v>9167</v>
      </c>
      <c r="B88" s="41">
        <v>9.7532490035519004E-3</v>
      </c>
      <c r="C88" s="16"/>
      <c r="D88" s="117">
        <f t="shared" si="29"/>
        <v>0.91669999999999996</v>
      </c>
      <c r="E88" s="117">
        <f t="shared" si="30"/>
        <v>0.97532490035519004</v>
      </c>
      <c r="F88" s="57">
        <f t="shared" si="31"/>
        <v>0.84033888999999995</v>
      </c>
      <c r="G88" s="57">
        <f t="shared" si="32"/>
        <v>0.77033866046299992</v>
      </c>
      <c r="H88" s="57">
        <f t="shared" si="33"/>
        <v>0.70616945004643206</v>
      </c>
      <c r="I88" s="57">
        <f t="shared" si="34"/>
        <v>0.89408033615560267</v>
      </c>
      <c r="J88" s="57">
        <f t="shared" si="35"/>
        <v>0.8196034441538409</v>
      </c>
      <c r="K88" s="57">
        <f t="shared" ca="1" si="36"/>
        <v>1.0126456407383619</v>
      </c>
      <c r="L88" s="57">
        <f t="shared" ca="1" si="37"/>
        <v>1.392837662748118E-3</v>
      </c>
      <c r="M88" s="57">
        <f t="shared" ca="1" si="38"/>
        <v>8.7247427897324972</v>
      </c>
      <c r="N88" s="57">
        <f t="shared" ca="1" si="39"/>
        <v>501.31482611844041</v>
      </c>
      <c r="O88" s="57">
        <f t="shared" ca="1" si="40"/>
        <v>719.22727307198863</v>
      </c>
      <c r="P88" s="16">
        <f t="shared" ca="1" si="41"/>
        <v>-3.7320740383171902E-2</v>
      </c>
      <c r="Q88" s="16"/>
      <c r="R88" s="16"/>
      <c r="S88" s="16"/>
      <c r="T88" s="16"/>
    </row>
    <row r="89" spans="1:20" x14ac:dyDescent="0.2">
      <c r="A89" s="41">
        <v>9769</v>
      </c>
      <c r="B89" s="41">
        <v>1.2105533802241553E-2</v>
      </c>
      <c r="C89" s="16"/>
      <c r="D89" s="117">
        <f t="shared" si="29"/>
        <v>0.97689999999999999</v>
      </c>
      <c r="E89" s="117">
        <f t="shared" si="30"/>
        <v>1.2105533802241553</v>
      </c>
      <c r="F89" s="57">
        <f t="shared" si="31"/>
        <v>0.95433360999999994</v>
      </c>
      <c r="G89" s="57">
        <f t="shared" si="32"/>
        <v>0.93228850360899995</v>
      </c>
      <c r="H89" s="57">
        <f t="shared" si="33"/>
        <v>0.91075263917563198</v>
      </c>
      <c r="I89" s="57">
        <f t="shared" si="34"/>
        <v>1.1825895971409772</v>
      </c>
      <c r="J89" s="57">
        <f t="shared" si="35"/>
        <v>1.1552717774470207</v>
      </c>
      <c r="K89" s="57">
        <f t="shared" ca="1" si="36"/>
        <v>1.1537682084208012</v>
      </c>
      <c r="L89" s="57">
        <f t="shared" ca="1" si="37"/>
        <v>3.2245557367364384E-3</v>
      </c>
      <c r="M89" s="57">
        <f t="shared" ca="1" si="38"/>
        <v>27.697334202116366</v>
      </c>
      <c r="N89" s="57">
        <f t="shared" ca="1" si="39"/>
        <v>1387.8744123580027</v>
      </c>
      <c r="O89" s="57">
        <f t="shared" ca="1" si="40"/>
        <v>1790.9396129732918</v>
      </c>
      <c r="P89" s="16">
        <f t="shared" ca="1" si="41"/>
        <v>5.6785171803354073E-2</v>
      </c>
      <c r="Q89" s="16"/>
      <c r="R89" s="16"/>
      <c r="S89" s="16"/>
      <c r="T89" s="16"/>
    </row>
    <row r="90" spans="1:20" x14ac:dyDescent="0.2">
      <c r="A90" s="41">
        <v>9769</v>
      </c>
      <c r="B90" s="41">
        <v>1.220553379971534E-2</v>
      </c>
      <c r="C90" s="16"/>
      <c r="D90" s="117">
        <f t="shared" si="29"/>
        <v>0.97689999999999999</v>
      </c>
      <c r="E90" s="117">
        <f t="shared" si="30"/>
        <v>1.220553379971534</v>
      </c>
      <c r="F90" s="57">
        <f t="shared" si="31"/>
        <v>0.95433360999999994</v>
      </c>
      <c r="G90" s="57">
        <f t="shared" si="32"/>
        <v>0.93228850360899995</v>
      </c>
      <c r="H90" s="57">
        <f t="shared" si="33"/>
        <v>0.91075263917563198</v>
      </c>
      <c r="I90" s="57">
        <f t="shared" si="34"/>
        <v>1.1923585968941917</v>
      </c>
      <c r="J90" s="57">
        <f t="shared" si="35"/>
        <v>1.1648151133059359</v>
      </c>
      <c r="K90" s="57">
        <f t="shared" ca="1" si="36"/>
        <v>1.1537682084208012</v>
      </c>
      <c r="L90" s="57">
        <f t="shared" ca="1" si="37"/>
        <v>4.4602591390608135E-3</v>
      </c>
      <c r="M90" s="57">
        <f t="shared" ca="1" si="38"/>
        <v>27.697334202116366</v>
      </c>
      <c r="N90" s="57">
        <f t="shared" ca="1" si="39"/>
        <v>1387.8744123580027</v>
      </c>
      <c r="O90" s="57">
        <f t="shared" ca="1" si="40"/>
        <v>1790.9396129732918</v>
      </c>
      <c r="P90" s="16">
        <f t="shared" ca="1" si="41"/>
        <v>6.6785171550732825E-2</v>
      </c>
      <c r="Q90" s="16"/>
      <c r="R90" s="16"/>
      <c r="S90" s="16"/>
      <c r="T90" s="16"/>
    </row>
    <row r="91" spans="1:20" x14ac:dyDescent="0.2">
      <c r="A91" s="41">
        <v>9769</v>
      </c>
      <c r="B91" s="41">
        <v>1.3005533801333513E-2</v>
      </c>
      <c r="C91" s="16"/>
      <c r="D91" s="117">
        <f t="shared" si="29"/>
        <v>0.97689999999999999</v>
      </c>
      <c r="E91" s="117">
        <f t="shared" si="30"/>
        <v>1.3005533801333513</v>
      </c>
      <c r="F91" s="57">
        <f t="shared" si="31"/>
        <v>0.95433360999999994</v>
      </c>
      <c r="G91" s="57">
        <f t="shared" si="32"/>
        <v>0.93228850360899995</v>
      </c>
      <c r="H91" s="57">
        <f t="shared" si="33"/>
        <v>0.91075263917563198</v>
      </c>
      <c r="I91" s="57">
        <f t="shared" si="34"/>
        <v>1.270510597052271</v>
      </c>
      <c r="J91" s="57">
        <f t="shared" si="35"/>
        <v>1.2411618022603634</v>
      </c>
      <c r="K91" s="57">
        <f t="shared" ca="1" si="36"/>
        <v>1.1537682084208012</v>
      </c>
      <c r="L91" s="57">
        <f t="shared" ca="1" si="37"/>
        <v>2.1545886634682824E-2</v>
      </c>
      <c r="M91" s="57">
        <f t="shared" ca="1" si="38"/>
        <v>27.697334202116366</v>
      </c>
      <c r="N91" s="57">
        <f t="shared" ca="1" si="39"/>
        <v>1387.8744123580027</v>
      </c>
      <c r="O91" s="57">
        <f t="shared" ca="1" si="40"/>
        <v>1790.9396129732918</v>
      </c>
      <c r="P91" s="16">
        <f t="shared" ca="1" si="41"/>
        <v>0.14678517171255012</v>
      </c>
      <c r="Q91" s="16"/>
      <c r="R91" s="16"/>
      <c r="S91" s="16"/>
      <c r="T91" s="16"/>
    </row>
    <row r="92" spans="1:20" x14ac:dyDescent="0.2">
      <c r="A92" s="41">
        <v>9816.5</v>
      </c>
      <c r="B92" s="41">
        <v>1.1718089495843742E-2</v>
      </c>
      <c r="C92" s="16"/>
      <c r="D92" s="117">
        <f t="shared" si="29"/>
        <v>0.98165000000000002</v>
      </c>
      <c r="E92" s="117">
        <f t="shared" si="30"/>
        <v>1.1718089495843742</v>
      </c>
      <c r="F92" s="57">
        <f t="shared" si="31"/>
        <v>0.9636367225000001</v>
      </c>
      <c r="G92" s="57">
        <f t="shared" si="32"/>
        <v>0.9459539886421251</v>
      </c>
      <c r="H92" s="57">
        <f t="shared" si="33"/>
        <v>0.92859573295054221</v>
      </c>
      <c r="I92" s="57">
        <f t="shared" si="34"/>
        <v>1.1503062553595009</v>
      </c>
      <c r="J92" s="57">
        <f t="shared" si="35"/>
        <v>1.129198135573654</v>
      </c>
      <c r="K92" s="57">
        <f t="shared" ca="1" si="36"/>
        <v>1.165292444206202</v>
      </c>
      <c r="L92" s="57">
        <f t="shared" ca="1" si="37"/>
        <v>4.2464842343746762E-5</v>
      </c>
      <c r="M92" s="57">
        <f t="shared" ca="1" si="38"/>
        <v>29.843294743155589</v>
      </c>
      <c r="N92" s="57">
        <f t="shared" ca="1" si="39"/>
        <v>1483.935492563628</v>
      </c>
      <c r="O92" s="57">
        <f t="shared" ca="1" si="40"/>
        <v>1903.9813560768425</v>
      </c>
      <c r="P92" s="16">
        <f t="shared" ca="1" si="41"/>
        <v>6.516505378172166E-3</v>
      </c>
      <c r="Q92" s="16"/>
      <c r="R92" s="16"/>
      <c r="S92" s="16"/>
      <c r="T92" s="16"/>
    </row>
    <row r="93" spans="1:20" x14ac:dyDescent="0.2">
      <c r="A93" s="41"/>
      <c r="B93" s="41"/>
      <c r="C93" s="16"/>
      <c r="D93" s="117"/>
      <c r="E93" s="11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16"/>
      <c r="Q93" s="16"/>
      <c r="R93" s="16"/>
      <c r="S93" s="16"/>
      <c r="T93" s="16"/>
    </row>
    <row r="94" spans="1:20" x14ac:dyDescent="0.2">
      <c r="A94" s="41"/>
      <c r="B94" s="41"/>
      <c r="C94" s="16"/>
      <c r="D94" s="117"/>
      <c r="E94" s="11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16"/>
      <c r="Q94" s="16"/>
      <c r="R94" s="16"/>
      <c r="S94" s="16"/>
      <c r="T94" s="16"/>
    </row>
    <row r="95" spans="1:20" x14ac:dyDescent="0.2">
      <c r="A95" s="41"/>
      <c r="B95" s="41"/>
      <c r="C95" s="16"/>
      <c r="D95" s="117"/>
      <c r="E95" s="11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16"/>
      <c r="Q95" s="16"/>
      <c r="R95" s="16"/>
      <c r="S95" s="16"/>
      <c r="T95" s="16"/>
    </row>
    <row r="96" spans="1:20" x14ac:dyDescent="0.2">
      <c r="A96" s="41"/>
      <c r="B96" s="41"/>
      <c r="C96" s="16"/>
      <c r="D96" s="117"/>
      <c r="E96" s="11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16"/>
      <c r="Q96" s="16"/>
      <c r="R96" s="16"/>
      <c r="S96" s="16"/>
      <c r="T96" s="16"/>
    </row>
    <row r="97" spans="1:20" x14ac:dyDescent="0.2">
      <c r="A97" s="41"/>
      <c r="B97" s="41"/>
      <c r="C97" s="16"/>
      <c r="D97" s="3"/>
      <c r="E97" s="3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</row>
    <row r="98" spans="1:20" x14ac:dyDescent="0.2">
      <c r="A98" s="41"/>
      <c r="B98" s="41"/>
      <c r="C98" s="16"/>
      <c r="D98" s="3"/>
      <c r="E98" s="3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</row>
    <row r="99" spans="1:20" x14ac:dyDescent="0.2">
      <c r="A99" s="41"/>
      <c r="B99" s="41"/>
      <c r="C99" s="16"/>
      <c r="D99" s="3"/>
      <c r="E99" s="3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</row>
    <row r="100" spans="1:20" x14ac:dyDescent="0.2">
      <c r="A100" s="41"/>
      <c r="B100" s="41"/>
      <c r="C100" s="16"/>
      <c r="D100" s="3"/>
      <c r="E100" s="3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</row>
    <row r="101" spans="1:20" x14ac:dyDescent="0.2">
      <c r="A101" s="41"/>
      <c r="B101" s="41"/>
      <c r="C101" s="16"/>
      <c r="D101" s="3"/>
      <c r="E101" s="3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</row>
    <row r="102" spans="1:20" x14ac:dyDescent="0.2">
      <c r="A102" s="41"/>
      <c r="B102" s="41"/>
      <c r="C102" s="16"/>
      <c r="D102" s="3"/>
      <c r="E102" s="3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</row>
    <row r="103" spans="1:20" x14ac:dyDescent="0.2">
      <c r="A103" s="41"/>
      <c r="B103" s="41"/>
      <c r="C103" s="16"/>
      <c r="D103" s="3"/>
      <c r="E103" s="3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</row>
    <row r="104" spans="1:20" x14ac:dyDescent="0.2">
      <c r="A104" s="41"/>
      <c r="B104" s="41"/>
      <c r="C104" s="16"/>
      <c r="D104" s="3"/>
      <c r="E104" s="3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</row>
    <row r="105" spans="1:20" x14ac:dyDescent="0.2">
      <c r="A105" s="41"/>
      <c r="B105" s="41"/>
      <c r="C105" s="16"/>
      <c r="D105" s="3"/>
      <c r="E105" s="3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</row>
    <row r="106" spans="1:20" x14ac:dyDescent="0.2">
      <c r="A106" s="41"/>
      <c r="B106" s="41"/>
      <c r="C106" s="16"/>
      <c r="D106" s="3"/>
      <c r="E106" s="3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</row>
    <row r="107" spans="1:20" x14ac:dyDescent="0.2">
      <c r="A107" s="41"/>
      <c r="B107" s="41"/>
      <c r="C107" s="16"/>
      <c r="D107" s="3"/>
      <c r="E107" s="3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</row>
    <row r="108" spans="1:20" x14ac:dyDescent="0.2">
      <c r="A108" s="41"/>
      <c r="B108" s="41"/>
      <c r="C108" s="16"/>
      <c r="D108" s="3"/>
      <c r="E108" s="3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</row>
    <row r="109" spans="1:20" x14ac:dyDescent="0.2">
      <c r="A109" s="41"/>
      <c r="B109" s="41"/>
      <c r="C109" s="16"/>
      <c r="D109" s="3"/>
      <c r="E109" s="3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</row>
    <row r="110" spans="1:20" x14ac:dyDescent="0.2">
      <c r="A110" s="41"/>
      <c r="B110" s="41"/>
      <c r="C110" s="16"/>
      <c r="D110" s="3"/>
      <c r="E110" s="3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</row>
    <row r="111" spans="1:20" x14ac:dyDescent="0.2">
      <c r="A111" s="41"/>
      <c r="B111" s="41"/>
      <c r="C111" s="16"/>
      <c r="D111" s="3"/>
      <c r="E111" s="3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</row>
    <row r="112" spans="1:20" x14ac:dyDescent="0.2">
      <c r="A112" s="41"/>
      <c r="B112" s="41"/>
      <c r="C112" s="16"/>
      <c r="D112" s="3"/>
      <c r="E112" s="3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</row>
    <row r="113" spans="1:20" x14ac:dyDescent="0.2">
      <c r="A113" s="41"/>
      <c r="B113" s="41"/>
      <c r="C113" s="16"/>
      <c r="D113" s="3"/>
      <c r="E113" s="3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</row>
    <row r="114" spans="1:20" x14ac:dyDescent="0.2">
      <c r="A114" s="41"/>
      <c r="B114" s="41"/>
      <c r="C114" s="16"/>
      <c r="D114" s="3"/>
      <c r="E114" s="3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</row>
    <row r="115" spans="1:20" x14ac:dyDescent="0.2">
      <c r="A115" s="41"/>
      <c r="B115" s="41"/>
      <c r="C115" s="16"/>
      <c r="D115" s="3"/>
      <c r="E115" s="3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</row>
    <row r="116" spans="1:20" x14ac:dyDescent="0.2">
      <c r="A116" s="41"/>
      <c r="B116" s="41"/>
      <c r="C116" s="16"/>
      <c r="D116" s="3"/>
      <c r="E116" s="3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</row>
    <row r="117" spans="1:20" x14ac:dyDescent="0.2">
      <c r="A117" s="41"/>
      <c r="B117" s="41"/>
      <c r="C117" s="16"/>
      <c r="D117" s="3"/>
      <c r="E117" s="3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</row>
    <row r="118" spans="1:20" x14ac:dyDescent="0.2">
      <c r="A118" s="41"/>
      <c r="B118" s="41"/>
      <c r="C118" s="16"/>
      <c r="D118" s="3"/>
      <c r="E118" s="3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</row>
    <row r="119" spans="1:20" x14ac:dyDescent="0.2">
      <c r="A119" s="41"/>
      <c r="B119" s="41"/>
      <c r="C119" s="16"/>
      <c r="D119" s="3"/>
      <c r="E119" s="3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</row>
  </sheetData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98"/>
  <sheetViews>
    <sheetView workbookViewId="0">
      <selection activeCell="D33" sqref="D33"/>
    </sheetView>
  </sheetViews>
  <sheetFormatPr defaultRowHeight="12.75" x14ac:dyDescent="0.2"/>
  <cols>
    <col min="1" max="16384" width="9.140625" style="4"/>
  </cols>
  <sheetData>
    <row r="1" spans="1:15" x14ac:dyDescent="0.2">
      <c r="A1" s="4">
        <v>725</v>
      </c>
      <c r="B1" s="4">
        <v>-1.5507039643125609E-4</v>
      </c>
      <c r="C1" s="4">
        <v>1</v>
      </c>
      <c r="H1" s="4">
        <v>725</v>
      </c>
      <c r="I1" s="4">
        <v>-1.5507039643125609E-4</v>
      </c>
      <c r="J1" s="4">
        <v>1</v>
      </c>
      <c r="M1" s="4">
        <v>725</v>
      </c>
      <c r="N1" s="4">
        <v>-1.5507039643125609E-4</v>
      </c>
      <c r="O1" s="4">
        <v>1</v>
      </c>
    </row>
    <row r="2" spans="1:15" x14ac:dyDescent="0.2">
      <c r="A2" s="4">
        <v>762.5</v>
      </c>
      <c r="B2" s="4">
        <v>6.9370149140013382E-4</v>
      </c>
      <c r="C2" s="4">
        <v>1</v>
      </c>
      <c r="H2" s="4">
        <v>762.5</v>
      </c>
      <c r="I2" s="4">
        <v>6.9370149140013382E-4</v>
      </c>
      <c r="J2" s="4">
        <v>1</v>
      </c>
      <c r="M2" s="4">
        <v>762.5</v>
      </c>
      <c r="N2" s="4">
        <v>6.9370149140013382E-4</v>
      </c>
      <c r="O2" s="4">
        <v>1</v>
      </c>
    </row>
    <row r="3" spans="1:15" x14ac:dyDescent="0.2">
      <c r="A3" s="4">
        <v>1279</v>
      </c>
      <c r="B3" s="4">
        <v>-1.0202102930634283E-3</v>
      </c>
      <c r="C3" s="4">
        <v>1</v>
      </c>
      <c r="H3" s="4">
        <v>1279</v>
      </c>
      <c r="I3" s="4">
        <v>-1.0202102930634283E-3</v>
      </c>
      <c r="J3" s="4">
        <v>1</v>
      </c>
      <c r="M3" s="4">
        <v>1279</v>
      </c>
      <c r="N3" s="4">
        <v>-1.0202102930634283E-3</v>
      </c>
      <c r="O3" s="4">
        <v>1</v>
      </c>
    </row>
    <row r="4" spans="1:15" x14ac:dyDescent="0.2">
      <c r="A4" s="4">
        <v>1451</v>
      </c>
      <c r="B4" s="4">
        <v>7.7472821431001648E-4</v>
      </c>
      <c r="C4" s="4">
        <v>1</v>
      </c>
      <c r="H4" s="4">
        <v>1451</v>
      </c>
      <c r="I4" s="4">
        <v>7.7472821431001648E-4</v>
      </c>
      <c r="J4" s="4">
        <v>1</v>
      </c>
      <c r="M4" s="4">
        <v>1451</v>
      </c>
      <c r="N4" s="4">
        <v>7.7472821431001648E-4</v>
      </c>
      <c r="O4" s="4">
        <v>1</v>
      </c>
    </row>
    <row r="5" spans="1:15" x14ac:dyDescent="0.2">
      <c r="A5" s="4">
        <v>1463.5</v>
      </c>
      <c r="B5" s="4">
        <v>-4.0354660450248048E-4</v>
      </c>
      <c r="C5" s="4">
        <v>1</v>
      </c>
      <c r="H5" s="4">
        <v>1463.5</v>
      </c>
      <c r="I5" s="4">
        <v>-4.0354660450248048E-4</v>
      </c>
      <c r="J5" s="4">
        <v>1</v>
      </c>
      <c r="M5" s="4">
        <v>1463.5</v>
      </c>
      <c r="N5" s="4">
        <v>-4.0354660450248048E-4</v>
      </c>
      <c r="O5" s="4">
        <v>1</v>
      </c>
    </row>
    <row r="6" spans="1:15" x14ac:dyDescent="0.2">
      <c r="A6" s="4">
        <v>1595.5</v>
      </c>
      <c r="B6" s="4">
        <v>8.0187133426079527E-4</v>
      </c>
      <c r="C6" s="4">
        <v>1</v>
      </c>
      <c r="H6" s="4">
        <v>1595.5</v>
      </c>
      <c r="I6" s="4">
        <v>8.0187133426079527E-4</v>
      </c>
      <c r="J6" s="4">
        <v>1</v>
      </c>
      <c r="M6" s="4">
        <v>1595.5</v>
      </c>
      <c r="N6" s="4">
        <v>8.0187133426079527E-4</v>
      </c>
      <c r="O6" s="4">
        <v>1</v>
      </c>
    </row>
    <row r="7" spans="1:15" x14ac:dyDescent="0.2">
      <c r="A7" s="4">
        <v>1706.5</v>
      </c>
      <c r="B7" s="4">
        <v>5.2279094961704686E-4</v>
      </c>
      <c r="C7" s="4">
        <v>1</v>
      </c>
      <c r="H7" s="4">
        <v>1706.5</v>
      </c>
      <c r="I7" s="4">
        <v>5.2279094961704686E-4</v>
      </c>
      <c r="J7" s="4">
        <v>1</v>
      </c>
      <c r="M7" s="4">
        <v>1706.5</v>
      </c>
      <c r="N7" s="4">
        <v>5.2279094961704686E-4</v>
      </c>
      <c r="O7" s="4">
        <v>1</v>
      </c>
    </row>
    <row r="8" spans="1:15" x14ac:dyDescent="0.2">
      <c r="A8" s="4">
        <v>1775.5</v>
      </c>
      <c r="B8" s="4">
        <v>-3.7831667577847838E-4</v>
      </c>
      <c r="C8" s="4">
        <v>1</v>
      </c>
      <c r="H8" s="4">
        <v>1775.5</v>
      </c>
      <c r="I8" s="4">
        <v>-3.7831667577847838E-4</v>
      </c>
      <c r="J8" s="4">
        <v>1</v>
      </c>
      <c r="M8" s="4">
        <v>1775.5</v>
      </c>
      <c r="N8" s="4">
        <v>-3.7831667577847838E-4</v>
      </c>
      <c r="O8" s="4">
        <v>1</v>
      </c>
    </row>
    <row r="9" spans="1:15" x14ac:dyDescent="0.2">
      <c r="A9" s="4">
        <v>1808.5</v>
      </c>
      <c r="B9" s="4">
        <v>5.5606844398425892E-4</v>
      </c>
      <c r="C9" s="4">
        <v>1</v>
      </c>
      <c r="H9" s="4">
        <v>1808.5</v>
      </c>
      <c r="I9" s="4">
        <v>5.5606844398425892E-4</v>
      </c>
      <c r="J9" s="4">
        <v>1</v>
      </c>
      <c r="M9" s="4">
        <v>1808.5</v>
      </c>
      <c r="N9" s="4">
        <v>5.5606844398425892E-4</v>
      </c>
      <c r="O9" s="4">
        <v>1</v>
      </c>
    </row>
    <row r="10" spans="1:15" x14ac:dyDescent="0.2">
      <c r="A10" s="4">
        <v>2358</v>
      </c>
      <c r="B10" s="4">
        <v>1.2710747978417203E-4</v>
      </c>
      <c r="C10" s="4">
        <v>1</v>
      </c>
      <c r="H10" s="4">
        <v>2358</v>
      </c>
      <c r="I10" s="4">
        <v>1.2710747978417203E-4</v>
      </c>
      <c r="J10" s="4">
        <v>1</v>
      </c>
      <c r="M10" s="4">
        <v>2358</v>
      </c>
      <c r="N10" s="4">
        <v>1.2710747978417203E-4</v>
      </c>
      <c r="O10" s="4">
        <v>1</v>
      </c>
    </row>
    <row r="11" spans="1:15" x14ac:dyDescent="0.2">
      <c r="A11" s="4">
        <v>2489</v>
      </c>
      <c r="B11" s="4">
        <v>-1.3721260620513931E-4</v>
      </c>
      <c r="C11" s="4">
        <v>1</v>
      </c>
      <c r="H11" s="4">
        <v>2489</v>
      </c>
      <c r="I11" s="4">
        <v>-1.3721260620513931E-4</v>
      </c>
      <c r="J11" s="4">
        <v>1</v>
      </c>
      <c r="M11" s="4">
        <v>2489</v>
      </c>
      <c r="N11" s="4">
        <v>-1.3721260620513931E-4</v>
      </c>
      <c r="O11" s="4">
        <v>1</v>
      </c>
    </row>
    <row r="12" spans="1:15" x14ac:dyDescent="0.2">
      <c r="A12" s="4">
        <v>2489.5</v>
      </c>
      <c r="B12" s="4">
        <v>2.4765639682300389E-4</v>
      </c>
      <c r="C12" s="4">
        <v>1</v>
      </c>
      <c r="H12" s="4">
        <v>2489.5</v>
      </c>
      <c r="I12" s="4">
        <v>2.4765639682300389E-4</v>
      </c>
      <c r="J12" s="4">
        <v>1</v>
      </c>
      <c r="M12" s="4">
        <v>2489.5</v>
      </c>
      <c r="N12" s="4">
        <v>2.4765639682300389E-4</v>
      </c>
      <c r="O12" s="4">
        <v>1</v>
      </c>
    </row>
    <row r="13" spans="1:15" x14ac:dyDescent="0.2">
      <c r="A13" s="4">
        <v>3484</v>
      </c>
      <c r="B13" s="4">
        <v>2.0521119295153767E-3</v>
      </c>
      <c r="C13" s="4">
        <v>1</v>
      </c>
      <c r="H13" s="4">
        <v>3484</v>
      </c>
      <c r="I13" s="4">
        <v>2.0521119295153767E-3</v>
      </c>
      <c r="J13" s="4">
        <v>1</v>
      </c>
      <c r="M13" s="4">
        <v>3484</v>
      </c>
      <c r="N13" s="4">
        <v>2.0521119295153767E-3</v>
      </c>
      <c r="O13" s="4">
        <v>1</v>
      </c>
    </row>
    <row r="14" spans="1:15" x14ac:dyDescent="0.2">
      <c r="A14" s="4">
        <v>4176.5</v>
      </c>
      <c r="B14" s="4">
        <v>1.3956870607216842E-3</v>
      </c>
      <c r="C14" s="4">
        <v>1</v>
      </c>
      <c r="H14" s="4">
        <v>4176.5</v>
      </c>
      <c r="I14" s="4">
        <v>1.3956870607216842E-3</v>
      </c>
      <c r="J14" s="4">
        <v>1</v>
      </c>
      <c r="M14" s="4">
        <v>4176.5</v>
      </c>
      <c r="N14" s="4">
        <v>1.3956870607216842E-3</v>
      </c>
      <c r="O14" s="4">
        <v>1</v>
      </c>
    </row>
    <row r="15" spans="1:15" x14ac:dyDescent="0.2">
      <c r="A15" s="4">
        <v>4841.5</v>
      </c>
      <c r="B15" s="4">
        <v>2.8714667787426151E-3</v>
      </c>
      <c r="C15" s="4">
        <v>1</v>
      </c>
      <c r="H15" s="4">
        <v>4841.5</v>
      </c>
      <c r="I15" s="4">
        <v>2.8714667787426151E-3</v>
      </c>
      <c r="J15" s="4">
        <v>1</v>
      </c>
      <c r="M15" s="4">
        <v>4841.5</v>
      </c>
      <c r="N15" s="4">
        <v>2.8714667787426151E-3</v>
      </c>
      <c r="O15" s="4">
        <v>1</v>
      </c>
    </row>
    <row r="16" spans="1:15" x14ac:dyDescent="0.2">
      <c r="A16" s="4">
        <v>6055</v>
      </c>
      <c r="B16" s="4">
        <v>4.6485475104418583E-3</v>
      </c>
      <c r="C16" s="4">
        <v>1</v>
      </c>
      <c r="H16" s="4">
        <v>6055</v>
      </c>
      <c r="I16" s="4">
        <v>4.6485475104418583E-3</v>
      </c>
      <c r="J16" s="4">
        <v>1</v>
      </c>
      <c r="M16" s="4">
        <v>6055</v>
      </c>
      <c r="N16" s="4">
        <v>4.6485475104418583E-3</v>
      </c>
      <c r="O16" s="4">
        <v>1</v>
      </c>
    </row>
    <row r="17" spans="1:15" x14ac:dyDescent="0.2">
      <c r="A17" s="4">
        <v>6055</v>
      </c>
      <c r="B17" s="4">
        <v>4.6485475104418583E-3</v>
      </c>
      <c r="C17" s="4">
        <v>1</v>
      </c>
      <c r="H17" s="4">
        <v>6055</v>
      </c>
      <c r="I17" s="4">
        <v>4.6485475104418583E-3</v>
      </c>
      <c r="J17" s="4">
        <v>1</v>
      </c>
      <c r="M17" s="4">
        <v>6055</v>
      </c>
      <c r="N17" s="4">
        <v>4.6485475104418583E-3</v>
      </c>
      <c r="O17" s="4">
        <v>1</v>
      </c>
    </row>
    <row r="18" spans="1:15" x14ac:dyDescent="0.2">
      <c r="A18" s="4">
        <v>6185</v>
      </c>
      <c r="B18" s="4">
        <v>4.6144894149620086E-3</v>
      </c>
      <c r="C18" s="4">
        <v>1</v>
      </c>
      <c r="H18" s="4">
        <v>6185</v>
      </c>
      <c r="I18" s="4">
        <v>4.6144894149620086E-3</v>
      </c>
      <c r="J18" s="4">
        <v>1</v>
      </c>
      <c r="M18" s="4">
        <v>6185</v>
      </c>
      <c r="N18" s="4">
        <v>4.6144894149620086E-3</v>
      </c>
      <c r="O18" s="4">
        <v>1</v>
      </c>
    </row>
    <row r="19" spans="1:15" x14ac:dyDescent="0.2">
      <c r="A19" s="4">
        <v>6230</v>
      </c>
      <c r="B19" s="4">
        <v>5.0727000707411207E-3</v>
      </c>
      <c r="C19" s="4">
        <v>1</v>
      </c>
      <c r="H19" s="4">
        <v>6230</v>
      </c>
      <c r="I19" s="4">
        <v>5.0727000707411207E-3</v>
      </c>
      <c r="J19" s="4">
        <v>1</v>
      </c>
      <c r="M19" s="4">
        <v>6230</v>
      </c>
      <c r="N19" s="4">
        <v>5.0727000707411207E-3</v>
      </c>
      <c r="O19" s="4">
        <v>1</v>
      </c>
    </row>
    <row r="20" spans="1:15" x14ac:dyDescent="0.2">
      <c r="A20" s="4">
        <v>6230</v>
      </c>
      <c r="B20" s="4">
        <v>5.0727000707411207E-3</v>
      </c>
      <c r="C20" s="4">
        <v>1</v>
      </c>
      <c r="H20" s="4">
        <v>6230</v>
      </c>
      <c r="I20" s="4">
        <v>5.0727000707411207E-3</v>
      </c>
      <c r="J20" s="4">
        <v>1</v>
      </c>
      <c r="M20" s="4">
        <v>6230</v>
      </c>
      <c r="N20" s="4">
        <v>5.0727000707411207E-3</v>
      </c>
      <c r="O20" s="4">
        <v>1</v>
      </c>
    </row>
    <row r="21" spans="1:15" x14ac:dyDescent="0.2">
      <c r="A21" s="4">
        <v>6230.5</v>
      </c>
      <c r="B21" s="4">
        <v>4.6675690828124061E-3</v>
      </c>
      <c r="C21" s="4">
        <v>1</v>
      </c>
      <c r="H21" s="4">
        <v>6230.5</v>
      </c>
      <c r="I21" s="4">
        <v>4.6675690828124061E-3</v>
      </c>
      <c r="J21" s="4">
        <v>1</v>
      </c>
      <c r="M21" s="4">
        <v>6230.5</v>
      </c>
      <c r="N21" s="4">
        <v>4.6675690828124061E-3</v>
      </c>
      <c r="O21" s="4">
        <v>1</v>
      </c>
    </row>
    <row r="22" spans="1:15" x14ac:dyDescent="0.2">
      <c r="A22" s="4">
        <v>6230.5</v>
      </c>
      <c r="B22" s="4">
        <v>4.6675690828124061E-3</v>
      </c>
      <c r="C22" s="4">
        <v>1</v>
      </c>
      <c r="H22" s="4">
        <v>6230.5</v>
      </c>
      <c r="I22" s="4">
        <v>4.6675690828124061E-3</v>
      </c>
      <c r="J22" s="4">
        <v>1</v>
      </c>
      <c r="M22" s="4">
        <v>6230.5</v>
      </c>
      <c r="N22" s="4">
        <v>4.6675690828124061E-3</v>
      </c>
      <c r="O22" s="4">
        <v>1</v>
      </c>
    </row>
    <row r="23" spans="1:15" x14ac:dyDescent="0.2">
      <c r="A23" s="4">
        <v>6231</v>
      </c>
      <c r="B23" s="4">
        <v>5.1324380910955369E-3</v>
      </c>
      <c r="C23" s="4">
        <v>1</v>
      </c>
      <c r="H23" s="4">
        <v>6231</v>
      </c>
      <c r="I23" s="4">
        <v>5.1324380910955369E-3</v>
      </c>
      <c r="J23" s="4">
        <v>1</v>
      </c>
      <c r="M23" s="4">
        <v>6231</v>
      </c>
      <c r="N23" s="4">
        <v>5.1324380910955369E-3</v>
      </c>
      <c r="O23" s="4">
        <v>1</v>
      </c>
    </row>
    <row r="24" spans="1:15" x14ac:dyDescent="0.2">
      <c r="A24" s="4">
        <v>6231</v>
      </c>
      <c r="B24" s="4">
        <v>5.1324380910955369E-3</v>
      </c>
      <c r="C24" s="4">
        <v>1</v>
      </c>
      <c r="H24" s="4">
        <v>6231</v>
      </c>
      <c r="I24" s="4">
        <v>5.1324380910955369E-3</v>
      </c>
      <c r="J24" s="4">
        <v>1</v>
      </c>
      <c r="M24" s="4">
        <v>6231</v>
      </c>
      <c r="N24" s="4">
        <v>5.1324380910955369E-3</v>
      </c>
      <c r="O24" s="4">
        <v>1</v>
      </c>
    </row>
    <row r="25" spans="1:15" x14ac:dyDescent="0.2">
      <c r="A25" s="4">
        <v>6237</v>
      </c>
      <c r="B25" s="4">
        <v>5.040866177296266E-3</v>
      </c>
      <c r="C25" s="4">
        <v>1</v>
      </c>
      <c r="H25" s="4">
        <v>6237</v>
      </c>
      <c r="I25" s="4">
        <v>5.040866177296266E-3</v>
      </c>
      <c r="J25" s="4">
        <v>1</v>
      </c>
      <c r="M25" s="4">
        <v>6237</v>
      </c>
      <c r="N25" s="4">
        <v>5.040866177296266E-3</v>
      </c>
      <c r="O25" s="4">
        <v>1</v>
      </c>
    </row>
    <row r="26" spans="1:15" x14ac:dyDescent="0.2">
      <c r="A26" s="4">
        <v>6237</v>
      </c>
      <c r="B26" s="4">
        <v>5.040866177296266E-3</v>
      </c>
      <c r="C26" s="4">
        <v>1</v>
      </c>
      <c r="H26" s="4">
        <v>6237</v>
      </c>
      <c r="I26" s="4">
        <v>5.040866177296266E-3</v>
      </c>
      <c r="J26" s="4">
        <v>1</v>
      </c>
      <c r="M26" s="4">
        <v>6237</v>
      </c>
      <c r="N26" s="4">
        <v>5.040866177296266E-3</v>
      </c>
      <c r="O26" s="4">
        <v>1</v>
      </c>
    </row>
    <row r="27" spans="1:15" x14ac:dyDescent="0.2">
      <c r="A27" s="4">
        <v>6255</v>
      </c>
      <c r="B27" s="4">
        <v>5.0961504384758882E-3</v>
      </c>
      <c r="C27" s="4">
        <v>1</v>
      </c>
      <c r="H27" s="4">
        <v>6255</v>
      </c>
      <c r="I27" s="4">
        <v>5.0961504384758882E-3</v>
      </c>
      <c r="J27" s="4">
        <v>1</v>
      </c>
      <c r="M27" s="4">
        <v>6255</v>
      </c>
      <c r="N27" s="4">
        <v>5.0961504384758882E-3</v>
      </c>
      <c r="O27" s="4">
        <v>1</v>
      </c>
    </row>
    <row r="28" spans="1:15" x14ac:dyDescent="0.2">
      <c r="A28" s="4">
        <v>6255</v>
      </c>
      <c r="B28" s="4">
        <v>5.0961504384758882E-3</v>
      </c>
      <c r="C28" s="4">
        <v>1</v>
      </c>
      <c r="H28" s="4">
        <v>6255</v>
      </c>
      <c r="I28" s="4">
        <v>5.0961504384758882E-3</v>
      </c>
      <c r="J28" s="4">
        <v>1</v>
      </c>
      <c r="M28" s="4">
        <v>6255</v>
      </c>
      <c r="N28" s="4">
        <v>5.0961504384758882E-3</v>
      </c>
      <c r="O28" s="4">
        <v>1</v>
      </c>
    </row>
    <row r="29" spans="1:15" x14ac:dyDescent="0.2">
      <c r="A29" s="4">
        <v>6324</v>
      </c>
      <c r="B29" s="4">
        <v>4.8680734471417964E-3</v>
      </c>
      <c r="C29" s="4">
        <v>1</v>
      </c>
      <c r="H29" s="4">
        <v>6324</v>
      </c>
      <c r="I29" s="4">
        <v>4.8680734471417964E-3</v>
      </c>
      <c r="J29" s="4">
        <v>1</v>
      </c>
      <c r="M29" s="4">
        <v>6324</v>
      </c>
      <c r="N29" s="4">
        <v>4.8680734471417964E-3</v>
      </c>
      <c r="O29" s="4">
        <v>1</v>
      </c>
    </row>
    <row r="30" spans="1:15" x14ac:dyDescent="0.2">
      <c r="A30" s="4">
        <v>6324</v>
      </c>
      <c r="B30" s="4">
        <v>4.8680734471417964E-3</v>
      </c>
      <c r="C30" s="4">
        <v>1</v>
      </c>
      <c r="H30" s="4">
        <v>6324</v>
      </c>
      <c r="I30" s="4">
        <v>4.8680734471417964E-3</v>
      </c>
      <c r="J30" s="4">
        <v>1</v>
      </c>
      <c r="M30" s="4">
        <v>6324</v>
      </c>
      <c r="N30" s="4">
        <v>4.8680734471417964E-3</v>
      </c>
      <c r="O30" s="4">
        <v>1</v>
      </c>
    </row>
    <row r="31" spans="1:15" x14ac:dyDescent="0.2">
      <c r="A31" s="4">
        <v>6404.5</v>
      </c>
      <c r="B31" s="4">
        <v>4.591983619320672E-3</v>
      </c>
      <c r="C31" s="4">
        <v>1</v>
      </c>
      <c r="H31" s="4">
        <v>6404.5</v>
      </c>
      <c r="I31" s="4">
        <v>4.591983619320672E-3</v>
      </c>
      <c r="J31" s="4">
        <v>1</v>
      </c>
      <c r="M31" s="4">
        <v>6404.5</v>
      </c>
      <c r="N31" s="4">
        <v>4.591983619320672E-3</v>
      </c>
      <c r="O31" s="4">
        <v>1</v>
      </c>
    </row>
    <row r="32" spans="1:15" x14ac:dyDescent="0.2">
      <c r="A32" s="4">
        <v>6454</v>
      </c>
      <c r="B32" s="4">
        <v>5.8040153453475796E-3</v>
      </c>
      <c r="C32" s="4">
        <v>1</v>
      </c>
      <c r="H32" s="4">
        <v>6454</v>
      </c>
      <c r="I32" s="4">
        <v>5.8040153453475796E-3</v>
      </c>
      <c r="J32" s="4">
        <v>1</v>
      </c>
      <c r="M32" s="4">
        <v>6454</v>
      </c>
      <c r="N32" s="4">
        <v>5.8040153453475796E-3</v>
      </c>
      <c r="O32" s="4">
        <v>1</v>
      </c>
    </row>
    <row r="33" spans="1:15" x14ac:dyDescent="0.2">
      <c r="A33" s="4">
        <v>6454.5</v>
      </c>
      <c r="B33" s="4">
        <v>4.6788843610556796E-3</v>
      </c>
      <c r="C33" s="4">
        <v>1</v>
      </c>
      <c r="H33" s="4">
        <v>6454.5</v>
      </c>
      <c r="I33" s="4">
        <v>4.6788843610556796E-3</v>
      </c>
      <c r="J33" s="4">
        <v>1</v>
      </c>
      <c r="M33" s="4">
        <v>6454.5</v>
      </c>
      <c r="N33" s="4">
        <v>4.6788843610556796E-3</v>
      </c>
      <c r="O33" s="4">
        <v>1</v>
      </c>
    </row>
    <row r="34" spans="1:15" x14ac:dyDescent="0.2">
      <c r="A34" s="4">
        <v>6586</v>
      </c>
      <c r="B34" s="4">
        <v>4.8794332760735415E-3</v>
      </c>
      <c r="C34" s="4">
        <v>1</v>
      </c>
      <c r="H34" s="4">
        <v>6586</v>
      </c>
      <c r="I34" s="4">
        <v>4.8794332760735415E-3</v>
      </c>
      <c r="J34" s="4">
        <v>1</v>
      </c>
      <c r="M34" s="4">
        <v>6586</v>
      </c>
      <c r="N34" s="4">
        <v>4.8794332760735415E-3</v>
      </c>
      <c r="O34" s="4">
        <v>1</v>
      </c>
    </row>
    <row r="35" spans="1:15" x14ac:dyDescent="0.2">
      <c r="A35" s="4">
        <v>6950</v>
      </c>
      <c r="B35" s="4">
        <v>5.9440705954330042E-3</v>
      </c>
      <c r="C35" s="4">
        <v>1</v>
      </c>
      <c r="H35" s="4">
        <v>6950</v>
      </c>
      <c r="I35" s="4">
        <v>5.9440705954330042E-3</v>
      </c>
      <c r="J35" s="4">
        <v>1</v>
      </c>
      <c r="M35" s="4">
        <v>6950</v>
      </c>
      <c r="N35" s="4">
        <v>5.9440705954330042E-3</v>
      </c>
      <c r="O35" s="4">
        <v>1</v>
      </c>
    </row>
    <row r="36" spans="1:15" x14ac:dyDescent="0.2">
      <c r="A36" s="4">
        <v>6972</v>
      </c>
      <c r="B36" s="4">
        <v>6.5683069187798537E-3</v>
      </c>
      <c r="C36" s="4">
        <v>1</v>
      </c>
      <c r="H36" s="4">
        <v>6972</v>
      </c>
      <c r="I36" s="4">
        <v>6.5683069187798537E-3</v>
      </c>
      <c r="J36" s="4">
        <v>1</v>
      </c>
      <c r="M36" s="4">
        <v>6972</v>
      </c>
      <c r="N36" s="4">
        <v>6.5683069187798537E-3</v>
      </c>
      <c r="O36" s="4">
        <v>1</v>
      </c>
    </row>
    <row r="37" spans="1:15" x14ac:dyDescent="0.2">
      <c r="A37" s="4">
        <v>6986</v>
      </c>
      <c r="B37" s="4">
        <v>5.9046391179435886E-3</v>
      </c>
      <c r="C37" s="4">
        <v>1</v>
      </c>
      <c r="H37" s="4">
        <v>6986</v>
      </c>
      <c r="I37" s="4">
        <v>5.9046391179435886E-3</v>
      </c>
      <c r="J37" s="4">
        <v>1</v>
      </c>
      <c r="M37" s="4">
        <v>6986</v>
      </c>
      <c r="N37" s="4">
        <v>5.9046391179435886E-3</v>
      </c>
      <c r="O37" s="4">
        <v>1</v>
      </c>
    </row>
    <row r="38" spans="1:15" x14ac:dyDescent="0.2">
      <c r="A38" s="4">
        <v>6986</v>
      </c>
      <c r="B38" s="4">
        <v>5.9046391179435886E-3</v>
      </c>
      <c r="C38" s="4">
        <v>1</v>
      </c>
      <c r="H38" s="4">
        <v>6986</v>
      </c>
      <c r="I38" s="4">
        <v>5.9046391179435886E-3</v>
      </c>
      <c r="J38" s="4">
        <v>1</v>
      </c>
      <c r="M38" s="4">
        <v>6986</v>
      </c>
      <c r="N38" s="4">
        <v>5.9046391179435886E-3</v>
      </c>
      <c r="O38" s="4">
        <v>1</v>
      </c>
    </row>
    <row r="39" spans="1:15" x14ac:dyDescent="0.2">
      <c r="A39" s="4">
        <v>7154</v>
      </c>
      <c r="B39" s="4">
        <v>6.2206255825003609E-3</v>
      </c>
      <c r="C39" s="4">
        <v>0.5</v>
      </c>
      <c r="H39" s="4">
        <v>7154</v>
      </c>
      <c r="I39" s="4">
        <v>6.2206255825003609E-3</v>
      </c>
      <c r="J39" s="4">
        <v>0.5</v>
      </c>
      <c r="M39" s="4">
        <v>7154</v>
      </c>
      <c r="N39" s="4">
        <v>6.2206255825003609E-3</v>
      </c>
      <c r="O39" s="4">
        <v>0.5</v>
      </c>
    </row>
    <row r="40" spans="1:15" x14ac:dyDescent="0.2">
      <c r="A40" s="4">
        <v>7154</v>
      </c>
      <c r="B40" s="4">
        <v>6.2206255825003609E-3</v>
      </c>
      <c r="C40" s="4">
        <v>0.5</v>
      </c>
      <c r="H40" s="4">
        <v>7154</v>
      </c>
      <c r="I40" s="4">
        <v>6.2206255825003609E-3</v>
      </c>
      <c r="J40" s="4">
        <v>0.5</v>
      </c>
      <c r="M40" s="4">
        <v>7154</v>
      </c>
      <c r="N40" s="4">
        <v>6.2206255825003609E-3</v>
      </c>
      <c r="O40" s="4">
        <v>0.5</v>
      </c>
    </row>
    <row r="41" spans="1:15" x14ac:dyDescent="0.2">
      <c r="A41" s="4">
        <v>7154</v>
      </c>
      <c r="B41" s="4">
        <v>6.2206255825003609E-3</v>
      </c>
      <c r="C41" s="4">
        <v>0.5</v>
      </c>
      <c r="H41" s="4">
        <v>7154</v>
      </c>
      <c r="I41" s="4">
        <v>6.2206255825003609E-3</v>
      </c>
      <c r="J41" s="4">
        <v>0.5</v>
      </c>
      <c r="M41" s="4">
        <v>7154</v>
      </c>
      <c r="N41" s="4">
        <v>6.2206255825003609E-3</v>
      </c>
      <c r="O41" s="4">
        <v>0.5</v>
      </c>
    </row>
    <row r="42" spans="1:15" x14ac:dyDescent="0.2">
      <c r="A42" s="4">
        <v>7160.5</v>
      </c>
      <c r="B42" s="4">
        <v>6.8039226680411957E-3</v>
      </c>
      <c r="C42" s="4">
        <v>0.5</v>
      </c>
      <c r="H42" s="4">
        <v>7160.5</v>
      </c>
      <c r="I42" s="4">
        <v>6.8039226680411957E-3</v>
      </c>
      <c r="J42" s="4">
        <v>0.5</v>
      </c>
      <c r="M42" s="4">
        <v>7160.5</v>
      </c>
      <c r="N42" s="4">
        <v>6.8039226680411957E-3</v>
      </c>
      <c r="O42" s="4">
        <v>0.5</v>
      </c>
    </row>
    <row r="43" spans="1:15" x14ac:dyDescent="0.2">
      <c r="A43" s="4">
        <v>7335.5</v>
      </c>
      <c r="B43" s="4">
        <v>6.2580752273788676E-3</v>
      </c>
      <c r="C43" s="4">
        <v>0.5</v>
      </c>
      <c r="H43" s="4">
        <v>7335.5</v>
      </c>
      <c r="I43" s="4">
        <v>6.2580752273788676E-3</v>
      </c>
      <c r="J43" s="4">
        <v>0.5</v>
      </c>
      <c r="M43" s="4">
        <v>7335.5</v>
      </c>
      <c r="N43" s="4">
        <v>6.2580752273788676E-3</v>
      </c>
      <c r="O43" s="4">
        <v>0.5</v>
      </c>
    </row>
    <row r="44" spans="1:15" x14ac:dyDescent="0.2">
      <c r="A44" s="4">
        <v>7335.5</v>
      </c>
      <c r="B44" s="4">
        <v>6.958075231523253E-3</v>
      </c>
      <c r="C44" s="4">
        <v>0.5</v>
      </c>
      <c r="H44" s="4">
        <v>7335.5</v>
      </c>
      <c r="I44" s="4">
        <v>6.958075231523253E-3</v>
      </c>
      <c r="J44" s="4">
        <v>0.5</v>
      </c>
      <c r="M44" s="4">
        <v>7335.5</v>
      </c>
      <c r="N44" s="4">
        <v>6.958075231523253E-3</v>
      </c>
      <c r="O44" s="4">
        <v>0.5</v>
      </c>
    </row>
    <row r="45" spans="1:15" x14ac:dyDescent="0.2">
      <c r="A45" s="4">
        <v>7335.5</v>
      </c>
      <c r="B45" s="4">
        <v>6.958075231523253E-3</v>
      </c>
      <c r="C45" s="4">
        <v>0.5</v>
      </c>
      <c r="H45" s="4">
        <v>7335.5</v>
      </c>
      <c r="I45" s="4">
        <v>6.958075231523253E-3</v>
      </c>
      <c r="J45" s="4">
        <v>0.5</v>
      </c>
      <c r="M45" s="4">
        <v>7335.5</v>
      </c>
      <c r="N45" s="4">
        <v>6.958075231523253E-3</v>
      </c>
      <c r="O45" s="4">
        <v>0.5</v>
      </c>
    </row>
    <row r="46" spans="1:15" x14ac:dyDescent="0.2">
      <c r="A46" s="4">
        <v>7335.5</v>
      </c>
      <c r="B46" s="4">
        <v>6.958075231523253E-3</v>
      </c>
      <c r="C46" s="4">
        <v>0.5</v>
      </c>
      <c r="H46" s="4">
        <v>7335.5</v>
      </c>
      <c r="I46" s="4">
        <v>6.958075231523253E-3</v>
      </c>
      <c r="J46" s="4">
        <v>0.5</v>
      </c>
      <c r="M46" s="4">
        <v>7335.5</v>
      </c>
      <c r="N46" s="4">
        <v>6.958075231523253E-3</v>
      </c>
      <c r="O46" s="4">
        <v>0.5</v>
      </c>
    </row>
    <row r="47" spans="1:15" x14ac:dyDescent="0.2">
      <c r="A47" s="4">
        <v>7388</v>
      </c>
      <c r="B47" s="4">
        <v>5.4093210055725649E-3</v>
      </c>
      <c r="C47" s="4">
        <v>1</v>
      </c>
      <c r="H47" s="4">
        <v>7388</v>
      </c>
      <c r="I47" s="4">
        <v>5.4093210055725649E-3</v>
      </c>
      <c r="J47" s="4">
        <v>1</v>
      </c>
      <c r="M47" s="4">
        <v>7388</v>
      </c>
      <c r="N47" s="4">
        <v>5.4093210055725649E-3</v>
      </c>
      <c r="O47" s="4">
        <v>1</v>
      </c>
    </row>
    <row r="48" spans="1:15" x14ac:dyDescent="0.2">
      <c r="A48" s="4">
        <v>7439</v>
      </c>
      <c r="B48" s="4">
        <v>4.9659597425488755E-3</v>
      </c>
      <c r="C48" s="4">
        <v>1</v>
      </c>
      <c r="H48" s="4">
        <v>7439</v>
      </c>
      <c r="I48" s="4">
        <v>4.9659597425488755E-3</v>
      </c>
      <c r="J48" s="4">
        <v>1</v>
      </c>
      <c r="M48" s="4">
        <v>7439</v>
      </c>
      <c r="N48" s="4">
        <v>4.9659597425488755E-3</v>
      </c>
      <c r="O48" s="4">
        <v>1</v>
      </c>
    </row>
    <row r="49" spans="1:15" x14ac:dyDescent="0.2">
      <c r="A49" s="4">
        <v>7439.5</v>
      </c>
      <c r="B49" s="4">
        <v>5.550828755076509E-3</v>
      </c>
      <c r="C49" s="4">
        <v>1</v>
      </c>
      <c r="H49" s="4">
        <v>7439.5</v>
      </c>
      <c r="I49" s="4">
        <v>5.550828755076509E-3</v>
      </c>
      <c r="J49" s="4">
        <v>1</v>
      </c>
      <c r="M49" s="4">
        <v>7439.5</v>
      </c>
      <c r="N49" s="4">
        <v>5.550828755076509E-3</v>
      </c>
      <c r="O49" s="4">
        <v>1</v>
      </c>
    </row>
    <row r="50" spans="1:15" x14ac:dyDescent="0.2">
      <c r="A50" s="4">
        <v>7441.5</v>
      </c>
      <c r="B50" s="4">
        <v>5.5903047832543962E-3</v>
      </c>
      <c r="C50" s="4">
        <v>1</v>
      </c>
      <c r="H50" s="4">
        <v>7441.5</v>
      </c>
      <c r="I50" s="4">
        <v>5.5903047832543962E-3</v>
      </c>
      <c r="J50" s="4">
        <v>1</v>
      </c>
      <c r="M50" s="4">
        <v>7441.5</v>
      </c>
      <c r="N50" s="4">
        <v>5.5903047832543962E-3</v>
      </c>
      <c r="O50" s="4">
        <v>1</v>
      </c>
    </row>
    <row r="51" spans="1:15" x14ac:dyDescent="0.2">
      <c r="A51" s="4">
        <v>7442</v>
      </c>
      <c r="B51" s="4">
        <v>5.375173786887899E-3</v>
      </c>
      <c r="C51" s="4">
        <v>1</v>
      </c>
      <c r="H51" s="4">
        <v>7442</v>
      </c>
      <c r="I51" s="4">
        <v>5.375173786887899E-3</v>
      </c>
      <c r="J51" s="4">
        <v>1</v>
      </c>
      <c r="M51" s="4">
        <v>7442</v>
      </c>
      <c r="N51" s="4">
        <v>5.375173786887899E-3</v>
      </c>
      <c r="O51" s="4">
        <v>1</v>
      </c>
    </row>
    <row r="52" spans="1:15" x14ac:dyDescent="0.2">
      <c r="A52" s="4">
        <v>7445</v>
      </c>
      <c r="B52" s="4">
        <v>5.8843878287007101E-3</v>
      </c>
      <c r="C52" s="4">
        <v>1</v>
      </c>
      <c r="H52" s="4">
        <v>7445</v>
      </c>
      <c r="I52" s="4">
        <v>5.8843878287007101E-3</v>
      </c>
      <c r="J52" s="4">
        <v>1</v>
      </c>
      <c r="M52" s="4">
        <v>7445</v>
      </c>
      <c r="N52" s="4">
        <v>5.8843878287007101E-3</v>
      </c>
      <c r="O52" s="4">
        <v>1</v>
      </c>
    </row>
    <row r="53" spans="1:15" x14ac:dyDescent="0.2">
      <c r="A53" s="4">
        <v>7445.5</v>
      </c>
      <c r="B53" s="4">
        <v>6.6692568361759186E-3</v>
      </c>
      <c r="C53" s="4">
        <v>1</v>
      </c>
      <c r="H53" s="4">
        <v>7445.5</v>
      </c>
      <c r="I53" s="4">
        <v>6.6692568361759186E-3</v>
      </c>
      <c r="J53" s="4">
        <v>1</v>
      </c>
      <c r="M53" s="4">
        <v>7445.5</v>
      </c>
      <c r="N53" s="4">
        <v>6.6692568361759186E-3</v>
      </c>
      <c r="O53" s="4">
        <v>1</v>
      </c>
    </row>
    <row r="54" spans="1:15" x14ac:dyDescent="0.2">
      <c r="A54" s="4">
        <v>7853</v>
      </c>
      <c r="B54" s="4">
        <v>7.2374977971776389E-3</v>
      </c>
      <c r="C54" s="4">
        <v>1</v>
      </c>
      <c r="H54" s="4">
        <v>7853</v>
      </c>
      <c r="I54" s="4">
        <v>7.2374977971776389E-3</v>
      </c>
      <c r="J54" s="4">
        <v>1</v>
      </c>
      <c r="M54" s="4">
        <v>7853</v>
      </c>
      <c r="N54" s="4">
        <v>7.2374977971776389E-3</v>
      </c>
      <c r="O54" s="4">
        <v>1</v>
      </c>
    </row>
    <row r="55" spans="1:15" x14ac:dyDescent="0.2">
      <c r="A55" s="4">
        <v>7890.5</v>
      </c>
      <c r="B55" s="4">
        <v>5.7426733474130742E-3</v>
      </c>
      <c r="C55" s="4">
        <v>0.5</v>
      </c>
      <c r="H55" s="4">
        <v>7890.5</v>
      </c>
      <c r="I55" s="4">
        <v>5.7426733474130742E-3</v>
      </c>
      <c r="J55" s="4">
        <v>0.5</v>
      </c>
      <c r="M55" s="4">
        <v>7890.5</v>
      </c>
      <c r="N55" s="4">
        <v>5.7426733474130742E-3</v>
      </c>
      <c r="O55" s="4">
        <v>0.5</v>
      </c>
    </row>
    <row r="56" spans="1:15" x14ac:dyDescent="0.2">
      <c r="A56" s="4">
        <v>7959.5</v>
      </c>
      <c r="B56" s="4">
        <v>6.914596349815838E-3</v>
      </c>
      <c r="C56" s="4">
        <v>1</v>
      </c>
      <c r="H56" s="4">
        <v>7959.5</v>
      </c>
      <c r="I56" s="4">
        <v>6.914596349815838E-3</v>
      </c>
      <c r="J56" s="4">
        <v>1</v>
      </c>
      <c r="M56" s="4">
        <v>7959.5</v>
      </c>
      <c r="N56" s="4">
        <v>6.914596349815838E-3</v>
      </c>
      <c r="O56" s="4">
        <v>1</v>
      </c>
    </row>
    <row r="57" spans="1:15" x14ac:dyDescent="0.2">
      <c r="A57" s="4">
        <v>8049</v>
      </c>
      <c r="B57" s="4">
        <v>5.3061486541992053E-3</v>
      </c>
      <c r="C57" s="4">
        <v>1</v>
      </c>
      <c r="H57" s="4">
        <v>8049</v>
      </c>
      <c r="I57" s="4">
        <v>5.3061486541992053E-3</v>
      </c>
      <c r="J57" s="4">
        <v>1</v>
      </c>
      <c r="M57" s="4">
        <v>8049</v>
      </c>
      <c r="N57" s="4">
        <v>5.3061486541992053E-3</v>
      </c>
      <c r="O57" s="4">
        <v>1</v>
      </c>
    </row>
    <row r="58" spans="1:15" x14ac:dyDescent="0.2">
      <c r="A58" s="4">
        <v>8393</v>
      </c>
      <c r="B58" s="4">
        <v>7.6460256896098144E-3</v>
      </c>
      <c r="C58" s="4">
        <v>0.5</v>
      </c>
      <c r="H58" s="4">
        <v>8393</v>
      </c>
      <c r="I58" s="4">
        <v>7.6460256896098144E-3</v>
      </c>
      <c r="J58" s="4">
        <v>0.5</v>
      </c>
      <c r="M58" s="4">
        <v>8393</v>
      </c>
      <c r="N58" s="4">
        <v>7.6460256896098144E-3</v>
      </c>
      <c r="O58" s="4">
        <v>0.5</v>
      </c>
    </row>
    <row r="59" spans="1:15" x14ac:dyDescent="0.2">
      <c r="A59" s="4">
        <v>8432.5</v>
      </c>
      <c r="B59" s="4">
        <v>9.6006772655528039E-3</v>
      </c>
      <c r="C59" s="4">
        <v>1</v>
      </c>
      <c r="H59" s="4">
        <v>8432.5</v>
      </c>
      <c r="I59" s="4">
        <v>9.6006772655528039E-3</v>
      </c>
      <c r="J59" s="4">
        <v>1</v>
      </c>
      <c r="M59" s="4">
        <v>8432.5</v>
      </c>
      <c r="N59" s="4">
        <v>9.6006772655528039E-3</v>
      </c>
      <c r="O59" s="4">
        <v>1</v>
      </c>
    </row>
    <row r="60" spans="1:15" x14ac:dyDescent="0.2">
      <c r="A60" s="4">
        <v>8433</v>
      </c>
      <c r="B60" s="4">
        <v>7.6855462757521309E-3</v>
      </c>
      <c r="C60" s="4">
        <v>1</v>
      </c>
      <c r="H60" s="4">
        <v>8433</v>
      </c>
      <c r="I60" s="4">
        <v>7.6855462757521309E-3</v>
      </c>
      <c r="J60" s="4">
        <v>1</v>
      </c>
      <c r="M60" s="4">
        <v>8433</v>
      </c>
      <c r="N60" s="4">
        <v>7.6855462757521309E-3</v>
      </c>
      <c r="O60" s="4">
        <v>1</v>
      </c>
    </row>
    <row r="61" spans="1:15" x14ac:dyDescent="0.2">
      <c r="A61" s="4">
        <v>8433.5</v>
      </c>
      <c r="B61" s="4">
        <v>9.67041528201662E-3</v>
      </c>
      <c r="C61" s="4">
        <v>1</v>
      </c>
      <c r="H61" s="4">
        <v>8433.5</v>
      </c>
      <c r="I61" s="4">
        <v>9.67041528201662E-3</v>
      </c>
      <c r="J61" s="4">
        <v>1</v>
      </c>
      <c r="M61" s="4">
        <v>8433.5</v>
      </c>
      <c r="N61" s="4">
        <v>9.67041528201662E-3</v>
      </c>
      <c r="O61" s="4">
        <v>1</v>
      </c>
    </row>
    <row r="62" spans="1:15" x14ac:dyDescent="0.2">
      <c r="A62" s="4">
        <v>8486</v>
      </c>
      <c r="B62" s="4">
        <v>8.2816610447480343E-3</v>
      </c>
      <c r="C62" s="4">
        <v>1</v>
      </c>
      <c r="H62" s="4">
        <v>8486</v>
      </c>
      <c r="I62" s="4">
        <v>8.2816610447480343E-3</v>
      </c>
      <c r="J62" s="4">
        <v>1</v>
      </c>
      <c r="M62" s="4">
        <v>8486</v>
      </c>
      <c r="N62" s="4">
        <v>8.2816610447480343E-3</v>
      </c>
      <c r="O62" s="4">
        <v>1</v>
      </c>
    </row>
    <row r="63" spans="1:15" x14ac:dyDescent="0.2">
      <c r="A63" s="4">
        <v>8612.5</v>
      </c>
      <c r="B63" s="4">
        <v>9.0535196723067202E-3</v>
      </c>
      <c r="C63" s="4">
        <v>1</v>
      </c>
      <c r="H63" s="4">
        <v>8612.5</v>
      </c>
      <c r="I63" s="4">
        <v>9.0535196723067202E-3</v>
      </c>
      <c r="J63" s="4">
        <v>1</v>
      </c>
      <c r="M63" s="4">
        <v>8612.5</v>
      </c>
      <c r="N63" s="4">
        <v>9.0535196723067202E-3</v>
      </c>
      <c r="O63" s="4">
        <v>1</v>
      </c>
    </row>
    <row r="64" spans="1:15" x14ac:dyDescent="0.2">
      <c r="A64" s="4">
        <v>8615.5</v>
      </c>
      <c r="B64" s="4">
        <v>8.9627337438287213E-3</v>
      </c>
      <c r="C64" s="4">
        <v>1</v>
      </c>
      <c r="H64" s="4">
        <v>8615.5</v>
      </c>
      <c r="I64" s="4">
        <v>8.9627337438287213E-3</v>
      </c>
      <c r="J64" s="4">
        <v>1</v>
      </c>
      <c r="M64" s="4">
        <v>8615.5</v>
      </c>
      <c r="N64" s="4">
        <v>8.9627337438287213E-3</v>
      </c>
      <c r="O64" s="4">
        <v>1</v>
      </c>
    </row>
    <row r="65" spans="1:28" x14ac:dyDescent="0.2">
      <c r="A65" s="4">
        <v>8724.5</v>
      </c>
      <c r="B65" s="4">
        <v>8.6841775337234139E-3</v>
      </c>
      <c r="C65" s="4">
        <v>0.5</v>
      </c>
      <c r="H65" s="4">
        <v>8724.5</v>
      </c>
      <c r="I65" s="4">
        <v>8.6841775337234139E-3</v>
      </c>
      <c r="J65" s="4">
        <v>0.5</v>
      </c>
      <c r="M65" s="4">
        <v>8724.5</v>
      </c>
      <c r="N65" s="4">
        <v>8.6841775337234139E-3</v>
      </c>
      <c r="O65" s="4">
        <v>0.5</v>
      </c>
    </row>
    <row r="66" spans="1:28" x14ac:dyDescent="0.2">
      <c r="A66" s="4">
        <v>8724.5</v>
      </c>
      <c r="B66" s="4">
        <v>8.8841775359469466E-3</v>
      </c>
      <c r="C66" s="4">
        <v>0.5</v>
      </c>
      <c r="H66" s="4">
        <v>8724.5</v>
      </c>
      <c r="I66" s="4">
        <v>8.8841775359469466E-3</v>
      </c>
      <c r="J66" s="4">
        <v>0.5</v>
      </c>
      <c r="M66" s="4">
        <v>8724.5</v>
      </c>
      <c r="N66" s="4">
        <v>8.8841775359469466E-3</v>
      </c>
      <c r="O66" s="4">
        <v>0.5</v>
      </c>
    </row>
    <row r="67" spans="1:28" x14ac:dyDescent="0.2">
      <c r="A67" s="4">
        <v>8843.5</v>
      </c>
      <c r="B67" s="4">
        <v>9.9630012773559429E-3</v>
      </c>
      <c r="C67" s="4">
        <v>1</v>
      </c>
      <c r="H67" s="4">
        <v>8843.5</v>
      </c>
      <c r="I67" s="4">
        <v>9.9630012773559429E-3</v>
      </c>
      <c r="J67" s="4">
        <v>1</v>
      </c>
      <c r="M67" s="4">
        <v>8843.5</v>
      </c>
      <c r="N67" s="4">
        <v>9.9630012773559429E-3</v>
      </c>
      <c r="O67" s="4">
        <v>1</v>
      </c>
    </row>
    <row r="68" spans="1:28" x14ac:dyDescent="0.2">
      <c r="A68" s="4">
        <v>9167</v>
      </c>
      <c r="B68" s="4">
        <v>9.7532490035519004E-3</v>
      </c>
      <c r="C68" s="4">
        <v>1</v>
      </c>
      <c r="H68" s="4">
        <v>9167</v>
      </c>
      <c r="I68" s="4">
        <v>9.7532490035519004E-3</v>
      </c>
      <c r="J68" s="4">
        <v>1</v>
      </c>
      <c r="M68" s="4">
        <v>9167</v>
      </c>
      <c r="N68" s="4">
        <v>9.7532490035519004E-3</v>
      </c>
      <c r="O68" s="4">
        <v>1</v>
      </c>
    </row>
    <row r="69" spans="1:28" x14ac:dyDescent="0.2">
      <c r="A69" s="4">
        <v>9769</v>
      </c>
      <c r="B69" s="4">
        <v>1.2105533802241553E-2</v>
      </c>
      <c r="C69" s="4">
        <v>0.5</v>
      </c>
      <c r="H69" s="4">
        <v>9769</v>
      </c>
      <c r="I69" s="4">
        <v>1.2105533802241553E-2</v>
      </c>
      <c r="J69" s="4">
        <v>0.5</v>
      </c>
      <c r="M69" s="4">
        <v>9769</v>
      </c>
      <c r="N69" s="4">
        <v>1.2105533802241553E-2</v>
      </c>
      <c r="O69" s="4">
        <v>0.5</v>
      </c>
    </row>
    <row r="70" spans="1:28" x14ac:dyDescent="0.2">
      <c r="A70" s="4">
        <v>9769</v>
      </c>
      <c r="B70" s="4">
        <v>1.220553379971534E-2</v>
      </c>
      <c r="C70" s="4">
        <v>0.5</v>
      </c>
      <c r="H70" s="4">
        <v>9769</v>
      </c>
      <c r="I70" s="4">
        <v>1.220553379971534E-2</v>
      </c>
      <c r="J70" s="4">
        <v>0.5</v>
      </c>
      <c r="M70" s="4">
        <v>9769</v>
      </c>
      <c r="N70" s="4">
        <v>1.220553379971534E-2</v>
      </c>
      <c r="O70" s="4">
        <v>0.5</v>
      </c>
    </row>
    <row r="71" spans="1:28" x14ac:dyDescent="0.2">
      <c r="A71" s="4">
        <v>9769</v>
      </c>
      <c r="B71" s="4">
        <v>1.3005533801333513E-2</v>
      </c>
      <c r="C71" s="4">
        <v>0.5</v>
      </c>
      <c r="H71" s="4">
        <v>9769</v>
      </c>
      <c r="I71" s="4">
        <v>1.3005533801333513E-2</v>
      </c>
      <c r="J71" s="4">
        <v>0.5</v>
      </c>
      <c r="M71" s="4">
        <v>9769</v>
      </c>
      <c r="N71" s="4">
        <v>1.3005533801333513E-2</v>
      </c>
      <c r="O71" s="4">
        <v>0.5</v>
      </c>
    </row>
    <row r="72" spans="1:28" x14ac:dyDescent="0.2">
      <c r="A72" s="4">
        <v>9816.5</v>
      </c>
      <c r="B72" s="4">
        <v>1.1718089495843742E-2</v>
      </c>
      <c r="C72" s="4">
        <v>0.5</v>
      </c>
      <c r="H72" s="4">
        <v>9816.5</v>
      </c>
      <c r="I72" s="4">
        <v>1.1718089495843742E-2</v>
      </c>
      <c r="J72" s="4">
        <v>0.5</v>
      </c>
      <c r="M72" s="4">
        <v>9816.5</v>
      </c>
      <c r="N72" s="4">
        <v>1.1718089495843742E-2</v>
      </c>
      <c r="O72" s="4">
        <v>0.5</v>
      </c>
    </row>
    <row r="73" spans="1:28" x14ac:dyDescent="0.2">
      <c r="A73" s="4">
        <v>11652.5</v>
      </c>
      <c r="B73" s="4">
        <v>1.3157084329577629E-2</v>
      </c>
      <c r="C73" s="4">
        <v>1</v>
      </c>
      <c r="H73" s="4">
        <v>11652.5</v>
      </c>
      <c r="I73" s="4">
        <v>1.3157084329577629E-2</v>
      </c>
      <c r="J73" s="4">
        <v>1</v>
      </c>
      <c r="M73" s="4">
        <v>11652.5</v>
      </c>
      <c r="N73" s="4">
        <v>1.3157084329577629E-2</v>
      </c>
      <c r="O73" s="4">
        <v>1</v>
      </c>
    </row>
    <row r="74" spans="1:28" x14ac:dyDescent="0.2">
      <c r="H74" s="4">
        <v>12791</v>
      </c>
      <c r="I74" s="4">
        <v>1.550381397100864E-2</v>
      </c>
      <c r="J74" s="4">
        <v>1</v>
      </c>
      <c r="M74" s="4">
        <v>12791</v>
      </c>
      <c r="N74" s="4">
        <v>1.550381397100864E-2</v>
      </c>
      <c r="O74" s="4">
        <v>1</v>
      </c>
    </row>
    <row r="76" spans="1:28" x14ac:dyDescent="0.2">
      <c r="A76" s="147" t="s">
        <v>334</v>
      </c>
      <c r="B76" s="178" t="s">
        <v>111</v>
      </c>
      <c r="C76" s="179">
        <v>38383.711000000003</v>
      </c>
      <c r="D76" s="147" t="s">
        <v>264</v>
      </c>
      <c r="E76" s="4">
        <f>VLOOKUP(C76,'D (3)'!C$21:E$219,3,FALSE)</f>
        <v>-842.02521767738608</v>
      </c>
      <c r="P76" s="1"/>
      <c r="Q76" s="1"/>
      <c r="X76" s="4" t="s">
        <v>265</v>
      </c>
      <c r="Y76" s="4" t="s">
        <v>266</v>
      </c>
      <c r="AA76" s="64">
        <v>0</v>
      </c>
      <c r="AB76" s="64">
        <v>0</v>
      </c>
    </row>
    <row r="77" spans="1:28" x14ac:dyDescent="0.2">
      <c r="A77" s="147" t="s">
        <v>334</v>
      </c>
      <c r="B77" s="178" t="s">
        <v>111</v>
      </c>
      <c r="C77" s="179">
        <v>38462.474000000002</v>
      </c>
      <c r="D77" s="147" t="s">
        <v>264</v>
      </c>
      <c r="E77" s="4">
        <f>VLOOKUP(C77,'D (3)'!C$21:E$219,3,FALSE)</f>
        <v>-594.98908358917527</v>
      </c>
      <c r="P77" s="1"/>
      <c r="Q77" s="1"/>
      <c r="X77" s="4" t="s">
        <v>267</v>
      </c>
      <c r="Y77" s="4" t="s">
        <v>266</v>
      </c>
      <c r="AA77" s="64">
        <v>247</v>
      </c>
      <c r="AB77" s="64">
        <v>1.17E-2</v>
      </c>
    </row>
    <row r="78" spans="1:28" x14ac:dyDescent="0.2">
      <c r="A78" s="147" t="s">
        <v>334</v>
      </c>
      <c r="B78" s="178" t="s">
        <v>111</v>
      </c>
      <c r="C78" s="179">
        <v>38651.544999999998</v>
      </c>
      <c r="D78" s="147" t="s">
        <v>268</v>
      </c>
      <c r="E78" s="4">
        <f>VLOOKUP(C78,'D (3)'!C$21:E$219,3,FALSE)</f>
        <v>-1.977531106515068</v>
      </c>
      <c r="P78" s="1"/>
      <c r="Q78" s="1"/>
      <c r="X78" s="4" t="s">
        <v>267</v>
      </c>
      <c r="Y78" s="4" t="s">
        <v>266</v>
      </c>
      <c r="AA78" s="64">
        <v>840</v>
      </c>
      <c r="AB78" s="64">
        <v>1.5800000000000002E-2</v>
      </c>
    </row>
    <row r="79" spans="1:28" x14ac:dyDescent="0.2">
      <c r="A79" s="147" t="s">
        <v>334</v>
      </c>
      <c r="B79" s="178" t="s">
        <v>111</v>
      </c>
      <c r="C79" s="179">
        <v>38652.502999999997</v>
      </c>
      <c r="D79" s="147" t="s">
        <v>268</v>
      </c>
      <c r="E79" s="4">
        <f>VLOOKUP(C79,'D (3)'!C$21:E$219,3,FALSE)</f>
        <v>1.0271870537402874</v>
      </c>
      <c r="P79" s="1"/>
      <c r="Q79" s="1"/>
      <c r="X79" s="4" t="s">
        <v>267</v>
      </c>
      <c r="Y79" s="4" t="s">
        <v>266</v>
      </c>
      <c r="AA79" s="64">
        <v>843</v>
      </c>
      <c r="AB79" s="64">
        <v>1.7299999999999999E-2</v>
      </c>
    </row>
    <row r="80" spans="1:28" x14ac:dyDescent="0.2">
      <c r="A80" s="147" t="s">
        <v>335</v>
      </c>
      <c r="B80" s="178" t="s">
        <v>112</v>
      </c>
      <c r="C80" s="179">
        <v>42623.392999999996</v>
      </c>
      <c r="D80" s="147" t="s">
        <v>139</v>
      </c>
      <c r="E80" s="4">
        <f>VLOOKUP(C80,'D (3)'!C$21:E$219,3,FALSE)</f>
        <v>12455.521232348454</v>
      </c>
      <c r="P80" s="1"/>
      <c r="Q80" s="1"/>
      <c r="X80" s="4" t="s">
        <v>269</v>
      </c>
      <c r="AA80" s="64">
        <v>13297</v>
      </c>
      <c r="AB80" s="64">
        <v>2.41E-2</v>
      </c>
    </row>
    <row r="81" spans="1:28" x14ac:dyDescent="0.2">
      <c r="A81" s="147" t="s">
        <v>335</v>
      </c>
      <c r="B81" s="178" t="s">
        <v>111</v>
      </c>
      <c r="C81" s="179">
        <v>42633.421999999999</v>
      </c>
      <c r="D81" s="147" t="s">
        <v>139</v>
      </c>
      <c r="E81" s="4">
        <f>VLOOKUP(C81,'D (3)'!C$21:E$219,3,FALSE)</f>
        <v>12486.976679560612</v>
      </c>
      <c r="P81" s="1"/>
      <c r="Q81" s="1"/>
      <c r="X81" s="4" t="s">
        <v>269</v>
      </c>
      <c r="AA81" s="64">
        <v>13329</v>
      </c>
      <c r="AB81" s="64">
        <v>9.9000000000000008E-3</v>
      </c>
    </row>
    <row r="82" spans="1:28" x14ac:dyDescent="0.2">
      <c r="A82" s="147" t="s">
        <v>335</v>
      </c>
      <c r="B82" s="178" t="s">
        <v>111</v>
      </c>
      <c r="C82" s="179">
        <v>43016.353000000003</v>
      </c>
      <c r="D82" s="147" t="s">
        <v>139</v>
      </c>
      <c r="E82" s="4">
        <f>VLOOKUP(C82,'D (3)'!C$21:E$219,3,FALSE)</f>
        <v>13688.020238878247</v>
      </c>
      <c r="P82" s="1"/>
      <c r="Q82" s="1"/>
      <c r="X82" s="4" t="s">
        <v>270</v>
      </c>
      <c r="AA82" s="64">
        <v>14530</v>
      </c>
      <c r="AB82" s="64">
        <v>2.47E-2</v>
      </c>
    </row>
    <row r="83" spans="1:28" x14ac:dyDescent="0.2">
      <c r="A83" s="147" t="s">
        <v>336</v>
      </c>
      <c r="B83" s="178" t="s">
        <v>112</v>
      </c>
      <c r="C83" s="179">
        <v>46001.408000000003</v>
      </c>
      <c r="D83" s="147" t="s">
        <v>139</v>
      </c>
      <c r="E83" s="4">
        <f>VLOOKUP(C83,'D (3)'!C$21:E$219,3,FALSE)</f>
        <v>23050.493065468057</v>
      </c>
      <c r="P83" s="1"/>
      <c r="Q83" s="1"/>
      <c r="X83" s="4" t="s">
        <v>160</v>
      </c>
      <c r="Y83" s="4" t="s">
        <v>273</v>
      </c>
      <c r="Z83" s="4" t="s">
        <v>274</v>
      </c>
      <c r="AA83" s="64">
        <v>23892</v>
      </c>
      <c r="AB83" s="64">
        <v>2.2599999999999999E-2</v>
      </c>
    </row>
    <row r="84" spans="1:28" x14ac:dyDescent="0.2">
      <c r="A84" s="147" t="s">
        <v>336</v>
      </c>
      <c r="B84" s="178" t="s">
        <v>111</v>
      </c>
      <c r="C84" s="179">
        <v>46006.671999999999</v>
      </c>
      <c r="D84" s="147" t="s">
        <v>139</v>
      </c>
      <c r="E84" s="4">
        <f>VLOOKUP(C84,'D (3)'!C$21:E$219,3,FALSE)</f>
        <v>23067.003333104374</v>
      </c>
      <c r="P84" s="1"/>
      <c r="Q84" s="1"/>
      <c r="X84" s="4" t="s">
        <v>160</v>
      </c>
      <c r="Y84" s="4" t="s">
        <v>273</v>
      </c>
      <c r="Z84" s="4" t="s">
        <v>274</v>
      </c>
      <c r="AA84" s="64">
        <v>23909</v>
      </c>
      <c r="AB84" s="64">
        <v>2.58E-2</v>
      </c>
    </row>
    <row r="85" spans="1:28" x14ac:dyDescent="0.2">
      <c r="A85" s="147" t="s">
        <v>336</v>
      </c>
      <c r="B85" s="178" t="s">
        <v>111</v>
      </c>
      <c r="C85" s="179">
        <v>46007.305999999997</v>
      </c>
      <c r="D85" s="147" t="s">
        <v>139</v>
      </c>
      <c r="E85" s="4">
        <f>VLOOKUP(C85,'D (3)'!C$21:E$219,3,FALSE)</f>
        <v>23068.991841782456</v>
      </c>
      <c r="P85" s="1"/>
      <c r="Q85" s="1"/>
      <c r="X85" s="4" t="s">
        <v>160</v>
      </c>
      <c r="Y85" s="4" t="s">
        <v>273</v>
      </c>
      <c r="Z85" s="4" t="s">
        <v>274</v>
      </c>
      <c r="AA85" s="64">
        <v>23911</v>
      </c>
      <c r="AB85" s="64">
        <v>2.2200000000000001E-2</v>
      </c>
    </row>
    <row r="86" spans="1:28" x14ac:dyDescent="0.2">
      <c r="A86" s="147" t="s">
        <v>337</v>
      </c>
      <c r="B86" s="178" t="s">
        <v>111</v>
      </c>
      <c r="C86" s="179">
        <v>46102.322999999997</v>
      </c>
      <c r="D86" s="147" t="s">
        <v>139</v>
      </c>
      <c r="E86" s="4">
        <f>VLOOKUP(C86,'D (3)'!C$21:E$219,3,FALSE)</f>
        <v>23367.007818226466</v>
      </c>
      <c r="P86" s="1"/>
      <c r="Q86" s="1"/>
      <c r="X86" s="4" t="s">
        <v>275</v>
      </c>
      <c r="AA86" s="64">
        <v>24209</v>
      </c>
      <c r="AB86" s="64">
        <v>2.75E-2</v>
      </c>
    </row>
    <row r="87" spans="1:28" x14ac:dyDescent="0.2">
      <c r="A87" s="147" t="s">
        <v>337</v>
      </c>
      <c r="B87" s="178" t="s">
        <v>111</v>
      </c>
      <c r="C87" s="179">
        <v>46107.411999999997</v>
      </c>
      <c r="D87" s="147" t="s">
        <v>139</v>
      </c>
      <c r="E87" s="4">
        <f>VLOOKUP(C87,'D (3)'!C$21:E$219,3,FALSE)</f>
        <v>23382.969207284463</v>
      </c>
      <c r="P87" s="1"/>
      <c r="Q87" s="1"/>
      <c r="X87" s="4" t="s">
        <v>275</v>
      </c>
      <c r="AA87" s="64">
        <v>24225</v>
      </c>
      <c r="AB87" s="64">
        <v>1.52E-2</v>
      </c>
    </row>
    <row r="88" spans="1:28" x14ac:dyDescent="0.2">
      <c r="A88" s="147" t="s">
        <v>337</v>
      </c>
      <c r="B88" s="178" t="s">
        <v>111</v>
      </c>
      <c r="C88" s="179">
        <v>46108.368999999999</v>
      </c>
      <c r="D88" s="147" t="s">
        <v>139</v>
      </c>
      <c r="E88" s="4">
        <f>VLOOKUP(C88,'D (3)'!C$21:E$219,3,FALSE)</f>
        <v>23385.97078899571</v>
      </c>
      <c r="P88" s="1"/>
      <c r="Q88" s="1"/>
      <c r="X88" s="4" t="s">
        <v>275</v>
      </c>
      <c r="AA88" s="64">
        <v>24228</v>
      </c>
      <c r="AB88" s="64">
        <v>1.5699999999999999E-2</v>
      </c>
    </row>
    <row r="89" spans="1:28" x14ac:dyDescent="0.2">
      <c r="A89" s="147" t="s">
        <v>337</v>
      </c>
      <c r="B89" s="178" t="s">
        <v>111</v>
      </c>
      <c r="C89" s="179">
        <v>46109.324999999997</v>
      </c>
      <c r="D89" s="147" t="s">
        <v>139</v>
      </c>
      <c r="E89" s="4">
        <f>VLOOKUP(C89,'D (3)'!C$21:E$219,3,FALSE)</f>
        <v>23388.969234257926</v>
      </c>
      <c r="P89" s="1"/>
      <c r="Q89" s="1"/>
      <c r="X89" s="4" t="s">
        <v>275</v>
      </c>
      <c r="AA89" s="64">
        <v>24231</v>
      </c>
      <c r="AB89" s="64">
        <v>1.52E-2</v>
      </c>
    </row>
    <row r="90" spans="1:28" x14ac:dyDescent="0.2">
      <c r="A90" s="147" t="s">
        <v>337</v>
      </c>
      <c r="B90" s="178" t="s">
        <v>111</v>
      </c>
      <c r="C90" s="179">
        <v>46110.281000000003</v>
      </c>
      <c r="D90" s="147" t="s">
        <v>139</v>
      </c>
      <c r="E90" s="4">
        <f>VLOOKUP(C90,'D (3)'!C$21:E$219,3,FALSE)</f>
        <v>23391.967679520163</v>
      </c>
      <c r="P90" s="1"/>
      <c r="Q90" s="1"/>
      <c r="X90" s="4" t="s">
        <v>275</v>
      </c>
      <c r="AA90" s="64">
        <v>24234</v>
      </c>
      <c r="AB90" s="64">
        <v>1.47E-2</v>
      </c>
    </row>
    <row r="91" spans="1:28" x14ac:dyDescent="0.2">
      <c r="A91" s="147" t="s">
        <v>338</v>
      </c>
      <c r="B91" s="178" t="s">
        <v>111</v>
      </c>
      <c r="C91" s="179">
        <v>47689.447</v>
      </c>
      <c r="D91" s="147" t="s">
        <v>139</v>
      </c>
      <c r="E91" s="4">
        <f>VLOOKUP(C91,'D (3)'!C$21:E$219,3,FALSE)</f>
        <v>28344.941331152881</v>
      </c>
      <c r="P91" s="1"/>
      <c r="Q91" s="1"/>
      <c r="X91" s="4" t="s">
        <v>276</v>
      </c>
      <c r="AA91" s="64">
        <v>29187</v>
      </c>
      <c r="AB91" s="64">
        <v>9.7999999999999997E-3</v>
      </c>
    </row>
    <row r="92" spans="1:28" x14ac:dyDescent="0.2">
      <c r="A92" s="147" t="s">
        <v>338</v>
      </c>
      <c r="B92" s="178" t="s">
        <v>111</v>
      </c>
      <c r="C92" s="179">
        <v>47787.33</v>
      </c>
      <c r="D92" s="147" t="s">
        <v>139</v>
      </c>
      <c r="E92" s="4">
        <f>VLOOKUP(C92,'D (3)'!C$21:E$219,3,FALSE)</f>
        <v>28651.946370485526</v>
      </c>
      <c r="P92" s="1"/>
      <c r="Q92" s="1"/>
      <c r="X92" s="4" t="s">
        <v>276</v>
      </c>
      <c r="AA92" s="64">
        <v>29494</v>
      </c>
      <c r="AB92" s="64">
        <v>1.1599999999999999E-2</v>
      </c>
    </row>
    <row r="93" spans="1:28" x14ac:dyDescent="0.2">
      <c r="A93" s="147" t="s">
        <v>89</v>
      </c>
      <c r="B93" s="178" t="s">
        <v>111</v>
      </c>
      <c r="C93" s="179">
        <v>47823.353000000003</v>
      </c>
      <c r="D93" s="147" t="s">
        <v>139</v>
      </c>
      <c r="E93" s="4">
        <f>VLOOKUP(C93,'D (3)'!C$21:E$219,3,FALSE)</f>
        <v>28764.930673499122</v>
      </c>
      <c r="P93" s="1"/>
      <c r="Q93" s="1"/>
      <c r="X93" s="4" t="s">
        <v>277</v>
      </c>
      <c r="AA93" s="64">
        <v>29607</v>
      </c>
      <c r="AB93" s="64">
        <v>6.7000000000000002E-3</v>
      </c>
    </row>
    <row r="94" spans="1:28" x14ac:dyDescent="0.2">
      <c r="A94" s="147" t="s">
        <v>89</v>
      </c>
      <c r="B94" s="178" t="s">
        <v>112</v>
      </c>
      <c r="C94" s="179">
        <v>47857.317000000003</v>
      </c>
      <c r="D94" s="147" t="s">
        <v>139</v>
      </c>
      <c r="E94" s="4">
        <f>VLOOKUP(C94,'D (3)'!C$21:E$219,3,FALSE)</f>
        <v>28871.457027982473</v>
      </c>
      <c r="P94" s="1"/>
      <c r="Q94" s="1"/>
      <c r="X94" s="4" t="s">
        <v>277</v>
      </c>
      <c r="AA94" s="64">
        <v>29713</v>
      </c>
      <c r="AB94" s="64">
        <v>1.52E-2</v>
      </c>
    </row>
    <row r="95" spans="1:28" x14ac:dyDescent="0.2">
      <c r="A95" s="147" t="s">
        <v>89</v>
      </c>
      <c r="B95" s="178" t="s">
        <v>112</v>
      </c>
      <c r="C95" s="179">
        <v>47922.345999999998</v>
      </c>
      <c r="D95" s="147" t="s">
        <v>139</v>
      </c>
      <c r="E95" s="4">
        <f>VLOOKUP(C95,'D (3)'!C$21:E$219,3,FALSE)</f>
        <v>29075.417171242902</v>
      </c>
      <c r="P95" s="1"/>
      <c r="Q95" s="1"/>
      <c r="X95" s="4" t="s">
        <v>278</v>
      </c>
      <c r="AA95" s="64">
        <v>29917</v>
      </c>
      <c r="AB95" s="64">
        <v>2.5999999999999999E-3</v>
      </c>
    </row>
    <row r="96" spans="1:28" x14ac:dyDescent="0.2">
      <c r="A96" s="147" t="s">
        <v>339</v>
      </c>
      <c r="B96" s="178" t="s">
        <v>111</v>
      </c>
      <c r="C96" s="179">
        <v>47970.341</v>
      </c>
      <c r="D96" s="147" t="s">
        <v>139</v>
      </c>
      <c r="E96" s="4">
        <f>VLOOKUP(C96,'D (3)'!C$21:E$219,3,FALSE)</f>
        <v>29225.951041912689</v>
      </c>
      <c r="P96" s="1"/>
      <c r="Q96" s="1"/>
      <c r="X96" s="4" t="s">
        <v>278</v>
      </c>
      <c r="AA96" s="64">
        <v>30068</v>
      </c>
      <c r="AB96" s="64">
        <v>1.35E-2</v>
      </c>
    </row>
    <row r="97" spans="1:28" x14ac:dyDescent="0.2">
      <c r="A97" s="147" t="s">
        <v>89</v>
      </c>
      <c r="B97" s="178" t="s">
        <v>112</v>
      </c>
      <c r="C97" s="179">
        <v>48125.45</v>
      </c>
      <c r="D97" s="147" t="s">
        <v>139</v>
      </c>
      <c r="E97" s="4">
        <f>VLOOKUP(C97,'D (3)'!C$21:E$219,3,FALSE)</f>
        <v>29712.442512810041</v>
      </c>
      <c r="P97" s="1"/>
      <c r="Q97" s="1"/>
      <c r="X97" s="4" t="s">
        <v>279</v>
      </c>
      <c r="AA97" s="64">
        <v>30554</v>
      </c>
      <c r="AB97" s="64">
        <v>1.11E-2</v>
      </c>
    </row>
    <row r="98" spans="1:28" x14ac:dyDescent="0.2">
      <c r="A98" s="147" t="s">
        <v>89</v>
      </c>
      <c r="B98" s="178" t="s">
        <v>111</v>
      </c>
      <c r="C98" s="179">
        <v>48146.339</v>
      </c>
      <c r="D98" s="147" t="s">
        <v>139</v>
      </c>
      <c r="E98" s="4">
        <f>VLOOKUP(C98,'D (3)'!C$21:E$219,3,FALSE)</f>
        <v>29777.959796369192</v>
      </c>
      <c r="P98" s="1"/>
      <c r="Q98" s="1"/>
      <c r="X98" s="4" t="s">
        <v>279</v>
      </c>
      <c r="AA98" s="64">
        <v>30620</v>
      </c>
      <c r="AB98" s="64">
        <v>1.67E-2</v>
      </c>
    </row>
    <row r="99" spans="1:28" x14ac:dyDescent="0.2">
      <c r="A99" s="147" t="s">
        <v>89</v>
      </c>
      <c r="B99" s="178" t="s">
        <v>111</v>
      </c>
      <c r="C99" s="179">
        <v>48167.383999999998</v>
      </c>
      <c r="D99" s="147" t="s">
        <v>139</v>
      </c>
      <c r="E99" s="4">
        <f>VLOOKUP(C99,'D (3)'!C$21:E$219,3,FALSE)</f>
        <v>29843.966365975302</v>
      </c>
      <c r="P99" s="1"/>
      <c r="Q99" s="1"/>
      <c r="X99" s="4" t="s">
        <v>279</v>
      </c>
      <c r="AA99" s="64">
        <v>30686</v>
      </c>
      <c r="AB99" s="64">
        <v>1.8800000000000001E-2</v>
      </c>
    </row>
    <row r="100" spans="1:28" x14ac:dyDescent="0.2">
      <c r="A100" s="147" t="s">
        <v>89</v>
      </c>
      <c r="B100" s="178" t="s">
        <v>111</v>
      </c>
      <c r="C100" s="179">
        <v>48174.400000000001</v>
      </c>
      <c r="D100" s="147" t="s">
        <v>139</v>
      </c>
      <c r="E100" s="4">
        <f>VLOOKUP(C100,'D (3)'!C$21:E$219,3,FALSE)</f>
        <v>29865.971692293035</v>
      </c>
      <c r="P100" s="1"/>
      <c r="Q100" s="1"/>
      <c r="X100" s="4" t="s">
        <v>279</v>
      </c>
      <c r="AA100" s="64">
        <v>30708</v>
      </c>
      <c r="AB100" s="64">
        <v>2.0500000000000001E-2</v>
      </c>
    </row>
    <row r="101" spans="1:28" x14ac:dyDescent="0.2">
      <c r="A101" s="147" t="s">
        <v>89</v>
      </c>
      <c r="B101" s="178" t="s">
        <v>112</v>
      </c>
      <c r="C101" s="179">
        <v>48187.298999999999</v>
      </c>
      <c r="D101" s="147" t="s">
        <v>139</v>
      </c>
      <c r="E101" s="4">
        <f>VLOOKUP(C101,'D (3)'!C$21:E$219,3,FALSE)</f>
        <v>29906.428748189883</v>
      </c>
      <c r="P101" s="1"/>
      <c r="Q101" s="1"/>
      <c r="X101" s="4" t="s">
        <v>279</v>
      </c>
      <c r="AA101" s="64">
        <v>30748</v>
      </c>
      <c r="AB101" s="64">
        <v>6.8999999999999999E-3</v>
      </c>
    </row>
    <row r="102" spans="1:28" x14ac:dyDescent="0.2">
      <c r="A102" s="147" t="s">
        <v>89</v>
      </c>
      <c r="B102" s="178" t="s">
        <v>112</v>
      </c>
      <c r="C102" s="179">
        <v>48447.478000000003</v>
      </c>
      <c r="D102" s="147" t="s">
        <v>139</v>
      </c>
      <c r="E102" s="4">
        <f>VLOOKUP(C102,'D (3)'!C$21:E$219,3,FALSE)</f>
        <v>30722.466917519876</v>
      </c>
      <c r="P102" s="1"/>
      <c r="Q102" s="1"/>
      <c r="X102" s="4" t="s">
        <v>280</v>
      </c>
      <c r="AA102" s="64">
        <v>31564</v>
      </c>
      <c r="AB102" s="64">
        <v>1.9599999999999999E-2</v>
      </c>
    </row>
    <row r="103" spans="1:28" x14ac:dyDescent="0.2">
      <c r="A103" s="147" t="s">
        <v>89</v>
      </c>
      <c r="B103" s="178" t="s">
        <v>111</v>
      </c>
      <c r="C103" s="179">
        <v>48467.402999999998</v>
      </c>
      <c r="D103" s="147" t="s">
        <v>139</v>
      </c>
      <c r="E103" s="4">
        <f>VLOOKUP(C103,'D (3)'!C$21:E$219,3,FALSE)</f>
        <v>30784.960664224629</v>
      </c>
      <c r="P103" s="1"/>
      <c r="Q103" s="1"/>
      <c r="X103" s="4" t="s">
        <v>280</v>
      </c>
      <c r="AA103" s="64">
        <v>31627</v>
      </c>
      <c r="AB103" s="64">
        <v>1.7600000000000001E-2</v>
      </c>
    </row>
    <row r="104" spans="1:28" x14ac:dyDescent="0.2">
      <c r="A104" s="147" t="s">
        <v>89</v>
      </c>
      <c r="B104" s="178" t="s">
        <v>112</v>
      </c>
      <c r="C104" s="179">
        <v>48486.362000000001</v>
      </c>
      <c r="D104" s="147" t="s">
        <v>139</v>
      </c>
      <c r="E104" s="4">
        <f>VLOOKUP(C104,'D (3)'!C$21:E$219,3,FALSE)</f>
        <v>30844.424601176994</v>
      </c>
      <c r="P104" s="1"/>
      <c r="Q104" s="1"/>
      <c r="X104" s="4" t="s">
        <v>280</v>
      </c>
      <c r="AA104" s="64">
        <v>31686</v>
      </c>
      <c r="AB104" s="64">
        <v>6.1999999999999998E-3</v>
      </c>
    </row>
    <row r="105" spans="1:28" x14ac:dyDescent="0.2">
      <c r="A105" s="147" t="s">
        <v>89</v>
      </c>
      <c r="B105" s="178" t="s">
        <v>111</v>
      </c>
      <c r="C105" s="179">
        <v>48489.39</v>
      </c>
      <c r="D105" s="147" t="s">
        <v>139</v>
      </c>
      <c r="E105" s="4">
        <f>VLOOKUP(C105,'D (3)'!C$21:E$219,3,FALSE)</f>
        <v>30853.921768806704</v>
      </c>
      <c r="P105" s="1"/>
      <c r="Q105" s="1"/>
      <c r="X105" s="4" t="s">
        <v>280</v>
      </c>
      <c r="AA105" s="64">
        <v>31696</v>
      </c>
      <c r="AB105" s="64">
        <v>5.3E-3</v>
      </c>
    </row>
    <row r="106" spans="1:28" x14ac:dyDescent="0.2">
      <c r="A106" s="147" t="s">
        <v>89</v>
      </c>
      <c r="B106" s="178" t="s">
        <v>111</v>
      </c>
      <c r="C106" s="179">
        <v>48490.351999999999</v>
      </c>
      <c r="D106" s="147" t="s">
        <v>139</v>
      </c>
      <c r="E106" s="4">
        <f>VLOOKUP(C106,'D (3)'!C$21:E$219,3,FALSE)</f>
        <v>30856.939032763035</v>
      </c>
      <c r="P106" s="1"/>
      <c r="Q106" s="1"/>
      <c r="X106" s="4" t="s">
        <v>280</v>
      </c>
      <c r="AA106" s="64">
        <v>31699</v>
      </c>
      <c r="AB106" s="64">
        <v>1.0800000000000001E-2</v>
      </c>
    </row>
    <row r="107" spans="1:28" x14ac:dyDescent="0.2">
      <c r="A107" s="147" t="s">
        <v>89</v>
      </c>
      <c r="B107" s="178" t="s">
        <v>112</v>
      </c>
      <c r="C107" s="177">
        <v>48492.432999999997</v>
      </c>
      <c r="D107" s="147" t="s">
        <v>139</v>
      </c>
      <c r="E107" s="4">
        <f>VLOOKUP(C107,'D (3)'!C$21:E$219,3,FALSE)</f>
        <v>30863.465983171696</v>
      </c>
      <c r="P107" s="1"/>
      <c r="Q107" s="1"/>
      <c r="X107" s="4" t="s">
        <v>280</v>
      </c>
      <c r="AA107" s="64">
        <v>31705</v>
      </c>
      <c r="AB107" s="64">
        <v>1.9400000000000001E-2</v>
      </c>
    </row>
    <row r="108" spans="1:28" x14ac:dyDescent="0.2">
      <c r="A108" s="147" t="s">
        <v>89</v>
      </c>
      <c r="B108" s="178" t="s">
        <v>111</v>
      </c>
      <c r="C108" s="177">
        <v>48495.447999999997</v>
      </c>
      <c r="D108" s="147" t="s">
        <v>139</v>
      </c>
      <c r="E108" s="4">
        <f>VLOOKUP(C108,'D (3)'!C$21:E$219,3,FALSE)</f>
        <v>30872.922376964158</v>
      </c>
      <c r="P108" s="1"/>
      <c r="Q108" s="1"/>
      <c r="X108" s="4" t="s">
        <v>280</v>
      </c>
      <c r="AA108" s="64">
        <v>31715</v>
      </c>
      <c r="AB108" s="64">
        <v>5.4999999999999997E-3</v>
      </c>
    </row>
    <row r="109" spans="1:28" x14ac:dyDescent="0.2">
      <c r="A109" s="147" t="s">
        <v>89</v>
      </c>
      <c r="B109" s="178" t="s">
        <v>111</v>
      </c>
      <c r="C109" s="177">
        <v>48496.413999999997</v>
      </c>
      <c r="D109" s="147" t="s">
        <v>139</v>
      </c>
      <c r="E109" s="4">
        <f>VLOOKUP(C109,'D (3)'!C$21:E$219,3,FALSE)</f>
        <v>30875.952186716571</v>
      </c>
      <c r="P109" s="1"/>
      <c r="Q109" s="1"/>
      <c r="X109" s="4" t="s">
        <v>280</v>
      </c>
      <c r="AA109" s="64">
        <v>31718</v>
      </c>
      <c r="AB109" s="64">
        <v>1.4999999999999999E-2</v>
      </c>
    </row>
    <row r="110" spans="1:28" x14ac:dyDescent="0.2">
      <c r="A110" s="147" t="s">
        <v>89</v>
      </c>
      <c r="B110" s="178" t="s">
        <v>111</v>
      </c>
      <c r="C110" s="177">
        <v>48497.362999999998</v>
      </c>
      <c r="D110" s="147" t="s">
        <v>139</v>
      </c>
      <c r="E110" s="4">
        <f>VLOOKUP(C110,'D (3)'!C$21:E$219,3,FALSE)</f>
        <v>30878.928676835661</v>
      </c>
      <c r="P110" s="1"/>
      <c r="Q110" s="1"/>
      <c r="X110" s="4" t="s">
        <v>280</v>
      </c>
      <c r="AA110" s="64">
        <v>31721</v>
      </c>
      <c r="AB110" s="64">
        <v>7.4999999999999997E-3</v>
      </c>
    </row>
    <row r="111" spans="1:28" x14ac:dyDescent="0.2">
      <c r="A111" s="147" t="s">
        <v>89</v>
      </c>
      <c r="B111" s="178" t="s">
        <v>112</v>
      </c>
      <c r="C111" s="177">
        <v>48499.436000000002</v>
      </c>
      <c r="D111" s="147" t="s">
        <v>139</v>
      </c>
      <c r="E111" s="4">
        <f>VLOOKUP(C111,'D (3)'!C$21:E$219,3,FALSE)</f>
        <v>30885.430535652184</v>
      </c>
      <c r="P111" s="1"/>
      <c r="Q111" s="1"/>
      <c r="X111" s="4" t="s">
        <v>280</v>
      </c>
      <c r="AA111" s="64">
        <v>31727</v>
      </c>
      <c r="AB111" s="64">
        <v>8.0999999999999996E-3</v>
      </c>
    </row>
    <row r="112" spans="1:28" x14ac:dyDescent="0.2">
      <c r="A112" s="147" t="s">
        <v>89</v>
      </c>
      <c r="B112" s="178" t="s">
        <v>112</v>
      </c>
      <c r="C112" s="177">
        <v>48500.396000000001</v>
      </c>
      <c r="D112" s="147" t="s">
        <v>139</v>
      </c>
      <c r="E112" s="4">
        <f>VLOOKUP(C112,'D (3)'!C$21:E$219,3,FALSE)</f>
        <v>30888.441526710481</v>
      </c>
      <c r="P112" s="1"/>
      <c r="Q112" s="1"/>
      <c r="X112" s="4" t="s">
        <v>280</v>
      </c>
      <c r="AA112" s="62">
        <v>31730</v>
      </c>
      <c r="AB112" s="62">
        <v>1.1599999999999999E-2</v>
      </c>
    </row>
    <row r="113" spans="1:28" x14ac:dyDescent="0.2">
      <c r="A113" s="147" t="s">
        <v>89</v>
      </c>
      <c r="B113" s="178" t="s">
        <v>111</v>
      </c>
      <c r="C113" s="177">
        <v>48503.43</v>
      </c>
      <c r="D113" s="147" t="s">
        <v>139</v>
      </c>
      <c r="E113" s="4">
        <f>VLOOKUP(C113,'D (3)'!C$21:E$219,3,FALSE)</f>
        <v>30897.957513034307</v>
      </c>
      <c r="P113" s="1"/>
      <c r="Q113" s="1"/>
      <c r="X113" s="4" t="s">
        <v>281</v>
      </c>
      <c r="AA113" s="62">
        <v>31740</v>
      </c>
      <c r="AB113" s="62">
        <v>1.67E-2</v>
      </c>
    </row>
    <row r="114" spans="1:28" x14ac:dyDescent="0.2">
      <c r="A114" s="147" t="s">
        <v>340</v>
      </c>
      <c r="B114" s="178" t="s">
        <v>111</v>
      </c>
      <c r="C114" s="177">
        <v>48504.373899999999</v>
      </c>
      <c r="D114" s="147" t="s">
        <v>229</v>
      </c>
      <c r="E114" s="4">
        <f>VLOOKUP(C114,'D (3)'!C$21:E$219,3,FALSE)</f>
        <v>30900.918007263394</v>
      </c>
      <c r="P114" s="1"/>
      <c r="Q114" s="1"/>
      <c r="X114" s="4" t="s">
        <v>282</v>
      </c>
      <c r="AA114" s="62">
        <v>31743</v>
      </c>
      <c r="AB114" s="62">
        <v>4.1000000000000003E-3</v>
      </c>
    </row>
    <row r="115" spans="1:28" x14ac:dyDescent="0.2">
      <c r="A115" s="147" t="s">
        <v>340</v>
      </c>
      <c r="B115" s="178" t="s">
        <v>111</v>
      </c>
      <c r="C115" s="177">
        <v>48504.378799999999</v>
      </c>
      <c r="D115" s="147" t="s">
        <v>87</v>
      </c>
      <c r="E115" s="4">
        <f>VLOOKUP(C115,'D (3)'!C$21:E$219,3,FALSE)</f>
        <v>30900.933375863584</v>
      </c>
      <c r="P115" s="1"/>
      <c r="Q115" s="1"/>
      <c r="X115" s="4" t="s">
        <v>282</v>
      </c>
      <c r="AA115" s="62">
        <v>31743</v>
      </c>
      <c r="AB115" s="62">
        <v>8.9999999999999993E-3</v>
      </c>
    </row>
    <row r="116" spans="1:28" x14ac:dyDescent="0.2">
      <c r="A116" s="147" t="s">
        <v>89</v>
      </c>
      <c r="B116" s="178" t="s">
        <v>111</v>
      </c>
      <c r="C116" s="177">
        <v>48517.455000000002</v>
      </c>
      <c r="D116" s="147" t="s">
        <v>139</v>
      </c>
      <c r="E116" s="4">
        <f>VLOOKUP(C116,'D (3)'!C$21:E$219,3,FALSE)</f>
        <v>30941.946210526625</v>
      </c>
      <c r="P116" s="1"/>
      <c r="Q116" s="1"/>
      <c r="X116" s="4" t="s">
        <v>281</v>
      </c>
      <c r="AA116" s="62">
        <v>31784</v>
      </c>
      <c r="AB116" s="62">
        <v>1.3100000000000001E-2</v>
      </c>
    </row>
    <row r="117" spans="1:28" x14ac:dyDescent="0.2">
      <c r="A117" s="147" t="s">
        <v>89</v>
      </c>
      <c r="B117" s="178" t="s">
        <v>112</v>
      </c>
      <c r="C117" s="177">
        <v>48524.311000000002</v>
      </c>
      <c r="D117" s="147" t="s">
        <v>139</v>
      </c>
      <c r="E117" s="4">
        <f>VLOOKUP(C117,'D (3)'!C$21:E$219,3,FALSE)</f>
        <v>30963.449705001301</v>
      </c>
      <c r="P117" s="1"/>
      <c r="Q117" s="1"/>
      <c r="X117" s="4" t="s">
        <v>281</v>
      </c>
      <c r="AA117" s="62">
        <v>31805</v>
      </c>
      <c r="AB117" s="62">
        <v>1.43E-2</v>
      </c>
    </row>
    <row r="118" spans="1:28" x14ac:dyDescent="0.2">
      <c r="A118" s="147" t="s">
        <v>341</v>
      </c>
      <c r="B118" s="178" t="s">
        <v>111</v>
      </c>
      <c r="C118" s="177">
        <v>48544.870999999999</v>
      </c>
      <c r="D118" s="147" t="s">
        <v>283</v>
      </c>
      <c r="E118" s="4">
        <f>VLOOKUP(C118,'D (3)'!C$21:E$219,3,FALSE)</f>
        <v>31027.935096833164</v>
      </c>
      <c r="P118" s="1"/>
      <c r="Q118" s="1"/>
      <c r="X118" s="4" t="s">
        <v>230</v>
      </c>
      <c r="Y118" s="4" t="s">
        <v>284</v>
      </c>
      <c r="Z118" s="4" t="s">
        <v>285</v>
      </c>
      <c r="AA118" s="62">
        <v>31870</v>
      </c>
      <c r="AB118" s="62">
        <v>9.7000000000000003E-3</v>
      </c>
    </row>
    <row r="119" spans="1:28" x14ac:dyDescent="0.2">
      <c r="A119" s="147" t="s">
        <v>89</v>
      </c>
      <c r="B119" s="178" t="s">
        <v>112</v>
      </c>
      <c r="C119" s="177">
        <v>48573.421000000002</v>
      </c>
      <c r="D119" s="147" t="s">
        <v>139</v>
      </c>
      <c r="E119" s="4">
        <f>VLOOKUP(C119,'D (3)'!C$21:E$219,3,FALSE)</f>
        <v>31117.480716327333</v>
      </c>
      <c r="P119" s="1"/>
      <c r="Q119" s="1"/>
      <c r="X119" s="4" t="s">
        <v>281</v>
      </c>
      <c r="AA119" s="62">
        <v>31959</v>
      </c>
      <c r="AB119" s="62">
        <v>2.4299999999999999E-2</v>
      </c>
    </row>
    <row r="120" spans="1:28" x14ac:dyDescent="0.2">
      <c r="A120" s="147" t="s">
        <v>89</v>
      </c>
      <c r="B120" s="178" t="s">
        <v>111</v>
      </c>
      <c r="C120" s="177">
        <v>48628.413</v>
      </c>
      <c r="D120" s="147" t="s">
        <v>139</v>
      </c>
      <c r="E120" s="4">
        <f>VLOOKUP(C120,'D (3)'!C$21:E$219,3,FALSE)</f>
        <v>31289.96032078347</v>
      </c>
      <c r="P120" s="1"/>
      <c r="Q120" s="1"/>
      <c r="X120" s="4" t="s">
        <v>286</v>
      </c>
      <c r="AA120" s="62">
        <v>32132</v>
      </c>
      <c r="AB120" s="62">
        <v>1.7899999999999999E-2</v>
      </c>
    </row>
    <row r="121" spans="1:28" x14ac:dyDescent="0.2">
      <c r="A121" s="147" t="s">
        <v>89</v>
      </c>
      <c r="B121" s="178" t="s">
        <v>111</v>
      </c>
      <c r="C121" s="177">
        <v>48892.404000000002</v>
      </c>
      <c r="D121" s="147" t="s">
        <v>139</v>
      </c>
      <c r="E121" s="4">
        <f>VLOOKUP(C121,'D (3)'!C$21:E$219,3,FALSE)</f>
        <v>32117.954633774112</v>
      </c>
      <c r="P121" s="1"/>
      <c r="Q121" s="1"/>
      <c r="X121" s="4" t="s">
        <v>287</v>
      </c>
      <c r="AA121" s="62">
        <v>32960</v>
      </c>
      <c r="AB121" s="62">
        <v>1.66E-2</v>
      </c>
    </row>
    <row r="122" spans="1:28" x14ac:dyDescent="0.2">
      <c r="A122" s="147" t="s">
        <v>340</v>
      </c>
      <c r="B122" s="178" t="s">
        <v>111</v>
      </c>
      <c r="C122" s="177">
        <v>48909.294199999997</v>
      </c>
      <c r="D122" s="147" t="s">
        <v>87</v>
      </c>
      <c r="E122" s="4">
        <f>VLOOKUP(C122,'D (3)'!C$21:E$219,3,FALSE)</f>
        <v>32170.929884995821</v>
      </c>
      <c r="P122" s="1"/>
      <c r="Q122" s="1"/>
      <c r="X122" s="4" t="s">
        <v>288</v>
      </c>
      <c r="AA122" s="62">
        <v>33013</v>
      </c>
      <c r="AB122" s="62">
        <v>8.8000000000000005E-3</v>
      </c>
    </row>
    <row r="123" spans="1:28" x14ac:dyDescent="0.2">
      <c r="A123" s="147" t="s">
        <v>340</v>
      </c>
      <c r="B123" s="178" t="s">
        <v>111</v>
      </c>
      <c r="C123" s="177">
        <v>48909.295899999997</v>
      </c>
      <c r="D123" s="147" t="s">
        <v>229</v>
      </c>
      <c r="E123" s="4">
        <f>VLOOKUP(C123,'D (3)'!C$21:E$219,3,FALSE)</f>
        <v>32170.935216959155</v>
      </c>
      <c r="P123" s="1"/>
      <c r="Q123" s="1"/>
      <c r="X123" s="4" t="s">
        <v>288</v>
      </c>
      <c r="AA123" s="62">
        <v>33013</v>
      </c>
      <c r="AB123" s="62">
        <v>1.0500000000000001E-2</v>
      </c>
    </row>
    <row r="124" spans="1:28" x14ac:dyDescent="0.2">
      <c r="A124" s="147" t="s">
        <v>89</v>
      </c>
      <c r="B124" s="178" t="s">
        <v>111</v>
      </c>
      <c r="C124" s="177">
        <v>49024.4</v>
      </c>
      <c r="D124" s="147" t="s">
        <v>139</v>
      </c>
      <c r="E124" s="4">
        <f>VLOOKUP(C124,'D (3)'!C$21:E$219,3,FALSE)</f>
        <v>32531.953358493938</v>
      </c>
      <c r="P124" s="1"/>
      <c r="Q124" s="1"/>
      <c r="X124" s="4" t="s">
        <v>289</v>
      </c>
      <c r="AA124" s="62">
        <v>33374</v>
      </c>
      <c r="AB124" s="62">
        <v>1.6500000000000001E-2</v>
      </c>
    </row>
    <row r="125" spans="1:28" x14ac:dyDescent="0.2">
      <c r="A125" s="147" t="s">
        <v>340</v>
      </c>
      <c r="B125" s="178" t="s">
        <v>111</v>
      </c>
      <c r="C125" s="177">
        <v>49592.544699999999</v>
      </c>
      <c r="D125" s="147" t="s">
        <v>87</v>
      </c>
      <c r="E125" s="4">
        <f>VLOOKUP(C125,'D (3)'!C$21:E$219,3,FALSE)</f>
        <v>34313.910245493003</v>
      </c>
      <c r="P125" s="1"/>
      <c r="Q125" s="1"/>
      <c r="X125" s="4" t="s">
        <v>290</v>
      </c>
      <c r="AA125" s="62">
        <v>35156</v>
      </c>
      <c r="AB125" s="62">
        <v>4.0000000000000001E-3</v>
      </c>
    </row>
    <row r="126" spans="1:28" x14ac:dyDescent="0.2">
      <c r="A126" s="147" t="s">
        <v>340</v>
      </c>
      <c r="B126" s="178" t="s">
        <v>111</v>
      </c>
      <c r="C126" s="177">
        <v>49592.545700000002</v>
      </c>
      <c r="D126" s="147" t="s">
        <v>229</v>
      </c>
      <c r="E126" s="4">
        <f>VLOOKUP(C126,'D (3)'!C$21:E$219,3,FALSE)</f>
        <v>34313.913381942039</v>
      </c>
      <c r="P126" s="1"/>
      <c r="Q126" s="1"/>
      <c r="X126" s="4" t="s">
        <v>290</v>
      </c>
      <c r="AA126" s="62">
        <v>35156</v>
      </c>
      <c r="AB126" s="62">
        <v>5.0000000000000001E-3</v>
      </c>
    </row>
    <row r="127" spans="1:28" x14ac:dyDescent="0.2">
      <c r="A127" s="147" t="s">
        <v>335</v>
      </c>
      <c r="B127" s="178" t="s">
        <v>111</v>
      </c>
      <c r="C127" s="177">
        <v>50283.447</v>
      </c>
      <c r="D127" s="147" t="s">
        <v>291</v>
      </c>
      <c r="E127" s="4">
        <f>VLOOKUP(C127,'D (3)'!C$21:E$219,3,FALSE)</f>
        <v>36480.890086594227</v>
      </c>
      <c r="P127" s="1"/>
      <c r="Q127" s="1"/>
      <c r="X127" s="4" t="s">
        <v>292</v>
      </c>
      <c r="AA127" s="62">
        <v>37323</v>
      </c>
      <c r="AB127" s="62">
        <v>-8.9999999999999998E-4</v>
      </c>
    </row>
    <row r="128" spans="1:28" x14ac:dyDescent="0.2">
      <c r="A128" s="147" t="s">
        <v>89</v>
      </c>
      <c r="B128" s="178" t="s">
        <v>111</v>
      </c>
      <c r="C128" s="177">
        <v>50285.38</v>
      </c>
      <c r="D128" s="147" t="s">
        <v>139</v>
      </c>
      <c r="E128" s="4">
        <f>VLOOKUP(C128,'D (3)'!C$21:E$219,3,FALSE)</f>
        <v>36486.95284254806</v>
      </c>
      <c r="P128" s="1"/>
      <c r="Q128" s="1"/>
      <c r="X128" s="4" t="s">
        <v>292</v>
      </c>
      <c r="AA128" s="62">
        <v>37329</v>
      </c>
      <c r="AB128" s="62">
        <v>1.9099999999999999E-2</v>
      </c>
    </row>
    <row r="129" spans="1:28" x14ac:dyDescent="0.2">
      <c r="A129" s="147" t="s">
        <v>89</v>
      </c>
      <c r="B129" s="178" t="s">
        <v>111</v>
      </c>
      <c r="C129" s="177">
        <v>50299.392</v>
      </c>
      <c r="D129" s="147" t="s">
        <v>139</v>
      </c>
      <c r="E129" s="4">
        <f>VLOOKUP(C129,'D (3)'!C$21:E$219,3,FALSE)</f>
        <v>36530.900766203136</v>
      </c>
      <c r="P129" s="1"/>
      <c r="Q129" s="1"/>
      <c r="X129" s="4" t="s">
        <v>293</v>
      </c>
      <c r="AA129" s="62">
        <v>37373</v>
      </c>
      <c r="AB129" s="62">
        <v>2.5999999999999999E-3</v>
      </c>
    </row>
    <row r="130" spans="1:28" x14ac:dyDescent="0.2">
      <c r="A130" s="147" t="s">
        <v>89</v>
      </c>
      <c r="B130" s="178" t="s">
        <v>111</v>
      </c>
      <c r="C130" s="177">
        <v>50313.411</v>
      </c>
      <c r="D130" s="147" t="s">
        <v>139</v>
      </c>
      <c r="E130" s="4">
        <f>VLOOKUP(C130,'D (3)'!C$21:E$219,3,FALSE)</f>
        <v>36574.870645001341</v>
      </c>
      <c r="P130" s="1"/>
      <c r="Q130" s="1"/>
      <c r="X130" s="4" t="s">
        <v>293</v>
      </c>
      <c r="AA130" s="62">
        <v>37417</v>
      </c>
      <c r="AB130" s="62">
        <v>-7.0000000000000001E-3</v>
      </c>
    </row>
    <row r="131" spans="1:28" x14ac:dyDescent="0.2">
      <c r="A131" s="147" t="s">
        <v>89</v>
      </c>
      <c r="B131" s="178" t="s">
        <v>111</v>
      </c>
      <c r="C131" s="177">
        <v>50357.415999999997</v>
      </c>
      <c r="D131" s="147" t="s">
        <v>139</v>
      </c>
      <c r="E131" s="4">
        <f>VLOOKUP(C131,'D (3)'!C$21:E$219,3,FALSE)</f>
        <v>36712.890084085062</v>
      </c>
      <c r="P131" s="1"/>
      <c r="Q131" s="1"/>
      <c r="X131" s="4" t="s">
        <v>293</v>
      </c>
      <c r="AA131" s="62">
        <v>37555</v>
      </c>
      <c r="AB131" s="62">
        <v>-6.9999999999999999E-4</v>
      </c>
    </row>
    <row r="132" spans="1:28" x14ac:dyDescent="0.2">
      <c r="A132" s="147" t="s">
        <v>89</v>
      </c>
      <c r="B132" s="178" t="s">
        <v>111</v>
      </c>
      <c r="C132" s="177">
        <v>50380.368999999999</v>
      </c>
      <c r="D132" s="147" t="s">
        <v>139</v>
      </c>
      <c r="E132" s="4">
        <f>VLOOKUP(C132,'D (3)'!C$21:E$219,3,FALSE)</f>
        <v>36784.880998419547</v>
      </c>
      <c r="P132" s="1"/>
      <c r="Q132" s="1"/>
      <c r="X132" s="4" t="s">
        <v>293</v>
      </c>
      <c r="AA132" s="62">
        <v>37627</v>
      </c>
      <c r="AB132" s="62">
        <v>-3.5999999999999999E-3</v>
      </c>
    </row>
    <row r="133" spans="1:28" x14ac:dyDescent="0.2">
      <c r="A133" s="147" t="s">
        <v>89</v>
      </c>
      <c r="B133" s="178" t="s">
        <v>112</v>
      </c>
      <c r="C133" s="177">
        <v>50423.256999999998</v>
      </c>
      <c r="D133" s="147" t="s">
        <v>139</v>
      </c>
      <c r="E133" s="4">
        <f>VLOOKUP(C133,'D (3)'!C$21:E$219,3,FALSE)</f>
        <v>36919.397023948986</v>
      </c>
      <c r="P133" s="1"/>
      <c r="Q133" s="1"/>
      <c r="X133" s="4" t="s">
        <v>294</v>
      </c>
      <c r="AA133" s="62">
        <v>37761</v>
      </c>
      <c r="AB133" s="62">
        <v>1.6999999999999999E-3</v>
      </c>
    </row>
    <row r="134" spans="1:28" x14ac:dyDescent="0.2">
      <c r="A134" s="147" t="s">
        <v>89</v>
      </c>
      <c r="B134" s="178" t="s">
        <v>111</v>
      </c>
      <c r="C134" s="177">
        <v>50673.387000000002</v>
      </c>
      <c r="D134" s="147" t="s">
        <v>139</v>
      </c>
      <c r="E134" s="4">
        <f>VLOOKUP(C134,'D (3)'!C$21:E$219,3,FALSE)</f>
        <v>37703.917017086445</v>
      </c>
      <c r="P134" s="1"/>
      <c r="Q134" s="1"/>
      <c r="X134" s="4" t="s">
        <v>295</v>
      </c>
      <c r="AA134" s="62">
        <v>38546</v>
      </c>
      <c r="AB134" s="62">
        <v>8.6E-3</v>
      </c>
    </row>
    <row r="135" spans="1:28" x14ac:dyDescent="0.2">
      <c r="A135" s="147" t="s">
        <v>89</v>
      </c>
      <c r="B135" s="178" t="s">
        <v>112</v>
      </c>
      <c r="C135" s="177">
        <v>50684.379000000001</v>
      </c>
      <c r="D135" s="147" t="s">
        <v>139</v>
      </c>
      <c r="E135" s="4">
        <f>VLOOKUP(C135,'D (3)'!C$21:E$219,3,FALSE)</f>
        <v>37738.39286470395</v>
      </c>
      <c r="P135" s="1"/>
      <c r="Q135" s="1"/>
      <c r="X135" s="4" t="s">
        <v>295</v>
      </c>
      <c r="AA135" s="62">
        <v>38580</v>
      </c>
      <c r="AB135" s="62">
        <v>8.9999999999999998E-4</v>
      </c>
    </row>
    <row r="136" spans="1:28" x14ac:dyDescent="0.2">
      <c r="A136" s="147" t="s">
        <v>89</v>
      </c>
      <c r="B136" s="178" t="s">
        <v>111</v>
      </c>
      <c r="C136" s="177">
        <v>50688.368000000002</v>
      </c>
      <c r="D136" s="147" t="s">
        <v>139</v>
      </c>
      <c r="E136" s="4">
        <f>VLOOKUP(C136,'D (3)'!C$21:E$219,3,FALSE)</f>
        <v>37750.904159840982</v>
      </c>
      <c r="P136" s="1"/>
      <c r="Q136" s="1"/>
      <c r="X136" s="4" t="s">
        <v>295</v>
      </c>
      <c r="AA136" s="62">
        <v>38593</v>
      </c>
      <c r="AB136" s="62">
        <v>4.4999999999999997E-3</v>
      </c>
    </row>
    <row r="137" spans="1:28" x14ac:dyDescent="0.2">
      <c r="A137" s="147" t="s">
        <v>343</v>
      </c>
      <c r="B137" s="178" t="s">
        <v>112</v>
      </c>
      <c r="C137" s="177">
        <v>51391.5409</v>
      </c>
      <c r="D137" s="147" t="s">
        <v>291</v>
      </c>
      <c r="E137" s="4">
        <f>VLOOKUP(C137,'D (3)'!C$21:E$219,3,FALSE)</f>
        <v>39956.370112275472</v>
      </c>
      <c r="P137" s="1"/>
      <c r="Q137" s="1"/>
      <c r="X137" s="4" t="s">
        <v>297</v>
      </c>
      <c r="AA137" s="62">
        <v>40798</v>
      </c>
      <c r="AB137" s="62">
        <v>-4.7999999999999996E-3</v>
      </c>
    </row>
    <row r="138" spans="1:28" x14ac:dyDescent="0.2">
      <c r="A138" s="147" t="s">
        <v>344</v>
      </c>
      <c r="B138" s="178" t="s">
        <v>111</v>
      </c>
      <c r="C138" s="177">
        <v>51799.483899999999</v>
      </c>
      <c r="D138" s="147" t="s">
        <v>271</v>
      </c>
      <c r="E138" s="4">
        <f>VLOOKUP(C138,'D (3)'!C$21:E$219,3,FALSE)</f>
        <v>41235.862534457818</v>
      </c>
      <c r="P138" s="1"/>
      <c r="Q138" s="1"/>
      <c r="AA138" s="62">
        <v>42078</v>
      </c>
      <c r="AB138" s="62">
        <v>-6.3E-3</v>
      </c>
    </row>
    <row r="139" spans="1:28" x14ac:dyDescent="0.2">
      <c r="A139" s="147" t="s">
        <v>344</v>
      </c>
      <c r="B139" s="178" t="s">
        <v>111</v>
      </c>
      <c r="C139" s="177">
        <v>51845.395400000001</v>
      </c>
      <c r="D139" s="147" t="s">
        <v>271</v>
      </c>
      <c r="E139" s="4">
        <f>VLOOKUP(C139,'D (3)'!C$21:E$219,3,FALSE)</f>
        <v>41379.861613596389</v>
      </c>
      <c r="P139" s="1"/>
      <c r="Q139" s="1"/>
      <c r="AA139" s="62">
        <v>42222</v>
      </c>
      <c r="AB139" s="62">
        <v>-6.4999999999999997E-3</v>
      </c>
    </row>
    <row r="140" spans="1:28" x14ac:dyDescent="0.2">
      <c r="A140" s="147" t="s">
        <v>344</v>
      </c>
      <c r="B140" s="178" t="s">
        <v>111</v>
      </c>
      <c r="C140" s="177">
        <v>51854.324000000001</v>
      </c>
      <c r="D140" s="147" t="s">
        <v>271</v>
      </c>
      <c r="E140" s="4">
        <f>VLOOKUP(C140,'D (3)'!C$21:E$219,3,FALSE)</f>
        <v>41407.865712307968</v>
      </c>
      <c r="P140" s="1"/>
      <c r="Q140" s="1"/>
      <c r="AA140" s="62">
        <v>42250</v>
      </c>
      <c r="AB140" s="62">
        <v>-5.1999999999999998E-3</v>
      </c>
    </row>
    <row r="141" spans="1:28" x14ac:dyDescent="0.2">
      <c r="A141" s="147" t="s">
        <v>344</v>
      </c>
      <c r="B141" s="178" t="s">
        <v>112</v>
      </c>
      <c r="C141" s="177">
        <v>51858.308100000002</v>
      </c>
      <c r="D141" s="147" t="s">
        <v>271</v>
      </c>
      <c r="E141" s="4">
        <f>VLOOKUP(C141,'D (3)'!C$21:E$219,3,FALSE)</f>
        <v>41420.361638844806</v>
      </c>
      <c r="P141" s="1"/>
      <c r="Q141" s="1"/>
      <c r="AA141" s="62">
        <v>42262</v>
      </c>
      <c r="AB141" s="62">
        <v>-6.4999999999999997E-3</v>
      </c>
    </row>
    <row r="142" spans="1:28" x14ac:dyDescent="0.2">
      <c r="A142" s="147" t="s">
        <v>344</v>
      </c>
      <c r="B142" s="178" t="s">
        <v>111</v>
      </c>
      <c r="C142" s="177">
        <v>51884.611299999997</v>
      </c>
      <c r="D142" s="147" t="s">
        <v>271</v>
      </c>
      <c r="E142" s="4">
        <f>VLOOKUP(C142,'D (3)'!C$21:E$219,3,FALSE)</f>
        <v>41502.860284682931</v>
      </c>
      <c r="P142" s="1"/>
      <c r="Q142" s="1"/>
      <c r="AA142" s="62">
        <v>42345</v>
      </c>
      <c r="AB142" s="62">
        <v>-6.8999999999999999E-3</v>
      </c>
    </row>
    <row r="143" spans="1:28" x14ac:dyDescent="0.2">
      <c r="A143" s="147" t="s">
        <v>345</v>
      </c>
      <c r="B143" s="178" t="s">
        <v>112</v>
      </c>
      <c r="C143" s="177">
        <v>51900.394800000002</v>
      </c>
      <c r="D143" s="180" t="s">
        <v>361</v>
      </c>
      <c r="E143" s="4">
        <f>VLOOKUP(C143,'D (3)'!C$21:E$219,3,FALSE)</f>
        <v>41552.364427775276</v>
      </c>
      <c r="P143" s="1"/>
      <c r="Q143" s="1"/>
      <c r="X143" s="4" t="s">
        <v>298</v>
      </c>
      <c r="AA143" s="62">
        <v>42394</v>
      </c>
      <c r="AB143" s="62">
        <v>-5.4999999999999997E-3</v>
      </c>
    </row>
    <row r="144" spans="1:28" x14ac:dyDescent="0.2">
      <c r="A144" s="147" t="s">
        <v>346</v>
      </c>
      <c r="B144" s="178" t="s">
        <v>112</v>
      </c>
      <c r="C144" s="177">
        <v>51968.305399999997</v>
      </c>
      <c r="D144" s="147" t="s">
        <v>271</v>
      </c>
      <c r="E144" s="4">
        <f>VLOOKUP(C144,'D (3)'!C$21:E$219,3,FALSE)</f>
        <v>41765.36256252903</v>
      </c>
      <c r="P144" s="1"/>
      <c r="Q144" s="1"/>
      <c r="X144" s="4" t="s">
        <v>299</v>
      </c>
      <c r="Y144" s="4" t="s">
        <v>300</v>
      </c>
      <c r="AA144" s="62">
        <v>42607</v>
      </c>
      <c r="AB144" s="62">
        <v>-5.8999999999999999E-3</v>
      </c>
    </row>
    <row r="145" spans="1:28" x14ac:dyDescent="0.2">
      <c r="A145" s="147" t="s">
        <v>345</v>
      </c>
      <c r="B145" s="178" t="s">
        <v>111</v>
      </c>
      <c r="C145" s="177">
        <v>52143.502200000003</v>
      </c>
      <c r="D145" s="180" t="s">
        <v>361</v>
      </c>
      <c r="E145" s="4">
        <f>VLOOKUP(C145,'D (3)'!C$21:E$219,3,FALSE)</f>
        <v>42314.858394031478</v>
      </c>
      <c r="P145" s="1"/>
      <c r="Q145" s="1"/>
      <c r="X145" s="4" t="s">
        <v>298</v>
      </c>
      <c r="AA145" s="62">
        <v>43157</v>
      </c>
      <c r="AB145" s="62">
        <v>-6.8999999999999999E-3</v>
      </c>
    </row>
    <row r="146" spans="1:28" x14ac:dyDescent="0.2">
      <c r="A146" s="147" t="s">
        <v>346</v>
      </c>
      <c r="B146" s="178" t="s">
        <v>111</v>
      </c>
      <c r="C146" s="177">
        <v>52185.268700000001</v>
      </c>
      <c r="D146" s="147" t="s">
        <v>271</v>
      </c>
      <c r="E146" s="4">
        <f>VLOOKUP(C146,'D (3)'!C$21:E$219,3,FALSE)</f>
        <v>42445.856891986034</v>
      </c>
      <c r="P146" s="1"/>
      <c r="Q146" s="1"/>
      <c r="X146" s="4" t="s">
        <v>301</v>
      </c>
      <c r="Y146" s="4" t="s">
        <v>302</v>
      </c>
      <c r="AA146" s="62">
        <v>43288</v>
      </c>
      <c r="AB146" s="62">
        <v>-7.3000000000000001E-3</v>
      </c>
    </row>
    <row r="147" spans="1:28" x14ac:dyDescent="0.2">
      <c r="A147" s="147" t="s">
        <v>346</v>
      </c>
      <c r="B147" s="178" t="s">
        <v>112</v>
      </c>
      <c r="C147" s="177">
        <v>52185.428500000002</v>
      </c>
      <c r="D147" s="147" t="s">
        <v>271</v>
      </c>
      <c r="E147" s="4">
        <f>VLOOKUP(C147,'D (3)'!C$21:E$219,3,FALSE)</f>
        <v>42446.35809653929</v>
      </c>
      <c r="P147" s="1"/>
      <c r="Q147" s="1"/>
      <c r="X147" s="4" t="s">
        <v>301</v>
      </c>
      <c r="Y147" s="4" t="s">
        <v>302</v>
      </c>
      <c r="AA147" s="62">
        <v>43288</v>
      </c>
      <c r="AB147" s="62">
        <v>-6.8999999999999999E-3</v>
      </c>
    </row>
    <row r="148" spans="1:28" x14ac:dyDescent="0.2">
      <c r="A148" s="147" t="s">
        <v>345</v>
      </c>
      <c r="B148" s="178" t="s">
        <v>111</v>
      </c>
      <c r="C148" s="177">
        <v>52502.506999999998</v>
      </c>
      <c r="D148" s="180" t="s">
        <v>361</v>
      </c>
      <c r="E148" s="4">
        <f>VLOOKUP(C148,'D (3)'!C$21:E$219,3,FALSE)</f>
        <v>43440.858646829256</v>
      </c>
      <c r="P148" s="1"/>
      <c r="Q148" s="1"/>
      <c r="X148" s="4" t="s">
        <v>303</v>
      </c>
      <c r="AA148" s="62">
        <v>44283</v>
      </c>
      <c r="AB148" s="62">
        <v>-6.0000000000000001E-3</v>
      </c>
    </row>
    <row r="149" spans="1:28" x14ac:dyDescent="0.2">
      <c r="A149" s="147" t="s">
        <v>346</v>
      </c>
      <c r="B149" s="178" t="s">
        <v>112</v>
      </c>
      <c r="C149" s="177">
        <v>52723.296300000002</v>
      </c>
      <c r="D149" s="147" t="s">
        <v>271</v>
      </c>
      <c r="E149" s="4">
        <f>VLOOKUP(C149,'D (3)'!C$21:E$219,3,FALSE)</f>
        <v>44133.353030233186</v>
      </c>
      <c r="P149" s="1"/>
      <c r="Q149" s="1"/>
      <c r="X149" s="4" t="s">
        <v>304</v>
      </c>
      <c r="AA149" s="62">
        <v>44975</v>
      </c>
      <c r="AB149" s="62">
        <v>-7.3000000000000001E-3</v>
      </c>
    </row>
    <row r="150" spans="1:28" x14ac:dyDescent="0.2">
      <c r="A150" s="147" t="s">
        <v>347</v>
      </c>
      <c r="B150" s="178" t="s">
        <v>112</v>
      </c>
      <c r="C150" s="177">
        <v>52935.319900000002</v>
      </c>
      <c r="D150" s="147" t="s">
        <v>291</v>
      </c>
      <c r="E150" s="4">
        <f>VLOOKUP(C150,'D (3)'!C$21:E$219,3,FALSE)</f>
        <v>44798.354242470734</v>
      </c>
      <c r="P150" s="1"/>
      <c r="Q150" s="1"/>
      <c r="X150" s="4" t="s">
        <v>305</v>
      </c>
      <c r="AA150" s="62">
        <v>45640</v>
      </c>
      <c r="AB150" s="62">
        <v>-6.4999999999999997E-3</v>
      </c>
    </row>
    <row r="151" spans="1:28" x14ac:dyDescent="0.2">
      <c r="A151" s="147" t="s">
        <v>348</v>
      </c>
      <c r="B151" s="178" t="s">
        <v>111</v>
      </c>
      <c r="C151" s="177">
        <v>53322.222199999997</v>
      </c>
      <c r="D151" s="147" t="s">
        <v>291</v>
      </c>
      <c r="E151" s="4">
        <f>VLOOKUP(C151,'D (3)'!C$21:E$219,3,FALSE)</f>
        <v>46011.85358177773</v>
      </c>
      <c r="P151" s="1"/>
      <c r="Q151" s="1"/>
      <c r="X151" s="4" t="s">
        <v>306</v>
      </c>
      <c r="AA151" s="62">
        <v>46854</v>
      </c>
      <c r="AB151" s="62">
        <v>-5.7999999999999996E-3</v>
      </c>
    </row>
    <row r="152" spans="1:28" x14ac:dyDescent="0.2">
      <c r="A152" s="147" t="s">
        <v>349</v>
      </c>
      <c r="B152" s="178" t="s">
        <v>111</v>
      </c>
      <c r="C152" s="177">
        <v>53363.670100000003</v>
      </c>
      <c r="D152" s="147" t="s">
        <v>291</v>
      </c>
      <c r="E152" s="4">
        <f>VLOOKUP(C152,'D (3)'!C$21:E$219,3,FALSE)</f>
        <v>46141.852807074843</v>
      </c>
      <c r="P152" s="1"/>
      <c r="Q152" s="1"/>
      <c r="X152" s="4" t="s">
        <v>307</v>
      </c>
      <c r="AA152" s="62">
        <v>46984</v>
      </c>
      <c r="AB152" s="62">
        <v>-6.0000000000000001E-3</v>
      </c>
    </row>
    <row r="153" spans="1:28" x14ac:dyDescent="0.2">
      <c r="A153" s="147" t="s">
        <v>348</v>
      </c>
      <c r="B153" s="178" t="s">
        <v>111</v>
      </c>
      <c r="C153" s="177">
        <v>53380.2497</v>
      </c>
      <c r="D153" s="147" t="s">
        <v>291</v>
      </c>
      <c r="E153" s="4">
        <f>VLOOKUP(C153,'D (3)'!C$21:E$219,3,FALSE)</f>
        <v>46193.853877231239</v>
      </c>
      <c r="P153" s="1"/>
      <c r="Q153" s="1"/>
      <c r="X153" s="4" t="s">
        <v>306</v>
      </c>
      <c r="AA153" s="62">
        <v>47036</v>
      </c>
      <c r="AB153" s="62">
        <v>-5.5999999999999999E-3</v>
      </c>
    </row>
    <row r="154" spans="1:28" x14ac:dyDescent="0.2">
      <c r="A154" s="147" t="s">
        <v>348</v>
      </c>
      <c r="B154" s="178" t="s">
        <v>111</v>
      </c>
      <c r="C154" s="177">
        <v>53385.988700000002</v>
      </c>
      <c r="D154" s="147" t="s">
        <v>291</v>
      </c>
      <c r="E154" s="4">
        <f>VLOOKUP(C154,'D (3)'!C$21:E$219,3,FALSE)</f>
        <v>46211.853958151631</v>
      </c>
      <c r="P154" s="1"/>
      <c r="Q154" s="1"/>
      <c r="X154" s="4" t="s">
        <v>306</v>
      </c>
      <c r="AA154" s="62">
        <v>47054</v>
      </c>
      <c r="AB154" s="62">
        <v>-5.5999999999999999E-3</v>
      </c>
    </row>
    <row r="155" spans="1:28" x14ac:dyDescent="0.2">
      <c r="A155" s="147" t="s">
        <v>358</v>
      </c>
      <c r="B155" s="178" t="s">
        <v>112</v>
      </c>
      <c r="C155" s="177">
        <v>53433.653299999998</v>
      </c>
      <c r="D155" s="147" t="s">
        <v>329</v>
      </c>
      <c r="E155" s="4">
        <f>VLOOKUP(C155,'D (3)'!C$21:E$219,3,FALSE)</f>
        <v>46361.351546065496</v>
      </c>
      <c r="P155" s="1"/>
      <c r="Q155" s="1"/>
      <c r="X155" s="4" t="s">
        <v>330</v>
      </c>
      <c r="AA155" s="62">
        <v>47203</v>
      </c>
      <c r="AB155" s="62">
        <v>-6.1999999999999998E-3</v>
      </c>
    </row>
    <row r="156" spans="1:28" x14ac:dyDescent="0.2">
      <c r="A156" s="147" t="s">
        <v>358</v>
      </c>
      <c r="B156" s="178" t="s">
        <v>111</v>
      </c>
      <c r="C156" s="177">
        <v>53449.436600000001</v>
      </c>
      <c r="D156" s="147" t="s">
        <v>329</v>
      </c>
      <c r="E156" s="4">
        <f>VLOOKUP(C156,'D (3)'!C$21:E$219,3,FALSE)</f>
        <v>46410.855061868038</v>
      </c>
      <c r="P156" s="1"/>
      <c r="Q156" s="1"/>
      <c r="X156" s="4" t="s">
        <v>330</v>
      </c>
      <c r="AA156" s="62">
        <v>47253</v>
      </c>
      <c r="AB156" s="62">
        <v>-5.1000000000000004E-3</v>
      </c>
    </row>
    <row r="157" spans="1:28" x14ac:dyDescent="0.2">
      <c r="A157" s="147" t="s">
        <v>359</v>
      </c>
      <c r="B157" s="178" t="s">
        <v>112</v>
      </c>
      <c r="C157" s="177">
        <v>53449.595200000003</v>
      </c>
      <c r="D157" s="147" t="s">
        <v>291</v>
      </c>
      <c r="E157" s="4">
        <f>VLOOKUP(C157,'D (3)'!C$21:E$219,3,FALSE)</f>
        <v>46411.352502682465</v>
      </c>
      <c r="P157" s="1"/>
      <c r="Q157" s="1"/>
      <c r="X157" s="4" t="s">
        <v>331</v>
      </c>
      <c r="AA157" s="62">
        <v>47253</v>
      </c>
      <c r="AB157" s="62">
        <v>-5.8999999999999999E-3</v>
      </c>
    </row>
    <row r="158" spans="1:28" x14ac:dyDescent="0.2">
      <c r="A158" s="147" t="s">
        <v>346</v>
      </c>
      <c r="B158" s="178" t="s">
        <v>111</v>
      </c>
      <c r="C158" s="177">
        <v>53491.5213</v>
      </c>
      <c r="D158" s="147" t="s">
        <v>308</v>
      </c>
      <c r="E158" s="4">
        <f>VLOOKUP(C158,'D (3)'!C$21:E$219,3,FALSE)</f>
        <v>46542.851577900467</v>
      </c>
      <c r="P158" s="1"/>
      <c r="Q158" s="1"/>
      <c r="X158" s="4" t="s">
        <v>304</v>
      </c>
      <c r="AA158" s="62">
        <v>47385</v>
      </c>
      <c r="AB158" s="62">
        <v>-6.1000000000000004E-3</v>
      </c>
    </row>
    <row r="159" spans="1:28" x14ac:dyDescent="0.2">
      <c r="A159" s="147" t="s">
        <v>350</v>
      </c>
      <c r="B159" s="178" t="s">
        <v>112</v>
      </c>
      <c r="C159" s="177">
        <v>53664.168700000002</v>
      </c>
      <c r="D159" s="147" t="s">
        <v>309</v>
      </c>
      <c r="E159" s="4">
        <f>VLOOKUP(C159,'D (3)'!C$21:E$219,3,FALSE)</f>
        <v>47084.35134627371</v>
      </c>
      <c r="P159" s="1"/>
      <c r="Q159" s="1"/>
      <c r="X159" s="4" t="s">
        <v>310</v>
      </c>
      <c r="Y159" s="4" t="s">
        <v>272</v>
      </c>
      <c r="AA159" s="62">
        <v>47926</v>
      </c>
      <c r="AB159" s="62">
        <v>-5.7999999999999996E-3</v>
      </c>
    </row>
    <row r="160" spans="1:28" x14ac:dyDescent="0.2">
      <c r="A160" s="147" t="s">
        <v>351</v>
      </c>
      <c r="B160" s="178" t="s">
        <v>111</v>
      </c>
      <c r="C160" s="177">
        <v>53747.223700000002</v>
      </c>
      <c r="D160" s="147" t="s">
        <v>311</v>
      </c>
      <c r="E160" s="4">
        <f>VLOOKUP(C160,'D (3)'!C$21:E$219,3,FALSE)</f>
        <v>47344.849119551727</v>
      </c>
      <c r="P160" s="1"/>
      <c r="Q160" s="1"/>
      <c r="X160" s="4" t="s">
        <v>312</v>
      </c>
      <c r="AA160" s="62">
        <v>48187</v>
      </c>
      <c r="AB160" s="62">
        <v>-6.3E-3</v>
      </c>
    </row>
    <row r="161" spans="1:28" x14ac:dyDescent="0.2">
      <c r="A161" s="147" t="s">
        <v>351</v>
      </c>
      <c r="B161" s="178" t="s">
        <v>111</v>
      </c>
      <c r="C161" s="177">
        <v>53763.4836</v>
      </c>
      <c r="D161" s="147" t="s">
        <v>311</v>
      </c>
      <c r="E161" s="4">
        <f>VLOOKUP(C161,'D (3)'!C$21:E$219,3,FALSE)</f>
        <v>47395.847466956729</v>
      </c>
      <c r="P161" s="1"/>
      <c r="Q161" s="1"/>
      <c r="X161" s="4" t="s">
        <v>312</v>
      </c>
      <c r="AA161" s="62">
        <v>48238</v>
      </c>
      <c r="AB161" s="62">
        <v>-6.7999999999999996E-3</v>
      </c>
    </row>
    <row r="162" spans="1:28" x14ac:dyDescent="0.2">
      <c r="A162" s="147" t="s">
        <v>351</v>
      </c>
      <c r="B162" s="178" t="s">
        <v>112</v>
      </c>
      <c r="C162" s="177">
        <v>53763.643600000003</v>
      </c>
      <c r="D162" s="147" t="s">
        <v>311</v>
      </c>
      <c r="E162" s="4">
        <f>VLOOKUP(C162,'D (3)'!C$21:E$219,3,FALSE)</f>
        <v>47396.349298799789</v>
      </c>
      <c r="P162" s="1"/>
      <c r="Q162" s="1"/>
      <c r="X162" s="4" t="s">
        <v>312</v>
      </c>
      <c r="AA162" s="62">
        <v>48238</v>
      </c>
      <c r="AB162" s="62">
        <v>-6.1999999999999998E-3</v>
      </c>
    </row>
    <row r="163" spans="1:28" x14ac:dyDescent="0.2">
      <c r="A163" s="147" t="s">
        <v>351</v>
      </c>
      <c r="B163" s="178" t="s">
        <v>112</v>
      </c>
      <c r="C163" s="177">
        <v>53764.281300000002</v>
      </c>
      <c r="D163" s="147" t="s">
        <v>311</v>
      </c>
      <c r="E163" s="4">
        <f>VLOOKUP(C163,'D (3)'!C$21:E$219,3,FALSE)</f>
        <v>47398.349412339245</v>
      </c>
      <c r="P163" s="1"/>
      <c r="Q163" s="1"/>
      <c r="X163" s="4" t="s">
        <v>312</v>
      </c>
      <c r="AA163" s="62">
        <v>48240</v>
      </c>
      <c r="AB163" s="62">
        <v>-6.1999999999999998E-3</v>
      </c>
    </row>
    <row r="164" spans="1:28" x14ac:dyDescent="0.2">
      <c r="A164" s="147" t="s">
        <v>351</v>
      </c>
      <c r="B164" s="178" t="s">
        <v>111</v>
      </c>
      <c r="C164" s="177">
        <v>53764.440499999997</v>
      </c>
      <c r="D164" s="147" t="s">
        <v>311</v>
      </c>
      <c r="E164" s="4">
        <f>VLOOKUP(C164,'D (3)'!C$21:E$219,3,FALSE)</f>
        <v>47398.848735023064</v>
      </c>
      <c r="P164" s="1"/>
      <c r="Q164" s="1"/>
      <c r="X164" s="4" t="s">
        <v>312</v>
      </c>
      <c r="AA164" s="62">
        <v>48241</v>
      </c>
      <c r="AB164" s="62">
        <v>-6.4000000000000003E-3</v>
      </c>
    </row>
    <row r="165" spans="1:28" x14ac:dyDescent="0.2">
      <c r="A165" s="147" t="s">
        <v>351</v>
      </c>
      <c r="B165" s="178" t="s">
        <v>111</v>
      </c>
      <c r="C165" s="177">
        <v>53765.397499999999</v>
      </c>
      <c r="D165" s="147" t="s">
        <v>111</v>
      </c>
      <c r="E165" s="4">
        <f>VLOOKUP(C165,'D (3)'!C$21:E$219,3,FALSE)</f>
        <v>47401.850316734308</v>
      </c>
      <c r="P165" s="1"/>
      <c r="Q165" s="1"/>
      <c r="X165" s="4" t="s">
        <v>312</v>
      </c>
      <c r="AA165" s="62">
        <v>48244</v>
      </c>
      <c r="AB165" s="62">
        <v>-5.8999999999999999E-3</v>
      </c>
    </row>
    <row r="166" spans="1:28" x14ac:dyDescent="0.2">
      <c r="A166" s="147" t="s">
        <v>351</v>
      </c>
      <c r="B166" s="178" t="s">
        <v>112</v>
      </c>
      <c r="C166" s="177">
        <v>53765.557699999998</v>
      </c>
      <c r="D166" s="147" t="s">
        <v>111</v>
      </c>
      <c r="E166" s="4">
        <f>VLOOKUP(C166,'D (3)'!C$21:E$219,3,FALSE)</f>
        <v>47402.352775867155</v>
      </c>
      <c r="P166" s="1"/>
      <c r="Q166" s="1"/>
      <c r="X166" s="4" t="s">
        <v>312</v>
      </c>
      <c r="AA166" s="62">
        <v>48244</v>
      </c>
      <c r="AB166" s="62">
        <v>-5.1000000000000004E-3</v>
      </c>
    </row>
    <row r="167" spans="1:28" x14ac:dyDescent="0.2">
      <c r="A167" s="147" t="s">
        <v>352</v>
      </c>
      <c r="B167" s="178" t="s">
        <v>111</v>
      </c>
      <c r="C167" s="177">
        <v>53895.481599999999</v>
      </c>
      <c r="D167" s="147" t="s">
        <v>291</v>
      </c>
      <c r="E167" s="4">
        <f>VLOOKUP(C167,'D (3)'!C$21:E$219,3,FALSE)</f>
        <v>47809.8524645746</v>
      </c>
      <c r="P167" s="1"/>
      <c r="Q167" s="1"/>
      <c r="X167" s="4" t="s">
        <v>313</v>
      </c>
      <c r="AA167" s="62">
        <v>48652</v>
      </c>
      <c r="AB167" s="62">
        <v>-4.8999999999999998E-3</v>
      </c>
    </row>
    <row r="168" spans="1:28" x14ac:dyDescent="0.2">
      <c r="A168" s="147" t="s">
        <v>352</v>
      </c>
      <c r="B168" s="178" t="s">
        <v>112</v>
      </c>
      <c r="C168" s="177">
        <v>53929.436699999998</v>
      </c>
      <c r="D168" s="147" t="s">
        <v>229</v>
      </c>
      <c r="E168" s="4">
        <f>VLOOKUP(C168,'D (3)'!C$21:E$219,3,FALSE)</f>
        <v>47916.350904661675</v>
      </c>
      <c r="P168" s="1"/>
      <c r="Q168" s="1"/>
      <c r="X168" s="4" t="s">
        <v>313</v>
      </c>
      <c r="AA168" s="62">
        <v>48758</v>
      </c>
      <c r="AB168" s="62">
        <v>-5.3E-3</v>
      </c>
    </row>
    <row r="169" spans="1:28" x14ac:dyDescent="0.2">
      <c r="A169" s="147" t="s">
        <v>340</v>
      </c>
      <c r="B169" s="178" t="s">
        <v>112</v>
      </c>
      <c r="C169" s="177">
        <v>54080.246099999997</v>
      </c>
      <c r="D169" s="180" t="s">
        <v>361</v>
      </c>
      <c r="E169" s="4" t="e">
        <f>VLOOKUP(C169,'D (3)'!C$21:E$219,3,FALSE)</f>
        <v>#N/A</v>
      </c>
      <c r="P169" s="1"/>
      <c r="Q169" s="1"/>
      <c r="X169" s="4" t="s">
        <v>314</v>
      </c>
      <c r="AA169" s="62">
        <v>49231</v>
      </c>
      <c r="AB169" s="62">
        <v>-3.0999999999999999E-3</v>
      </c>
    </row>
    <row r="170" spans="1:28" x14ac:dyDescent="0.2">
      <c r="A170" s="147" t="s">
        <v>340</v>
      </c>
      <c r="B170" s="178" t="s">
        <v>111</v>
      </c>
      <c r="C170" s="177">
        <v>54080.403599999998</v>
      </c>
      <c r="D170" s="180" t="s">
        <v>361</v>
      </c>
      <c r="E170" s="4" t="e">
        <f>VLOOKUP(C170,'D (3)'!C$21:E$219,3,FALSE)</f>
        <v>#N/A</v>
      </c>
      <c r="P170" s="1"/>
      <c r="Q170" s="1"/>
      <c r="X170" s="4" t="s">
        <v>314</v>
      </c>
      <c r="AA170" s="62">
        <v>49232</v>
      </c>
      <c r="AB170" s="62">
        <v>-5.0000000000000001E-3</v>
      </c>
    </row>
    <row r="171" spans="1:28" x14ac:dyDescent="0.2">
      <c r="A171" s="147" t="s">
        <v>340</v>
      </c>
      <c r="B171" s="178" t="s">
        <v>112</v>
      </c>
      <c r="C171" s="177">
        <v>54080.565000000002</v>
      </c>
      <c r="D171" s="180" t="s">
        <v>361</v>
      </c>
      <c r="E171" s="4" t="e">
        <f>VLOOKUP(C171,'D (3)'!C$21:E$219,3,FALSE)</f>
        <v>#N/A</v>
      </c>
      <c r="P171" s="1"/>
      <c r="Q171" s="1"/>
      <c r="X171" s="4" t="s">
        <v>314</v>
      </c>
      <c r="AA171" s="62">
        <v>49232</v>
      </c>
      <c r="AB171" s="62">
        <v>-3.0000000000000001E-3</v>
      </c>
    </row>
    <row r="172" spans="1:28" x14ac:dyDescent="0.2">
      <c r="A172" s="147" t="s">
        <v>335</v>
      </c>
      <c r="B172" s="178" t="s">
        <v>111</v>
      </c>
      <c r="C172" s="177">
        <v>54097.302199999998</v>
      </c>
      <c r="D172" s="147" t="s">
        <v>229</v>
      </c>
      <c r="E172" s="4" t="e">
        <f>VLOOKUP(C172,'D (3)'!C$21:E$219,3,FALSE)</f>
        <v>#N/A</v>
      </c>
      <c r="P172" s="1"/>
      <c r="Q172" s="1"/>
      <c r="X172" s="4" t="s">
        <v>315</v>
      </c>
      <c r="AA172" s="62">
        <v>49285</v>
      </c>
      <c r="AB172" s="62">
        <v>-4.4999999999999997E-3</v>
      </c>
    </row>
    <row r="173" spans="1:28" x14ac:dyDescent="0.2">
      <c r="A173" s="147" t="s">
        <v>350</v>
      </c>
      <c r="B173" s="178" t="s">
        <v>111</v>
      </c>
      <c r="C173" s="177">
        <v>54130.141799999998</v>
      </c>
      <c r="D173" s="147" t="s">
        <v>309</v>
      </c>
      <c r="E173" s="4" t="e">
        <f>VLOOKUP(C173,'D (3)'!C$21:E$219,3,FALSE)</f>
        <v>#N/A</v>
      </c>
      <c r="P173" s="1"/>
      <c r="Q173" s="1"/>
      <c r="X173" s="4" t="s">
        <v>310</v>
      </c>
      <c r="Y173" s="4" t="s">
        <v>272</v>
      </c>
      <c r="AA173" s="62">
        <v>49388</v>
      </c>
      <c r="AB173" s="62">
        <v>-4.4999999999999997E-3</v>
      </c>
    </row>
    <row r="174" spans="1:28" x14ac:dyDescent="0.2">
      <c r="A174" s="147" t="s">
        <v>353</v>
      </c>
      <c r="B174" s="178" t="s">
        <v>112</v>
      </c>
      <c r="C174" s="177">
        <v>54211.2857</v>
      </c>
      <c r="D174" s="147" t="s">
        <v>291</v>
      </c>
      <c r="E174" s="4" t="e">
        <f>VLOOKUP(C174,'D (3)'!C$21:E$219,3,FALSE)</f>
        <v>#N/A</v>
      </c>
      <c r="P174" s="1"/>
      <c r="Q174" s="1"/>
      <c r="X174" s="4" t="s">
        <v>203</v>
      </c>
      <c r="Y174" s="4" t="s">
        <v>316</v>
      </c>
      <c r="AA174" s="62">
        <v>49642</v>
      </c>
      <c r="AB174" s="62">
        <v>-3.0999999999999999E-3</v>
      </c>
    </row>
    <row r="175" spans="1:28" x14ac:dyDescent="0.2">
      <c r="A175" s="147" t="s">
        <v>354</v>
      </c>
      <c r="B175" s="178" t="s">
        <v>111</v>
      </c>
      <c r="C175" s="177">
        <v>54500.307800000002</v>
      </c>
      <c r="D175" s="147" t="s">
        <v>291</v>
      </c>
      <c r="E175" s="4" t="e">
        <f>VLOOKUP(C175,'D (3)'!C$21:E$219,3,FALSE)</f>
        <v>#N/A</v>
      </c>
      <c r="P175" s="1"/>
      <c r="Q175" s="1"/>
      <c r="X175" s="4" t="s">
        <v>317</v>
      </c>
      <c r="AA175" s="62">
        <v>50549</v>
      </c>
      <c r="AB175" s="62">
        <v>-1.5E-3</v>
      </c>
    </row>
    <row r="176" spans="1:28" x14ac:dyDescent="0.2">
      <c r="A176" s="147" t="s">
        <v>360</v>
      </c>
      <c r="B176" s="178" t="s">
        <v>112</v>
      </c>
      <c r="C176" s="177">
        <v>54521.509299999998</v>
      </c>
      <c r="D176" s="147" t="s">
        <v>291</v>
      </c>
      <c r="E176" s="4" t="e">
        <f>VLOOKUP(C176,'D (3)'!C$21:E$219,3,FALSE)</f>
        <v>#N/A</v>
      </c>
      <c r="P176" s="1"/>
      <c r="Q176" s="1"/>
      <c r="X176" s="4" t="s">
        <v>332</v>
      </c>
      <c r="Y176" s="4" t="s">
        <v>333</v>
      </c>
      <c r="AA176" s="62">
        <v>50615</v>
      </c>
      <c r="AB176" s="62">
        <v>-2.3E-3</v>
      </c>
    </row>
    <row r="177" spans="1:28" x14ac:dyDescent="0.2">
      <c r="A177" s="147" t="s">
        <v>350</v>
      </c>
      <c r="B177" s="178" t="s">
        <v>111</v>
      </c>
      <c r="C177" s="177">
        <v>54781.1973</v>
      </c>
      <c r="D177" s="147" t="s">
        <v>309</v>
      </c>
      <c r="E177" s="4" t="e">
        <f>VLOOKUP(C177,'D (3)'!C$21:E$219,3,FALSE)</f>
        <v>#N/A</v>
      </c>
      <c r="P177" s="1"/>
      <c r="Q177" s="1"/>
      <c r="X177" s="4" t="s">
        <v>310</v>
      </c>
      <c r="Y177" s="4" t="s">
        <v>272</v>
      </c>
      <c r="AA177" s="62">
        <v>51430</v>
      </c>
      <c r="AB177" s="62">
        <v>-2.3E-3</v>
      </c>
    </row>
    <row r="178" spans="1:28" x14ac:dyDescent="0.2">
      <c r="A178" s="147" t="s">
        <v>350</v>
      </c>
      <c r="B178" s="178" t="s">
        <v>111</v>
      </c>
      <c r="C178" s="177">
        <v>54790.124400000001</v>
      </c>
      <c r="D178" s="147" t="s">
        <v>309</v>
      </c>
      <c r="E178" s="4" t="e">
        <f>VLOOKUP(C178,'D (3)'!C$21:E$219,3,FALSE)</f>
        <v>#N/A</v>
      </c>
      <c r="P178" s="1"/>
      <c r="Q178" s="1"/>
      <c r="X178" s="4" t="s">
        <v>310</v>
      </c>
      <c r="Y178" s="4" t="s">
        <v>272</v>
      </c>
      <c r="AA178" s="62">
        <v>51458</v>
      </c>
      <c r="AB178" s="62">
        <v>-2.5000000000000001E-3</v>
      </c>
    </row>
    <row r="179" spans="1:28" x14ac:dyDescent="0.2">
      <c r="A179" s="147" t="s">
        <v>355</v>
      </c>
      <c r="B179" s="178" t="s">
        <v>111</v>
      </c>
      <c r="C179" s="177">
        <v>54843.369400000003</v>
      </c>
      <c r="D179" s="180" t="s">
        <v>362</v>
      </c>
      <c r="E179" s="4" t="e">
        <f>VLOOKUP(C179,'D (3)'!C$21:E$219,3,FALSE)</f>
        <v>#N/A</v>
      </c>
      <c r="P179" s="1"/>
      <c r="Q179" s="1"/>
      <c r="X179" s="4" t="s">
        <v>318</v>
      </c>
      <c r="AA179" s="62">
        <v>51625</v>
      </c>
      <c r="AB179" s="62">
        <v>-2.3E-3</v>
      </c>
    </row>
    <row r="180" spans="1:28" x14ac:dyDescent="0.2">
      <c r="A180" s="147" t="s">
        <v>356</v>
      </c>
      <c r="B180" s="178" t="s">
        <v>111</v>
      </c>
      <c r="C180" s="177">
        <v>54964.526100000003</v>
      </c>
      <c r="D180" s="147" t="s">
        <v>229</v>
      </c>
      <c r="E180" s="4" t="e">
        <f>VLOOKUP(C180,'D (3)'!C$21:E$219,3,FALSE)</f>
        <v>#N/A</v>
      </c>
      <c r="P180" s="1"/>
      <c r="Q180" s="1"/>
      <c r="X180" s="4" t="s">
        <v>319</v>
      </c>
      <c r="Y180" s="4" t="s">
        <v>320</v>
      </c>
      <c r="AA180" s="62">
        <v>52005</v>
      </c>
      <c r="AB180" s="62">
        <v>-1.5E-3</v>
      </c>
    </row>
    <row r="181" spans="1:28" x14ac:dyDescent="0.2">
      <c r="A181" s="147" t="s">
        <v>335</v>
      </c>
      <c r="B181" s="178" t="s">
        <v>112</v>
      </c>
      <c r="C181" s="177">
        <v>55106.883099999999</v>
      </c>
      <c r="D181" s="147" t="s">
        <v>229</v>
      </c>
      <c r="E181" s="4" t="e">
        <f>VLOOKUP(C181,'D (3)'!C$21:E$219,3,FALSE)</f>
        <v>#N/A</v>
      </c>
      <c r="P181" s="1"/>
      <c r="Q181" s="1"/>
      <c r="X181" s="4" t="s">
        <v>323</v>
      </c>
      <c r="AA181" s="62">
        <v>52451</v>
      </c>
      <c r="AB181" s="62">
        <v>-2.5999999999999999E-3</v>
      </c>
    </row>
    <row r="182" spans="1:28" x14ac:dyDescent="0.2">
      <c r="A182" s="147" t="s">
        <v>335</v>
      </c>
      <c r="B182" s="178" t="s">
        <v>111</v>
      </c>
      <c r="C182" s="177">
        <v>55469.873699999996</v>
      </c>
      <c r="D182" s="147" t="s">
        <v>229</v>
      </c>
      <c r="E182" s="4" t="e">
        <f>VLOOKUP(C182,'D (3)'!C$21:E$219,3,FALSE)</f>
        <v>#N/A</v>
      </c>
      <c r="P182" s="1"/>
      <c r="Q182" s="1"/>
      <c r="X182" s="4" t="s">
        <v>327</v>
      </c>
      <c r="AA182" s="62">
        <v>53590</v>
      </c>
      <c r="AB182" s="62">
        <v>-1.2999999999999999E-3</v>
      </c>
    </row>
    <row r="183" spans="1:28" x14ac:dyDescent="0.2">
      <c r="A183" s="147" t="s">
        <v>335</v>
      </c>
      <c r="B183" s="178" t="s">
        <v>112</v>
      </c>
      <c r="C183" s="177">
        <v>55895.675000000003</v>
      </c>
      <c r="D183" s="147" t="s">
        <v>291</v>
      </c>
      <c r="E183" s="4" t="e">
        <f>VLOOKUP(C183,'D (3)'!C$21:E$219,3,FALSE)</f>
        <v>#N/A</v>
      </c>
      <c r="P183" s="1"/>
      <c r="Q183" s="1"/>
      <c r="X183" s="4" t="s">
        <v>328</v>
      </c>
      <c r="AA183" s="62">
        <v>54925</v>
      </c>
      <c r="AB183" s="62">
        <v>8.9999999999999998E-4</v>
      </c>
    </row>
    <row r="187" spans="1:28" x14ac:dyDescent="0.2">
      <c r="C187" s="4" t="s">
        <v>363</v>
      </c>
      <c r="D187" s="186" t="s">
        <v>111</v>
      </c>
      <c r="E187" s="179">
        <v>51282.976999999999</v>
      </c>
      <c r="F187" s="185" t="s">
        <v>291</v>
      </c>
    </row>
    <row r="188" spans="1:28" x14ac:dyDescent="0.2">
      <c r="C188" s="4" t="s">
        <v>363</v>
      </c>
      <c r="D188" s="178" t="s">
        <v>112</v>
      </c>
      <c r="E188" s="177">
        <v>55064.479599999999</v>
      </c>
      <c r="F188" s="180" t="s">
        <v>361</v>
      </c>
    </row>
    <row r="189" spans="1:28" x14ac:dyDescent="0.2">
      <c r="C189" s="4" t="s">
        <v>363</v>
      </c>
      <c r="D189" s="178" t="s">
        <v>111</v>
      </c>
      <c r="E189" s="177">
        <v>55083.451300000001</v>
      </c>
      <c r="F189" s="180" t="s">
        <v>361</v>
      </c>
    </row>
    <row r="190" spans="1:28" x14ac:dyDescent="0.2">
      <c r="C190" s="4" t="s">
        <v>363</v>
      </c>
      <c r="D190" s="178" t="s">
        <v>111</v>
      </c>
      <c r="E190" s="177">
        <v>55095.565199999997</v>
      </c>
      <c r="F190" s="147" t="s">
        <v>229</v>
      </c>
    </row>
    <row r="191" spans="1:28" x14ac:dyDescent="0.2">
      <c r="C191" s="4" t="s">
        <v>363</v>
      </c>
      <c r="D191" s="178" t="s">
        <v>112</v>
      </c>
      <c r="E191" s="177">
        <v>55103.378100000002</v>
      </c>
      <c r="F191" s="180" t="s">
        <v>361</v>
      </c>
    </row>
    <row r="192" spans="1:28" x14ac:dyDescent="0.2">
      <c r="C192" s="4" t="s">
        <v>363</v>
      </c>
      <c r="D192" s="178" t="s">
        <v>111</v>
      </c>
      <c r="E192" s="177">
        <v>55391.441899999998</v>
      </c>
      <c r="F192" s="180" t="s">
        <v>361</v>
      </c>
    </row>
    <row r="193" spans="3:6" x14ac:dyDescent="0.2">
      <c r="C193" s="4" t="s">
        <v>363</v>
      </c>
      <c r="D193" s="178" t="s">
        <v>111</v>
      </c>
      <c r="E193" s="177">
        <v>55430.339</v>
      </c>
      <c r="F193" s="147" t="s">
        <v>194</v>
      </c>
    </row>
    <row r="194" spans="3:6" x14ac:dyDescent="0.2">
      <c r="C194" s="4" t="s">
        <v>363</v>
      </c>
      <c r="D194" s="178" t="s">
        <v>112</v>
      </c>
      <c r="E194" s="177">
        <v>55430.498699999996</v>
      </c>
      <c r="F194" s="147" t="s">
        <v>194</v>
      </c>
    </row>
    <row r="195" spans="3:6" x14ac:dyDescent="0.2">
      <c r="C195" s="4" t="s">
        <v>363</v>
      </c>
      <c r="D195" s="178" t="s">
        <v>112</v>
      </c>
      <c r="E195" s="177">
        <v>55442.613700000002</v>
      </c>
      <c r="F195" s="147" t="s">
        <v>291</v>
      </c>
    </row>
    <row r="196" spans="3:6" x14ac:dyDescent="0.2">
      <c r="C196" s="4" t="s">
        <v>363</v>
      </c>
      <c r="D196" s="178" t="s">
        <v>112</v>
      </c>
      <c r="E196" s="177">
        <v>55442.614000000001</v>
      </c>
      <c r="F196" s="147" t="s">
        <v>291</v>
      </c>
    </row>
    <row r="197" spans="3:6" x14ac:dyDescent="0.2">
      <c r="C197" s="4" t="s">
        <v>363</v>
      </c>
      <c r="D197" s="178" t="s">
        <v>112</v>
      </c>
      <c r="E197" s="177">
        <v>55443.569799999997</v>
      </c>
      <c r="F197" s="147" t="s">
        <v>291</v>
      </c>
    </row>
    <row r="198" spans="3:6" x14ac:dyDescent="0.2">
      <c r="C198" s="4" t="s">
        <v>363</v>
      </c>
      <c r="D198" s="178" t="s">
        <v>112</v>
      </c>
      <c r="E198" s="177">
        <v>55443.570200000002</v>
      </c>
      <c r="F198" s="147" t="s">
        <v>291</v>
      </c>
    </row>
  </sheetData>
  <sheetProtection sheet="1" objects="1" scenarios="1"/>
  <phoneticPr fontId="29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7"/>
  </sheetPr>
  <dimension ref="A1:W3741"/>
  <sheetViews>
    <sheetView workbookViewId="0"/>
  </sheetViews>
  <sheetFormatPr defaultRowHeight="12.75" x14ac:dyDescent="0.2"/>
  <cols>
    <col min="1" max="1" width="14" style="4" customWidth="1"/>
    <col min="2" max="2" width="3.7109375" style="4" customWidth="1"/>
    <col min="3" max="3" width="11.28515625" style="4" customWidth="1"/>
    <col min="4" max="4" width="10.7109375" style="4" customWidth="1"/>
    <col min="5" max="15" width="9.42578125" style="4" customWidth="1"/>
    <col min="16" max="17" width="10.7109375" style="4" customWidth="1"/>
    <col min="18" max="18" width="12.7109375" style="4" customWidth="1"/>
    <col min="19" max="16384" width="9.140625" style="4"/>
  </cols>
  <sheetData>
    <row r="1" spans="1:23" ht="21" thickBot="1" x14ac:dyDescent="0.35">
      <c r="A1" s="54" t="s">
        <v>131</v>
      </c>
      <c r="C1" s="10"/>
      <c r="V1" s="122" t="s">
        <v>54</v>
      </c>
      <c r="W1" s="122" t="s">
        <v>222</v>
      </c>
    </row>
    <row r="2" spans="1:23" x14ac:dyDescent="0.2">
      <c r="A2" s="16" t="s">
        <v>67</v>
      </c>
      <c r="B2" s="44" t="s">
        <v>119</v>
      </c>
      <c r="L2" s="21"/>
      <c r="M2" s="3"/>
      <c r="N2" s="24"/>
      <c r="P2" s="7"/>
      <c r="Q2" s="7"/>
      <c r="R2" s="7"/>
      <c r="V2" s="7">
        <v>-46000</v>
      </c>
      <c r="W2" s="130">
        <f>+D$11+D$12*V2+D$13*V2^2</f>
        <v>-3.232437800978652E-2</v>
      </c>
    </row>
    <row r="3" spans="1:23" ht="13.5" thickBot="1" x14ac:dyDescent="0.25">
      <c r="A3" s="107"/>
      <c r="B3" s="3"/>
      <c r="C3" s="13"/>
      <c r="D3" s="13"/>
      <c r="M3" s="3"/>
      <c r="N3" s="24"/>
      <c r="P3" s="7"/>
      <c r="Q3" s="7"/>
      <c r="R3" s="7"/>
      <c r="V3" s="4">
        <v>-43000</v>
      </c>
      <c r="W3" s="129">
        <f t="shared" ref="W3:W19" si="0">+D$11+D$12*V3+D$13*V3^2</f>
        <v>-2.6150179189755152E-2</v>
      </c>
    </row>
    <row r="4" spans="1:23" ht="13.5" thickBot="1" x14ac:dyDescent="0.25">
      <c r="A4" s="17" t="s">
        <v>68</v>
      </c>
      <c r="B4" s="11"/>
      <c r="C4" s="14">
        <v>48544.870999999999</v>
      </c>
      <c r="D4" s="15">
        <v>0.31885106382919526</v>
      </c>
      <c r="E4" s="12"/>
      <c r="M4" s="3"/>
      <c r="N4" s="24"/>
      <c r="P4" s="7"/>
      <c r="Q4" s="7"/>
      <c r="R4" s="7"/>
      <c r="V4" s="4">
        <v>-40000</v>
      </c>
      <c r="W4" s="129">
        <f t="shared" si="0"/>
        <v>-2.058128136599964E-2</v>
      </c>
    </row>
    <row r="5" spans="1:23" x14ac:dyDescent="0.2">
      <c r="A5" s="16"/>
      <c r="B5" s="3"/>
      <c r="C5" s="7"/>
      <c r="D5" s="7"/>
      <c r="L5" s="21"/>
      <c r="M5" s="3"/>
      <c r="N5" s="24"/>
      <c r="P5" s="7"/>
      <c r="Q5" s="7"/>
      <c r="R5" s="7"/>
      <c r="V5" s="4">
        <v>-37000</v>
      </c>
      <c r="W5" s="129">
        <f t="shared" si="0"/>
        <v>-1.5617684538519958E-2</v>
      </c>
    </row>
    <row r="6" spans="1:23" x14ac:dyDescent="0.2">
      <c r="A6" s="17" t="s">
        <v>69</v>
      </c>
      <c r="B6" s="3"/>
      <c r="C6" s="5"/>
      <c r="L6" s="21"/>
      <c r="M6" s="3"/>
      <c r="N6" s="24"/>
      <c r="P6" s="7"/>
      <c r="Q6" s="7"/>
      <c r="R6" s="7"/>
      <c r="V6" s="4">
        <v>-34000</v>
      </c>
      <c r="W6" s="129">
        <f t="shared" si="0"/>
        <v>-1.1259388707316118E-2</v>
      </c>
    </row>
    <row r="7" spans="1:23" x14ac:dyDescent="0.2">
      <c r="A7" s="16" t="s">
        <v>51</v>
      </c>
      <c r="B7" s="3"/>
      <c r="C7" s="23">
        <v>51799.488899999902</v>
      </c>
      <c r="D7" s="127" t="s">
        <v>220</v>
      </c>
      <c r="L7" s="21"/>
      <c r="M7" s="3"/>
      <c r="N7" s="24"/>
      <c r="O7" s="6"/>
      <c r="P7" s="7"/>
      <c r="Q7" s="7"/>
      <c r="R7" s="7"/>
      <c r="V7" s="4">
        <v>-31000</v>
      </c>
      <c r="W7" s="129">
        <f t="shared" si="0"/>
        <v>-7.5063938723881202E-3</v>
      </c>
    </row>
    <row r="8" spans="1:23" x14ac:dyDescent="0.2">
      <c r="A8" s="16" t="s">
        <v>60</v>
      </c>
      <c r="B8" s="3"/>
      <c r="C8" s="4">
        <v>0.31883028000000002</v>
      </c>
      <c r="L8" s="21"/>
      <c r="M8" s="3"/>
      <c r="N8" s="24"/>
      <c r="O8" s="6"/>
      <c r="P8" s="7"/>
      <c r="Q8" s="7"/>
      <c r="R8" s="7"/>
      <c r="S8" s="7"/>
      <c r="V8" s="4">
        <v>-28000</v>
      </c>
      <c r="W8" s="129">
        <f t="shared" si="0"/>
        <v>-4.3587000337359585E-3</v>
      </c>
    </row>
    <row r="9" spans="1:23" x14ac:dyDescent="0.2">
      <c r="A9" s="60" t="s">
        <v>144</v>
      </c>
      <c r="B9" s="60"/>
      <c r="C9" s="60">
        <v>133</v>
      </c>
      <c r="D9" s="60" t="str">
        <f>"F"&amp;C9</f>
        <v>F133</v>
      </c>
      <c r="E9" s="60" t="str">
        <f>"G"&amp;C9</f>
        <v>G133</v>
      </c>
      <c r="L9" s="34"/>
      <c r="N9"/>
      <c r="V9" s="4">
        <v>-25000</v>
      </c>
      <c r="W9" s="129">
        <f t="shared" si="0"/>
        <v>-1.8163071913596465E-3</v>
      </c>
    </row>
    <row r="10" spans="1:23" ht="13.5" thickBot="1" x14ac:dyDescent="0.25">
      <c r="A10" s="16"/>
      <c r="C10" s="19" t="s">
        <v>75</v>
      </c>
      <c r="D10" s="19" t="s">
        <v>76</v>
      </c>
      <c r="E10" s="13"/>
      <c r="L10" s="34"/>
      <c r="N10"/>
      <c r="V10" s="4">
        <v>-22000</v>
      </c>
      <c r="W10" s="129">
        <f t="shared" si="0"/>
        <v>1.2078465474083325E-4</v>
      </c>
    </row>
    <row r="11" spans="1:23" x14ac:dyDescent="0.2">
      <c r="A11" s="16" t="s">
        <v>70</v>
      </c>
      <c r="C11" s="61" t="e">
        <f ca="1">INTERCEPT(INDIRECT(E9):G821,INDIRECT(D9):$F821)</f>
        <v>#DIV/0!</v>
      </c>
      <c r="D11" s="25">
        <f>+E11*F11</f>
        <v>-4.1691833600619229E-3</v>
      </c>
      <c r="E11" s="27">
        <v>-0.41691833600619227</v>
      </c>
      <c r="F11" s="26">
        <v>0.01</v>
      </c>
      <c r="V11" s="4">
        <v>-19000</v>
      </c>
      <c r="W11" s="129">
        <f t="shared" si="0"/>
        <v>1.4525755045654652E-3</v>
      </c>
    </row>
    <row r="12" spans="1:23" x14ac:dyDescent="0.2">
      <c r="A12" s="16" t="s">
        <v>71</v>
      </c>
      <c r="C12" s="61" t="e">
        <f ca="1">SLOPE(INDIRECT(E9):G822,INDIRECT(D9):$F822)</f>
        <v>#DIV/0!</v>
      </c>
      <c r="D12" s="25">
        <f>+E12*F12</f>
        <v>-9.348108749089809E-7</v>
      </c>
      <c r="E12" s="28">
        <v>-0.93481087490898096</v>
      </c>
      <c r="F12" s="26">
        <v>9.9999999999999995E-7</v>
      </c>
      <c r="V12" s="4">
        <v>-16000</v>
      </c>
      <c r="W12" s="129">
        <f t="shared" si="0"/>
        <v>2.1790653581142596E-3</v>
      </c>
    </row>
    <row r="13" spans="1:23" ht="13.5" thickBot="1" x14ac:dyDescent="0.25">
      <c r="A13" s="16" t="s">
        <v>72</v>
      </c>
      <c r="C13" s="41"/>
      <c r="D13" s="25">
        <f>+E13*F13</f>
        <v>-3.3627833126435591E-11</v>
      </c>
      <c r="E13" s="29">
        <v>-3.3627833126435593</v>
      </c>
      <c r="F13" s="26">
        <v>9.9999999999999994E-12</v>
      </c>
      <c r="V13" s="4">
        <v>-13000</v>
      </c>
      <c r="W13" s="129">
        <f t="shared" si="0"/>
        <v>2.3002542153872131E-3</v>
      </c>
    </row>
    <row r="14" spans="1:23" x14ac:dyDescent="0.2">
      <c r="A14" s="16" t="s">
        <v>73</v>
      </c>
      <c r="C14" s="21"/>
      <c r="E14" s="7">
        <f>SUM(T21:T789)</f>
        <v>3.216682331320878E-4</v>
      </c>
      <c r="V14" s="4">
        <v>-10000</v>
      </c>
      <c r="W14" s="129">
        <f t="shared" si="0"/>
        <v>1.8161420763843261E-3</v>
      </c>
    </row>
    <row r="15" spans="1:23" x14ac:dyDescent="0.2">
      <c r="A15" s="18" t="s">
        <v>74</v>
      </c>
      <c r="B15" s="16"/>
      <c r="C15" s="55" t="e">
        <f ca="1">(C7+C11)+(C8+C12)*INT(MAX(F21:F3349))</f>
        <v>#DIV/0!</v>
      </c>
      <c r="D15" s="57">
        <f>+C7+INT(MAX(F21:F1404))*C8+D11+D12*INT(MAX(F21:F3839))+D13*INT(MAX(F21:F3866)^2)</f>
        <v>51968.145444993352</v>
      </c>
      <c r="E15" s="16"/>
      <c r="V15" s="4">
        <v>-7000</v>
      </c>
      <c r="W15" s="129">
        <f t="shared" si="0"/>
        <v>7.2672894110559954E-4</v>
      </c>
    </row>
    <row r="16" spans="1:23" x14ac:dyDescent="0.2">
      <c r="A16" s="17" t="s">
        <v>58</v>
      </c>
      <c r="B16" s="16"/>
      <c r="C16" s="56" t="e">
        <f ca="1">+C8+C12</f>
        <v>#DIV/0!</v>
      </c>
      <c r="D16" s="57">
        <f>+C8+D12+2*D13*MAX(F21:F9260)</f>
        <v>0.31882930957724981</v>
      </c>
      <c r="E16" s="16"/>
      <c r="V16" s="4">
        <v>-4000</v>
      </c>
      <c r="W16" s="129">
        <f t="shared" si="0"/>
        <v>-9.6798519044896886E-4</v>
      </c>
    </row>
    <row r="17" spans="1:23" ht="13.5" thickBot="1" x14ac:dyDescent="0.25">
      <c r="A17" s="61" t="s">
        <v>130</v>
      </c>
      <c r="B17" s="16"/>
      <c r="C17" s="16">
        <f>COUNT(C21:C2007)</f>
        <v>77</v>
      </c>
      <c r="D17" s="16"/>
      <c r="E17" s="16"/>
      <c r="V17" s="4">
        <v>-1000</v>
      </c>
      <c r="W17" s="129">
        <f t="shared" si="0"/>
        <v>-3.2680003182793778E-3</v>
      </c>
    </row>
    <row r="18" spans="1:23" ht="14.25" thickTop="1" thickBot="1" x14ac:dyDescent="0.25">
      <c r="A18" s="17" t="s">
        <v>57</v>
      </c>
      <c r="B18" s="16"/>
      <c r="C18" s="58" t="e">
        <f ca="1">+C15</f>
        <v>#DIV/0!</v>
      </c>
      <c r="D18" s="59" t="e">
        <f ca="1">C16</f>
        <v>#DIV/0!</v>
      </c>
      <c r="E18" s="78" t="s">
        <v>75</v>
      </c>
      <c r="V18" s="4">
        <v>2000</v>
      </c>
      <c r="W18" s="129">
        <f t="shared" si="0"/>
        <v>-6.1733164423856263E-3</v>
      </c>
    </row>
    <row r="19" spans="1:23" ht="13.5" thickBot="1" x14ac:dyDescent="0.25">
      <c r="A19" s="17" t="s">
        <v>128</v>
      </c>
      <c r="B19" s="16"/>
      <c r="C19" s="86">
        <f>+D15</f>
        <v>51968.145444993352</v>
      </c>
      <c r="D19" s="87">
        <f>+D16</f>
        <v>0.31882930957724981</v>
      </c>
      <c r="E19" s="60" t="s">
        <v>129</v>
      </c>
      <c r="G19" s="4" t="s">
        <v>49</v>
      </c>
      <c r="N19" s="4" t="s">
        <v>48</v>
      </c>
      <c r="S19" s="30"/>
      <c r="V19" s="4">
        <v>5000</v>
      </c>
      <c r="W19" s="129">
        <f t="shared" si="0"/>
        <v>-9.6839335627677166E-3</v>
      </c>
    </row>
    <row r="20" spans="1:23" ht="15" thickBot="1" x14ac:dyDescent="0.25">
      <c r="A20" s="8" t="s">
        <v>64</v>
      </c>
      <c r="B20" s="9" t="s">
        <v>66</v>
      </c>
      <c r="C20" s="8" t="s">
        <v>65</v>
      </c>
      <c r="D20" s="8" t="s">
        <v>52</v>
      </c>
      <c r="E20" s="8" t="s">
        <v>55</v>
      </c>
      <c r="F20" s="8" t="s">
        <v>54</v>
      </c>
      <c r="G20" s="8" t="s">
        <v>59</v>
      </c>
      <c r="H20" s="22" t="s">
        <v>53</v>
      </c>
      <c r="I20" s="22" t="s">
        <v>61</v>
      </c>
      <c r="J20" s="22" t="s">
        <v>116</v>
      </c>
      <c r="K20" s="22" t="s">
        <v>78</v>
      </c>
      <c r="L20" s="22" t="s">
        <v>103</v>
      </c>
      <c r="M20" s="22" t="s">
        <v>84</v>
      </c>
      <c r="N20" s="22" t="s">
        <v>80</v>
      </c>
      <c r="O20" s="8" t="s">
        <v>81</v>
      </c>
      <c r="P20" s="8" t="s">
        <v>50</v>
      </c>
      <c r="Q20" s="122" t="s">
        <v>219</v>
      </c>
      <c r="R20" s="32" t="s">
        <v>224</v>
      </c>
      <c r="S20" s="32" t="s">
        <v>225</v>
      </c>
      <c r="T20" s="32" t="s">
        <v>226</v>
      </c>
      <c r="W20" s="3"/>
    </row>
    <row r="21" spans="1:23" x14ac:dyDescent="0.2">
      <c r="A21" s="7" t="s">
        <v>53</v>
      </c>
      <c r="B21" s="42"/>
      <c r="C21" s="63">
        <v>38383.711000000003</v>
      </c>
      <c r="D21" s="63"/>
      <c r="E21" s="7">
        <f t="shared" ref="E21:E84" si="1">(C21-C$7)/C$8</f>
        <v>-42078.117235288628</v>
      </c>
      <c r="F21" s="7">
        <f t="shared" ref="F21:F84" si="2">ROUND(2*E21,0)/2</f>
        <v>-42078</v>
      </c>
      <c r="G21" s="7">
        <f t="shared" ref="G21:G74" si="3">C21-(C$7+F21*C$8)</f>
        <v>-3.7378159897343721E-2</v>
      </c>
      <c r="H21" s="7">
        <f>G21</f>
        <v>-3.7378159897343721E-2</v>
      </c>
      <c r="I21" s="7"/>
      <c r="J21" s="7"/>
      <c r="K21" s="7"/>
      <c r="L21" s="7"/>
      <c r="M21" s="7"/>
      <c r="N21" s="7"/>
      <c r="O21" s="7">
        <f t="shared" ref="O21:O84" si="4">+D$11+D$12*F21+D$13*F21^2</f>
        <v>-2.4374243155055354E-2</v>
      </c>
      <c r="P21" s="2">
        <f t="shared" ref="P21:P84" si="5">C21-15018.5</f>
        <v>23365.211000000003</v>
      </c>
      <c r="Q21" s="2"/>
      <c r="R21" s="7">
        <f>+(O21-G21)^2</f>
        <v>1.6910185064036769E-4</v>
      </c>
      <c r="S21" s="7">
        <v>0.2</v>
      </c>
      <c r="T21" s="7">
        <f>+S21*R21</f>
        <v>3.382037012807354E-5</v>
      </c>
      <c r="W21" s="3"/>
    </row>
    <row r="22" spans="1:23" x14ac:dyDescent="0.2">
      <c r="A22" s="4" t="s">
        <v>62</v>
      </c>
      <c r="B22" s="43"/>
      <c r="C22" s="64">
        <v>38462.474000000002</v>
      </c>
      <c r="D22" s="64"/>
      <c r="E22" s="7">
        <f t="shared" si="1"/>
        <v>-41831.079845991728</v>
      </c>
      <c r="F22" s="7">
        <f t="shared" si="2"/>
        <v>-41831</v>
      </c>
      <c r="G22" s="7">
        <f t="shared" si="3"/>
        <v>-2.5457319898123387E-2</v>
      </c>
      <c r="I22" s="4">
        <f>G22</f>
        <v>-2.5457319898123387E-2</v>
      </c>
      <c r="O22" s="7">
        <f t="shared" si="4"/>
        <v>-2.390818701225577E-2</v>
      </c>
      <c r="P22" s="1">
        <f t="shared" si="5"/>
        <v>23443.974000000002</v>
      </c>
      <c r="Q22" s="1"/>
      <c r="R22" s="7">
        <f t="shared" ref="R22:R85" si="6">+(O22-G22)^2</f>
        <v>2.3998126980765315E-6</v>
      </c>
      <c r="S22" s="4">
        <v>1</v>
      </c>
      <c r="T22" s="7">
        <f t="shared" ref="T22:T85" si="7">+S22*R22</f>
        <v>2.3998126980765315E-6</v>
      </c>
      <c r="W22" s="3"/>
    </row>
    <row r="23" spans="1:23" x14ac:dyDescent="0.2">
      <c r="A23" s="4" t="s">
        <v>62</v>
      </c>
      <c r="B23" s="43"/>
      <c r="C23" s="64">
        <v>38651.544999999998</v>
      </c>
      <c r="D23" s="64"/>
      <c r="E23" s="7">
        <f t="shared" si="1"/>
        <v>-41238.065280373943</v>
      </c>
      <c r="F23" s="7">
        <f t="shared" si="2"/>
        <v>-41238</v>
      </c>
      <c r="G23" s="7">
        <f t="shared" si="3"/>
        <v>-2.0813359900785144E-2</v>
      </c>
      <c r="I23" s="4">
        <f>G23</f>
        <v>-2.0813359900785144E-2</v>
      </c>
      <c r="O23" s="7">
        <f t="shared" si="4"/>
        <v>-2.280602559237873E-2</v>
      </c>
      <c r="P23" s="1">
        <f t="shared" si="5"/>
        <v>23633.044999999998</v>
      </c>
      <c r="Q23" s="1"/>
      <c r="R23" s="7">
        <f t="shared" si="6"/>
        <v>3.9707165584541427E-6</v>
      </c>
      <c r="S23" s="4">
        <v>1</v>
      </c>
      <c r="T23" s="7">
        <f t="shared" si="7"/>
        <v>3.9707165584541427E-6</v>
      </c>
      <c r="W23" s="3"/>
    </row>
    <row r="24" spans="1:23" x14ac:dyDescent="0.2">
      <c r="A24" s="4" t="s">
        <v>62</v>
      </c>
      <c r="B24" s="43"/>
      <c r="C24" s="64">
        <v>38652.502999999997</v>
      </c>
      <c r="D24" s="64"/>
      <c r="E24" s="7">
        <f t="shared" si="1"/>
        <v>-41235.060546946494</v>
      </c>
      <c r="F24" s="7">
        <f t="shared" si="2"/>
        <v>-41235</v>
      </c>
      <c r="G24" s="7">
        <f t="shared" si="3"/>
        <v>-1.9304199900943786E-2</v>
      </c>
      <c r="I24" s="4">
        <f>G24</f>
        <v>-1.9304199900943786E-2</v>
      </c>
      <c r="O24" s="7">
        <f t="shared" si="4"/>
        <v>-2.2800509860159149E-2</v>
      </c>
      <c r="P24" s="1">
        <f t="shared" si="5"/>
        <v>23634.002999999997</v>
      </c>
      <c r="Q24" s="1"/>
      <c r="R24" s="7">
        <f t="shared" si="6"/>
        <v>1.2224183330908533E-5</v>
      </c>
      <c r="S24" s="4">
        <v>1</v>
      </c>
      <c r="T24" s="7">
        <f t="shared" si="7"/>
        <v>1.2224183330908533E-5</v>
      </c>
      <c r="W24" s="3"/>
    </row>
    <row r="25" spans="1:23" x14ac:dyDescent="0.2">
      <c r="A25" s="4" t="s">
        <v>86</v>
      </c>
      <c r="B25" s="30" t="s">
        <v>112</v>
      </c>
      <c r="C25" s="64">
        <v>42623.392999999996</v>
      </c>
      <c r="D25" s="64"/>
      <c r="E25" s="7">
        <f t="shared" si="1"/>
        <v>-28780.503219455521</v>
      </c>
      <c r="F25" s="7">
        <f t="shared" si="2"/>
        <v>-28780.5</v>
      </c>
      <c r="G25" s="7">
        <f t="shared" si="3"/>
        <v>-1.026459904096555E-3</v>
      </c>
      <c r="L25" s="4">
        <f>G25</f>
        <v>-1.026459904096555E-3</v>
      </c>
      <c r="O25" s="7">
        <f t="shared" si="4"/>
        <v>-5.1193708879506729E-3</v>
      </c>
      <c r="P25" s="1">
        <f t="shared" si="5"/>
        <v>27604.892999999996</v>
      </c>
      <c r="Q25" s="1"/>
      <c r="R25" s="7">
        <f t="shared" si="6"/>
        <v>1.6751920321753684E-5</v>
      </c>
      <c r="S25" s="4">
        <v>0.1</v>
      </c>
      <c r="T25" s="7">
        <f t="shared" si="7"/>
        <v>1.6751920321753684E-6</v>
      </c>
    </row>
    <row r="26" spans="1:23" x14ac:dyDescent="0.2">
      <c r="A26" s="4" t="s">
        <v>86</v>
      </c>
      <c r="B26" s="30"/>
      <c r="C26" s="64">
        <v>42633.421999999999</v>
      </c>
      <c r="D26" s="64"/>
      <c r="E26" s="7">
        <f t="shared" si="1"/>
        <v>-28749.047612415932</v>
      </c>
      <c r="F26" s="7">
        <f t="shared" si="2"/>
        <v>-28749</v>
      </c>
      <c r="G26" s="7">
        <f t="shared" si="3"/>
        <v>-1.5180279900960159E-2</v>
      </c>
      <c r="L26" s="4">
        <f>G26</f>
        <v>-1.5180279900960159E-2</v>
      </c>
      <c r="O26" s="7">
        <f t="shared" si="4"/>
        <v>-5.0878777690961142E-3</v>
      </c>
      <c r="P26" s="1">
        <f t="shared" si="5"/>
        <v>27614.921999999999</v>
      </c>
      <c r="Q26" s="1"/>
      <c r="R26" s="7">
        <f t="shared" si="6"/>
        <v>1.0185658079125391E-4</v>
      </c>
      <c r="S26" s="4">
        <v>0.1</v>
      </c>
      <c r="T26" s="7">
        <f t="shared" si="7"/>
        <v>1.0185658079125391E-5</v>
      </c>
    </row>
    <row r="27" spans="1:23" x14ac:dyDescent="0.2">
      <c r="A27" s="4" t="s">
        <v>88</v>
      </c>
      <c r="B27" s="30"/>
      <c r="C27" s="64">
        <v>43016.353000000003</v>
      </c>
      <c r="D27" s="64"/>
      <c r="E27" s="7">
        <f t="shared" si="1"/>
        <v>-27547.997950508023</v>
      </c>
      <c r="F27" s="7">
        <f t="shared" si="2"/>
        <v>-27548</v>
      </c>
      <c r="G27" s="7">
        <f t="shared" si="3"/>
        <v>6.5344010363332927E-4</v>
      </c>
      <c r="L27" s="4">
        <f>G27</f>
        <v>6.5344010363332927E-4</v>
      </c>
      <c r="O27" s="7">
        <f t="shared" si="4"/>
        <v>-3.9369171379175436E-3</v>
      </c>
      <c r="P27" s="1">
        <f t="shared" si="5"/>
        <v>27997.853000000003</v>
      </c>
      <c r="Q27" s="1"/>
      <c r="R27" s="7">
        <f t="shared" si="6"/>
        <v>2.1071379605058537E-5</v>
      </c>
      <c r="S27" s="4">
        <v>0.1</v>
      </c>
      <c r="T27" s="7">
        <f t="shared" si="7"/>
        <v>2.1071379605058538E-6</v>
      </c>
    </row>
    <row r="28" spans="1:23" x14ac:dyDescent="0.2">
      <c r="A28" s="4" t="s">
        <v>62</v>
      </c>
      <c r="B28" s="43"/>
      <c r="C28" s="65">
        <v>44200.482000000004</v>
      </c>
      <c r="D28" s="66"/>
      <c r="E28" s="7">
        <f t="shared" si="1"/>
        <v>-23834.018839113705</v>
      </c>
      <c r="F28" s="7">
        <f t="shared" si="2"/>
        <v>-23834</v>
      </c>
      <c r="G28" s="7">
        <f t="shared" si="3"/>
        <v>-6.0064798963139765E-3</v>
      </c>
      <c r="I28" s="4">
        <f>G28</f>
        <v>-6.0064798963139765E-3</v>
      </c>
      <c r="O28" s="7">
        <f t="shared" si="4"/>
        <v>-9.9151292252636428E-4</v>
      </c>
      <c r="P28" s="1">
        <f t="shared" si="5"/>
        <v>29181.982000000004</v>
      </c>
      <c r="Q28" s="1"/>
      <c r="R28" s="7">
        <f t="shared" si="6"/>
        <v>2.5149893748180481E-5</v>
      </c>
      <c r="S28" s="4">
        <v>1</v>
      </c>
      <c r="T28" s="7">
        <f t="shared" si="7"/>
        <v>2.5149893748180481E-5</v>
      </c>
      <c r="W28" s="3"/>
    </row>
    <row r="29" spans="1:23" x14ac:dyDescent="0.2">
      <c r="A29" s="45" t="s">
        <v>120</v>
      </c>
      <c r="B29" s="43"/>
      <c r="C29" s="67">
        <v>46001.408000000003</v>
      </c>
      <c r="D29" s="67"/>
      <c r="E29" s="7">
        <f t="shared" si="1"/>
        <v>-18185.477552508182</v>
      </c>
      <c r="F29" s="7">
        <f t="shared" si="2"/>
        <v>-18185.5</v>
      </c>
      <c r="G29" s="46">
        <f t="shared" si="3"/>
        <v>7.1569401043234393E-3</v>
      </c>
      <c r="M29" s="4">
        <f t="shared" ref="M29:M37" si="8">G29</f>
        <v>7.1569401043234393E-3</v>
      </c>
      <c r="O29" s="7">
        <f t="shared" si="4"/>
        <v>1.7096780608670415E-3</v>
      </c>
      <c r="P29" s="1">
        <f t="shared" si="5"/>
        <v>30982.908000000003</v>
      </c>
      <c r="Q29" s="1"/>
      <c r="R29" s="7">
        <f t="shared" si="6"/>
        <v>2.967266377008077E-5</v>
      </c>
      <c r="S29" s="4">
        <v>0.1</v>
      </c>
      <c r="T29" s="7">
        <f t="shared" si="7"/>
        <v>2.9672663770080772E-6</v>
      </c>
    </row>
    <row r="30" spans="1:23" x14ac:dyDescent="0.2">
      <c r="A30" s="45" t="s">
        <v>120</v>
      </c>
      <c r="B30" s="43"/>
      <c r="C30" s="67">
        <v>46006.671999999999</v>
      </c>
      <c r="D30" s="67"/>
      <c r="E30" s="7">
        <f t="shared" si="1"/>
        <v>-18168.967200981988</v>
      </c>
      <c r="F30" s="7">
        <f t="shared" si="2"/>
        <v>-18169</v>
      </c>
      <c r="G30" s="46">
        <f t="shared" si="3"/>
        <v>1.0457320095156319E-2</v>
      </c>
      <c r="M30" s="4">
        <f t="shared" si="8"/>
        <v>1.0457320095156319E-2</v>
      </c>
      <c r="O30" s="7">
        <f t="shared" si="4"/>
        <v>1.7144253119110598E-3</v>
      </c>
      <c r="P30" s="1">
        <f t="shared" si="5"/>
        <v>30988.171999999999</v>
      </c>
      <c r="Q30" s="1"/>
      <c r="R30" s="7">
        <f t="shared" si="6"/>
        <v>7.6438209190897178E-5</v>
      </c>
      <c r="S30" s="4">
        <v>0.1</v>
      </c>
      <c r="T30" s="7">
        <f t="shared" si="7"/>
        <v>7.6438209190897175E-6</v>
      </c>
    </row>
    <row r="31" spans="1:23" x14ac:dyDescent="0.2">
      <c r="A31" s="45" t="s">
        <v>120</v>
      </c>
      <c r="B31" s="43"/>
      <c r="C31" s="67">
        <v>46007.305999999997</v>
      </c>
      <c r="D31" s="67"/>
      <c r="E31" s="7">
        <f t="shared" si="1"/>
        <v>-18166.978682200152</v>
      </c>
      <c r="F31" s="7">
        <f t="shared" si="2"/>
        <v>-18167</v>
      </c>
      <c r="G31" s="46">
        <f t="shared" si="3"/>
        <v>6.7967600916745141E-3</v>
      </c>
      <c r="M31" s="4">
        <f t="shared" si="8"/>
        <v>6.7967600916745141E-3</v>
      </c>
      <c r="O31" s="7">
        <f t="shared" si="4"/>
        <v>1.7149994920502079E-3</v>
      </c>
      <c r="P31" s="1">
        <f t="shared" si="5"/>
        <v>30988.805999999997</v>
      </c>
      <c r="Q31" s="1"/>
      <c r="R31" s="7">
        <f t="shared" si="6"/>
        <v>2.5824290791893988E-5</v>
      </c>
      <c r="S31" s="4">
        <v>0.1</v>
      </c>
      <c r="T31" s="7">
        <f t="shared" si="7"/>
        <v>2.5824290791893989E-6</v>
      </c>
    </row>
    <row r="32" spans="1:23" x14ac:dyDescent="0.2">
      <c r="A32" s="45" t="s">
        <v>121</v>
      </c>
      <c r="B32" s="43"/>
      <c r="C32" s="67">
        <v>46102.322999999997</v>
      </c>
      <c r="D32" s="67"/>
      <c r="E32" s="7">
        <f t="shared" si="1"/>
        <v>-17868.961191515136</v>
      </c>
      <c r="F32" s="7">
        <f t="shared" si="2"/>
        <v>-17869</v>
      </c>
      <c r="G32" s="46">
        <f t="shared" si="3"/>
        <v>1.23733200962306E-2</v>
      </c>
      <c r="M32" s="4">
        <f t="shared" si="8"/>
        <v>1.23733200962306E-2</v>
      </c>
      <c r="O32" s="7">
        <f t="shared" si="4"/>
        <v>1.7975460045015143E-3</v>
      </c>
      <c r="P32" s="1">
        <f t="shared" si="5"/>
        <v>31083.822999999997</v>
      </c>
      <c r="Q32" s="1"/>
      <c r="R32" s="7">
        <f t="shared" si="6"/>
        <v>1.1184699763928817E-4</v>
      </c>
      <c r="S32" s="4">
        <v>0.1</v>
      </c>
      <c r="T32" s="7">
        <f t="shared" si="7"/>
        <v>1.1184699763928817E-5</v>
      </c>
    </row>
    <row r="33" spans="1:20" x14ac:dyDescent="0.2">
      <c r="A33" s="45" t="s">
        <v>121</v>
      </c>
      <c r="B33" s="43"/>
      <c r="C33" s="67">
        <v>46107.411999999997</v>
      </c>
      <c r="D33" s="67"/>
      <c r="E33" s="7">
        <f t="shared" si="1"/>
        <v>-17852.999721356155</v>
      </c>
      <c r="F33" s="7">
        <f t="shared" si="2"/>
        <v>-17853</v>
      </c>
      <c r="G33" s="46">
        <f t="shared" si="3"/>
        <v>8.8840097305364907E-5</v>
      </c>
      <c r="M33" s="4">
        <f t="shared" si="8"/>
        <v>8.8840097305364907E-5</v>
      </c>
      <c r="O33" s="7">
        <f t="shared" si="4"/>
        <v>1.8018090857820496E-3</v>
      </c>
      <c r="P33" s="1">
        <f t="shared" si="5"/>
        <v>31088.911999999997</v>
      </c>
      <c r="Q33" s="1"/>
      <c r="R33" s="7">
        <f t="shared" si="6"/>
        <v>2.9342627554828364E-6</v>
      </c>
      <c r="S33" s="4">
        <v>0.1</v>
      </c>
      <c r="T33" s="7">
        <f t="shared" si="7"/>
        <v>2.9342627554828367E-7</v>
      </c>
    </row>
    <row r="34" spans="1:20" x14ac:dyDescent="0.2">
      <c r="A34" s="45" t="s">
        <v>121</v>
      </c>
      <c r="B34" s="43"/>
      <c r="C34" s="67">
        <v>46108.368999999999</v>
      </c>
      <c r="D34" s="67"/>
      <c r="E34" s="7">
        <f t="shared" si="1"/>
        <v>-17849.998124393653</v>
      </c>
      <c r="F34" s="7">
        <f t="shared" si="2"/>
        <v>-17850</v>
      </c>
      <c r="G34" s="46">
        <f t="shared" si="3"/>
        <v>5.980000933050178E-4</v>
      </c>
      <c r="M34" s="4">
        <f t="shared" si="8"/>
        <v>5.980000933050178E-4</v>
      </c>
      <c r="O34" s="7">
        <f t="shared" si="4"/>
        <v>1.802606496735663E-3</v>
      </c>
      <c r="P34" s="1">
        <f t="shared" si="5"/>
        <v>31089.868999999999</v>
      </c>
      <c r="Q34" s="1"/>
      <c r="R34" s="7">
        <f t="shared" si="6"/>
        <v>1.4510765871861144E-6</v>
      </c>
      <c r="S34" s="4">
        <v>0.1</v>
      </c>
      <c r="T34" s="7">
        <f t="shared" si="7"/>
        <v>1.4510765871861146E-7</v>
      </c>
    </row>
    <row r="35" spans="1:20" x14ac:dyDescent="0.2">
      <c r="A35" s="45" t="s">
        <v>121</v>
      </c>
      <c r="B35" s="43"/>
      <c r="C35" s="67">
        <v>46109.324999999997</v>
      </c>
      <c r="D35" s="67"/>
      <c r="E35" s="7">
        <f t="shared" si="1"/>
        <v>-17846.999663896117</v>
      </c>
      <c r="F35" s="7">
        <f t="shared" si="2"/>
        <v>-17847</v>
      </c>
      <c r="G35" s="46">
        <f t="shared" si="3"/>
        <v>1.0716009273892269E-4</v>
      </c>
      <c r="M35" s="4">
        <f t="shared" si="8"/>
        <v>1.0716009273892269E-4</v>
      </c>
      <c r="O35" s="7">
        <f t="shared" si="4"/>
        <v>1.8034033023882796E-3</v>
      </c>
      <c r="P35" s="1">
        <f t="shared" si="5"/>
        <v>31090.824999999997</v>
      </c>
      <c r="Q35" s="1"/>
      <c r="R35" s="7">
        <f t="shared" si="6"/>
        <v>2.8772410262815522E-6</v>
      </c>
      <c r="S35" s="4">
        <v>0.1</v>
      </c>
      <c r="T35" s="7">
        <f t="shared" si="7"/>
        <v>2.8772410262815523E-7</v>
      </c>
    </row>
    <row r="36" spans="1:20" x14ac:dyDescent="0.2">
      <c r="A36" s="45" t="s">
        <v>121</v>
      </c>
      <c r="B36" s="43"/>
      <c r="C36" s="67">
        <v>46110.281000000003</v>
      </c>
      <c r="D36" s="67"/>
      <c r="E36" s="7">
        <f t="shared" si="1"/>
        <v>-17844.001203398559</v>
      </c>
      <c r="F36" s="7">
        <f t="shared" si="2"/>
        <v>-17844</v>
      </c>
      <c r="G36" s="46">
        <f t="shared" si="3"/>
        <v>-3.8367990055121481E-4</v>
      </c>
      <c r="M36" s="4">
        <f t="shared" si="8"/>
        <v>-3.8367990055121481E-4</v>
      </c>
      <c r="O36" s="7">
        <f t="shared" si="4"/>
        <v>1.804199502739896E-3</v>
      </c>
      <c r="P36" s="1">
        <f t="shared" si="5"/>
        <v>31091.781000000003</v>
      </c>
      <c r="Q36" s="1"/>
      <c r="R36" s="7">
        <f t="shared" si="6"/>
        <v>4.786816283345467E-6</v>
      </c>
      <c r="S36" s="4">
        <v>0.1</v>
      </c>
      <c r="T36" s="7">
        <f t="shared" si="7"/>
        <v>4.786816283345467E-7</v>
      </c>
    </row>
    <row r="37" spans="1:20" x14ac:dyDescent="0.2">
      <c r="A37" s="4" t="s">
        <v>109</v>
      </c>
      <c r="B37" s="30"/>
      <c r="C37" s="66">
        <v>47689.447</v>
      </c>
      <c r="D37" s="66"/>
      <c r="E37" s="7">
        <f t="shared" si="1"/>
        <v>-12891.00238534402</v>
      </c>
      <c r="F37" s="7">
        <f t="shared" si="2"/>
        <v>-12891</v>
      </c>
      <c r="G37" s="7">
        <f t="shared" si="3"/>
        <v>-7.6051989890402183E-4</v>
      </c>
      <c r="M37" s="4">
        <f t="shared" si="8"/>
        <v>-7.6051989890402183E-4</v>
      </c>
      <c r="O37" s="7">
        <f t="shared" si="4"/>
        <v>2.293261576817078E-3</v>
      </c>
      <c r="P37" s="1">
        <f t="shared" si="5"/>
        <v>32670.947</v>
      </c>
      <c r="Q37" s="1"/>
      <c r="R37" s="7">
        <f t="shared" si="6"/>
        <v>9.3255813014573393E-6</v>
      </c>
      <c r="S37" s="4">
        <v>1</v>
      </c>
      <c r="T37" s="7">
        <f t="shared" si="7"/>
        <v>9.3255813014573393E-6</v>
      </c>
    </row>
    <row r="38" spans="1:20" x14ac:dyDescent="0.2">
      <c r="A38" s="4" t="s">
        <v>109</v>
      </c>
      <c r="B38" s="30"/>
      <c r="C38" s="66">
        <v>47787.33</v>
      </c>
      <c r="D38" s="66"/>
      <c r="E38" s="7">
        <f t="shared" si="1"/>
        <v>-12583.99578609629</v>
      </c>
      <c r="F38" s="7">
        <f t="shared" si="2"/>
        <v>-12584</v>
      </c>
      <c r="G38" s="7">
        <f t="shared" si="3"/>
        <v>1.3435200962703675E-3</v>
      </c>
      <c r="M38" s="4">
        <f>G38</f>
        <v>1.3435200962703675E-3</v>
      </c>
      <c r="O38" s="7">
        <f t="shared" si="4"/>
        <v>2.2692720362310764E-3</v>
      </c>
      <c r="P38" s="1">
        <f t="shared" si="5"/>
        <v>32768.83</v>
      </c>
      <c r="Q38" s="1"/>
      <c r="R38" s="7">
        <f t="shared" si="6"/>
        <v>8.5701665434101607E-7</v>
      </c>
      <c r="S38" s="4">
        <v>1</v>
      </c>
      <c r="T38" s="7">
        <f t="shared" si="7"/>
        <v>8.5701665434101607E-7</v>
      </c>
    </row>
    <row r="39" spans="1:20" x14ac:dyDescent="0.2">
      <c r="A39" s="4" t="s">
        <v>90</v>
      </c>
      <c r="B39" s="30"/>
      <c r="C39" s="66">
        <v>47823.353000000003</v>
      </c>
      <c r="D39" s="66"/>
      <c r="E39" s="7">
        <f t="shared" si="1"/>
        <v>-12471.010909001174</v>
      </c>
      <c r="F39" s="7">
        <f t="shared" si="2"/>
        <v>-12471</v>
      </c>
      <c r="G39" s="7">
        <f t="shared" si="3"/>
        <v>-3.4781198992277496E-3</v>
      </c>
      <c r="L39" s="4">
        <f t="shared" ref="L39:L59" si="9">G39</f>
        <v>-3.4781198992277496E-3</v>
      </c>
      <c r="O39" s="7">
        <f t="shared" si="4"/>
        <v>2.2588460329314233E-3</v>
      </c>
      <c r="P39" s="1">
        <f t="shared" si="5"/>
        <v>32804.853000000003</v>
      </c>
      <c r="Q39" s="1"/>
      <c r="R39" s="7">
        <f t="shared" si="6"/>
        <v>3.2912778106754965E-5</v>
      </c>
      <c r="S39" s="4">
        <v>0.1</v>
      </c>
      <c r="T39" s="7">
        <f t="shared" si="7"/>
        <v>3.2912778106754968E-6</v>
      </c>
    </row>
    <row r="40" spans="1:20" x14ac:dyDescent="0.2">
      <c r="A40" s="4" t="s">
        <v>90</v>
      </c>
      <c r="B40" s="30" t="s">
        <v>112</v>
      </c>
      <c r="C40" s="66">
        <v>47857.317000000003</v>
      </c>
      <c r="D40" s="66"/>
      <c r="E40" s="7">
        <f t="shared" si="1"/>
        <v>-12364.484013249617</v>
      </c>
      <c r="F40" s="7">
        <f t="shared" si="2"/>
        <v>-12364.5</v>
      </c>
      <c r="G40" s="7">
        <f t="shared" si="3"/>
        <v>5.0970601005246863E-3</v>
      </c>
      <c r="L40" s="4">
        <f t="shared" si="9"/>
        <v>5.0970601005246863E-3</v>
      </c>
      <c r="O40" s="7">
        <f t="shared" si="4"/>
        <v>2.2482336460372511E-3</v>
      </c>
      <c r="P40" s="1">
        <f t="shared" si="5"/>
        <v>32838.817000000003</v>
      </c>
      <c r="Q40" s="1"/>
      <c r="R40" s="7">
        <f t="shared" si="6"/>
        <v>8.115812167787451E-6</v>
      </c>
      <c r="S40" s="4">
        <v>0.1</v>
      </c>
      <c r="T40" s="7">
        <f t="shared" si="7"/>
        <v>8.1158121677874519E-7</v>
      </c>
    </row>
    <row r="41" spans="1:20" x14ac:dyDescent="0.2">
      <c r="A41" s="4" t="s">
        <v>91</v>
      </c>
      <c r="B41" s="30" t="s">
        <v>112</v>
      </c>
      <c r="C41" s="66">
        <v>47922.345999999998</v>
      </c>
      <c r="D41" s="66"/>
      <c r="E41" s="7">
        <f t="shared" si="1"/>
        <v>-12160.522833652763</v>
      </c>
      <c r="F41" s="7">
        <f t="shared" si="2"/>
        <v>-12160.5</v>
      </c>
      <c r="G41" s="7">
        <f t="shared" si="3"/>
        <v>-7.2800599009497091E-3</v>
      </c>
      <c r="L41" s="4">
        <f t="shared" si="9"/>
        <v>-7.2800599009497091E-3</v>
      </c>
      <c r="O41" s="7">
        <f t="shared" si="4"/>
        <v>2.2257756394706892E-3</v>
      </c>
      <c r="P41" s="1">
        <f t="shared" si="5"/>
        <v>32903.845999999998</v>
      </c>
      <c r="Q41" s="1"/>
      <c r="R41" s="7">
        <f t="shared" si="6"/>
        <v>9.0360909321519567E-5</v>
      </c>
      <c r="S41" s="4">
        <v>0.1</v>
      </c>
      <c r="T41" s="7">
        <f t="shared" si="7"/>
        <v>9.0360909321519563E-6</v>
      </c>
    </row>
    <row r="42" spans="1:20" x14ac:dyDescent="0.2">
      <c r="A42" s="4" t="s">
        <v>91</v>
      </c>
      <c r="B42" s="30"/>
      <c r="C42" s="66">
        <v>47970.341</v>
      </c>
      <c r="D42" s="66"/>
      <c r="E42" s="7">
        <f t="shared" si="1"/>
        <v>-12009.988198109357</v>
      </c>
      <c r="F42" s="7">
        <f t="shared" si="2"/>
        <v>-12010</v>
      </c>
      <c r="G42" s="7">
        <f t="shared" si="3"/>
        <v>3.7628001009579748E-3</v>
      </c>
      <c r="L42" s="4">
        <f t="shared" si="9"/>
        <v>3.7628001009579748E-3</v>
      </c>
      <c r="O42" s="7">
        <f t="shared" si="4"/>
        <v>2.2074132346545554E-3</v>
      </c>
      <c r="P42" s="1">
        <f t="shared" si="5"/>
        <v>32951.841</v>
      </c>
      <c r="Q42" s="1"/>
      <c r="R42" s="7">
        <f t="shared" si="6"/>
        <v>2.4192283038691709E-6</v>
      </c>
      <c r="S42" s="4">
        <v>0.1</v>
      </c>
      <c r="T42" s="7">
        <f t="shared" si="7"/>
        <v>2.4192283038691711E-7</v>
      </c>
    </row>
    <row r="43" spans="1:20" x14ac:dyDescent="0.2">
      <c r="A43" s="4" t="s">
        <v>93</v>
      </c>
      <c r="B43" s="30" t="s">
        <v>112</v>
      </c>
      <c r="C43" s="66">
        <v>48125.45</v>
      </c>
      <c r="D43" s="66"/>
      <c r="E43" s="7">
        <f t="shared" si="1"/>
        <v>-11523.494255313219</v>
      </c>
      <c r="F43" s="7">
        <f t="shared" si="2"/>
        <v>-11523.5</v>
      </c>
      <c r="G43" s="7">
        <f t="shared" si="3"/>
        <v>1.8315800989512354E-3</v>
      </c>
      <c r="L43" s="4">
        <f t="shared" si="9"/>
        <v>1.8315800989512354E-3</v>
      </c>
      <c r="O43" s="7">
        <f t="shared" si="4"/>
        <v>2.137634411204928E-3</v>
      </c>
      <c r="P43" s="1">
        <f t="shared" si="5"/>
        <v>33106.949999999997</v>
      </c>
      <c r="Q43" s="1"/>
      <c r="R43" s="7">
        <f t="shared" si="6"/>
        <v>9.3669242049080749E-8</v>
      </c>
      <c r="S43" s="4">
        <v>0.1</v>
      </c>
      <c r="T43" s="7">
        <f t="shared" si="7"/>
        <v>9.3669242049080756E-9</v>
      </c>
    </row>
    <row r="44" spans="1:20" x14ac:dyDescent="0.2">
      <c r="A44" s="4" t="s">
        <v>93</v>
      </c>
      <c r="B44" s="30"/>
      <c r="C44" s="66">
        <v>48146.339</v>
      </c>
      <c r="D44" s="66"/>
      <c r="E44" s="7">
        <f t="shared" si="1"/>
        <v>-11457.976638855951</v>
      </c>
      <c r="F44" s="7">
        <f t="shared" si="2"/>
        <v>-11458</v>
      </c>
      <c r="G44" s="7">
        <f t="shared" si="3"/>
        <v>7.4482400959823281E-3</v>
      </c>
      <c r="L44" s="4">
        <f t="shared" si="9"/>
        <v>7.4482400959823281E-3</v>
      </c>
      <c r="O44" s="7">
        <f t="shared" si="4"/>
        <v>2.1270238809765743E-3</v>
      </c>
      <c r="P44" s="1">
        <f t="shared" si="5"/>
        <v>33127.839</v>
      </c>
      <c r="Q44" s="1"/>
      <c r="R44" s="7">
        <f t="shared" si="6"/>
        <v>2.8315342006840162E-5</v>
      </c>
      <c r="S44" s="4">
        <v>0.1</v>
      </c>
      <c r="T44" s="7">
        <f t="shared" si="7"/>
        <v>2.8315342006840163E-6</v>
      </c>
    </row>
    <row r="45" spans="1:20" x14ac:dyDescent="0.2">
      <c r="A45" s="4" t="s">
        <v>93</v>
      </c>
      <c r="B45" s="30"/>
      <c r="C45" s="66">
        <v>48167.383999999998</v>
      </c>
      <c r="D45" s="66"/>
      <c r="E45" s="7">
        <f t="shared" si="1"/>
        <v>-11391.969733865628</v>
      </c>
      <c r="F45" s="7">
        <f t="shared" si="2"/>
        <v>-11392</v>
      </c>
      <c r="G45" s="7">
        <f t="shared" si="3"/>
        <v>9.6497600970906205E-3</v>
      </c>
      <c r="L45" s="4">
        <f t="shared" si="9"/>
        <v>9.6497600970906205E-3</v>
      </c>
      <c r="O45" s="7">
        <f t="shared" si="4"/>
        <v>2.1160404983705588E-3</v>
      </c>
      <c r="P45" s="1">
        <f t="shared" si="5"/>
        <v>33148.883999999998</v>
      </c>
      <c r="Q45" s="1"/>
      <c r="R45" s="7">
        <f t="shared" si="6"/>
        <v>5.6756930992138765E-5</v>
      </c>
      <c r="S45" s="4">
        <v>0.1</v>
      </c>
      <c r="T45" s="7">
        <f t="shared" si="7"/>
        <v>5.6756930992138769E-6</v>
      </c>
    </row>
    <row r="46" spans="1:20" x14ac:dyDescent="0.2">
      <c r="A46" s="4" t="s">
        <v>93</v>
      </c>
      <c r="B46" s="30"/>
      <c r="C46" s="66">
        <v>48174.400000000001</v>
      </c>
      <c r="D46" s="66"/>
      <c r="E46" s="7">
        <f t="shared" si="1"/>
        <v>-11369.96429573722</v>
      </c>
      <c r="F46" s="7">
        <f t="shared" si="2"/>
        <v>-11370</v>
      </c>
      <c r="G46" s="7">
        <f t="shared" si="3"/>
        <v>1.1383600096451119E-2</v>
      </c>
      <c r="L46" s="4">
        <f t="shared" si="9"/>
        <v>1.1383600096451119E-2</v>
      </c>
      <c r="O46" s="7">
        <f t="shared" si="4"/>
        <v>2.1123142673502874E-3</v>
      </c>
      <c r="P46" s="1">
        <f t="shared" si="5"/>
        <v>33155.9</v>
      </c>
      <c r="Q46" s="1"/>
      <c r="R46" s="7">
        <f t="shared" si="6"/>
        <v>8.5956740924885872E-5</v>
      </c>
      <c r="S46" s="4">
        <v>0.1</v>
      </c>
      <c r="T46" s="7">
        <f t="shared" si="7"/>
        <v>8.5956740924885883E-6</v>
      </c>
    </row>
    <row r="47" spans="1:20" x14ac:dyDescent="0.2">
      <c r="A47" s="4" t="s">
        <v>93</v>
      </c>
      <c r="B47" s="30" t="s">
        <v>112</v>
      </c>
      <c r="C47" s="66">
        <v>48187.298999999999</v>
      </c>
      <c r="D47" s="66"/>
      <c r="E47" s="7">
        <f t="shared" si="1"/>
        <v>-11329.50703427511</v>
      </c>
      <c r="F47" s="7">
        <f t="shared" si="2"/>
        <v>-11329.5</v>
      </c>
      <c r="G47" s="7">
        <f t="shared" si="3"/>
        <v>-2.2427399017033167E-3</v>
      </c>
      <c r="L47" s="4">
        <f t="shared" si="9"/>
        <v>-2.2427399017033167E-3</v>
      </c>
      <c r="O47" s="7">
        <f t="shared" si="4"/>
        <v>2.105369494337643E-3</v>
      </c>
      <c r="P47" s="1">
        <f t="shared" si="5"/>
        <v>33168.798999999999</v>
      </c>
      <c r="Q47" s="1"/>
      <c r="R47" s="7">
        <f t="shared" si="6"/>
        <v>1.8906055319939681E-5</v>
      </c>
      <c r="S47" s="4">
        <v>0.1</v>
      </c>
      <c r="T47" s="7">
        <f t="shared" si="7"/>
        <v>1.8906055319939682E-6</v>
      </c>
    </row>
    <row r="48" spans="1:20" x14ac:dyDescent="0.2">
      <c r="A48" s="4" t="s">
        <v>94</v>
      </c>
      <c r="B48" s="30" t="s">
        <v>112</v>
      </c>
      <c r="C48" s="66">
        <v>48447.478000000003</v>
      </c>
      <c r="D48" s="66">
        <v>5.0000000000000001E-3</v>
      </c>
      <c r="E48" s="7">
        <f t="shared" si="1"/>
        <v>-10513.46471859542</v>
      </c>
      <c r="F48" s="7">
        <f t="shared" si="2"/>
        <v>-10513.5</v>
      </c>
      <c r="G48" s="7">
        <f t="shared" si="3"/>
        <v>1.1248780101595912E-2</v>
      </c>
      <c r="L48" s="4">
        <f t="shared" si="9"/>
        <v>1.1248780101595912E-2</v>
      </c>
      <c r="O48" s="7">
        <f t="shared" si="4"/>
        <v>1.9419425517401916E-3</v>
      </c>
      <c r="P48" s="1">
        <f t="shared" si="5"/>
        <v>33428.978000000003</v>
      </c>
      <c r="Q48" s="1"/>
      <c r="R48" s="7">
        <f t="shared" si="6"/>
        <v>8.6617225179404421E-5</v>
      </c>
      <c r="S48" s="4">
        <v>0.1</v>
      </c>
      <c r="T48" s="7">
        <f t="shared" si="7"/>
        <v>8.6617225179404427E-6</v>
      </c>
    </row>
    <row r="49" spans="1:23" x14ac:dyDescent="0.2">
      <c r="A49" s="4" t="s">
        <v>94</v>
      </c>
      <c r="B49" s="30"/>
      <c r="C49" s="66">
        <v>48467.402999999998</v>
      </c>
      <c r="D49" s="66">
        <v>5.0000000000000001E-3</v>
      </c>
      <c r="E49" s="7">
        <f t="shared" si="1"/>
        <v>-10450.970654355362</v>
      </c>
      <c r="F49" s="7">
        <f t="shared" si="2"/>
        <v>-10451</v>
      </c>
      <c r="G49" s="7">
        <f t="shared" si="3"/>
        <v>9.3562800975632854E-3</v>
      </c>
      <c r="L49" s="4">
        <f t="shared" si="9"/>
        <v>9.3562800975632854E-3</v>
      </c>
      <c r="O49" s="7">
        <f t="shared" si="4"/>
        <v>1.927578791282079E-3</v>
      </c>
      <c r="P49" s="1">
        <f t="shared" si="5"/>
        <v>33448.902999999998</v>
      </c>
      <c r="Q49" s="1"/>
      <c r="R49" s="7">
        <f t="shared" si="6"/>
        <v>5.5185603097944104E-5</v>
      </c>
      <c r="S49" s="4">
        <v>0.1</v>
      </c>
      <c r="T49" s="7">
        <f t="shared" si="7"/>
        <v>5.5185603097944109E-6</v>
      </c>
    </row>
    <row r="50" spans="1:23" x14ac:dyDescent="0.2">
      <c r="A50" s="4" t="s">
        <v>94</v>
      </c>
      <c r="B50" s="30" t="s">
        <v>112</v>
      </c>
      <c r="C50" s="66">
        <v>48486.362000000001</v>
      </c>
      <c r="D50" s="66">
        <v>5.0000000000000001E-3</v>
      </c>
      <c r="E50" s="7">
        <f t="shared" si="1"/>
        <v>-10391.50641526238</v>
      </c>
      <c r="F50" s="7">
        <f t="shared" si="2"/>
        <v>-10391.5</v>
      </c>
      <c r="G50" s="7">
        <f t="shared" si="3"/>
        <v>-2.0453799006645568E-3</v>
      </c>
      <c r="L50" s="4">
        <f t="shared" si="9"/>
        <v>-2.0453799006645568E-3</v>
      </c>
      <c r="O50" s="7">
        <f t="shared" si="4"/>
        <v>1.9136603868852888E-3</v>
      </c>
      <c r="P50" s="1">
        <f t="shared" si="5"/>
        <v>33467.862000000001</v>
      </c>
      <c r="Q50" s="1"/>
      <c r="R50" s="7">
        <f t="shared" si="6"/>
        <v>1.5673999998442763E-5</v>
      </c>
      <c r="S50" s="4">
        <v>0.1</v>
      </c>
      <c r="T50" s="7">
        <f t="shared" si="7"/>
        <v>1.5673999998442764E-6</v>
      </c>
    </row>
    <row r="51" spans="1:23" x14ac:dyDescent="0.2">
      <c r="A51" s="4" t="s">
        <v>94</v>
      </c>
      <c r="B51" s="30"/>
      <c r="C51" s="66">
        <v>48489.39</v>
      </c>
      <c r="D51" s="66">
        <v>6.0000000000000001E-3</v>
      </c>
      <c r="E51" s="7">
        <f t="shared" si="1"/>
        <v>-10382.009199376867</v>
      </c>
      <c r="F51" s="7">
        <f t="shared" si="2"/>
        <v>-10382</v>
      </c>
      <c r="G51" s="7">
        <f t="shared" si="3"/>
        <v>-2.9330399047466926E-3</v>
      </c>
      <c r="L51" s="4">
        <f t="shared" si="9"/>
        <v>-2.9330399047466926E-3</v>
      </c>
      <c r="O51" s="7">
        <f t="shared" si="4"/>
        <v>1.9114160775924472E-3</v>
      </c>
      <c r="P51" s="1">
        <f t="shared" si="5"/>
        <v>33470.89</v>
      </c>
      <c r="Q51" s="1"/>
      <c r="R51" s="7">
        <f t="shared" si="6"/>
        <v>2.3468753764821481E-5</v>
      </c>
      <c r="S51" s="4">
        <v>0.1</v>
      </c>
      <c r="T51" s="7">
        <f t="shared" si="7"/>
        <v>2.3468753764821481E-6</v>
      </c>
    </row>
    <row r="52" spans="1:23" x14ac:dyDescent="0.2">
      <c r="A52" s="4" t="s">
        <v>94</v>
      </c>
      <c r="B52" s="30"/>
      <c r="C52" s="66">
        <v>48490.351999999999</v>
      </c>
      <c r="D52" s="66">
        <v>5.0000000000000001E-3</v>
      </c>
      <c r="E52" s="7">
        <f t="shared" si="1"/>
        <v>-10378.991920089595</v>
      </c>
      <c r="F52" s="7">
        <f t="shared" si="2"/>
        <v>-10379</v>
      </c>
      <c r="G52" s="7">
        <f t="shared" si="3"/>
        <v>2.5761200959095731E-3</v>
      </c>
      <c r="L52" s="4">
        <f t="shared" si="9"/>
        <v>2.5761200959095731E-3</v>
      </c>
      <c r="O52" s="7">
        <f t="shared" si="4"/>
        <v>1.9107060872983347E-3</v>
      </c>
      <c r="P52" s="1">
        <f t="shared" si="5"/>
        <v>33471.851999999999</v>
      </c>
      <c r="Q52" s="1"/>
      <c r="R52" s="7">
        <f t="shared" si="6"/>
        <v>4.4277580285607737E-7</v>
      </c>
      <c r="S52" s="4">
        <v>0.1</v>
      </c>
      <c r="T52" s="7">
        <f t="shared" si="7"/>
        <v>4.4277580285607737E-8</v>
      </c>
      <c r="W52" s="3"/>
    </row>
    <row r="53" spans="1:23" x14ac:dyDescent="0.2">
      <c r="A53" s="4" t="s">
        <v>94</v>
      </c>
      <c r="B53" s="30" t="s">
        <v>112</v>
      </c>
      <c r="C53" s="66">
        <v>48492.432999999997</v>
      </c>
      <c r="D53" s="66">
        <v>7.0000000000000001E-3</v>
      </c>
      <c r="E53" s="7">
        <f t="shared" si="1"/>
        <v>-10372.464936517023</v>
      </c>
      <c r="F53" s="7">
        <f t="shared" si="2"/>
        <v>-10372.5</v>
      </c>
      <c r="G53" s="7">
        <f t="shared" si="3"/>
        <v>1.1179300097865053E-2</v>
      </c>
      <c r="L53" s="4">
        <f t="shared" si="9"/>
        <v>1.1179300097865053E-2</v>
      </c>
      <c r="O53" s="7">
        <f t="shared" si="4"/>
        <v>1.9091656984757265E-3</v>
      </c>
      <c r="P53" s="1">
        <f t="shared" si="5"/>
        <v>33473.932999999997</v>
      </c>
      <c r="Q53" s="1"/>
      <c r="R53" s="7">
        <f t="shared" si="6"/>
        <v>8.5935391782741309E-5</v>
      </c>
      <c r="S53" s="4">
        <v>0.1</v>
      </c>
      <c r="T53" s="7">
        <f t="shared" si="7"/>
        <v>8.5935391782741316E-6</v>
      </c>
    </row>
    <row r="54" spans="1:23" x14ac:dyDescent="0.2">
      <c r="A54" s="4" t="s">
        <v>94</v>
      </c>
      <c r="B54" s="30"/>
      <c r="C54" s="66">
        <v>48495.447999999997</v>
      </c>
      <c r="D54" s="66">
        <v>5.0000000000000001E-3</v>
      </c>
      <c r="E54" s="7">
        <f t="shared" si="1"/>
        <v>-10363.008494675929</v>
      </c>
      <c r="F54" s="7">
        <f t="shared" si="2"/>
        <v>-10363</v>
      </c>
      <c r="G54" s="7">
        <f t="shared" si="3"/>
        <v>-2.7083599052275531E-3</v>
      </c>
      <c r="L54" s="4">
        <f t="shared" si="9"/>
        <v>-2.7083599052275531E-3</v>
      </c>
      <c r="O54" s="7">
        <f t="shared" si="4"/>
        <v>1.9069092495351278E-3</v>
      </c>
      <c r="P54" s="1">
        <f t="shared" si="5"/>
        <v>33476.947999999997</v>
      </c>
      <c r="Q54" s="1"/>
      <c r="R54" s="7">
        <f t="shared" si="6"/>
        <v>2.1300709370903831E-5</v>
      </c>
      <c r="S54" s="4">
        <v>0.1</v>
      </c>
      <c r="T54" s="7">
        <f t="shared" si="7"/>
        <v>2.1300709370903832E-6</v>
      </c>
    </row>
    <row r="55" spans="1:23" x14ac:dyDescent="0.2">
      <c r="A55" s="4" t="s">
        <v>94</v>
      </c>
      <c r="B55" s="30"/>
      <c r="C55" s="66">
        <v>48496.413999999997</v>
      </c>
      <c r="D55" s="66">
        <v>6.0000000000000001E-3</v>
      </c>
      <c r="E55" s="7">
        <f t="shared" si="1"/>
        <v>-10359.978669528831</v>
      </c>
      <c r="F55" s="7">
        <f t="shared" si="2"/>
        <v>-10360</v>
      </c>
      <c r="G55" s="7">
        <f t="shared" si="3"/>
        <v>6.8008000962436199E-3</v>
      </c>
      <c r="L55" s="4">
        <f t="shared" si="9"/>
        <v>6.8008000962436199E-3</v>
      </c>
      <c r="O55" s="7">
        <f t="shared" si="4"/>
        <v>1.9061954256680371E-3</v>
      </c>
      <c r="P55" s="1">
        <f t="shared" si="5"/>
        <v>33477.913999999997</v>
      </c>
      <c r="Q55" s="1"/>
      <c r="R55" s="7">
        <f t="shared" si="6"/>
        <v>2.3957154881220314E-5</v>
      </c>
      <c r="S55" s="4">
        <v>0.1</v>
      </c>
      <c r="T55" s="7">
        <f t="shared" si="7"/>
        <v>2.3957154881220317E-6</v>
      </c>
    </row>
    <row r="56" spans="1:23" x14ac:dyDescent="0.2">
      <c r="A56" s="4" t="s">
        <v>94</v>
      </c>
      <c r="B56" s="30"/>
      <c r="C56" s="66">
        <v>48497.362999999998</v>
      </c>
      <c r="D56" s="66">
        <v>5.0000000000000001E-3</v>
      </c>
      <c r="E56" s="7">
        <f t="shared" si="1"/>
        <v>-10357.002164285977</v>
      </c>
      <c r="F56" s="7">
        <f t="shared" si="2"/>
        <v>-10357</v>
      </c>
      <c r="G56" s="7">
        <f t="shared" si="3"/>
        <v>-6.9003990211058408E-4</v>
      </c>
      <c r="L56" s="4">
        <f t="shared" si="9"/>
        <v>-6.9003990211058408E-4</v>
      </c>
      <c r="O56" s="7">
        <f t="shared" si="4"/>
        <v>1.9054809964999522E-3</v>
      </c>
      <c r="P56" s="1">
        <f t="shared" si="5"/>
        <v>33478.862999999998</v>
      </c>
      <c r="Q56" s="1"/>
      <c r="R56" s="7">
        <f t="shared" si="6"/>
        <v>6.7367287351240454E-6</v>
      </c>
      <c r="S56" s="4">
        <v>0.1</v>
      </c>
      <c r="T56" s="7">
        <f t="shared" si="7"/>
        <v>6.736728735124046E-7</v>
      </c>
    </row>
    <row r="57" spans="1:23" x14ac:dyDescent="0.2">
      <c r="A57" s="4" t="s">
        <v>94</v>
      </c>
      <c r="B57" s="30" t="s">
        <v>112</v>
      </c>
      <c r="C57" s="66">
        <v>48499.436000000002</v>
      </c>
      <c r="D57" s="66">
        <v>6.0000000000000001E-3</v>
      </c>
      <c r="E57" s="7">
        <f t="shared" si="1"/>
        <v>-10350.500272433033</v>
      </c>
      <c r="F57" s="7">
        <f t="shared" si="2"/>
        <v>-10350.5</v>
      </c>
      <c r="G57" s="7">
        <f t="shared" si="3"/>
        <v>-8.6859901784919202E-5</v>
      </c>
      <c r="L57" s="4">
        <f t="shared" si="9"/>
        <v>-8.6859901784919202E-5</v>
      </c>
      <c r="O57" s="7">
        <f t="shared" si="4"/>
        <v>1.9039309901170711E-3</v>
      </c>
      <c r="P57" s="1">
        <f t="shared" si="5"/>
        <v>33480.936000000002</v>
      </c>
      <c r="Q57" s="1"/>
      <c r="R57" s="7">
        <f t="shared" si="6"/>
        <v>3.9632483752799218E-6</v>
      </c>
      <c r="S57" s="4">
        <v>0.1</v>
      </c>
      <c r="T57" s="7">
        <f t="shared" si="7"/>
        <v>3.9632483752799218E-7</v>
      </c>
    </row>
    <row r="58" spans="1:23" x14ac:dyDescent="0.2">
      <c r="A58" s="4" t="s">
        <v>94</v>
      </c>
      <c r="B58" s="30" t="s">
        <v>112</v>
      </c>
      <c r="C58" s="66">
        <v>48500.396000000001</v>
      </c>
      <c r="D58" s="66">
        <v>6.0000000000000001E-3</v>
      </c>
      <c r="E58" s="7">
        <f t="shared" si="1"/>
        <v>-10347.489266075672</v>
      </c>
      <c r="F58" s="7">
        <f t="shared" si="2"/>
        <v>-10347.5</v>
      </c>
      <c r="G58" s="7">
        <f t="shared" si="3"/>
        <v>3.4223000984638929E-3</v>
      </c>
      <c r="L58" s="4">
        <f t="shared" si="9"/>
        <v>3.4223000984638929E-3</v>
      </c>
      <c r="O58" s="7">
        <f t="shared" si="4"/>
        <v>1.9032146441624962E-3</v>
      </c>
      <c r="P58" s="1">
        <f t="shared" si="5"/>
        <v>33481.896000000001</v>
      </c>
      <c r="Q58" s="1"/>
      <c r="R58" s="7">
        <f t="shared" si="6"/>
        <v>2.3076206174700807E-6</v>
      </c>
      <c r="S58" s="4">
        <v>0.1</v>
      </c>
      <c r="T58" s="7">
        <f t="shared" si="7"/>
        <v>2.3076206174700809E-7</v>
      </c>
    </row>
    <row r="59" spans="1:23" x14ac:dyDescent="0.2">
      <c r="A59" s="4" t="s">
        <v>95</v>
      </c>
      <c r="B59" s="30"/>
      <c r="C59" s="66">
        <v>48503.43</v>
      </c>
      <c r="D59" s="66">
        <v>6.0000000000000001E-3</v>
      </c>
      <c r="E59" s="7">
        <f t="shared" si="1"/>
        <v>-10337.973231400423</v>
      </c>
      <c r="F59" s="7">
        <f t="shared" si="2"/>
        <v>-10338</v>
      </c>
      <c r="G59" s="7">
        <f t="shared" si="3"/>
        <v>8.534640095604118E-3</v>
      </c>
      <c r="L59" s="4">
        <f t="shared" si="9"/>
        <v>8.534640095604118E-3</v>
      </c>
      <c r="O59" s="7">
        <f t="shared" si="4"/>
        <v>1.9009422220011606E-3</v>
      </c>
      <c r="P59" s="1">
        <f t="shared" si="5"/>
        <v>33484.93</v>
      </c>
      <c r="Q59" s="1"/>
      <c r="R59" s="7">
        <f t="shared" si="6"/>
        <v>4.4005947478244397E-5</v>
      </c>
      <c r="S59" s="4">
        <v>0.1</v>
      </c>
      <c r="T59" s="7">
        <f t="shared" si="7"/>
        <v>4.4005947478244396E-6</v>
      </c>
    </row>
    <row r="60" spans="1:23" x14ac:dyDescent="0.2">
      <c r="A60" s="45" t="s">
        <v>122</v>
      </c>
      <c r="B60" s="43"/>
      <c r="C60" s="67">
        <v>48504.373899999999</v>
      </c>
      <c r="D60" s="67"/>
      <c r="E60" s="7">
        <f t="shared" si="1"/>
        <v>-10335.012722128849</v>
      </c>
      <c r="F60" s="7">
        <f t="shared" si="2"/>
        <v>-10335</v>
      </c>
      <c r="G60" s="46">
        <f t="shared" si="3"/>
        <v>-4.0561999048804864E-3</v>
      </c>
      <c r="O60" s="7">
        <f t="shared" si="4"/>
        <v>1.9002233539591028E-3</v>
      </c>
      <c r="P60" s="1">
        <f t="shared" si="5"/>
        <v>33485.873899999999</v>
      </c>
      <c r="Q60" s="1"/>
      <c r="R60" s="7">
        <f t="shared" si="6"/>
        <v>3.547897803844523E-5</v>
      </c>
      <c r="S60" s="4">
        <v>0.1</v>
      </c>
      <c r="T60" s="7">
        <f t="shared" si="7"/>
        <v>3.5478978038445233E-6</v>
      </c>
    </row>
    <row r="61" spans="1:23" x14ac:dyDescent="0.2">
      <c r="A61" s="4" t="s">
        <v>109</v>
      </c>
      <c r="B61" s="30"/>
      <c r="C61" s="66">
        <v>48504.378799999999</v>
      </c>
      <c r="D61" s="66"/>
      <c r="E61" s="7">
        <f t="shared" si="1"/>
        <v>-10334.997353450566</v>
      </c>
      <c r="F61" s="7">
        <f t="shared" si="2"/>
        <v>-10335</v>
      </c>
      <c r="G61" s="7">
        <f t="shared" si="3"/>
        <v>8.4380009502638131E-4</v>
      </c>
      <c r="M61" s="4">
        <f>G61</f>
        <v>8.4380009502638131E-4</v>
      </c>
      <c r="O61" s="7">
        <f t="shared" si="4"/>
        <v>1.9002233539591028E-3</v>
      </c>
      <c r="P61" s="1">
        <f t="shared" si="5"/>
        <v>33485.878799999999</v>
      </c>
      <c r="Q61" s="1"/>
      <c r="R61" s="7">
        <f t="shared" si="6"/>
        <v>1.1160301020140321E-6</v>
      </c>
      <c r="S61" s="4">
        <v>1</v>
      </c>
      <c r="T61" s="7">
        <f t="shared" si="7"/>
        <v>1.1160301020140321E-6</v>
      </c>
    </row>
    <row r="62" spans="1:23" x14ac:dyDescent="0.2">
      <c r="A62" s="4" t="s">
        <v>109</v>
      </c>
      <c r="B62" s="30"/>
      <c r="C62" s="66">
        <v>48504.383900000001</v>
      </c>
      <c r="D62" s="66"/>
      <c r="E62" s="7">
        <f t="shared" si="1"/>
        <v>-10334.981357479286</v>
      </c>
      <c r="F62" s="7">
        <f t="shared" si="2"/>
        <v>-10335</v>
      </c>
      <c r="G62" s="7">
        <f t="shared" si="3"/>
        <v>5.9438000971567817E-3</v>
      </c>
      <c r="M62" s="4">
        <f>G62</f>
        <v>5.9438000971567817E-3</v>
      </c>
      <c r="O62" s="7">
        <f t="shared" si="4"/>
        <v>1.9002233539591028E-3</v>
      </c>
      <c r="P62" s="1">
        <f t="shared" si="5"/>
        <v>33485.883900000001</v>
      </c>
      <c r="Q62" s="1"/>
      <c r="R62" s="7">
        <f t="shared" si="6"/>
        <v>1.6350512878129148E-5</v>
      </c>
      <c r="S62" s="4">
        <v>1</v>
      </c>
      <c r="T62" s="7">
        <f t="shared" si="7"/>
        <v>1.6350512878129148E-5</v>
      </c>
    </row>
    <row r="63" spans="1:23" x14ac:dyDescent="0.2">
      <c r="A63" s="4" t="s">
        <v>95</v>
      </c>
      <c r="B63" s="30"/>
      <c r="C63" s="66">
        <v>48517.455000000002</v>
      </c>
      <c r="D63" s="66">
        <v>5.0000000000000001E-3</v>
      </c>
      <c r="E63" s="7">
        <f t="shared" si="1"/>
        <v>-10293.984310398309</v>
      </c>
      <c r="F63" s="7">
        <f t="shared" si="2"/>
        <v>-10294</v>
      </c>
      <c r="G63" s="7">
        <f t="shared" si="3"/>
        <v>5.0023200965370052E-3</v>
      </c>
      <c r="L63" s="4">
        <f>G63</f>
        <v>5.0023200965370052E-3</v>
      </c>
      <c r="O63" s="7">
        <f t="shared" si="4"/>
        <v>1.8903381594400086E-3</v>
      </c>
      <c r="P63" s="1">
        <f t="shared" si="5"/>
        <v>33498.955000000002</v>
      </c>
      <c r="Q63" s="1"/>
      <c r="R63" s="7">
        <f t="shared" si="6"/>
        <v>9.6844315768179748E-6</v>
      </c>
      <c r="S63" s="4">
        <v>0.1</v>
      </c>
      <c r="T63" s="7">
        <f t="shared" si="7"/>
        <v>9.6844315768179744E-7</v>
      </c>
    </row>
    <row r="64" spans="1:23" x14ac:dyDescent="0.2">
      <c r="A64" s="4" t="s">
        <v>95</v>
      </c>
      <c r="B64" s="30" t="s">
        <v>112</v>
      </c>
      <c r="C64" s="66">
        <v>48524.311000000002</v>
      </c>
      <c r="D64" s="66">
        <v>6.0000000000000001E-3</v>
      </c>
      <c r="E64" s="7">
        <f t="shared" si="1"/>
        <v>-10272.480706662805</v>
      </c>
      <c r="F64" s="7">
        <f t="shared" si="2"/>
        <v>-10272.5</v>
      </c>
      <c r="G64" s="7">
        <f t="shared" si="3"/>
        <v>6.1513000982813537E-3</v>
      </c>
      <c r="L64" s="4">
        <f>G64</f>
        <v>6.1513000982813537E-3</v>
      </c>
      <c r="O64" s="7">
        <f t="shared" si="4"/>
        <v>1.885109272474355E-3</v>
      </c>
      <c r="P64" s="1">
        <f t="shared" si="5"/>
        <v>33505.811000000002</v>
      </c>
      <c r="Q64" s="1"/>
      <c r="R64" s="7">
        <f t="shared" si="6"/>
        <v>1.8200384162199802E-5</v>
      </c>
      <c r="S64" s="4">
        <v>0.1</v>
      </c>
      <c r="T64" s="7">
        <f t="shared" si="7"/>
        <v>1.8200384162199803E-6</v>
      </c>
    </row>
    <row r="65" spans="1:23" x14ac:dyDescent="0.2">
      <c r="A65" s="4" t="s">
        <v>62</v>
      </c>
      <c r="B65" s="43"/>
      <c r="C65" s="65">
        <v>48544.870999999999</v>
      </c>
      <c r="D65" s="66"/>
      <c r="E65" s="7">
        <f t="shared" si="1"/>
        <v>-10207.994987175944</v>
      </c>
      <c r="F65" s="7">
        <f t="shared" si="2"/>
        <v>-10208</v>
      </c>
      <c r="G65" s="7">
        <f t="shared" si="3"/>
        <v>1.5982400946086273E-3</v>
      </c>
      <c r="I65" s="4">
        <f>G65</f>
        <v>1.5982400946086273E-3</v>
      </c>
      <c r="O65" s="7">
        <f t="shared" si="4"/>
        <v>1.8692360779870416E-3</v>
      </c>
      <c r="P65" s="1">
        <f t="shared" si="5"/>
        <v>33526.370999999999</v>
      </c>
      <c r="Q65" s="1"/>
      <c r="R65" s="7">
        <f t="shared" si="6"/>
        <v>7.34388230072338E-8</v>
      </c>
      <c r="S65" s="4">
        <v>0.1</v>
      </c>
      <c r="T65" s="7">
        <f t="shared" si="7"/>
        <v>7.3438823007233802E-9</v>
      </c>
    </row>
    <row r="66" spans="1:23" x14ac:dyDescent="0.2">
      <c r="A66" s="4" t="s">
        <v>95</v>
      </c>
      <c r="B66" s="30" t="s">
        <v>112</v>
      </c>
      <c r="C66" s="66">
        <v>48573.421000000002</v>
      </c>
      <c r="D66" s="66">
        <v>6.0000000000000001E-3</v>
      </c>
      <c r="E66" s="7">
        <f t="shared" si="1"/>
        <v>-10118.448912693926</v>
      </c>
      <c r="F66" s="7">
        <f t="shared" si="2"/>
        <v>-10118.5</v>
      </c>
      <c r="G66" s="7">
        <f t="shared" si="3"/>
        <v>1.6288180100673344E-2</v>
      </c>
      <c r="L66" s="4">
        <f>G66</f>
        <v>1.6288180100673344E-2</v>
      </c>
      <c r="O66" s="7">
        <f t="shared" si="4"/>
        <v>1.84674699011167E-3</v>
      </c>
      <c r="P66" s="1">
        <f t="shared" si="5"/>
        <v>33554.921000000002</v>
      </c>
      <c r="Q66" s="1"/>
      <c r="R66" s="7">
        <f t="shared" si="6"/>
        <v>2.0855499028682705E-4</v>
      </c>
      <c r="S66" s="4">
        <v>0.1</v>
      </c>
      <c r="T66" s="7">
        <f t="shared" si="7"/>
        <v>2.0855499028682705E-5</v>
      </c>
    </row>
    <row r="67" spans="1:23" x14ac:dyDescent="0.2">
      <c r="A67" s="4" t="s">
        <v>96</v>
      </c>
      <c r="B67" s="30"/>
      <c r="C67" s="66">
        <v>48628.413</v>
      </c>
      <c r="D67" s="66">
        <v>6.0000000000000001E-3</v>
      </c>
      <c r="E67" s="7">
        <f t="shared" si="1"/>
        <v>-9945.9684318562886</v>
      </c>
      <c r="F67" s="7">
        <f t="shared" si="2"/>
        <v>-9946</v>
      </c>
      <c r="G67" s="7">
        <f t="shared" si="3"/>
        <v>1.0064880101708695E-2</v>
      </c>
      <c r="L67" s="4">
        <f>G67</f>
        <v>1.0064880101708695E-2</v>
      </c>
      <c r="O67" s="7">
        <f t="shared" si="4"/>
        <v>1.801882290154396E-3</v>
      </c>
      <c r="P67" s="1">
        <f t="shared" si="5"/>
        <v>33609.913</v>
      </c>
      <c r="Q67" s="1"/>
      <c r="R67" s="7">
        <f t="shared" si="6"/>
        <v>6.827713283375113E-5</v>
      </c>
      <c r="S67" s="4">
        <v>0.1</v>
      </c>
      <c r="T67" s="7">
        <f t="shared" si="7"/>
        <v>6.8277132833751135E-6</v>
      </c>
    </row>
    <row r="68" spans="1:23" x14ac:dyDescent="0.2">
      <c r="A68" s="4" t="s">
        <v>97</v>
      </c>
      <c r="B68" s="30"/>
      <c r="C68" s="66">
        <v>48892.404000000002</v>
      </c>
      <c r="D68" s="66">
        <v>4.0000000000000001E-3</v>
      </c>
      <c r="E68" s="7">
        <f t="shared" si="1"/>
        <v>-9117.9699117659075</v>
      </c>
      <c r="F68" s="7">
        <f t="shared" si="2"/>
        <v>-9118</v>
      </c>
      <c r="G68" s="7">
        <f t="shared" si="3"/>
        <v>9.5930401002988219E-3</v>
      </c>
      <c r="L68" s="4">
        <f>G68</f>
        <v>9.5930401002988219E-3</v>
      </c>
      <c r="O68" s="7">
        <f t="shared" si="4"/>
        <v>1.5586739626078801E-3</v>
      </c>
      <c r="P68" s="1">
        <f t="shared" si="5"/>
        <v>33873.904000000002</v>
      </c>
      <c r="Q68" s="1"/>
      <c r="R68" s="7">
        <f t="shared" si="6"/>
        <v>6.4551039234474853E-5</v>
      </c>
      <c r="S68" s="4">
        <v>0.1</v>
      </c>
      <c r="T68" s="7">
        <f t="shared" si="7"/>
        <v>6.455103923447486E-6</v>
      </c>
    </row>
    <row r="69" spans="1:23" x14ac:dyDescent="0.2">
      <c r="A69" s="4" t="s">
        <v>109</v>
      </c>
      <c r="B69" s="30"/>
      <c r="C69" s="66">
        <v>48909.294199999997</v>
      </c>
      <c r="D69" s="66"/>
      <c r="E69" s="7">
        <f t="shared" si="1"/>
        <v>-9064.9943913730694</v>
      </c>
      <c r="F69" s="7">
        <f t="shared" si="2"/>
        <v>-9065</v>
      </c>
      <c r="G69" s="7">
        <f t="shared" si="3"/>
        <v>1.7882000975077972E-3</v>
      </c>
      <c r="M69" s="4">
        <f>G69</f>
        <v>1.7882000975077972E-3</v>
      </c>
      <c r="O69" s="7">
        <f t="shared" si="4"/>
        <v>1.541536095393817E-3</v>
      </c>
      <c r="P69" s="1">
        <f t="shared" si="5"/>
        <v>33890.794199999997</v>
      </c>
      <c r="Q69" s="1"/>
      <c r="R69" s="7">
        <f t="shared" si="6"/>
        <v>6.0843129938885613E-8</v>
      </c>
      <c r="S69" s="4">
        <v>0.1</v>
      </c>
      <c r="T69" s="7">
        <f t="shared" si="7"/>
        <v>6.0843129938885619E-9</v>
      </c>
      <c r="W69" s="3"/>
    </row>
    <row r="70" spans="1:23" x14ac:dyDescent="0.2">
      <c r="A70" s="45" t="s">
        <v>123</v>
      </c>
      <c r="B70" s="43"/>
      <c r="C70" s="67">
        <v>48909.295899999997</v>
      </c>
      <c r="D70" s="67"/>
      <c r="E70" s="7">
        <f t="shared" si="1"/>
        <v>-9064.9890593826422</v>
      </c>
      <c r="F70" s="7">
        <f t="shared" si="2"/>
        <v>-9065</v>
      </c>
      <c r="G70" s="46">
        <f t="shared" si="3"/>
        <v>3.4882000982179306E-3</v>
      </c>
      <c r="O70" s="7">
        <f t="shared" si="4"/>
        <v>1.541536095393817E-3</v>
      </c>
      <c r="P70" s="1">
        <f t="shared" si="5"/>
        <v>33890.795899999997</v>
      </c>
      <c r="Q70" s="1"/>
      <c r="R70" s="7">
        <f t="shared" si="6"/>
        <v>3.7895007398912008E-6</v>
      </c>
      <c r="S70" s="4">
        <v>0.1</v>
      </c>
      <c r="T70" s="7">
        <f t="shared" si="7"/>
        <v>3.7895007398912012E-7</v>
      </c>
    </row>
    <row r="71" spans="1:23" x14ac:dyDescent="0.2">
      <c r="A71" s="4" t="s">
        <v>98</v>
      </c>
      <c r="B71" s="30"/>
      <c r="C71" s="66">
        <v>49024.4</v>
      </c>
      <c r="D71" s="66">
        <v>5.0000000000000001E-3</v>
      </c>
      <c r="E71" s="7">
        <f t="shared" si="1"/>
        <v>-8703.969083488244</v>
      </c>
      <c r="F71" s="7">
        <f t="shared" si="2"/>
        <v>-8704</v>
      </c>
      <c r="G71" s="7">
        <f t="shared" si="3"/>
        <v>9.8571201015147381E-3</v>
      </c>
      <c r="L71" s="4">
        <f>G71</f>
        <v>9.8571201015147381E-3</v>
      </c>
      <c r="O71" s="7">
        <f t="shared" si="4"/>
        <v>1.4197787705750075E-3</v>
      </c>
      <c r="P71" s="1">
        <f t="shared" si="5"/>
        <v>34005.9</v>
      </c>
      <c r="Q71" s="1"/>
      <c r="R71" s="7">
        <f t="shared" si="6"/>
        <v>7.1188728734783845E-5</v>
      </c>
      <c r="S71" s="4">
        <v>0.1</v>
      </c>
      <c r="T71" s="7">
        <f t="shared" si="7"/>
        <v>7.1188728734783846E-6</v>
      </c>
    </row>
    <row r="72" spans="1:23" x14ac:dyDescent="0.2">
      <c r="A72" s="4" t="s">
        <v>83</v>
      </c>
      <c r="B72" s="43"/>
      <c r="C72" s="65">
        <v>49592.544699999999</v>
      </c>
      <c r="D72" s="66">
        <v>5.9999999999999995E-4</v>
      </c>
      <c r="E72" s="7">
        <f t="shared" si="1"/>
        <v>-6922.0031422357479</v>
      </c>
      <c r="F72" s="7">
        <f t="shared" si="2"/>
        <v>-6922</v>
      </c>
      <c r="G72" s="7">
        <f t="shared" si="3"/>
        <v>-1.0018399043474346E-3</v>
      </c>
      <c r="J72" s="4">
        <f>+G72</f>
        <v>-1.0018399043474346E-3</v>
      </c>
      <c r="O72" s="7">
        <f t="shared" si="4"/>
        <v>6.9033069490002518E-4</v>
      </c>
      <c r="P72" s="1">
        <f t="shared" si="5"/>
        <v>34574.044699999999</v>
      </c>
      <c r="Q72" s="1"/>
      <c r="R72" s="7">
        <f t="shared" si="6"/>
        <v>2.8634413369575072E-6</v>
      </c>
      <c r="S72" s="4">
        <v>1</v>
      </c>
      <c r="T72" s="7">
        <f t="shared" si="7"/>
        <v>2.8634413369575072E-6</v>
      </c>
    </row>
    <row r="73" spans="1:23" x14ac:dyDescent="0.2">
      <c r="A73" s="4" t="s">
        <v>109</v>
      </c>
      <c r="B73" s="30"/>
      <c r="C73" s="66">
        <v>49592.5452</v>
      </c>
      <c r="D73" s="66"/>
      <c r="E73" s="7">
        <f t="shared" si="1"/>
        <v>-6922.0015740032641</v>
      </c>
      <c r="F73" s="7">
        <f t="shared" si="2"/>
        <v>-6922</v>
      </c>
      <c r="G73" s="7">
        <f t="shared" si="3"/>
        <v>-5.0183990242658183E-4</v>
      </c>
      <c r="M73" s="4">
        <f>G73</f>
        <v>-5.0183990242658183E-4</v>
      </c>
      <c r="O73" s="7">
        <f t="shared" si="4"/>
        <v>6.9033069490002518E-4</v>
      </c>
      <c r="P73" s="1">
        <f t="shared" si="5"/>
        <v>34574.0452</v>
      </c>
      <c r="Q73" s="1"/>
      <c r="R73" s="7">
        <f t="shared" si="6"/>
        <v>1.4212707331300789E-6</v>
      </c>
      <c r="S73" s="4">
        <v>1</v>
      </c>
      <c r="T73" s="7">
        <f t="shared" si="7"/>
        <v>1.4212707331300789E-6</v>
      </c>
    </row>
    <row r="74" spans="1:23" x14ac:dyDescent="0.2">
      <c r="A74" s="45" t="s">
        <v>124</v>
      </c>
      <c r="B74" s="43"/>
      <c r="C74" s="67">
        <v>49592.545700000002</v>
      </c>
      <c r="D74" s="67"/>
      <c r="E74" s="4">
        <f t="shared" si="1"/>
        <v>-6922.0000057707803</v>
      </c>
      <c r="F74" s="4">
        <f t="shared" si="2"/>
        <v>-6922</v>
      </c>
      <c r="G74" s="23">
        <f t="shared" si="3"/>
        <v>-1.8399005057290196E-6</v>
      </c>
      <c r="O74" s="7">
        <f t="shared" si="4"/>
        <v>6.9033069490002518E-4</v>
      </c>
      <c r="P74" s="1">
        <f t="shared" si="5"/>
        <v>34574.045700000002</v>
      </c>
      <c r="Q74" s="1"/>
      <c r="R74" s="7">
        <f t="shared" si="6"/>
        <v>4.7910013314435628E-7</v>
      </c>
      <c r="S74" s="4">
        <v>0.1</v>
      </c>
      <c r="T74" s="7">
        <f t="shared" si="7"/>
        <v>4.7910013314435628E-8</v>
      </c>
    </row>
    <row r="75" spans="1:23" x14ac:dyDescent="0.2">
      <c r="A75" s="82" t="s">
        <v>138</v>
      </c>
      <c r="B75" s="84"/>
      <c r="C75" s="82">
        <v>49678.718000000001</v>
      </c>
      <c r="D75" s="82" t="s">
        <v>139</v>
      </c>
      <c r="E75" s="4">
        <f t="shared" si="1"/>
        <v>-6651.7236066784535</v>
      </c>
      <c r="F75" s="4">
        <f t="shared" si="2"/>
        <v>-6651.5</v>
      </c>
      <c r="G75" s="23"/>
      <c r="O75" s="7">
        <f t="shared" si="4"/>
        <v>5.6093337302786836E-4</v>
      </c>
      <c r="P75" s="1">
        <f t="shared" si="5"/>
        <v>34660.218000000001</v>
      </c>
      <c r="Q75" s="33">
        <v>-6.6732614519423805E-2</v>
      </c>
      <c r="R75" s="7">
        <f t="shared" si="6"/>
        <v>3.146462489764217E-7</v>
      </c>
      <c r="S75" s="33"/>
      <c r="T75" s="7"/>
    </row>
    <row r="76" spans="1:23" x14ac:dyDescent="0.2">
      <c r="A76" s="82" t="s">
        <v>138</v>
      </c>
      <c r="B76" s="84"/>
      <c r="C76" s="82">
        <v>49783.402000000002</v>
      </c>
      <c r="D76" s="82" t="s">
        <v>139</v>
      </c>
      <c r="E76" s="4">
        <f t="shared" si="1"/>
        <v>-6323.3859092677776</v>
      </c>
      <c r="F76" s="4">
        <f t="shared" si="2"/>
        <v>-6323.5</v>
      </c>
      <c r="G76" s="23"/>
      <c r="O76" s="7">
        <f t="shared" si="4"/>
        <v>3.9742873827720718E-4</v>
      </c>
      <c r="P76" s="1">
        <f t="shared" si="5"/>
        <v>34764.902000000002</v>
      </c>
      <c r="Q76" s="33">
        <v>4.0941454273706768E-2</v>
      </c>
      <c r="R76" s="7">
        <f t="shared" si="6"/>
        <v>1.5794960200861284E-7</v>
      </c>
      <c r="S76" s="33"/>
      <c r="T76" s="7"/>
    </row>
    <row r="77" spans="1:23" x14ac:dyDescent="0.2">
      <c r="A77" s="4" t="s">
        <v>99</v>
      </c>
      <c r="B77" s="30"/>
      <c r="C77" s="66">
        <v>50283.447</v>
      </c>
      <c r="D77" s="66">
        <v>2E-3</v>
      </c>
      <c r="E77" s="4">
        <f t="shared" si="1"/>
        <v>-4755.0122905512671</v>
      </c>
      <c r="F77" s="4">
        <f t="shared" si="2"/>
        <v>-4755</v>
      </c>
      <c r="G77" s="4">
        <f t="shared" ref="G77:G91" si="10">C77-(C$7+F77*C$8)</f>
        <v>-3.9185999048640952E-3</v>
      </c>
      <c r="L77" s="4">
        <f t="shared" ref="L77:L86" si="11">G77</f>
        <v>-3.9185999048640952E-3</v>
      </c>
      <c r="O77" s="4">
        <f t="shared" si="4"/>
        <v>-4.8448379755425524E-4</v>
      </c>
      <c r="P77" s="1">
        <f t="shared" si="5"/>
        <v>35264.947</v>
      </c>
      <c r="Q77" s="1"/>
      <c r="R77" s="7">
        <f t="shared" si="6"/>
        <v>1.1793153438484888E-5</v>
      </c>
      <c r="S77" s="4">
        <v>0.1</v>
      </c>
      <c r="T77" s="7">
        <f t="shared" si="7"/>
        <v>1.1793153438484889E-6</v>
      </c>
    </row>
    <row r="78" spans="1:23" x14ac:dyDescent="0.2">
      <c r="A78" s="4" t="s">
        <v>99</v>
      </c>
      <c r="B78" s="30"/>
      <c r="C78" s="66">
        <v>50285.38</v>
      </c>
      <c r="D78" s="66">
        <v>5.0000000000000001E-3</v>
      </c>
      <c r="E78" s="4">
        <f t="shared" si="1"/>
        <v>-4748.9495037921261</v>
      </c>
      <c r="F78" s="4">
        <f t="shared" si="2"/>
        <v>-4749</v>
      </c>
      <c r="G78" s="4">
        <f t="shared" si="10"/>
        <v>1.6099720094643999E-2</v>
      </c>
      <c r="L78" s="4">
        <f t="shared" si="11"/>
        <v>1.6099720094643999E-2</v>
      </c>
      <c r="O78" s="4">
        <f t="shared" si="4"/>
        <v>-4.8817506924750777E-4</v>
      </c>
      <c r="P78" s="1">
        <f t="shared" si="5"/>
        <v>35266.879999999997</v>
      </c>
      <c r="Q78" s="1"/>
      <c r="R78" s="7">
        <f t="shared" si="6"/>
        <v>2.7515826596825524E-4</v>
      </c>
      <c r="S78" s="4">
        <v>0.1</v>
      </c>
      <c r="T78" s="7">
        <f t="shared" si="7"/>
        <v>2.7515826596825526E-5</v>
      </c>
    </row>
    <row r="79" spans="1:23" x14ac:dyDescent="0.2">
      <c r="A79" s="4" t="s">
        <v>100</v>
      </c>
      <c r="B79" s="30"/>
      <c r="C79" s="66">
        <v>50299.392</v>
      </c>
      <c r="D79" s="66">
        <v>5.0000000000000001E-3</v>
      </c>
      <c r="E79" s="4">
        <f t="shared" si="1"/>
        <v>-4705.001356834433</v>
      </c>
      <c r="F79" s="4">
        <f t="shared" si="2"/>
        <v>-4705</v>
      </c>
      <c r="G79" s="4">
        <f t="shared" si="10"/>
        <v>-4.3259990343358368E-4</v>
      </c>
      <c r="L79" s="4">
        <f t="shared" si="11"/>
        <v>-4.3259990343358368E-4</v>
      </c>
      <c r="O79" s="4">
        <f t="shared" si="4"/>
        <v>-5.1531837623090089E-4</v>
      </c>
      <c r="P79" s="1">
        <f t="shared" si="5"/>
        <v>35280.892</v>
      </c>
      <c r="Q79" s="1"/>
      <c r="R79" s="7">
        <f t="shared" si="6"/>
        <v>6.8423457419205071E-9</v>
      </c>
      <c r="S79" s="4">
        <v>0.1</v>
      </c>
      <c r="T79" s="7">
        <f t="shared" si="7"/>
        <v>6.8423457419205075E-10</v>
      </c>
    </row>
    <row r="80" spans="1:23" x14ac:dyDescent="0.2">
      <c r="A80" s="4" t="s">
        <v>100</v>
      </c>
      <c r="B80" s="30"/>
      <c r="C80" s="66">
        <v>50313.411</v>
      </c>
      <c r="D80" s="66">
        <v>5.0000000000000001E-3</v>
      </c>
      <c r="E80" s="4">
        <f t="shared" si="1"/>
        <v>-4661.0312546220575</v>
      </c>
      <c r="F80" s="4">
        <f t="shared" si="2"/>
        <v>-4661</v>
      </c>
      <c r="G80" s="4">
        <f t="shared" si="10"/>
        <v>-9.9649199037230574E-3</v>
      </c>
      <c r="L80" s="4">
        <f t="shared" si="11"/>
        <v>-9.9649199037230574E-3</v>
      </c>
      <c r="O80" s="4">
        <f t="shared" si="4"/>
        <v>-5.425918901841596E-4</v>
      </c>
      <c r="P80" s="1">
        <f t="shared" si="5"/>
        <v>35294.911</v>
      </c>
      <c r="Q80" s="1"/>
      <c r="R80" s="7">
        <f t="shared" si="6"/>
        <v>8.8780265194719876E-5</v>
      </c>
      <c r="S80" s="4">
        <v>0.1</v>
      </c>
      <c r="T80" s="7">
        <f t="shared" si="7"/>
        <v>8.8780265194719876E-6</v>
      </c>
    </row>
    <row r="81" spans="1:20" x14ac:dyDescent="0.2">
      <c r="A81" s="4" t="s">
        <v>100</v>
      </c>
      <c r="B81" s="30"/>
      <c r="C81" s="66">
        <v>50357.415999999997</v>
      </c>
      <c r="D81" s="66">
        <v>5.0000000000000001E-3</v>
      </c>
      <c r="E81" s="4">
        <f t="shared" si="1"/>
        <v>-4523.0111142514588</v>
      </c>
      <c r="F81" s="4">
        <f t="shared" si="2"/>
        <v>-4523</v>
      </c>
      <c r="G81" s="4">
        <f t="shared" si="10"/>
        <v>-3.543559905665461E-3</v>
      </c>
      <c r="L81" s="4">
        <f t="shared" si="11"/>
        <v>-3.543559905665461E-3</v>
      </c>
      <c r="O81" s="4">
        <f t="shared" si="4"/>
        <v>-6.2897614423981871E-4</v>
      </c>
      <c r="P81" s="1">
        <f t="shared" si="5"/>
        <v>35338.915999999997</v>
      </c>
      <c r="Q81" s="1"/>
      <c r="R81" s="7">
        <f t="shared" si="6"/>
        <v>8.4947985023660455E-6</v>
      </c>
      <c r="S81" s="4">
        <v>0.1</v>
      </c>
      <c r="T81" s="7">
        <f t="shared" si="7"/>
        <v>8.4947985023660462E-7</v>
      </c>
    </row>
    <row r="82" spans="1:20" x14ac:dyDescent="0.2">
      <c r="A82" s="4" t="s">
        <v>100</v>
      </c>
      <c r="B82" s="30"/>
      <c r="C82" s="66">
        <v>50380.368999999999</v>
      </c>
      <c r="D82" s="66">
        <v>5.0000000000000001E-3</v>
      </c>
      <c r="E82" s="4">
        <f t="shared" si="1"/>
        <v>-4451.0198341258656</v>
      </c>
      <c r="F82" s="4">
        <f t="shared" si="2"/>
        <v>-4451</v>
      </c>
      <c r="G82" s="4">
        <f t="shared" si="10"/>
        <v>-6.323719906504266E-3</v>
      </c>
      <c r="L82" s="4">
        <f t="shared" si="11"/>
        <v>-6.323719906504266E-3</v>
      </c>
      <c r="O82" s="4">
        <f t="shared" si="4"/>
        <v>-6.7455464267094842E-4</v>
      </c>
      <c r="P82" s="1">
        <f t="shared" si="5"/>
        <v>35361.868999999999</v>
      </c>
      <c r="Q82" s="1"/>
      <c r="R82" s="7">
        <f t="shared" si="6"/>
        <v>3.1913068178100953E-5</v>
      </c>
      <c r="S82" s="4">
        <v>0.1</v>
      </c>
      <c r="T82" s="7">
        <f t="shared" si="7"/>
        <v>3.1913068178100954E-6</v>
      </c>
    </row>
    <row r="83" spans="1:20" x14ac:dyDescent="0.2">
      <c r="A83" s="4" t="s">
        <v>101</v>
      </c>
      <c r="B83" s="30" t="s">
        <v>112</v>
      </c>
      <c r="C83" s="66">
        <v>50423.256999999998</v>
      </c>
      <c r="D83" s="66">
        <v>4.0000000000000001E-3</v>
      </c>
      <c r="E83" s="4">
        <f t="shared" si="1"/>
        <v>-4316.503125110652</v>
      </c>
      <c r="F83" s="4">
        <f t="shared" si="2"/>
        <v>-4316.5</v>
      </c>
      <c r="G83" s="4">
        <f t="shared" si="10"/>
        <v>-9.9637990206247196E-4</v>
      </c>
      <c r="L83" s="4">
        <f t="shared" si="11"/>
        <v>-9.9637990206247196E-4</v>
      </c>
      <c r="O83" s="4">
        <f t="shared" si="4"/>
        <v>-7.6063179772331048E-4</v>
      </c>
      <c r="P83" s="1">
        <f t="shared" si="5"/>
        <v>35404.756999999998</v>
      </c>
      <c r="Q83" s="1"/>
      <c r="R83" s="7">
        <f t="shared" si="6"/>
        <v>5.5577168699508166E-8</v>
      </c>
      <c r="S83" s="4">
        <v>0.1</v>
      </c>
      <c r="T83" s="7">
        <f t="shared" si="7"/>
        <v>5.5577168699508171E-9</v>
      </c>
    </row>
    <row r="84" spans="1:20" x14ac:dyDescent="0.2">
      <c r="A84" s="4" t="s">
        <v>102</v>
      </c>
      <c r="B84" s="30"/>
      <c r="C84" s="66">
        <v>50673.387000000002</v>
      </c>
      <c r="D84" s="66">
        <v>4.0000000000000001E-3</v>
      </c>
      <c r="E84" s="4">
        <f t="shared" si="1"/>
        <v>-3531.9791457696538</v>
      </c>
      <c r="F84" s="4">
        <f t="shared" si="2"/>
        <v>-3532</v>
      </c>
      <c r="G84" s="4">
        <f t="shared" si="10"/>
        <v>6.6489601013017818E-3</v>
      </c>
      <c r="L84" s="4">
        <f t="shared" si="11"/>
        <v>6.6489601013017818E-3</v>
      </c>
      <c r="O84" s="4">
        <f t="shared" si="4"/>
        <v>-1.2869393752036815E-3</v>
      </c>
      <c r="P84" s="1">
        <f t="shared" si="5"/>
        <v>35654.887000000002</v>
      </c>
      <c r="Q84" s="1"/>
      <c r="R84" s="7">
        <f t="shared" si="6"/>
        <v>6.2978500501199681E-5</v>
      </c>
      <c r="S84" s="4">
        <v>0.1</v>
      </c>
      <c r="T84" s="7">
        <f t="shared" si="7"/>
        <v>6.2978500501199688E-6</v>
      </c>
    </row>
    <row r="85" spans="1:20" x14ac:dyDescent="0.2">
      <c r="A85" s="4" t="s">
        <v>102</v>
      </c>
      <c r="B85" s="30" t="s">
        <v>112</v>
      </c>
      <c r="C85" s="66">
        <v>50684.379000000001</v>
      </c>
      <c r="D85" s="66">
        <v>5.0000000000000001E-3</v>
      </c>
      <c r="E85" s="4">
        <f t="shared" ref="E85:E97" si="12">(C85-C$7)/C$8</f>
        <v>-3497.5031229778465</v>
      </c>
      <c r="F85" s="4">
        <f t="shared" ref="F85:F97" si="13">ROUND(2*E85,0)/2</f>
        <v>-3497.5</v>
      </c>
      <c r="G85" s="4">
        <f t="shared" si="10"/>
        <v>-9.9569989833980799E-4</v>
      </c>
      <c r="L85" s="4">
        <f t="shared" si="11"/>
        <v>-9.9569989833980799E-4</v>
      </c>
      <c r="O85" s="4">
        <f t="shared" ref="O85:O97" si="14">+D$11+D$12*F85+D$13*F85^2</f>
        <v>-1.3110350039608428E-3</v>
      </c>
      <c r="P85" s="1">
        <f t="shared" ref="P85:P97" si="15">C85-15018.5</f>
        <v>35665.879000000001</v>
      </c>
      <c r="Q85" s="1"/>
      <c r="R85" s="7">
        <f t="shared" si="6"/>
        <v>9.9436228837029195E-8</v>
      </c>
      <c r="S85" s="4">
        <v>0.1</v>
      </c>
      <c r="T85" s="7">
        <f t="shared" si="7"/>
        <v>9.9436228837029208E-9</v>
      </c>
    </row>
    <row r="86" spans="1:20" x14ac:dyDescent="0.2">
      <c r="A86" s="4" t="s">
        <v>102</v>
      </c>
      <c r="B86" s="30"/>
      <c r="C86" s="66">
        <v>50688.368000000002</v>
      </c>
      <c r="D86" s="66">
        <v>5.0000000000000001E-3</v>
      </c>
      <c r="E86" s="4">
        <f t="shared" si="12"/>
        <v>-3484.9917642700052</v>
      </c>
      <c r="F86" s="4">
        <f t="shared" si="13"/>
        <v>-3485</v>
      </c>
      <c r="G86" s="4">
        <f t="shared" si="10"/>
        <v>2.6258001016685739E-3</v>
      </c>
      <c r="L86" s="4">
        <f t="shared" si="11"/>
        <v>2.6258001016685739E-3</v>
      </c>
      <c r="O86" s="4">
        <f t="shared" si="14"/>
        <v>-1.3197850605871381E-3</v>
      </c>
      <c r="P86" s="1">
        <f t="shared" si="15"/>
        <v>35669.868000000002</v>
      </c>
      <c r="Q86" s="1"/>
      <c r="R86" s="7">
        <f t="shared" ref="R86:R97" si="16">+(O86-G86)^2</f>
        <v>1.5567642272612433E-5</v>
      </c>
      <c r="S86" s="4">
        <v>0.1</v>
      </c>
      <c r="T86" s="7">
        <f t="shared" ref="T86:T97" si="17">+S86*R86</f>
        <v>1.5567642272612434E-6</v>
      </c>
    </row>
    <row r="87" spans="1:20" x14ac:dyDescent="0.2">
      <c r="A87" s="4" t="s">
        <v>82</v>
      </c>
      <c r="B87" s="43"/>
      <c r="C87" s="65">
        <v>51391.5409</v>
      </c>
      <c r="D87" s="66">
        <v>2.0000000000000001E-4</v>
      </c>
      <c r="E87" s="4">
        <f t="shared" si="12"/>
        <v>-1279.5146057015102</v>
      </c>
      <c r="F87" s="4">
        <f t="shared" si="13"/>
        <v>-1279.5</v>
      </c>
      <c r="G87" s="4">
        <f t="shared" si="10"/>
        <v>-4.6567399040213786E-3</v>
      </c>
      <c r="J87" s="4">
        <f>+G87</f>
        <v>-4.6567399040213786E-3</v>
      </c>
      <c r="O87" s="4">
        <f t="shared" si="14"/>
        <v>-3.0281456521907904E-3</v>
      </c>
      <c r="P87" s="1">
        <f t="shared" si="15"/>
        <v>36373.0409</v>
      </c>
      <c r="Q87" s="1"/>
      <c r="R87" s="7">
        <f t="shared" si="16"/>
        <v>2.6523192370956332E-6</v>
      </c>
      <c r="S87" s="4">
        <v>0.1</v>
      </c>
      <c r="T87" s="7">
        <f t="shared" si="17"/>
        <v>2.6523192370956335E-7</v>
      </c>
    </row>
    <row r="88" spans="1:20" x14ac:dyDescent="0.2">
      <c r="A88" s="21" t="s">
        <v>77</v>
      </c>
      <c r="B88" s="43"/>
      <c r="C88" s="65">
        <v>51622.852099999996</v>
      </c>
      <c r="D88" s="66">
        <v>1E-4</v>
      </c>
      <c r="E88" s="4">
        <f t="shared" si="12"/>
        <v>-554.01513306673894</v>
      </c>
      <c r="F88" s="4">
        <f t="shared" si="13"/>
        <v>-554</v>
      </c>
      <c r="G88" s="4">
        <f t="shared" si="10"/>
        <v>-4.8248799066641368E-3</v>
      </c>
      <c r="K88" s="4">
        <f>G88</f>
        <v>-4.8248799066641368E-3</v>
      </c>
      <c r="O88" s="4">
        <f t="shared" si="14"/>
        <v>-3.6616190553941806E-3</v>
      </c>
      <c r="P88" s="1">
        <f t="shared" si="15"/>
        <v>36604.352099999996</v>
      </c>
      <c r="Q88" s="1"/>
      <c r="R88" s="7">
        <f t="shared" si="16"/>
        <v>1.3531758080973031E-6</v>
      </c>
      <c r="S88" s="4">
        <v>1</v>
      </c>
      <c r="T88" s="4">
        <f t="shared" si="17"/>
        <v>1.3531758080973031E-6</v>
      </c>
    </row>
    <row r="89" spans="1:20" x14ac:dyDescent="0.2">
      <c r="A89" s="21" t="s">
        <v>77</v>
      </c>
      <c r="B89" s="43" t="s">
        <v>112</v>
      </c>
      <c r="C89" s="65">
        <v>51634.809083596338</v>
      </c>
      <c r="D89" s="66">
        <v>1.2E-4</v>
      </c>
      <c r="E89" s="4">
        <f t="shared" si="12"/>
        <v>-516.51247304228593</v>
      </c>
      <c r="F89" s="4">
        <f t="shared" si="13"/>
        <v>-516.5</v>
      </c>
      <c r="G89" s="4">
        <f t="shared" si="10"/>
        <v>-3.9767835623933934E-3</v>
      </c>
      <c r="K89" s="4">
        <f>G89</f>
        <v>-3.9767835623933934E-3</v>
      </c>
      <c r="O89" s="4">
        <f t="shared" si="14"/>
        <v>-3.695324515877198E-3</v>
      </c>
      <c r="P89" s="1">
        <f t="shared" si="15"/>
        <v>36616.309083596338</v>
      </c>
      <c r="Q89" s="1"/>
      <c r="R89" s="7">
        <f t="shared" si="16"/>
        <v>7.9219194865805836E-8</v>
      </c>
      <c r="S89" s="4">
        <v>1</v>
      </c>
      <c r="T89" s="4">
        <f t="shared" si="17"/>
        <v>7.9219194865805836E-8</v>
      </c>
    </row>
    <row r="90" spans="1:20" x14ac:dyDescent="0.2">
      <c r="A90" s="4" t="s">
        <v>109</v>
      </c>
      <c r="B90" s="30"/>
      <c r="C90" s="66">
        <v>51799.483200000002</v>
      </c>
      <c r="D90" s="66"/>
      <c r="E90" s="4">
        <f t="shared" si="12"/>
        <v>-1.7877849932138295E-2</v>
      </c>
      <c r="F90" s="4">
        <f t="shared" si="13"/>
        <v>0</v>
      </c>
      <c r="G90" s="4">
        <f t="shared" si="10"/>
        <v>-5.6999998996616341E-3</v>
      </c>
      <c r="M90" s="4">
        <f>G90</f>
        <v>-5.6999998996616341E-3</v>
      </c>
      <c r="O90" s="4">
        <f t="shared" si="14"/>
        <v>-4.1691833600619229E-3</v>
      </c>
      <c r="P90" s="1">
        <f t="shared" si="15"/>
        <v>36780.983200000002</v>
      </c>
      <c r="Q90" s="1"/>
      <c r="R90" s="7">
        <f t="shared" si="16"/>
        <v>2.3433992779120344E-6</v>
      </c>
      <c r="S90" s="4">
        <v>1</v>
      </c>
      <c r="T90" s="4">
        <f t="shared" si="17"/>
        <v>2.3433992779120344E-6</v>
      </c>
    </row>
    <row r="91" spans="1:20" x14ac:dyDescent="0.2">
      <c r="A91" s="4" t="s">
        <v>109</v>
      </c>
      <c r="B91" s="30"/>
      <c r="C91" s="66">
        <v>51854.323799999998</v>
      </c>
      <c r="D91" s="66"/>
      <c r="E91" s="4">
        <f t="shared" si="12"/>
        <v>171.98774219342101</v>
      </c>
      <c r="F91" s="4">
        <f t="shared" si="13"/>
        <v>172</v>
      </c>
      <c r="G91" s="4">
        <f t="shared" si="10"/>
        <v>-3.9081599024939351E-3</v>
      </c>
      <c r="M91" s="4">
        <f>G91</f>
        <v>-3.9081599024939351E-3</v>
      </c>
      <c r="O91" s="4">
        <f t="shared" si="14"/>
        <v>-4.3309656763614807E-3</v>
      </c>
      <c r="P91" s="1">
        <f t="shared" si="15"/>
        <v>36835.823799999998</v>
      </c>
      <c r="Q91" s="1"/>
      <c r="R91" s="7">
        <f t="shared" si="16"/>
        <v>1.7876472241573412E-7</v>
      </c>
      <c r="S91" s="4">
        <v>1</v>
      </c>
      <c r="T91" s="4">
        <f t="shared" si="17"/>
        <v>1.7876472241573412E-7</v>
      </c>
    </row>
    <row r="92" spans="1:20" x14ac:dyDescent="0.2">
      <c r="A92" s="4" t="s">
        <v>109</v>
      </c>
      <c r="B92" s="30"/>
      <c r="C92" s="66">
        <v>51854.395299999996</v>
      </c>
      <c r="D92" s="66"/>
      <c r="E92" s="4">
        <f t="shared" si="12"/>
        <v>172.21199943773982</v>
      </c>
      <c r="F92" s="4">
        <f t="shared" si="13"/>
        <v>172</v>
      </c>
      <c r="O92" s="4">
        <f t="shared" si="14"/>
        <v>-4.3309656763614807E-3</v>
      </c>
      <c r="P92" s="1">
        <f t="shared" si="15"/>
        <v>36835.895299999996</v>
      </c>
      <c r="Q92" s="33">
        <v>7.2274728212505579E-2</v>
      </c>
      <c r="R92" s="7">
        <f t="shared" si="16"/>
        <v>1.8757263689821257E-5</v>
      </c>
      <c r="S92" s="33">
        <v>0</v>
      </c>
      <c r="T92" s="33">
        <f t="shared" si="17"/>
        <v>0</v>
      </c>
    </row>
    <row r="93" spans="1:20" x14ac:dyDescent="0.2">
      <c r="A93" s="4" t="s">
        <v>109</v>
      </c>
      <c r="B93" s="30"/>
      <c r="C93" s="66">
        <v>51858.307999999997</v>
      </c>
      <c r="D93" s="66"/>
      <c r="E93" s="4">
        <f t="shared" si="12"/>
        <v>184.48404586946759</v>
      </c>
      <c r="F93" s="4">
        <f t="shared" si="13"/>
        <v>184.5</v>
      </c>
      <c r="G93" s="4">
        <f>C93-(C$7+F93*C$8)</f>
        <v>-5.0866599049186334E-3</v>
      </c>
      <c r="M93" s="4">
        <f>G93</f>
        <v>-5.0866599049186334E-3</v>
      </c>
      <c r="O93" s="4">
        <f t="shared" si="14"/>
        <v>-4.3428006663292123E-3</v>
      </c>
      <c r="P93" s="1">
        <f t="shared" si="15"/>
        <v>36839.807999999997</v>
      </c>
      <c r="Q93" s="1"/>
      <c r="R93" s="7">
        <f t="shared" si="16"/>
        <v>5.5332656683483343E-7</v>
      </c>
      <c r="S93" s="4">
        <v>1</v>
      </c>
      <c r="T93" s="4">
        <f t="shared" si="17"/>
        <v>5.5332656683483343E-7</v>
      </c>
    </row>
    <row r="94" spans="1:20" x14ac:dyDescent="0.2">
      <c r="A94" s="47" t="s">
        <v>114</v>
      </c>
      <c r="B94" s="43" t="s">
        <v>112</v>
      </c>
      <c r="C94" s="68">
        <v>51900.394800000002</v>
      </c>
      <c r="D94" s="68">
        <v>2.0000000000000001E-4</v>
      </c>
      <c r="E94" s="4">
        <f t="shared" si="12"/>
        <v>316.48781916228216</v>
      </c>
      <c r="F94" s="4">
        <f t="shared" si="13"/>
        <v>316.5</v>
      </c>
      <c r="G94" s="23">
        <f>C94-(C$7+F94*C$8)</f>
        <v>-3.8836199018987827E-3</v>
      </c>
      <c r="J94" s="4">
        <f>G94</f>
        <v>-3.8836199018987827E-3</v>
      </c>
      <c r="O94" s="4">
        <f t="shared" si="14"/>
        <v>-4.4684195776775156E-3</v>
      </c>
      <c r="P94" s="1">
        <f t="shared" si="15"/>
        <v>36881.894800000002</v>
      </c>
      <c r="Q94" s="1"/>
      <c r="R94" s="7">
        <f t="shared" si="16"/>
        <v>3.419906607909111E-7</v>
      </c>
      <c r="S94" s="4">
        <v>1</v>
      </c>
      <c r="T94" s="4">
        <f t="shared" si="17"/>
        <v>3.419906607909111E-7</v>
      </c>
    </row>
    <row r="95" spans="1:20" x14ac:dyDescent="0.2">
      <c r="A95" s="21" t="s">
        <v>79</v>
      </c>
      <c r="B95" s="43" t="s">
        <v>112</v>
      </c>
      <c r="C95" s="65">
        <v>51935.784679999997</v>
      </c>
      <c r="D95" s="69">
        <v>6.9999999999999994E-5</v>
      </c>
      <c r="E95" s="4">
        <f t="shared" si="12"/>
        <v>427.48693756469731</v>
      </c>
      <c r="F95" s="4">
        <f t="shared" si="13"/>
        <v>427.5</v>
      </c>
      <c r="G95" s="4">
        <f>C95-(C$7+F95*C$8)</f>
        <v>-4.1646999015938491E-3</v>
      </c>
      <c r="K95" s="4">
        <f>G95</f>
        <v>-4.1646999015938491E-3</v>
      </c>
      <c r="O95" s="4">
        <f t="shared" si="14"/>
        <v>-4.5749607057633257E-3</v>
      </c>
      <c r="P95" s="1">
        <f t="shared" si="15"/>
        <v>36917.284679999997</v>
      </c>
      <c r="Q95" s="1"/>
      <c r="R95" s="7">
        <f t="shared" si="16"/>
        <v>1.6831392743778565E-7</v>
      </c>
      <c r="S95" s="4">
        <v>1</v>
      </c>
      <c r="T95" s="4">
        <f t="shared" si="17"/>
        <v>1.6831392743778565E-7</v>
      </c>
    </row>
    <row r="96" spans="1:20" x14ac:dyDescent="0.2">
      <c r="A96" s="21" t="s">
        <v>79</v>
      </c>
      <c r="B96" s="43" t="s">
        <v>112</v>
      </c>
      <c r="C96" s="65">
        <v>51957.783066969365</v>
      </c>
      <c r="D96" s="69">
        <v>1.3999999999999999E-4</v>
      </c>
      <c r="E96" s="4">
        <f t="shared" si="12"/>
        <v>496.48410737356193</v>
      </c>
      <c r="F96" s="4">
        <f t="shared" si="13"/>
        <v>496.5</v>
      </c>
      <c r="G96" s="4">
        <f>C96-(C$7+F96*C$8)</f>
        <v>-5.0670505370362662E-3</v>
      </c>
      <c r="K96" s="4">
        <f>G96</f>
        <v>-5.0670505370362662E-3</v>
      </c>
      <c r="O96" s="4">
        <f t="shared" si="14"/>
        <v>-4.6416066322608534E-3</v>
      </c>
      <c r="P96" s="1">
        <f t="shared" si="15"/>
        <v>36939.283066969365</v>
      </c>
      <c r="Q96" s="1"/>
      <c r="R96" s="7">
        <f t="shared" si="16"/>
        <v>1.8100251611055047E-7</v>
      </c>
      <c r="S96" s="4">
        <v>1</v>
      </c>
      <c r="T96" s="4">
        <f t="shared" si="17"/>
        <v>1.8100251611055047E-7</v>
      </c>
    </row>
    <row r="97" spans="1:20" x14ac:dyDescent="0.2">
      <c r="A97" s="47" t="s">
        <v>115</v>
      </c>
      <c r="B97" s="43" t="s">
        <v>112</v>
      </c>
      <c r="C97" s="68">
        <v>51968.305399999997</v>
      </c>
      <c r="D97" s="68">
        <v>1E-4</v>
      </c>
      <c r="E97" s="4">
        <f t="shared" si="12"/>
        <v>529.48703617515685</v>
      </c>
      <c r="F97" s="4">
        <f t="shared" si="13"/>
        <v>529.5</v>
      </c>
      <c r="G97" s="23">
        <f>C97-(C$7+F97*C$8)</f>
        <v>-4.1332599066663533E-3</v>
      </c>
      <c r="J97" s="4">
        <f>G97</f>
        <v>-4.1332599066663533E-3</v>
      </c>
      <c r="O97" s="4">
        <f t="shared" si="14"/>
        <v>-4.6735939623068446E-3</v>
      </c>
      <c r="P97" s="1">
        <f t="shared" si="15"/>
        <v>36949.805399999997</v>
      </c>
      <c r="Q97" s="1"/>
      <c r="R97" s="7">
        <f t="shared" si="16"/>
        <v>2.9196089168490155E-7</v>
      </c>
      <c r="S97" s="4">
        <v>1</v>
      </c>
      <c r="T97" s="4">
        <f t="shared" si="17"/>
        <v>2.9196089168490155E-7</v>
      </c>
    </row>
    <row r="98" spans="1:20" x14ac:dyDescent="0.2">
      <c r="C98" s="64"/>
      <c r="D98" s="64"/>
      <c r="P98" s="1"/>
      <c r="Q98" s="1"/>
    </row>
    <row r="99" spans="1:20" x14ac:dyDescent="0.2">
      <c r="C99" s="64"/>
      <c r="D99" s="64"/>
      <c r="P99" s="1"/>
      <c r="Q99" s="1"/>
    </row>
    <row r="100" spans="1:20" x14ac:dyDescent="0.2">
      <c r="C100" s="62"/>
      <c r="D100" s="62"/>
      <c r="P100" s="1"/>
      <c r="Q100" s="1"/>
    </row>
    <row r="101" spans="1:20" x14ac:dyDescent="0.2">
      <c r="C101" s="62"/>
      <c r="D101" s="62"/>
      <c r="P101" s="1"/>
      <c r="Q101" s="1"/>
    </row>
    <row r="102" spans="1:20" x14ac:dyDescent="0.2">
      <c r="C102" s="62"/>
      <c r="D102" s="62"/>
      <c r="P102" s="1"/>
      <c r="Q102" s="1"/>
    </row>
    <row r="103" spans="1:20" x14ac:dyDescent="0.2">
      <c r="C103" s="62"/>
      <c r="D103" s="62"/>
      <c r="P103" s="1"/>
      <c r="Q103" s="1"/>
    </row>
    <row r="104" spans="1:20" x14ac:dyDescent="0.2">
      <c r="C104" s="62"/>
      <c r="D104" s="62"/>
      <c r="P104" s="1"/>
      <c r="Q104" s="1"/>
    </row>
    <row r="105" spans="1:20" x14ac:dyDescent="0.2">
      <c r="C105" s="62"/>
      <c r="D105" s="62"/>
      <c r="P105" s="1"/>
      <c r="Q105" s="1"/>
    </row>
    <row r="106" spans="1:20" x14ac:dyDescent="0.2">
      <c r="C106" s="62"/>
      <c r="D106" s="62"/>
      <c r="P106" s="1"/>
      <c r="Q106" s="1"/>
    </row>
    <row r="107" spans="1:20" x14ac:dyDescent="0.2">
      <c r="C107" s="62"/>
      <c r="D107" s="62"/>
      <c r="P107" s="1"/>
      <c r="Q107" s="1"/>
    </row>
    <row r="108" spans="1:20" x14ac:dyDescent="0.2">
      <c r="C108" s="62"/>
      <c r="D108" s="62"/>
      <c r="P108" s="1"/>
      <c r="Q108" s="1"/>
    </row>
    <row r="109" spans="1:20" x14ac:dyDescent="0.2">
      <c r="C109" s="62"/>
      <c r="D109" s="62"/>
      <c r="P109" s="1"/>
      <c r="Q109" s="1"/>
    </row>
    <row r="110" spans="1:20" x14ac:dyDescent="0.2">
      <c r="C110" s="62"/>
      <c r="D110" s="62"/>
      <c r="P110" s="1"/>
      <c r="Q110" s="1"/>
    </row>
    <row r="111" spans="1:20" x14ac:dyDescent="0.2">
      <c r="C111" s="62"/>
      <c r="D111" s="62"/>
      <c r="P111" s="1"/>
      <c r="Q111" s="1"/>
    </row>
    <row r="112" spans="1:20" x14ac:dyDescent="0.2">
      <c r="C112" s="62"/>
      <c r="D112" s="62"/>
      <c r="P112" s="1"/>
      <c r="Q112" s="1"/>
    </row>
    <row r="113" spans="3:17" x14ac:dyDescent="0.2">
      <c r="C113" s="62"/>
      <c r="D113" s="62"/>
      <c r="P113" s="1"/>
      <c r="Q113" s="1"/>
    </row>
    <row r="114" spans="3:17" x14ac:dyDescent="0.2">
      <c r="C114" s="62"/>
      <c r="D114" s="62"/>
      <c r="P114" s="1"/>
      <c r="Q114" s="1"/>
    </row>
    <row r="115" spans="3:17" x14ac:dyDescent="0.2">
      <c r="C115" s="62"/>
      <c r="D115" s="62"/>
      <c r="P115" s="1"/>
      <c r="Q115" s="1"/>
    </row>
    <row r="116" spans="3:17" x14ac:dyDescent="0.2">
      <c r="C116" s="62"/>
      <c r="D116" s="62"/>
      <c r="P116" s="1"/>
      <c r="Q116" s="1"/>
    </row>
    <row r="117" spans="3:17" x14ac:dyDescent="0.2">
      <c r="C117" s="62"/>
      <c r="D117" s="62"/>
      <c r="P117" s="1"/>
      <c r="Q117" s="1"/>
    </row>
    <row r="118" spans="3:17" x14ac:dyDescent="0.2">
      <c r="C118" s="62"/>
      <c r="D118" s="62"/>
      <c r="P118" s="1"/>
      <c r="Q118" s="1"/>
    </row>
    <row r="119" spans="3:17" x14ac:dyDescent="0.2">
      <c r="C119" s="62"/>
      <c r="D119" s="62"/>
      <c r="P119" s="1"/>
      <c r="Q119" s="1"/>
    </row>
    <row r="120" spans="3:17" x14ac:dyDescent="0.2">
      <c r="C120" s="62"/>
      <c r="D120" s="62"/>
      <c r="P120" s="1"/>
      <c r="Q120" s="1"/>
    </row>
    <row r="121" spans="3:17" x14ac:dyDescent="0.2">
      <c r="C121" s="62"/>
      <c r="D121" s="62"/>
      <c r="P121" s="1"/>
      <c r="Q121" s="1"/>
    </row>
    <row r="122" spans="3:17" x14ac:dyDescent="0.2">
      <c r="C122" s="62"/>
      <c r="D122" s="62"/>
      <c r="P122" s="1"/>
      <c r="Q122" s="1"/>
    </row>
    <row r="123" spans="3:17" x14ac:dyDescent="0.2">
      <c r="C123" s="62"/>
      <c r="D123" s="62"/>
      <c r="P123" s="1"/>
      <c r="Q123" s="1"/>
    </row>
    <row r="124" spans="3:17" x14ac:dyDescent="0.2">
      <c r="C124" s="62"/>
      <c r="D124" s="62"/>
      <c r="P124" s="1"/>
      <c r="Q124" s="1"/>
    </row>
    <row r="125" spans="3:17" x14ac:dyDescent="0.2">
      <c r="C125" s="62"/>
      <c r="D125" s="62"/>
      <c r="P125" s="1"/>
      <c r="Q125" s="1"/>
    </row>
    <row r="126" spans="3:17" x14ac:dyDescent="0.2">
      <c r="C126" s="62"/>
      <c r="D126" s="62"/>
      <c r="P126" s="1"/>
      <c r="Q126" s="1"/>
    </row>
    <row r="127" spans="3:17" x14ac:dyDescent="0.2">
      <c r="C127" s="62"/>
      <c r="D127" s="62"/>
      <c r="P127" s="1"/>
      <c r="Q127" s="1"/>
    </row>
    <row r="128" spans="3:17" x14ac:dyDescent="0.2">
      <c r="C128" s="62"/>
      <c r="D128" s="62"/>
      <c r="P128" s="1"/>
      <c r="Q128" s="1"/>
    </row>
    <row r="129" spans="3:17" x14ac:dyDescent="0.2">
      <c r="C129" s="62"/>
      <c r="D129" s="62"/>
      <c r="P129" s="1"/>
      <c r="Q129" s="1"/>
    </row>
    <row r="130" spans="3:17" x14ac:dyDescent="0.2">
      <c r="C130" s="62"/>
      <c r="D130" s="62"/>
      <c r="P130" s="1"/>
      <c r="Q130" s="1"/>
    </row>
    <row r="131" spans="3:17" x14ac:dyDescent="0.2">
      <c r="C131" s="62"/>
      <c r="D131" s="62"/>
      <c r="P131" s="1"/>
      <c r="Q131" s="1"/>
    </row>
    <row r="132" spans="3:17" x14ac:dyDescent="0.2">
      <c r="C132" s="62"/>
      <c r="D132" s="62"/>
      <c r="P132" s="1"/>
      <c r="Q132" s="1"/>
    </row>
    <row r="133" spans="3:17" x14ac:dyDescent="0.2">
      <c r="C133" s="62"/>
      <c r="D133" s="62"/>
      <c r="P133" s="1"/>
      <c r="Q133" s="1"/>
    </row>
    <row r="134" spans="3:17" x14ac:dyDescent="0.2">
      <c r="C134" s="62"/>
      <c r="D134" s="62"/>
      <c r="P134" s="1"/>
      <c r="Q134" s="1"/>
    </row>
    <row r="135" spans="3:17" x14ac:dyDescent="0.2">
      <c r="C135" s="62"/>
      <c r="D135" s="62"/>
      <c r="P135" s="1"/>
      <c r="Q135" s="1"/>
    </row>
    <row r="136" spans="3:17" x14ac:dyDescent="0.2">
      <c r="C136" s="62"/>
      <c r="D136" s="62"/>
      <c r="P136" s="1"/>
      <c r="Q136" s="1"/>
    </row>
    <row r="137" spans="3:17" x14ac:dyDescent="0.2">
      <c r="C137" s="62"/>
      <c r="D137" s="62"/>
      <c r="P137" s="1"/>
      <c r="Q137" s="1"/>
    </row>
    <row r="138" spans="3:17" x14ac:dyDescent="0.2">
      <c r="C138" s="62"/>
      <c r="D138" s="62"/>
      <c r="P138" s="1"/>
      <c r="Q138" s="1"/>
    </row>
    <row r="139" spans="3:17" x14ac:dyDescent="0.2">
      <c r="C139" s="62"/>
      <c r="D139" s="62"/>
      <c r="P139" s="1"/>
      <c r="Q139" s="1"/>
    </row>
    <row r="140" spans="3:17" x14ac:dyDescent="0.2">
      <c r="C140" s="62"/>
      <c r="D140" s="62"/>
      <c r="P140" s="1"/>
      <c r="Q140" s="1"/>
    </row>
    <row r="141" spans="3:17" x14ac:dyDescent="0.2">
      <c r="C141" s="62"/>
      <c r="D141" s="62"/>
      <c r="P141" s="1"/>
      <c r="Q141" s="1"/>
    </row>
    <row r="142" spans="3:17" x14ac:dyDescent="0.2">
      <c r="C142" s="62"/>
      <c r="D142" s="62"/>
      <c r="P142" s="1"/>
      <c r="Q142" s="1"/>
    </row>
    <row r="143" spans="3:17" x14ac:dyDescent="0.2">
      <c r="C143" s="62"/>
      <c r="D143" s="62"/>
      <c r="P143" s="1"/>
      <c r="Q143" s="1"/>
    </row>
    <row r="144" spans="3:17" x14ac:dyDescent="0.2">
      <c r="C144" s="62"/>
      <c r="D144" s="62"/>
      <c r="P144" s="1"/>
      <c r="Q144" s="1"/>
    </row>
    <row r="145" spans="3:17" x14ac:dyDescent="0.2">
      <c r="C145" s="62"/>
      <c r="D145" s="62"/>
      <c r="P145" s="1"/>
      <c r="Q145" s="1"/>
    </row>
    <row r="146" spans="3:17" x14ac:dyDescent="0.2">
      <c r="C146" s="62"/>
      <c r="D146" s="62"/>
      <c r="P146" s="1"/>
      <c r="Q146" s="1"/>
    </row>
    <row r="147" spans="3:17" x14ac:dyDescent="0.2">
      <c r="C147" s="62"/>
      <c r="D147" s="62"/>
      <c r="P147" s="1"/>
      <c r="Q147" s="1"/>
    </row>
    <row r="148" spans="3:17" x14ac:dyDescent="0.2">
      <c r="C148" s="62"/>
      <c r="D148" s="62"/>
      <c r="P148" s="1"/>
      <c r="Q148" s="1"/>
    </row>
    <row r="149" spans="3:17" x14ac:dyDescent="0.2">
      <c r="C149" s="62"/>
      <c r="D149" s="62"/>
      <c r="P149" s="1"/>
      <c r="Q149" s="1"/>
    </row>
    <row r="150" spans="3:17" x14ac:dyDescent="0.2">
      <c r="C150" s="62"/>
      <c r="D150" s="62"/>
      <c r="P150" s="1"/>
      <c r="Q150" s="1"/>
    </row>
    <row r="151" spans="3:17" x14ac:dyDescent="0.2">
      <c r="C151" s="62"/>
      <c r="D151" s="62"/>
      <c r="P151" s="1"/>
      <c r="Q151" s="1"/>
    </row>
    <row r="152" spans="3:17" x14ac:dyDescent="0.2">
      <c r="C152" s="62"/>
      <c r="D152" s="62"/>
      <c r="P152" s="1"/>
      <c r="Q152" s="1"/>
    </row>
    <row r="153" spans="3:17" x14ac:dyDescent="0.2">
      <c r="C153" s="62"/>
      <c r="D153" s="62"/>
      <c r="P153" s="1"/>
      <c r="Q153" s="1"/>
    </row>
    <row r="154" spans="3:17" x14ac:dyDescent="0.2">
      <c r="C154" s="62"/>
      <c r="D154" s="62"/>
      <c r="P154" s="1"/>
      <c r="Q154" s="1"/>
    </row>
    <row r="155" spans="3:17" x14ac:dyDescent="0.2">
      <c r="C155" s="62"/>
      <c r="D155" s="62"/>
      <c r="P155" s="1"/>
      <c r="Q155" s="1"/>
    </row>
    <row r="156" spans="3:17" x14ac:dyDescent="0.2">
      <c r="C156" s="62"/>
      <c r="D156" s="62"/>
      <c r="P156" s="1"/>
      <c r="Q156" s="1"/>
    </row>
    <row r="157" spans="3:17" x14ac:dyDescent="0.2">
      <c r="C157" s="62"/>
      <c r="D157" s="62"/>
      <c r="P157" s="1"/>
      <c r="Q157" s="1"/>
    </row>
    <row r="158" spans="3:17" x14ac:dyDescent="0.2">
      <c r="C158" s="62"/>
      <c r="D158" s="62"/>
      <c r="P158" s="1"/>
      <c r="Q158" s="1"/>
    </row>
    <row r="159" spans="3:17" x14ac:dyDescent="0.2">
      <c r="C159" s="62"/>
      <c r="D159" s="62"/>
      <c r="P159" s="1"/>
      <c r="Q159" s="1"/>
    </row>
    <row r="160" spans="3:17" x14ac:dyDescent="0.2">
      <c r="C160" s="62"/>
      <c r="D160" s="62"/>
      <c r="P160" s="1"/>
      <c r="Q160" s="1"/>
    </row>
    <row r="161" spans="3:17" x14ac:dyDescent="0.2">
      <c r="C161" s="62"/>
      <c r="D161" s="62"/>
      <c r="P161" s="1"/>
      <c r="Q161" s="1"/>
    </row>
    <row r="162" spans="3:17" x14ac:dyDescent="0.2">
      <c r="C162" s="62"/>
      <c r="D162" s="62"/>
      <c r="P162" s="1"/>
      <c r="Q162" s="1"/>
    </row>
    <row r="163" spans="3:17" x14ac:dyDescent="0.2">
      <c r="C163" s="62"/>
      <c r="D163" s="62"/>
      <c r="P163" s="1"/>
      <c r="Q163" s="1"/>
    </row>
    <row r="164" spans="3:17" x14ac:dyDescent="0.2">
      <c r="C164" s="62"/>
      <c r="D164" s="62"/>
      <c r="P164" s="1"/>
      <c r="Q164" s="1"/>
    </row>
    <row r="165" spans="3:17" x14ac:dyDescent="0.2">
      <c r="C165" s="62"/>
      <c r="D165" s="62"/>
      <c r="P165" s="1"/>
      <c r="Q165" s="1"/>
    </row>
    <row r="166" spans="3:17" x14ac:dyDescent="0.2">
      <c r="C166" s="62"/>
      <c r="D166" s="62"/>
      <c r="P166" s="1"/>
      <c r="Q166" s="1"/>
    </row>
    <row r="167" spans="3:17" x14ac:dyDescent="0.2">
      <c r="C167" s="62"/>
      <c r="D167" s="62"/>
      <c r="P167" s="1"/>
      <c r="Q167" s="1"/>
    </row>
    <row r="168" spans="3:17" x14ac:dyDescent="0.2">
      <c r="C168" s="62"/>
      <c r="D168" s="62"/>
      <c r="P168" s="1"/>
      <c r="Q168" s="1"/>
    </row>
    <row r="169" spans="3:17" x14ac:dyDescent="0.2">
      <c r="C169" s="62"/>
      <c r="D169" s="62"/>
      <c r="P169" s="1"/>
      <c r="Q169" s="1"/>
    </row>
    <row r="170" spans="3:17" x14ac:dyDescent="0.2">
      <c r="C170" s="62"/>
      <c r="D170" s="62"/>
      <c r="P170" s="1"/>
      <c r="Q170" s="1"/>
    </row>
    <row r="171" spans="3:17" x14ac:dyDescent="0.2">
      <c r="C171" s="62"/>
      <c r="D171" s="62"/>
      <c r="P171" s="1"/>
      <c r="Q171" s="1"/>
    </row>
    <row r="172" spans="3:17" x14ac:dyDescent="0.2">
      <c r="C172" s="62"/>
      <c r="D172" s="62"/>
      <c r="P172" s="1"/>
      <c r="Q172" s="1"/>
    </row>
    <row r="173" spans="3:17" x14ac:dyDescent="0.2">
      <c r="C173" s="62"/>
      <c r="D173" s="62"/>
      <c r="P173" s="1"/>
      <c r="Q173" s="1"/>
    </row>
    <row r="174" spans="3:17" x14ac:dyDescent="0.2">
      <c r="C174" s="62"/>
      <c r="D174" s="62"/>
      <c r="P174" s="1"/>
      <c r="Q174" s="1"/>
    </row>
    <row r="175" spans="3:17" x14ac:dyDescent="0.2">
      <c r="C175" s="62"/>
      <c r="D175" s="62"/>
      <c r="P175" s="1"/>
      <c r="Q175" s="1"/>
    </row>
    <row r="176" spans="3:17" x14ac:dyDescent="0.2">
      <c r="C176" s="62"/>
      <c r="D176" s="62"/>
      <c r="P176" s="1"/>
      <c r="Q176" s="1"/>
    </row>
    <row r="177" spans="3:17" x14ac:dyDescent="0.2">
      <c r="C177" s="62"/>
      <c r="D177" s="62"/>
      <c r="P177" s="1"/>
      <c r="Q177" s="1"/>
    </row>
    <row r="178" spans="3:17" x14ac:dyDescent="0.2">
      <c r="C178" s="62"/>
      <c r="D178" s="62"/>
      <c r="P178" s="1"/>
      <c r="Q178" s="1"/>
    </row>
    <row r="179" spans="3:17" x14ac:dyDescent="0.2">
      <c r="C179" s="62"/>
      <c r="D179" s="62"/>
      <c r="P179" s="1"/>
      <c r="Q179" s="1"/>
    </row>
    <row r="180" spans="3:17" x14ac:dyDescent="0.2">
      <c r="C180" s="62"/>
      <c r="D180" s="62"/>
      <c r="P180" s="1"/>
      <c r="Q180" s="1"/>
    </row>
    <row r="181" spans="3:17" x14ac:dyDescent="0.2">
      <c r="C181" s="62"/>
      <c r="D181" s="62"/>
      <c r="P181" s="1"/>
      <c r="Q181" s="1"/>
    </row>
    <row r="182" spans="3:17" x14ac:dyDescent="0.2">
      <c r="C182" s="62"/>
      <c r="D182" s="62"/>
      <c r="P182" s="1"/>
      <c r="Q182" s="1"/>
    </row>
    <row r="183" spans="3:17" x14ac:dyDescent="0.2">
      <c r="C183" s="62"/>
      <c r="D183" s="62"/>
      <c r="P183" s="1"/>
      <c r="Q183" s="1"/>
    </row>
    <row r="184" spans="3:17" x14ac:dyDescent="0.2">
      <c r="C184" s="62"/>
      <c r="D184" s="62"/>
      <c r="P184" s="1"/>
      <c r="Q184" s="1"/>
    </row>
    <row r="185" spans="3:17" x14ac:dyDescent="0.2">
      <c r="C185" s="62"/>
      <c r="D185" s="62"/>
      <c r="P185" s="1"/>
      <c r="Q185" s="1"/>
    </row>
    <row r="186" spans="3:17" x14ac:dyDescent="0.2">
      <c r="C186" s="62"/>
      <c r="D186" s="62"/>
      <c r="P186" s="1"/>
      <c r="Q186" s="1"/>
    </row>
    <row r="187" spans="3:17" x14ac:dyDescent="0.2">
      <c r="C187" s="62"/>
      <c r="D187" s="62"/>
      <c r="P187" s="1"/>
      <c r="Q187" s="1"/>
    </row>
    <row r="188" spans="3:17" x14ac:dyDescent="0.2">
      <c r="C188" s="62"/>
      <c r="D188" s="62"/>
      <c r="P188" s="1"/>
      <c r="Q188" s="1"/>
    </row>
    <row r="189" spans="3:17" x14ac:dyDescent="0.2">
      <c r="C189" s="62"/>
      <c r="D189" s="62"/>
      <c r="P189" s="1"/>
      <c r="Q189" s="1"/>
    </row>
    <row r="190" spans="3:17" x14ac:dyDescent="0.2">
      <c r="C190" s="62"/>
      <c r="D190" s="62"/>
      <c r="P190" s="1"/>
      <c r="Q190" s="1"/>
    </row>
    <row r="191" spans="3:17" x14ac:dyDescent="0.2">
      <c r="C191" s="62"/>
      <c r="D191" s="62"/>
      <c r="P191" s="1"/>
      <c r="Q191" s="1"/>
    </row>
    <row r="192" spans="3:17" x14ac:dyDescent="0.2">
      <c r="C192" s="62"/>
      <c r="D192" s="62"/>
      <c r="P192" s="1"/>
      <c r="Q192" s="1"/>
    </row>
    <row r="193" spans="3:17" x14ac:dyDescent="0.2">
      <c r="C193" s="62"/>
      <c r="D193" s="62"/>
      <c r="P193" s="1"/>
      <c r="Q193" s="1"/>
    </row>
    <row r="194" spans="3:17" x14ac:dyDescent="0.2">
      <c r="C194" s="62"/>
      <c r="D194" s="62"/>
      <c r="P194" s="1"/>
      <c r="Q194" s="1"/>
    </row>
    <row r="195" spans="3:17" x14ac:dyDescent="0.2">
      <c r="C195" s="62"/>
      <c r="D195" s="62"/>
      <c r="P195" s="1"/>
      <c r="Q195" s="1"/>
    </row>
    <row r="196" spans="3:17" x14ac:dyDescent="0.2">
      <c r="C196" s="62"/>
      <c r="D196" s="62"/>
      <c r="P196" s="1"/>
      <c r="Q196" s="1"/>
    </row>
    <row r="197" spans="3:17" x14ac:dyDescent="0.2">
      <c r="C197" s="62"/>
      <c r="D197" s="62"/>
      <c r="P197" s="1"/>
      <c r="Q197" s="1"/>
    </row>
    <row r="198" spans="3:17" x14ac:dyDescent="0.2">
      <c r="C198" s="62"/>
      <c r="D198" s="62"/>
      <c r="P198" s="1"/>
      <c r="Q198" s="1"/>
    </row>
    <row r="199" spans="3:17" x14ac:dyDescent="0.2">
      <c r="C199" s="62"/>
      <c r="D199" s="62"/>
      <c r="P199" s="1"/>
      <c r="Q199" s="1"/>
    </row>
    <row r="200" spans="3:17" x14ac:dyDescent="0.2">
      <c r="C200" s="62"/>
      <c r="D200" s="62"/>
      <c r="P200" s="1"/>
      <c r="Q200" s="1"/>
    </row>
    <row r="201" spans="3:17" x14ac:dyDescent="0.2">
      <c r="C201" s="62"/>
      <c r="D201" s="62"/>
      <c r="P201" s="1"/>
      <c r="Q201" s="1"/>
    </row>
    <row r="202" spans="3:17" x14ac:dyDescent="0.2">
      <c r="C202" s="62"/>
      <c r="D202" s="62"/>
      <c r="P202" s="1"/>
      <c r="Q202" s="1"/>
    </row>
    <row r="203" spans="3:17" x14ac:dyDescent="0.2">
      <c r="C203" s="62"/>
      <c r="D203" s="62"/>
      <c r="P203" s="1"/>
      <c r="Q203" s="1"/>
    </row>
    <row r="204" spans="3:17" x14ac:dyDescent="0.2">
      <c r="C204" s="62"/>
      <c r="D204" s="62"/>
      <c r="P204" s="1"/>
      <c r="Q204" s="1"/>
    </row>
    <row r="205" spans="3:17" x14ac:dyDescent="0.2">
      <c r="C205" s="62"/>
      <c r="D205" s="62"/>
      <c r="P205" s="1"/>
      <c r="Q205" s="1"/>
    </row>
    <row r="206" spans="3:17" x14ac:dyDescent="0.2">
      <c r="C206" s="62"/>
      <c r="D206" s="62"/>
      <c r="P206" s="1"/>
      <c r="Q206" s="1"/>
    </row>
    <row r="207" spans="3:17" x14ac:dyDescent="0.2">
      <c r="C207" s="62"/>
      <c r="D207" s="62"/>
      <c r="P207" s="1"/>
      <c r="Q207" s="1"/>
    </row>
    <row r="208" spans="3:17" x14ac:dyDescent="0.2">
      <c r="C208" s="62"/>
      <c r="D208" s="62"/>
      <c r="P208" s="1"/>
      <c r="Q208" s="1"/>
    </row>
    <row r="209" spans="3:17" x14ac:dyDescent="0.2">
      <c r="C209" s="62"/>
      <c r="D209" s="62"/>
      <c r="P209" s="1"/>
      <c r="Q209" s="1"/>
    </row>
    <row r="210" spans="3:17" x14ac:dyDescent="0.2">
      <c r="C210" s="62"/>
      <c r="D210" s="62"/>
      <c r="P210" s="1"/>
      <c r="Q210" s="1"/>
    </row>
    <row r="211" spans="3:17" x14ac:dyDescent="0.2">
      <c r="C211" s="62"/>
      <c r="D211" s="62"/>
      <c r="P211" s="1"/>
      <c r="Q211" s="1"/>
    </row>
    <row r="212" spans="3:17" x14ac:dyDescent="0.2">
      <c r="C212" s="62"/>
      <c r="D212" s="62"/>
      <c r="P212" s="1"/>
      <c r="Q212" s="1"/>
    </row>
    <row r="213" spans="3:17" x14ac:dyDescent="0.2">
      <c r="C213" s="62"/>
      <c r="D213" s="62"/>
      <c r="P213" s="1"/>
      <c r="Q213" s="1"/>
    </row>
    <row r="214" spans="3:17" x14ac:dyDescent="0.2">
      <c r="C214" s="62"/>
      <c r="D214" s="62"/>
      <c r="P214" s="1"/>
      <c r="Q214" s="1"/>
    </row>
    <row r="215" spans="3:17" x14ac:dyDescent="0.2">
      <c r="C215" s="62"/>
      <c r="D215" s="62"/>
      <c r="P215" s="1"/>
      <c r="Q215" s="1"/>
    </row>
    <row r="216" spans="3:17" x14ac:dyDescent="0.2">
      <c r="C216" s="62"/>
      <c r="D216" s="62"/>
      <c r="P216" s="1"/>
      <c r="Q216" s="1"/>
    </row>
    <row r="217" spans="3:17" x14ac:dyDescent="0.2">
      <c r="C217" s="62"/>
      <c r="D217" s="62"/>
      <c r="P217" s="1"/>
      <c r="Q217" s="1"/>
    </row>
    <row r="218" spans="3:17" x14ac:dyDescent="0.2">
      <c r="C218" s="62"/>
      <c r="D218" s="62"/>
      <c r="P218" s="1"/>
      <c r="Q218" s="1"/>
    </row>
    <row r="219" spans="3:17" x14ac:dyDescent="0.2">
      <c r="C219" s="62"/>
      <c r="D219" s="62"/>
      <c r="P219" s="1"/>
      <c r="Q219" s="1"/>
    </row>
    <row r="220" spans="3:17" x14ac:dyDescent="0.2">
      <c r="C220" s="62"/>
      <c r="D220" s="62"/>
      <c r="P220" s="1"/>
      <c r="Q220" s="1"/>
    </row>
    <row r="221" spans="3:17" x14ac:dyDescent="0.2">
      <c r="C221" s="62"/>
      <c r="D221" s="62"/>
      <c r="P221" s="1"/>
      <c r="Q221" s="1"/>
    </row>
    <row r="222" spans="3:17" x14ac:dyDescent="0.2">
      <c r="C222" s="62"/>
      <c r="D222" s="62"/>
      <c r="P222" s="1"/>
      <c r="Q222" s="1"/>
    </row>
    <row r="223" spans="3:17" x14ac:dyDescent="0.2">
      <c r="C223" s="62"/>
      <c r="D223" s="62"/>
      <c r="P223" s="1"/>
      <c r="Q223" s="1"/>
    </row>
    <row r="224" spans="3:17" x14ac:dyDescent="0.2">
      <c r="C224" s="62"/>
      <c r="D224" s="62"/>
      <c r="P224" s="1"/>
      <c r="Q224" s="1"/>
    </row>
    <row r="225" spans="3:17" x14ac:dyDescent="0.2">
      <c r="C225" s="62"/>
      <c r="D225" s="62"/>
      <c r="P225" s="1"/>
      <c r="Q225" s="1"/>
    </row>
    <row r="226" spans="3:17" x14ac:dyDescent="0.2">
      <c r="C226" s="62"/>
      <c r="D226" s="62"/>
      <c r="P226" s="1"/>
      <c r="Q226" s="1"/>
    </row>
    <row r="227" spans="3:17" x14ac:dyDescent="0.2">
      <c r="C227" s="62"/>
      <c r="D227" s="62"/>
      <c r="P227" s="1"/>
      <c r="Q227" s="1"/>
    </row>
    <row r="228" spans="3:17" x14ac:dyDescent="0.2">
      <c r="C228" s="62"/>
      <c r="D228" s="62"/>
      <c r="P228" s="1"/>
      <c r="Q228" s="1"/>
    </row>
    <row r="229" spans="3:17" x14ac:dyDescent="0.2">
      <c r="C229" s="62"/>
      <c r="D229" s="62"/>
      <c r="P229" s="1"/>
      <c r="Q229" s="1"/>
    </row>
    <row r="230" spans="3:17" x14ac:dyDescent="0.2">
      <c r="C230" s="62"/>
      <c r="D230" s="62"/>
      <c r="P230" s="1"/>
      <c r="Q230" s="1"/>
    </row>
    <row r="231" spans="3:17" x14ac:dyDescent="0.2">
      <c r="C231" s="62"/>
      <c r="D231" s="62"/>
      <c r="P231" s="1"/>
      <c r="Q231" s="1"/>
    </row>
    <row r="232" spans="3:17" x14ac:dyDescent="0.2">
      <c r="C232" s="62"/>
      <c r="D232" s="62"/>
      <c r="P232" s="1"/>
      <c r="Q232" s="1"/>
    </row>
    <row r="233" spans="3:17" x14ac:dyDescent="0.2">
      <c r="C233" s="62"/>
      <c r="D233" s="62"/>
      <c r="P233" s="1"/>
      <c r="Q233" s="1"/>
    </row>
    <row r="234" spans="3:17" x14ac:dyDescent="0.2">
      <c r="C234" s="62"/>
      <c r="D234" s="62"/>
      <c r="P234" s="1"/>
      <c r="Q234" s="1"/>
    </row>
    <row r="235" spans="3:17" x14ac:dyDescent="0.2">
      <c r="C235" s="62"/>
      <c r="D235" s="62"/>
      <c r="P235" s="1"/>
      <c r="Q235" s="1"/>
    </row>
    <row r="236" spans="3:17" x14ac:dyDescent="0.2">
      <c r="C236" s="62"/>
      <c r="D236" s="62"/>
      <c r="P236" s="1"/>
      <c r="Q236" s="1"/>
    </row>
    <row r="237" spans="3:17" x14ac:dyDescent="0.2">
      <c r="C237" s="62"/>
      <c r="D237" s="62"/>
      <c r="P237" s="1"/>
      <c r="Q237" s="1"/>
    </row>
    <row r="238" spans="3:17" x14ac:dyDescent="0.2">
      <c r="C238" s="62"/>
      <c r="D238" s="62"/>
    </row>
    <row r="239" spans="3:17" x14ac:dyDescent="0.2">
      <c r="C239" s="62"/>
      <c r="D239" s="62"/>
    </row>
    <row r="240" spans="3:17" x14ac:dyDescent="0.2">
      <c r="C240" s="62"/>
      <c r="D240" s="62"/>
    </row>
    <row r="241" spans="3:4" x14ac:dyDescent="0.2">
      <c r="C241" s="62"/>
      <c r="D241" s="62"/>
    </row>
    <row r="242" spans="3:4" x14ac:dyDescent="0.2">
      <c r="C242" s="62"/>
      <c r="D242" s="62"/>
    </row>
    <row r="243" spans="3:4" x14ac:dyDescent="0.2">
      <c r="C243" s="62"/>
      <c r="D243" s="62"/>
    </row>
    <row r="244" spans="3:4" x14ac:dyDescent="0.2">
      <c r="C244" s="62"/>
      <c r="D244" s="62"/>
    </row>
    <row r="245" spans="3:4" x14ac:dyDescent="0.2">
      <c r="C245" s="62"/>
      <c r="D245" s="62"/>
    </row>
    <row r="246" spans="3:4" x14ac:dyDescent="0.2">
      <c r="C246" s="62"/>
      <c r="D246" s="62"/>
    </row>
    <row r="247" spans="3:4" x14ac:dyDescent="0.2">
      <c r="C247" s="62"/>
      <c r="D247" s="62"/>
    </row>
    <row r="248" spans="3:4" x14ac:dyDescent="0.2">
      <c r="C248" s="62"/>
      <c r="D248" s="62"/>
    </row>
    <row r="249" spans="3:4" x14ac:dyDescent="0.2">
      <c r="C249" s="62"/>
      <c r="D249" s="62"/>
    </row>
    <row r="250" spans="3:4" x14ac:dyDescent="0.2">
      <c r="C250" s="62"/>
      <c r="D250" s="62"/>
    </row>
    <row r="251" spans="3:4" x14ac:dyDescent="0.2">
      <c r="C251" s="62"/>
      <c r="D251" s="62"/>
    </row>
    <row r="252" spans="3:4" x14ac:dyDescent="0.2">
      <c r="C252" s="62"/>
      <c r="D252" s="62"/>
    </row>
    <row r="253" spans="3:4" x14ac:dyDescent="0.2">
      <c r="C253" s="62"/>
      <c r="D253" s="62"/>
    </row>
    <row r="254" spans="3:4" x14ac:dyDescent="0.2">
      <c r="C254" s="62"/>
      <c r="D254" s="62"/>
    </row>
    <row r="255" spans="3:4" x14ac:dyDescent="0.2">
      <c r="C255" s="62"/>
      <c r="D255" s="62"/>
    </row>
    <row r="256" spans="3:4" x14ac:dyDescent="0.2">
      <c r="C256" s="62"/>
      <c r="D256" s="62"/>
    </row>
    <row r="257" spans="3:4" x14ac:dyDescent="0.2">
      <c r="C257" s="62"/>
      <c r="D257" s="62"/>
    </row>
    <row r="258" spans="3:4" x14ac:dyDescent="0.2">
      <c r="C258" s="62"/>
      <c r="D258" s="62"/>
    </row>
    <row r="259" spans="3:4" x14ac:dyDescent="0.2">
      <c r="C259" s="62"/>
      <c r="D259" s="62"/>
    </row>
    <row r="260" spans="3:4" x14ac:dyDescent="0.2">
      <c r="C260" s="62"/>
      <c r="D260" s="62"/>
    </row>
    <row r="261" spans="3:4" x14ac:dyDescent="0.2">
      <c r="C261" s="62"/>
      <c r="D261" s="62"/>
    </row>
    <row r="262" spans="3:4" x14ac:dyDescent="0.2">
      <c r="C262" s="62"/>
      <c r="D262" s="62"/>
    </row>
    <row r="263" spans="3:4" x14ac:dyDescent="0.2">
      <c r="C263" s="62"/>
      <c r="D263" s="62"/>
    </row>
    <row r="264" spans="3:4" x14ac:dyDescent="0.2">
      <c r="C264" s="62"/>
      <c r="D264" s="62"/>
    </row>
    <row r="265" spans="3:4" x14ac:dyDescent="0.2">
      <c r="C265" s="62"/>
      <c r="D265" s="62"/>
    </row>
    <row r="266" spans="3:4" x14ac:dyDescent="0.2">
      <c r="C266" s="62"/>
      <c r="D266" s="62"/>
    </row>
    <row r="267" spans="3:4" x14ac:dyDescent="0.2">
      <c r="C267" s="62"/>
      <c r="D267" s="62"/>
    </row>
    <row r="268" spans="3:4" x14ac:dyDescent="0.2">
      <c r="C268" s="62"/>
      <c r="D268" s="62"/>
    </row>
    <row r="269" spans="3:4" x14ac:dyDescent="0.2">
      <c r="C269" s="62"/>
      <c r="D269" s="62"/>
    </row>
    <row r="270" spans="3:4" x14ac:dyDescent="0.2">
      <c r="C270" s="62"/>
      <c r="D270" s="62"/>
    </row>
    <row r="271" spans="3:4" x14ac:dyDescent="0.2">
      <c r="C271" s="62"/>
      <c r="D271" s="62"/>
    </row>
    <row r="272" spans="3:4" x14ac:dyDescent="0.2">
      <c r="C272" s="62"/>
      <c r="D272" s="62"/>
    </row>
    <row r="273" spans="3:4" x14ac:dyDescent="0.2">
      <c r="C273" s="62"/>
      <c r="D273" s="62"/>
    </row>
    <row r="274" spans="3:4" x14ac:dyDescent="0.2">
      <c r="C274" s="62"/>
      <c r="D274" s="62"/>
    </row>
    <row r="275" spans="3:4" x14ac:dyDescent="0.2">
      <c r="C275" s="62"/>
      <c r="D275" s="62"/>
    </row>
    <row r="276" spans="3:4" x14ac:dyDescent="0.2">
      <c r="C276" s="62"/>
      <c r="D276" s="62"/>
    </row>
    <row r="277" spans="3:4" x14ac:dyDescent="0.2">
      <c r="C277" s="62"/>
      <c r="D277" s="62"/>
    </row>
    <row r="278" spans="3:4" x14ac:dyDescent="0.2">
      <c r="C278" s="62"/>
      <c r="D278" s="62"/>
    </row>
    <row r="279" spans="3:4" x14ac:dyDescent="0.2">
      <c r="C279" s="62"/>
      <c r="D279" s="62"/>
    </row>
    <row r="280" spans="3:4" x14ac:dyDescent="0.2">
      <c r="C280" s="62"/>
      <c r="D280" s="62"/>
    </row>
    <row r="281" spans="3:4" x14ac:dyDescent="0.2">
      <c r="C281" s="62"/>
      <c r="D281" s="62"/>
    </row>
    <row r="282" spans="3:4" x14ac:dyDescent="0.2">
      <c r="C282" s="62"/>
      <c r="D282" s="62"/>
    </row>
    <row r="283" spans="3:4" x14ac:dyDescent="0.2">
      <c r="C283" s="62"/>
      <c r="D283" s="62"/>
    </row>
    <row r="284" spans="3:4" x14ac:dyDescent="0.2">
      <c r="C284" s="62"/>
      <c r="D284" s="62"/>
    </row>
    <row r="285" spans="3:4" x14ac:dyDescent="0.2">
      <c r="C285" s="62"/>
      <c r="D285" s="62"/>
    </row>
    <row r="286" spans="3:4" x14ac:dyDescent="0.2">
      <c r="C286" s="62"/>
      <c r="D286" s="62"/>
    </row>
    <row r="287" spans="3:4" x14ac:dyDescent="0.2">
      <c r="C287" s="62"/>
      <c r="D287" s="62"/>
    </row>
    <row r="288" spans="3:4" x14ac:dyDescent="0.2">
      <c r="C288" s="62"/>
      <c r="D288" s="62"/>
    </row>
    <row r="289" spans="3:4" x14ac:dyDescent="0.2">
      <c r="C289" s="62"/>
      <c r="D289" s="62"/>
    </row>
    <row r="290" spans="3:4" x14ac:dyDescent="0.2">
      <c r="C290" s="62"/>
      <c r="D290" s="62"/>
    </row>
    <row r="291" spans="3:4" x14ac:dyDescent="0.2">
      <c r="C291" s="62"/>
      <c r="D291" s="62"/>
    </row>
    <row r="292" spans="3:4" x14ac:dyDescent="0.2">
      <c r="C292" s="62"/>
      <c r="D292" s="62"/>
    </row>
    <row r="293" spans="3:4" x14ac:dyDescent="0.2">
      <c r="C293" s="62"/>
      <c r="D293" s="62"/>
    </row>
    <row r="294" spans="3:4" x14ac:dyDescent="0.2">
      <c r="C294" s="62"/>
      <c r="D294" s="62"/>
    </row>
    <row r="295" spans="3:4" x14ac:dyDescent="0.2">
      <c r="C295" s="62"/>
      <c r="D295" s="62"/>
    </row>
    <row r="296" spans="3:4" x14ac:dyDescent="0.2">
      <c r="C296" s="62"/>
      <c r="D296" s="62"/>
    </row>
    <row r="297" spans="3:4" x14ac:dyDescent="0.2">
      <c r="C297" s="62"/>
      <c r="D297" s="62"/>
    </row>
    <row r="298" spans="3:4" x14ac:dyDescent="0.2">
      <c r="C298" s="62"/>
      <c r="D298" s="62"/>
    </row>
    <row r="299" spans="3:4" x14ac:dyDescent="0.2">
      <c r="C299" s="62"/>
      <c r="D299" s="62"/>
    </row>
    <row r="300" spans="3:4" x14ac:dyDescent="0.2">
      <c r="C300" s="62"/>
      <c r="D300" s="62"/>
    </row>
    <row r="301" spans="3:4" x14ac:dyDescent="0.2">
      <c r="C301" s="62"/>
      <c r="D301" s="62"/>
    </row>
    <row r="302" spans="3:4" x14ac:dyDescent="0.2">
      <c r="C302" s="62"/>
      <c r="D302" s="62"/>
    </row>
    <row r="303" spans="3:4" x14ac:dyDescent="0.2">
      <c r="C303" s="62"/>
      <c r="D303" s="62"/>
    </row>
    <row r="304" spans="3:4" x14ac:dyDescent="0.2">
      <c r="C304" s="62"/>
      <c r="D304" s="62"/>
    </row>
    <row r="305" spans="3:4" x14ac:dyDescent="0.2">
      <c r="C305" s="62"/>
      <c r="D305" s="62"/>
    </row>
    <row r="306" spans="3:4" x14ac:dyDescent="0.2">
      <c r="C306" s="62"/>
      <c r="D306" s="62"/>
    </row>
    <row r="307" spans="3:4" x14ac:dyDescent="0.2">
      <c r="C307" s="62"/>
      <c r="D307" s="62"/>
    </row>
    <row r="308" spans="3:4" x14ac:dyDescent="0.2">
      <c r="C308" s="62"/>
      <c r="D308" s="62"/>
    </row>
    <row r="309" spans="3:4" x14ac:dyDescent="0.2">
      <c r="C309" s="62"/>
      <c r="D309" s="62"/>
    </row>
    <row r="310" spans="3:4" x14ac:dyDescent="0.2">
      <c r="C310" s="62"/>
      <c r="D310" s="62"/>
    </row>
    <row r="311" spans="3:4" x14ac:dyDescent="0.2">
      <c r="C311" s="62"/>
      <c r="D311" s="62"/>
    </row>
    <row r="312" spans="3:4" x14ac:dyDescent="0.2">
      <c r="C312" s="62"/>
      <c r="D312" s="62"/>
    </row>
    <row r="313" spans="3:4" x14ac:dyDescent="0.2">
      <c r="C313" s="62"/>
      <c r="D313" s="62"/>
    </row>
    <row r="314" spans="3:4" x14ac:dyDescent="0.2">
      <c r="C314" s="62"/>
      <c r="D314" s="62"/>
    </row>
    <row r="315" spans="3:4" x14ac:dyDescent="0.2">
      <c r="C315" s="62"/>
      <c r="D315" s="62"/>
    </row>
    <row r="316" spans="3:4" x14ac:dyDescent="0.2">
      <c r="C316" s="62"/>
      <c r="D316" s="62"/>
    </row>
    <row r="317" spans="3:4" x14ac:dyDescent="0.2">
      <c r="C317" s="62"/>
      <c r="D317" s="62"/>
    </row>
    <row r="318" spans="3:4" x14ac:dyDescent="0.2">
      <c r="C318" s="62"/>
      <c r="D318" s="62"/>
    </row>
    <row r="319" spans="3:4" x14ac:dyDescent="0.2">
      <c r="C319" s="62"/>
      <c r="D319" s="62"/>
    </row>
    <row r="320" spans="3:4" x14ac:dyDescent="0.2">
      <c r="C320" s="62"/>
      <c r="D320" s="62"/>
    </row>
    <row r="321" spans="3:4" x14ac:dyDescent="0.2">
      <c r="C321" s="62"/>
      <c r="D321" s="62"/>
    </row>
    <row r="322" spans="3:4" x14ac:dyDescent="0.2">
      <c r="C322" s="62"/>
      <c r="D322" s="62"/>
    </row>
    <row r="323" spans="3:4" x14ac:dyDescent="0.2">
      <c r="C323" s="62"/>
      <c r="D323" s="62"/>
    </row>
    <row r="324" spans="3:4" x14ac:dyDescent="0.2">
      <c r="C324" s="62"/>
      <c r="D324" s="62"/>
    </row>
    <row r="325" spans="3:4" x14ac:dyDescent="0.2">
      <c r="C325" s="62"/>
      <c r="D325" s="62"/>
    </row>
    <row r="326" spans="3:4" x14ac:dyDescent="0.2">
      <c r="C326" s="62"/>
      <c r="D326" s="62"/>
    </row>
    <row r="327" spans="3:4" x14ac:dyDescent="0.2">
      <c r="C327" s="62"/>
      <c r="D327" s="62"/>
    </row>
    <row r="328" spans="3:4" x14ac:dyDescent="0.2">
      <c r="C328" s="62"/>
      <c r="D328" s="62"/>
    </row>
    <row r="329" spans="3:4" x14ac:dyDescent="0.2">
      <c r="C329" s="62"/>
      <c r="D329" s="62"/>
    </row>
    <row r="330" spans="3:4" x14ac:dyDescent="0.2">
      <c r="C330" s="62"/>
      <c r="D330" s="62"/>
    </row>
    <row r="331" spans="3:4" x14ac:dyDescent="0.2">
      <c r="C331" s="62"/>
      <c r="D331" s="62"/>
    </row>
    <row r="332" spans="3:4" x14ac:dyDescent="0.2">
      <c r="C332" s="62"/>
      <c r="D332" s="62"/>
    </row>
    <row r="333" spans="3:4" x14ac:dyDescent="0.2">
      <c r="C333" s="62"/>
      <c r="D333" s="62"/>
    </row>
    <row r="334" spans="3:4" x14ac:dyDescent="0.2">
      <c r="C334" s="62"/>
      <c r="D334" s="62"/>
    </row>
    <row r="335" spans="3:4" x14ac:dyDescent="0.2">
      <c r="C335" s="62"/>
      <c r="D335" s="62"/>
    </row>
    <row r="336" spans="3:4" x14ac:dyDescent="0.2">
      <c r="C336" s="62"/>
      <c r="D336" s="62"/>
    </row>
    <row r="337" spans="3:4" x14ac:dyDescent="0.2">
      <c r="C337" s="62"/>
      <c r="D337" s="62"/>
    </row>
    <row r="338" spans="3:4" x14ac:dyDescent="0.2">
      <c r="C338" s="62"/>
      <c r="D338" s="62"/>
    </row>
    <row r="339" spans="3:4" x14ac:dyDescent="0.2">
      <c r="C339" s="62"/>
      <c r="D339" s="62"/>
    </row>
    <row r="340" spans="3:4" x14ac:dyDescent="0.2">
      <c r="C340" s="62"/>
      <c r="D340" s="62"/>
    </row>
    <row r="341" spans="3:4" x14ac:dyDescent="0.2">
      <c r="C341" s="62"/>
      <c r="D341" s="62"/>
    </row>
    <row r="342" spans="3:4" x14ac:dyDescent="0.2">
      <c r="C342" s="62"/>
      <c r="D342" s="62"/>
    </row>
    <row r="343" spans="3:4" x14ac:dyDescent="0.2">
      <c r="C343" s="62"/>
      <c r="D343" s="62"/>
    </row>
    <row r="344" spans="3:4" x14ac:dyDescent="0.2">
      <c r="C344" s="62"/>
      <c r="D344" s="62"/>
    </row>
    <row r="345" spans="3:4" x14ac:dyDescent="0.2">
      <c r="C345" s="62"/>
      <c r="D345" s="62"/>
    </row>
    <row r="346" spans="3:4" x14ac:dyDescent="0.2">
      <c r="C346" s="62"/>
      <c r="D346" s="62"/>
    </row>
    <row r="347" spans="3:4" x14ac:dyDescent="0.2">
      <c r="C347" s="62"/>
      <c r="D347" s="62"/>
    </row>
    <row r="348" spans="3:4" x14ac:dyDescent="0.2">
      <c r="C348" s="62"/>
      <c r="D348" s="62"/>
    </row>
    <row r="349" spans="3:4" x14ac:dyDescent="0.2">
      <c r="C349" s="62"/>
      <c r="D349" s="62"/>
    </row>
    <row r="350" spans="3:4" x14ac:dyDescent="0.2">
      <c r="C350" s="62"/>
      <c r="D350" s="62"/>
    </row>
    <row r="351" spans="3:4" x14ac:dyDescent="0.2">
      <c r="C351" s="62"/>
      <c r="D351" s="62"/>
    </row>
    <row r="352" spans="3:4" x14ac:dyDescent="0.2">
      <c r="C352" s="62"/>
      <c r="D352" s="62"/>
    </row>
    <row r="353" spans="3:4" x14ac:dyDescent="0.2">
      <c r="C353" s="62"/>
      <c r="D353" s="62"/>
    </row>
    <row r="354" spans="3:4" x14ac:dyDescent="0.2">
      <c r="C354" s="62"/>
      <c r="D354" s="62"/>
    </row>
    <row r="355" spans="3:4" x14ac:dyDescent="0.2">
      <c r="C355" s="62"/>
      <c r="D355" s="62"/>
    </row>
    <row r="356" spans="3:4" x14ac:dyDescent="0.2">
      <c r="C356" s="62"/>
      <c r="D356" s="62"/>
    </row>
    <row r="357" spans="3:4" x14ac:dyDescent="0.2">
      <c r="C357" s="62"/>
      <c r="D357" s="62"/>
    </row>
    <row r="358" spans="3:4" x14ac:dyDescent="0.2">
      <c r="C358" s="62"/>
      <c r="D358" s="62"/>
    </row>
    <row r="359" spans="3:4" x14ac:dyDescent="0.2">
      <c r="C359" s="62"/>
      <c r="D359" s="62"/>
    </row>
    <row r="360" spans="3:4" x14ac:dyDescent="0.2">
      <c r="C360" s="62"/>
      <c r="D360" s="62"/>
    </row>
    <row r="361" spans="3:4" x14ac:dyDescent="0.2">
      <c r="C361" s="62"/>
      <c r="D361" s="62"/>
    </row>
    <row r="362" spans="3:4" x14ac:dyDescent="0.2">
      <c r="C362" s="62"/>
      <c r="D362" s="62"/>
    </row>
    <row r="363" spans="3:4" x14ac:dyDescent="0.2">
      <c r="C363" s="62"/>
      <c r="D363" s="62"/>
    </row>
    <row r="364" spans="3:4" x14ac:dyDescent="0.2">
      <c r="C364" s="62"/>
      <c r="D364" s="62"/>
    </row>
    <row r="365" spans="3:4" x14ac:dyDescent="0.2">
      <c r="C365" s="62"/>
      <c r="D365" s="62"/>
    </row>
    <row r="366" spans="3:4" x14ac:dyDescent="0.2">
      <c r="C366" s="62"/>
      <c r="D366" s="62"/>
    </row>
    <row r="367" spans="3:4" x14ac:dyDescent="0.2">
      <c r="C367" s="62"/>
      <c r="D367" s="62"/>
    </row>
    <row r="368" spans="3:4" x14ac:dyDescent="0.2">
      <c r="C368" s="62"/>
      <c r="D368" s="62"/>
    </row>
    <row r="369" spans="3:4" x14ac:dyDescent="0.2">
      <c r="C369" s="62"/>
      <c r="D369" s="62"/>
    </row>
    <row r="370" spans="3:4" x14ac:dyDescent="0.2">
      <c r="C370" s="62"/>
      <c r="D370" s="62"/>
    </row>
    <row r="371" spans="3:4" x14ac:dyDescent="0.2">
      <c r="C371" s="62"/>
      <c r="D371" s="62"/>
    </row>
    <row r="372" spans="3:4" x14ac:dyDescent="0.2">
      <c r="C372" s="62"/>
      <c r="D372" s="62"/>
    </row>
    <row r="373" spans="3:4" x14ac:dyDescent="0.2">
      <c r="C373" s="62"/>
      <c r="D373" s="62"/>
    </row>
    <row r="374" spans="3:4" x14ac:dyDescent="0.2">
      <c r="C374" s="62"/>
      <c r="D374" s="62"/>
    </row>
    <row r="375" spans="3:4" x14ac:dyDescent="0.2">
      <c r="C375" s="62"/>
      <c r="D375" s="62"/>
    </row>
    <row r="376" spans="3:4" x14ac:dyDescent="0.2">
      <c r="C376" s="62"/>
      <c r="D376" s="62"/>
    </row>
    <row r="377" spans="3:4" x14ac:dyDescent="0.2">
      <c r="C377" s="62"/>
      <c r="D377" s="62"/>
    </row>
    <row r="378" spans="3:4" x14ac:dyDescent="0.2">
      <c r="C378" s="62"/>
      <c r="D378" s="62"/>
    </row>
    <row r="379" spans="3:4" x14ac:dyDescent="0.2">
      <c r="C379" s="62"/>
      <c r="D379" s="62"/>
    </row>
    <row r="380" spans="3:4" x14ac:dyDescent="0.2">
      <c r="C380" s="62"/>
      <c r="D380" s="62"/>
    </row>
    <row r="381" spans="3:4" x14ac:dyDescent="0.2">
      <c r="C381" s="62"/>
      <c r="D381" s="62"/>
    </row>
    <row r="382" spans="3:4" x14ac:dyDescent="0.2">
      <c r="C382" s="62"/>
      <c r="D382" s="62"/>
    </row>
    <row r="383" spans="3:4" x14ac:dyDescent="0.2">
      <c r="C383" s="62"/>
      <c r="D383" s="62"/>
    </row>
    <row r="384" spans="3:4" x14ac:dyDescent="0.2">
      <c r="C384" s="62"/>
      <c r="D384" s="62"/>
    </row>
    <row r="385" spans="3:4" x14ac:dyDescent="0.2">
      <c r="C385" s="62"/>
      <c r="D385" s="62"/>
    </row>
    <row r="386" spans="3:4" x14ac:dyDescent="0.2">
      <c r="C386" s="62"/>
      <c r="D386" s="62"/>
    </row>
    <row r="387" spans="3:4" x14ac:dyDescent="0.2">
      <c r="C387" s="62"/>
      <c r="D387" s="62"/>
    </row>
    <row r="388" spans="3:4" x14ac:dyDescent="0.2">
      <c r="C388" s="62"/>
      <c r="D388" s="62"/>
    </row>
    <row r="389" spans="3:4" x14ac:dyDescent="0.2">
      <c r="C389" s="62"/>
      <c r="D389" s="62"/>
    </row>
    <row r="390" spans="3:4" x14ac:dyDescent="0.2">
      <c r="C390" s="62"/>
      <c r="D390" s="62"/>
    </row>
    <row r="391" spans="3:4" x14ac:dyDescent="0.2">
      <c r="C391" s="62"/>
      <c r="D391" s="62"/>
    </row>
    <row r="392" spans="3:4" x14ac:dyDescent="0.2">
      <c r="C392" s="62"/>
      <c r="D392" s="62"/>
    </row>
    <row r="393" spans="3:4" x14ac:dyDescent="0.2">
      <c r="C393" s="62"/>
      <c r="D393" s="62"/>
    </row>
    <row r="394" spans="3:4" x14ac:dyDescent="0.2">
      <c r="C394" s="62"/>
      <c r="D394" s="62"/>
    </row>
    <row r="395" spans="3:4" x14ac:dyDescent="0.2">
      <c r="C395" s="62"/>
      <c r="D395" s="62"/>
    </row>
    <row r="396" spans="3:4" x14ac:dyDescent="0.2">
      <c r="C396" s="62"/>
      <c r="D396" s="62"/>
    </row>
    <row r="397" spans="3:4" x14ac:dyDescent="0.2">
      <c r="C397" s="62"/>
      <c r="D397" s="62"/>
    </row>
    <row r="398" spans="3:4" x14ac:dyDescent="0.2">
      <c r="C398" s="62"/>
      <c r="D398" s="62"/>
    </row>
    <row r="399" spans="3:4" x14ac:dyDescent="0.2">
      <c r="C399" s="62"/>
      <c r="D399" s="62"/>
    </row>
    <row r="400" spans="3:4" x14ac:dyDescent="0.2">
      <c r="C400" s="62"/>
      <c r="D400" s="62"/>
    </row>
    <row r="401" spans="3:4" x14ac:dyDescent="0.2">
      <c r="C401" s="62"/>
      <c r="D401" s="62"/>
    </row>
    <row r="402" spans="3:4" x14ac:dyDescent="0.2">
      <c r="C402" s="62"/>
      <c r="D402" s="62"/>
    </row>
    <row r="403" spans="3:4" x14ac:dyDescent="0.2">
      <c r="C403" s="62"/>
      <c r="D403" s="62"/>
    </row>
    <row r="404" spans="3:4" x14ac:dyDescent="0.2">
      <c r="C404" s="62"/>
      <c r="D404" s="62"/>
    </row>
    <row r="405" spans="3:4" x14ac:dyDescent="0.2">
      <c r="C405" s="62"/>
      <c r="D405" s="62"/>
    </row>
    <row r="406" spans="3:4" x14ac:dyDescent="0.2">
      <c r="C406" s="62"/>
      <c r="D406" s="62"/>
    </row>
    <row r="407" spans="3:4" x14ac:dyDescent="0.2">
      <c r="C407" s="62"/>
      <c r="D407" s="62"/>
    </row>
    <row r="408" spans="3:4" x14ac:dyDescent="0.2">
      <c r="C408" s="62"/>
      <c r="D408" s="62"/>
    </row>
    <row r="409" spans="3:4" x14ac:dyDescent="0.2">
      <c r="C409" s="62"/>
      <c r="D409" s="62"/>
    </row>
    <row r="410" spans="3:4" x14ac:dyDescent="0.2">
      <c r="C410" s="62"/>
      <c r="D410" s="62"/>
    </row>
    <row r="411" spans="3:4" x14ac:dyDescent="0.2">
      <c r="C411" s="62"/>
      <c r="D411" s="62"/>
    </row>
    <row r="412" spans="3:4" x14ac:dyDescent="0.2">
      <c r="C412" s="62"/>
      <c r="D412" s="62"/>
    </row>
    <row r="413" spans="3:4" x14ac:dyDescent="0.2">
      <c r="C413" s="62"/>
      <c r="D413" s="62"/>
    </row>
    <row r="414" spans="3:4" x14ac:dyDescent="0.2">
      <c r="C414" s="62"/>
      <c r="D414" s="62"/>
    </row>
    <row r="415" spans="3:4" x14ac:dyDescent="0.2">
      <c r="C415" s="62"/>
      <c r="D415" s="62"/>
    </row>
    <row r="416" spans="3:4" x14ac:dyDescent="0.2">
      <c r="C416" s="62"/>
      <c r="D416" s="62"/>
    </row>
    <row r="417" spans="3:4" x14ac:dyDescent="0.2">
      <c r="C417" s="62"/>
      <c r="D417" s="62"/>
    </row>
    <row r="418" spans="3:4" x14ac:dyDescent="0.2">
      <c r="C418" s="62"/>
      <c r="D418" s="62"/>
    </row>
    <row r="419" spans="3:4" x14ac:dyDescent="0.2">
      <c r="C419" s="62"/>
      <c r="D419" s="62"/>
    </row>
    <row r="420" spans="3:4" x14ac:dyDescent="0.2">
      <c r="C420" s="62"/>
      <c r="D420" s="62"/>
    </row>
    <row r="421" spans="3:4" x14ac:dyDescent="0.2">
      <c r="C421" s="62"/>
      <c r="D421" s="62"/>
    </row>
    <row r="422" spans="3:4" x14ac:dyDescent="0.2">
      <c r="C422" s="62"/>
      <c r="D422" s="62"/>
    </row>
    <row r="423" spans="3:4" x14ac:dyDescent="0.2">
      <c r="C423" s="62"/>
      <c r="D423" s="62"/>
    </row>
    <row r="424" spans="3:4" x14ac:dyDescent="0.2">
      <c r="C424" s="62"/>
      <c r="D424" s="62"/>
    </row>
    <row r="425" spans="3:4" x14ac:dyDescent="0.2">
      <c r="C425" s="62"/>
      <c r="D425" s="62"/>
    </row>
    <row r="426" spans="3:4" x14ac:dyDescent="0.2">
      <c r="C426" s="62"/>
      <c r="D426" s="62"/>
    </row>
    <row r="427" spans="3:4" x14ac:dyDescent="0.2">
      <c r="C427" s="62"/>
      <c r="D427" s="62"/>
    </row>
    <row r="428" spans="3:4" x14ac:dyDescent="0.2">
      <c r="C428" s="62"/>
      <c r="D428" s="62"/>
    </row>
    <row r="429" spans="3:4" x14ac:dyDescent="0.2">
      <c r="C429" s="62"/>
      <c r="D429" s="62"/>
    </row>
    <row r="430" spans="3:4" x14ac:dyDescent="0.2">
      <c r="C430" s="62"/>
      <c r="D430" s="62"/>
    </row>
    <row r="431" spans="3:4" x14ac:dyDescent="0.2">
      <c r="C431" s="62"/>
      <c r="D431" s="62"/>
    </row>
    <row r="432" spans="3:4" x14ac:dyDescent="0.2">
      <c r="C432" s="62"/>
      <c r="D432" s="62"/>
    </row>
    <row r="433" spans="3:4" x14ac:dyDescent="0.2">
      <c r="C433" s="62"/>
      <c r="D433" s="62"/>
    </row>
    <row r="434" spans="3:4" x14ac:dyDescent="0.2">
      <c r="C434" s="62"/>
      <c r="D434" s="62"/>
    </row>
    <row r="435" spans="3:4" x14ac:dyDescent="0.2">
      <c r="C435" s="62"/>
      <c r="D435" s="62"/>
    </row>
    <row r="436" spans="3:4" x14ac:dyDescent="0.2">
      <c r="C436" s="62"/>
      <c r="D436" s="62"/>
    </row>
    <row r="437" spans="3:4" x14ac:dyDescent="0.2">
      <c r="C437" s="62"/>
      <c r="D437" s="62"/>
    </row>
    <row r="438" spans="3:4" x14ac:dyDescent="0.2">
      <c r="C438" s="62"/>
      <c r="D438" s="62"/>
    </row>
    <row r="439" spans="3:4" x14ac:dyDescent="0.2">
      <c r="C439" s="62"/>
      <c r="D439" s="62"/>
    </row>
    <row r="440" spans="3:4" x14ac:dyDescent="0.2">
      <c r="C440" s="62"/>
      <c r="D440" s="62"/>
    </row>
    <row r="441" spans="3:4" x14ac:dyDescent="0.2">
      <c r="C441" s="62"/>
      <c r="D441" s="62"/>
    </row>
    <row r="442" spans="3:4" x14ac:dyDescent="0.2">
      <c r="C442" s="62"/>
      <c r="D442" s="62"/>
    </row>
    <row r="443" spans="3:4" x14ac:dyDescent="0.2">
      <c r="C443" s="62"/>
      <c r="D443" s="62"/>
    </row>
    <row r="444" spans="3:4" x14ac:dyDescent="0.2">
      <c r="C444" s="62"/>
      <c r="D444" s="62"/>
    </row>
    <row r="445" spans="3:4" x14ac:dyDescent="0.2">
      <c r="C445" s="62"/>
      <c r="D445" s="62"/>
    </row>
    <row r="446" spans="3:4" x14ac:dyDescent="0.2">
      <c r="C446" s="62"/>
      <c r="D446" s="62"/>
    </row>
    <row r="447" spans="3:4" x14ac:dyDescent="0.2">
      <c r="C447" s="62"/>
      <c r="D447" s="62"/>
    </row>
    <row r="448" spans="3:4" x14ac:dyDescent="0.2">
      <c r="C448" s="62"/>
      <c r="D448" s="62"/>
    </row>
    <row r="449" spans="3:4" x14ac:dyDescent="0.2">
      <c r="C449" s="62"/>
      <c r="D449" s="62"/>
    </row>
    <row r="450" spans="3:4" x14ac:dyDescent="0.2">
      <c r="C450" s="62"/>
      <c r="D450" s="62"/>
    </row>
    <row r="451" spans="3:4" x14ac:dyDescent="0.2">
      <c r="C451" s="62"/>
      <c r="D451" s="62"/>
    </row>
    <row r="452" spans="3:4" x14ac:dyDescent="0.2">
      <c r="C452" s="62"/>
      <c r="D452" s="62"/>
    </row>
    <row r="453" spans="3:4" x14ac:dyDescent="0.2">
      <c r="C453" s="62"/>
      <c r="D453" s="62"/>
    </row>
    <row r="454" spans="3:4" x14ac:dyDescent="0.2">
      <c r="C454" s="62"/>
      <c r="D454" s="62"/>
    </row>
    <row r="455" spans="3:4" x14ac:dyDescent="0.2">
      <c r="C455" s="62"/>
      <c r="D455" s="62"/>
    </row>
    <row r="456" spans="3:4" x14ac:dyDescent="0.2">
      <c r="C456" s="62"/>
      <c r="D456" s="62"/>
    </row>
    <row r="457" spans="3:4" x14ac:dyDescent="0.2">
      <c r="C457" s="62"/>
      <c r="D457" s="62"/>
    </row>
    <row r="458" spans="3:4" x14ac:dyDescent="0.2">
      <c r="C458" s="62"/>
      <c r="D458" s="62"/>
    </row>
    <row r="459" spans="3:4" x14ac:dyDescent="0.2">
      <c r="C459" s="62"/>
      <c r="D459" s="62"/>
    </row>
    <row r="460" spans="3:4" x14ac:dyDescent="0.2">
      <c r="C460" s="62"/>
      <c r="D460" s="62"/>
    </row>
    <row r="461" spans="3:4" x14ac:dyDescent="0.2">
      <c r="C461" s="62"/>
      <c r="D461" s="62"/>
    </row>
    <row r="462" spans="3:4" x14ac:dyDescent="0.2">
      <c r="C462" s="62"/>
      <c r="D462" s="62"/>
    </row>
    <row r="463" spans="3:4" x14ac:dyDescent="0.2">
      <c r="C463" s="62"/>
      <c r="D463" s="62"/>
    </row>
    <row r="464" spans="3:4" x14ac:dyDescent="0.2">
      <c r="C464" s="62"/>
      <c r="D464" s="62"/>
    </row>
    <row r="465" spans="3:4" x14ac:dyDescent="0.2">
      <c r="C465" s="62"/>
      <c r="D465" s="62"/>
    </row>
    <row r="466" spans="3:4" x14ac:dyDescent="0.2">
      <c r="C466" s="62"/>
      <c r="D466" s="62"/>
    </row>
    <row r="467" spans="3:4" x14ac:dyDescent="0.2">
      <c r="C467" s="62"/>
      <c r="D467" s="62"/>
    </row>
    <row r="468" spans="3:4" x14ac:dyDescent="0.2">
      <c r="C468" s="62"/>
      <c r="D468" s="62"/>
    </row>
    <row r="469" spans="3:4" x14ac:dyDescent="0.2">
      <c r="C469" s="62"/>
      <c r="D469" s="62"/>
    </row>
    <row r="470" spans="3:4" x14ac:dyDescent="0.2">
      <c r="C470" s="62"/>
      <c r="D470" s="62"/>
    </row>
    <row r="471" spans="3:4" x14ac:dyDescent="0.2">
      <c r="C471" s="62"/>
      <c r="D471" s="62"/>
    </row>
    <row r="472" spans="3:4" x14ac:dyDescent="0.2">
      <c r="C472" s="62"/>
      <c r="D472" s="62"/>
    </row>
    <row r="473" spans="3:4" x14ac:dyDescent="0.2">
      <c r="C473" s="62"/>
      <c r="D473" s="62"/>
    </row>
    <row r="474" spans="3:4" x14ac:dyDescent="0.2">
      <c r="C474" s="62"/>
      <c r="D474" s="62"/>
    </row>
    <row r="475" spans="3:4" x14ac:dyDescent="0.2">
      <c r="C475" s="62"/>
      <c r="D475" s="62"/>
    </row>
    <row r="476" spans="3:4" x14ac:dyDescent="0.2">
      <c r="C476" s="62"/>
      <c r="D476" s="62"/>
    </row>
    <row r="477" spans="3:4" x14ac:dyDescent="0.2">
      <c r="C477" s="62"/>
      <c r="D477" s="62"/>
    </row>
    <row r="478" spans="3:4" x14ac:dyDescent="0.2">
      <c r="C478" s="62"/>
      <c r="D478" s="62"/>
    </row>
    <row r="479" spans="3:4" x14ac:dyDescent="0.2">
      <c r="C479" s="62"/>
      <c r="D479" s="62"/>
    </row>
    <row r="480" spans="3:4" x14ac:dyDescent="0.2">
      <c r="C480" s="62"/>
      <c r="D480" s="62"/>
    </row>
    <row r="481" spans="3:4" x14ac:dyDescent="0.2">
      <c r="C481" s="62"/>
      <c r="D481" s="62"/>
    </row>
    <row r="482" spans="3:4" x14ac:dyDescent="0.2">
      <c r="C482" s="62"/>
      <c r="D482" s="62"/>
    </row>
    <row r="483" spans="3:4" x14ac:dyDescent="0.2">
      <c r="C483" s="62"/>
      <c r="D483" s="62"/>
    </row>
    <row r="484" spans="3:4" x14ac:dyDescent="0.2">
      <c r="C484" s="62"/>
      <c r="D484" s="62"/>
    </row>
    <row r="485" spans="3:4" x14ac:dyDescent="0.2">
      <c r="C485" s="62"/>
      <c r="D485" s="62"/>
    </row>
    <row r="486" spans="3:4" x14ac:dyDescent="0.2">
      <c r="C486" s="62"/>
      <c r="D486" s="62"/>
    </row>
    <row r="487" spans="3:4" x14ac:dyDescent="0.2">
      <c r="C487" s="62"/>
      <c r="D487" s="62"/>
    </row>
    <row r="488" spans="3:4" x14ac:dyDescent="0.2">
      <c r="C488" s="62"/>
      <c r="D488" s="62"/>
    </row>
    <row r="489" spans="3:4" x14ac:dyDescent="0.2">
      <c r="C489" s="62"/>
      <c r="D489" s="62"/>
    </row>
    <row r="490" spans="3:4" x14ac:dyDescent="0.2">
      <c r="C490" s="62"/>
      <c r="D490" s="62"/>
    </row>
    <row r="491" spans="3:4" x14ac:dyDescent="0.2">
      <c r="C491" s="62"/>
      <c r="D491" s="62"/>
    </row>
    <row r="492" spans="3:4" x14ac:dyDescent="0.2">
      <c r="C492" s="62"/>
      <c r="D492" s="62"/>
    </row>
    <row r="493" spans="3:4" x14ac:dyDescent="0.2">
      <c r="C493" s="62"/>
      <c r="D493" s="62"/>
    </row>
    <row r="494" spans="3:4" x14ac:dyDescent="0.2">
      <c r="C494" s="62"/>
      <c r="D494" s="62"/>
    </row>
    <row r="495" spans="3:4" x14ac:dyDescent="0.2">
      <c r="C495" s="62"/>
      <c r="D495" s="62"/>
    </row>
    <row r="496" spans="3:4" x14ac:dyDescent="0.2">
      <c r="C496" s="62"/>
      <c r="D496" s="62"/>
    </row>
    <row r="497" spans="3:4" x14ac:dyDescent="0.2">
      <c r="C497" s="62"/>
      <c r="D497" s="62"/>
    </row>
    <row r="498" spans="3:4" x14ac:dyDescent="0.2">
      <c r="C498" s="62"/>
      <c r="D498" s="62"/>
    </row>
    <row r="499" spans="3:4" x14ac:dyDescent="0.2">
      <c r="C499" s="62"/>
      <c r="D499" s="62"/>
    </row>
    <row r="500" spans="3:4" x14ac:dyDescent="0.2">
      <c r="C500" s="62"/>
      <c r="D500" s="62"/>
    </row>
    <row r="501" spans="3:4" x14ac:dyDescent="0.2">
      <c r="C501" s="62"/>
      <c r="D501" s="62"/>
    </row>
    <row r="502" spans="3:4" x14ac:dyDescent="0.2">
      <c r="C502" s="62"/>
      <c r="D502" s="62"/>
    </row>
    <row r="503" spans="3:4" x14ac:dyDescent="0.2">
      <c r="C503" s="62"/>
      <c r="D503" s="62"/>
    </row>
    <row r="504" spans="3:4" x14ac:dyDescent="0.2">
      <c r="C504" s="62"/>
      <c r="D504" s="62"/>
    </row>
    <row r="505" spans="3:4" x14ac:dyDescent="0.2">
      <c r="C505" s="62"/>
      <c r="D505" s="62"/>
    </row>
    <row r="506" spans="3:4" x14ac:dyDescent="0.2">
      <c r="C506" s="62"/>
      <c r="D506" s="62"/>
    </row>
    <row r="507" spans="3:4" x14ac:dyDescent="0.2">
      <c r="C507" s="62"/>
      <c r="D507" s="62"/>
    </row>
    <row r="508" spans="3:4" x14ac:dyDescent="0.2">
      <c r="C508" s="62"/>
      <c r="D508" s="62"/>
    </row>
    <row r="509" spans="3:4" x14ac:dyDescent="0.2">
      <c r="C509" s="62"/>
      <c r="D509" s="62"/>
    </row>
    <row r="510" spans="3:4" x14ac:dyDescent="0.2">
      <c r="C510" s="62"/>
      <c r="D510" s="62"/>
    </row>
    <row r="511" spans="3:4" x14ac:dyDescent="0.2">
      <c r="C511" s="62"/>
      <c r="D511" s="62"/>
    </row>
    <row r="512" spans="3:4" x14ac:dyDescent="0.2">
      <c r="C512" s="62"/>
      <c r="D512" s="62"/>
    </row>
    <row r="513" spans="3:4" x14ac:dyDescent="0.2">
      <c r="C513" s="62"/>
      <c r="D513" s="62"/>
    </row>
    <row r="514" spans="3:4" x14ac:dyDescent="0.2">
      <c r="C514" s="62"/>
      <c r="D514" s="62"/>
    </row>
    <row r="515" spans="3:4" x14ac:dyDescent="0.2">
      <c r="C515" s="62"/>
      <c r="D515" s="62"/>
    </row>
    <row r="516" spans="3:4" x14ac:dyDescent="0.2">
      <c r="C516" s="62"/>
      <c r="D516" s="62"/>
    </row>
    <row r="517" spans="3:4" x14ac:dyDescent="0.2">
      <c r="C517" s="62"/>
      <c r="D517" s="62"/>
    </row>
    <row r="518" spans="3:4" x14ac:dyDescent="0.2">
      <c r="C518" s="62"/>
      <c r="D518" s="62"/>
    </row>
    <row r="519" spans="3:4" x14ac:dyDescent="0.2">
      <c r="C519" s="62"/>
      <c r="D519" s="62"/>
    </row>
    <row r="520" spans="3:4" x14ac:dyDescent="0.2">
      <c r="C520" s="62"/>
      <c r="D520" s="62"/>
    </row>
    <row r="521" spans="3:4" x14ac:dyDescent="0.2">
      <c r="C521" s="62"/>
      <c r="D521" s="62"/>
    </row>
    <row r="522" spans="3:4" x14ac:dyDescent="0.2">
      <c r="C522" s="62"/>
      <c r="D522" s="62"/>
    </row>
    <row r="523" spans="3:4" x14ac:dyDescent="0.2">
      <c r="C523" s="62"/>
      <c r="D523" s="62"/>
    </row>
    <row r="524" spans="3:4" x14ac:dyDescent="0.2">
      <c r="C524" s="62"/>
      <c r="D524" s="62"/>
    </row>
    <row r="525" spans="3:4" x14ac:dyDescent="0.2">
      <c r="C525" s="62"/>
      <c r="D525" s="62"/>
    </row>
    <row r="526" spans="3:4" x14ac:dyDescent="0.2">
      <c r="C526" s="62"/>
      <c r="D526" s="62"/>
    </row>
    <row r="527" spans="3:4" x14ac:dyDescent="0.2">
      <c r="C527" s="62"/>
      <c r="D527" s="62"/>
    </row>
    <row r="528" spans="3:4" x14ac:dyDescent="0.2">
      <c r="C528" s="62"/>
      <c r="D528" s="62"/>
    </row>
    <row r="529" spans="3:4" x14ac:dyDescent="0.2">
      <c r="C529" s="62"/>
      <c r="D529" s="62"/>
    </row>
    <row r="530" spans="3:4" x14ac:dyDescent="0.2">
      <c r="C530" s="62"/>
      <c r="D530" s="62"/>
    </row>
    <row r="531" spans="3:4" x14ac:dyDescent="0.2">
      <c r="C531" s="62"/>
      <c r="D531" s="62"/>
    </row>
    <row r="532" spans="3:4" x14ac:dyDescent="0.2">
      <c r="C532" s="62"/>
      <c r="D532" s="62"/>
    </row>
    <row r="533" spans="3:4" x14ac:dyDescent="0.2">
      <c r="C533" s="62"/>
      <c r="D533" s="62"/>
    </row>
    <row r="534" spans="3:4" x14ac:dyDescent="0.2">
      <c r="C534" s="62"/>
      <c r="D534" s="62"/>
    </row>
    <row r="535" spans="3:4" x14ac:dyDescent="0.2">
      <c r="C535" s="62"/>
      <c r="D535" s="62"/>
    </row>
    <row r="536" spans="3:4" x14ac:dyDescent="0.2">
      <c r="C536" s="62"/>
      <c r="D536" s="62"/>
    </row>
    <row r="537" spans="3:4" x14ac:dyDescent="0.2">
      <c r="C537" s="62"/>
      <c r="D537" s="62"/>
    </row>
    <row r="538" spans="3:4" x14ac:dyDescent="0.2">
      <c r="C538" s="62"/>
      <c r="D538" s="62"/>
    </row>
    <row r="539" spans="3:4" x14ac:dyDescent="0.2">
      <c r="C539" s="62"/>
      <c r="D539" s="62"/>
    </row>
    <row r="540" spans="3:4" x14ac:dyDescent="0.2">
      <c r="C540" s="62"/>
      <c r="D540" s="62"/>
    </row>
    <row r="541" spans="3:4" x14ac:dyDescent="0.2">
      <c r="C541" s="62"/>
      <c r="D541" s="62"/>
    </row>
    <row r="542" spans="3:4" x14ac:dyDescent="0.2">
      <c r="C542" s="62"/>
      <c r="D542" s="62"/>
    </row>
    <row r="543" spans="3:4" x14ac:dyDescent="0.2">
      <c r="C543" s="62"/>
      <c r="D543" s="62"/>
    </row>
    <row r="544" spans="3:4" x14ac:dyDescent="0.2">
      <c r="C544" s="62"/>
      <c r="D544" s="62"/>
    </row>
    <row r="545" spans="3:4" x14ac:dyDescent="0.2">
      <c r="C545" s="62"/>
      <c r="D545" s="62"/>
    </row>
    <row r="546" spans="3:4" x14ac:dyDescent="0.2">
      <c r="C546" s="62"/>
      <c r="D546" s="62"/>
    </row>
    <row r="547" spans="3:4" x14ac:dyDescent="0.2">
      <c r="C547" s="62"/>
      <c r="D547" s="62"/>
    </row>
    <row r="548" spans="3:4" x14ac:dyDescent="0.2">
      <c r="C548" s="62"/>
      <c r="D548" s="62"/>
    </row>
    <row r="549" spans="3:4" x14ac:dyDescent="0.2">
      <c r="C549" s="62"/>
      <c r="D549" s="62"/>
    </row>
    <row r="550" spans="3:4" x14ac:dyDescent="0.2">
      <c r="C550" s="62"/>
      <c r="D550" s="62"/>
    </row>
    <row r="551" spans="3:4" x14ac:dyDescent="0.2">
      <c r="C551" s="62"/>
      <c r="D551" s="62"/>
    </row>
    <row r="552" spans="3:4" x14ac:dyDescent="0.2">
      <c r="C552" s="62"/>
      <c r="D552" s="62"/>
    </row>
    <row r="553" spans="3:4" x14ac:dyDescent="0.2">
      <c r="C553" s="62"/>
      <c r="D553" s="62"/>
    </row>
    <row r="554" spans="3:4" x14ac:dyDescent="0.2">
      <c r="C554" s="62"/>
      <c r="D554" s="62"/>
    </row>
    <row r="555" spans="3:4" x14ac:dyDescent="0.2">
      <c r="C555" s="62"/>
      <c r="D555" s="62"/>
    </row>
    <row r="556" spans="3:4" x14ac:dyDescent="0.2">
      <c r="C556" s="62"/>
      <c r="D556" s="62"/>
    </row>
    <row r="557" spans="3:4" x14ac:dyDescent="0.2">
      <c r="C557" s="62"/>
      <c r="D557" s="62"/>
    </row>
    <row r="558" spans="3:4" x14ac:dyDescent="0.2">
      <c r="C558" s="62"/>
      <c r="D558" s="62"/>
    </row>
    <row r="559" spans="3:4" x14ac:dyDescent="0.2">
      <c r="C559" s="62"/>
      <c r="D559" s="62"/>
    </row>
    <row r="560" spans="3:4" x14ac:dyDescent="0.2">
      <c r="C560" s="62"/>
      <c r="D560" s="62"/>
    </row>
    <row r="561" spans="3:4" x14ac:dyDescent="0.2">
      <c r="C561" s="62"/>
      <c r="D561" s="62"/>
    </row>
    <row r="562" spans="3:4" x14ac:dyDescent="0.2">
      <c r="C562" s="62"/>
      <c r="D562" s="62"/>
    </row>
    <row r="563" spans="3:4" x14ac:dyDescent="0.2">
      <c r="C563" s="62"/>
      <c r="D563" s="62"/>
    </row>
    <row r="564" spans="3:4" x14ac:dyDescent="0.2">
      <c r="C564" s="62"/>
      <c r="D564" s="62"/>
    </row>
    <row r="565" spans="3:4" x14ac:dyDescent="0.2">
      <c r="C565" s="62"/>
      <c r="D565" s="62"/>
    </row>
    <row r="566" spans="3:4" x14ac:dyDescent="0.2">
      <c r="C566" s="62"/>
      <c r="D566" s="62"/>
    </row>
    <row r="567" spans="3:4" x14ac:dyDescent="0.2">
      <c r="C567" s="62"/>
      <c r="D567" s="62"/>
    </row>
    <row r="568" spans="3:4" x14ac:dyDescent="0.2">
      <c r="C568" s="62"/>
      <c r="D568" s="62"/>
    </row>
    <row r="569" spans="3:4" x14ac:dyDescent="0.2">
      <c r="C569" s="62"/>
      <c r="D569" s="62"/>
    </row>
    <row r="570" spans="3:4" x14ac:dyDescent="0.2">
      <c r="C570" s="62"/>
      <c r="D570" s="62"/>
    </row>
    <row r="571" spans="3:4" x14ac:dyDescent="0.2">
      <c r="C571" s="62"/>
      <c r="D571" s="62"/>
    </row>
    <row r="572" spans="3:4" x14ac:dyDescent="0.2">
      <c r="C572" s="62"/>
      <c r="D572" s="62"/>
    </row>
    <row r="573" spans="3:4" x14ac:dyDescent="0.2">
      <c r="C573" s="62"/>
      <c r="D573" s="62"/>
    </row>
    <row r="574" spans="3:4" x14ac:dyDescent="0.2">
      <c r="C574" s="62"/>
      <c r="D574" s="62"/>
    </row>
    <row r="575" spans="3:4" x14ac:dyDescent="0.2">
      <c r="C575" s="62"/>
      <c r="D575" s="62"/>
    </row>
    <row r="576" spans="3:4" x14ac:dyDescent="0.2">
      <c r="C576" s="62"/>
      <c r="D576" s="62"/>
    </row>
    <row r="577" spans="3:4" x14ac:dyDescent="0.2">
      <c r="C577" s="62"/>
      <c r="D577" s="62"/>
    </row>
    <row r="578" spans="3:4" x14ac:dyDescent="0.2">
      <c r="C578" s="62"/>
      <c r="D578" s="62"/>
    </row>
    <row r="579" spans="3:4" x14ac:dyDescent="0.2">
      <c r="C579" s="62"/>
      <c r="D579" s="62"/>
    </row>
    <row r="580" spans="3:4" x14ac:dyDescent="0.2">
      <c r="C580" s="62"/>
      <c r="D580" s="62"/>
    </row>
    <row r="581" spans="3:4" x14ac:dyDescent="0.2">
      <c r="C581" s="62"/>
      <c r="D581" s="62"/>
    </row>
    <row r="582" spans="3:4" x14ac:dyDescent="0.2">
      <c r="C582" s="62"/>
      <c r="D582" s="62"/>
    </row>
    <row r="583" spans="3:4" x14ac:dyDescent="0.2">
      <c r="C583" s="62"/>
      <c r="D583" s="62"/>
    </row>
    <row r="584" spans="3:4" x14ac:dyDescent="0.2">
      <c r="C584" s="62"/>
      <c r="D584" s="62"/>
    </row>
    <row r="585" spans="3:4" x14ac:dyDescent="0.2">
      <c r="C585" s="62"/>
      <c r="D585" s="62"/>
    </row>
    <row r="586" spans="3:4" x14ac:dyDescent="0.2">
      <c r="C586" s="62"/>
      <c r="D586" s="62"/>
    </row>
    <row r="587" spans="3:4" x14ac:dyDescent="0.2">
      <c r="C587" s="62"/>
      <c r="D587" s="62"/>
    </row>
    <row r="588" spans="3:4" x14ac:dyDescent="0.2">
      <c r="C588" s="62"/>
      <c r="D588" s="62"/>
    </row>
    <row r="589" spans="3:4" x14ac:dyDescent="0.2">
      <c r="C589" s="62"/>
      <c r="D589" s="62"/>
    </row>
    <row r="590" spans="3:4" x14ac:dyDescent="0.2">
      <c r="C590" s="62"/>
      <c r="D590" s="62"/>
    </row>
    <row r="591" spans="3:4" x14ac:dyDescent="0.2">
      <c r="C591" s="62"/>
      <c r="D591" s="62"/>
    </row>
    <row r="592" spans="3:4" x14ac:dyDescent="0.2">
      <c r="C592" s="62"/>
      <c r="D592" s="62"/>
    </row>
    <row r="593" spans="3:4" x14ac:dyDescent="0.2">
      <c r="C593" s="62"/>
      <c r="D593" s="62"/>
    </row>
    <row r="594" spans="3:4" x14ac:dyDescent="0.2">
      <c r="C594" s="62"/>
      <c r="D594" s="62"/>
    </row>
    <row r="595" spans="3:4" x14ac:dyDescent="0.2">
      <c r="C595" s="62"/>
      <c r="D595" s="62"/>
    </row>
    <row r="596" spans="3:4" x14ac:dyDescent="0.2">
      <c r="C596" s="62"/>
      <c r="D596" s="62"/>
    </row>
    <row r="597" spans="3:4" x14ac:dyDescent="0.2">
      <c r="C597" s="62"/>
      <c r="D597" s="62"/>
    </row>
    <row r="598" spans="3:4" x14ac:dyDescent="0.2">
      <c r="C598" s="62"/>
      <c r="D598" s="62"/>
    </row>
    <row r="599" spans="3:4" x14ac:dyDescent="0.2">
      <c r="C599" s="62"/>
      <c r="D599" s="62"/>
    </row>
    <row r="600" spans="3:4" x14ac:dyDescent="0.2">
      <c r="C600" s="62"/>
      <c r="D600" s="62"/>
    </row>
    <row r="601" spans="3:4" x14ac:dyDescent="0.2">
      <c r="C601" s="62"/>
      <c r="D601" s="62"/>
    </row>
    <row r="602" spans="3:4" x14ac:dyDescent="0.2">
      <c r="C602" s="62"/>
      <c r="D602" s="62"/>
    </row>
    <row r="603" spans="3:4" x14ac:dyDescent="0.2">
      <c r="C603" s="62"/>
      <c r="D603" s="62"/>
    </row>
    <row r="604" spans="3:4" x14ac:dyDescent="0.2">
      <c r="C604" s="62"/>
      <c r="D604" s="62"/>
    </row>
    <row r="605" spans="3:4" x14ac:dyDescent="0.2">
      <c r="C605" s="62"/>
      <c r="D605" s="62"/>
    </row>
    <row r="606" spans="3:4" x14ac:dyDescent="0.2">
      <c r="C606" s="62"/>
      <c r="D606" s="62"/>
    </row>
    <row r="607" spans="3:4" x14ac:dyDescent="0.2">
      <c r="C607" s="62"/>
      <c r="D607" s="62"/>
    </row>
    <row r="608" spans="3:4" x14ac:dyDescent="0.2">
      <c r="C608" s="62"/>
      <c r="D608" s="62"/>
    </row>
    <row r="609" spans="3:4" x14ac:dyDescent="0.2">
      <c r="C609" s="62"/>
      <c r="D609" s="62"/>
    </row>
    <row r="610" spans="3:4" x14ac:dyDescent="0.2">
      <c r="C610" s="62"/>
      <c r="D610" s="62"/>
    </row>
    <row r="611" spans="3:4" x14ac:dyDescent="0.2">
      <c r="C611" s="62"/>
      <c r="D611" s="62"/>
    </row>
    <row r="612" spans="3:4" x14ac:dyDescent="0.2">
      <c r="C612" s="62"/>
      <c r="D612" s="62"/>
    </row>
    <row r="613" spans="3:4" x14ac:dyDescent="0.2">
      <c r="C613" s="62"/>
      <c r="D613" s="62"/>
    </row>
    <row r="614" spans="3:4" x14ac:dyDescent="0.2">
      <c r="C614" s="62"/>
      <c r="D614" s="62"/>
    </row>
    <row r="615" spans="3:4" x14ac:dyDescent="0.2">
      <c r="C615" s="62"/>
      <c r="D615" s="62"/>
    </row>
    <row r="616" spans="3:4" x14ac:dyDescent="0.2">
      <c r="C616" s="62"/>
      <c r="D616" s="62"/>
    </row>
    <row r="617" spans="3:4" x14ac:dyDescent="0.2">
      <c r="C617" s="62"/>
      <c r="D617" s="62"/>
    </row>
    <row r="618" spans="3:4" x14ac:dyDescent="0.2">
      <c r="C618" s="62"/>
      <c r="D618" s="62"/>
    </row>
    <row r="619" spans="3:4" x14ac:dyDescent="0.2">
      <c r="C619" s="62"/>
      <c r="D619" s="62"/>
    </row>
    <row r="620" spans="3:4" x14ac:dyDescent="0.2">
      <c r="C620" s="62"/>
      <c r="D620" s="62"/>
    </row>
    <row r="621" spans="3:4" x14ac:dyDescent="0.2">
      <c r="C621" s="62"/>
      <c r="D621" s="62"/>
    </row>
    <row r="622" spans="3:4" x14ac:dyDescent="0.2">
      <c r="C622" s="62"/>
      <c r="D622" s="62"/>
    </row>
    <row r="623" spans="3:4" x14ac:dyDescent="0.2">
      <c r="C623" s="62"/>
      <c r="D623" s="62"/>
    </row>
    <row r="624" spans="3:4" x14ac:dyDescent="0.2">
      <c r="C624" s="62"/>
      <c r="D624" s="62"/>
    </row>
    <row r="625" spans="3:4" x14ac:dyDescent="0.2">
      <c r="C625" s="62"/>
      <c r="D625" s="62"/>
    </row>
    <row r="626" spans="3:4" x14ac:dyDescent="0.2">
      <c r="C626" s="62"/>
      <c r="D626" s="62"/>
    </row>
    <row r="627" spans="3:4" x14ac:dyDescent="0.2">
      <c r="C627" s="62"/>
      <c r="D627" s="62"/>
    </row>
    <row r="628" spans="3:4" x14ac:dyDescent="0.2">
      <c r="C628" s="62"/>
      <c r="D628" s="62"/>
    </row>
    <row r="629" spans="3:4" x14ac:dyDescent="0.2">
      <c r="C629" s="62"/>
      <c r="D629" s="62"/>
    </row>
    <row r="630" spans="3:4" x14ac:dyDescent="0.2">
      <c r="C630" s="62"/>
      <c r="D630" s="62"/>
    </row>
    <row r="631" spans="3:4" x14ac:dyDescent="0.2">
      <c r="C631" s="62"/>
      <c r="D631" s="62"/>
    </row>
    <row r="632" spans="3:4" x14ac:dyDescent="0.2">
      <c r="C632" s="62"/>
      <c r="D632" s="62"/>
    </row>
    <row r="633" spans="3:4" x14ac:dyDescent="0.2">
      <c r="C633" s="62"/>
      <c r="D633" s="62"/>
    </row>
    <row r="634" spans="3:4" x14ac:dyDescent="0.2">
      <c r="C634" s="62"/>
      <c r="D634" s="62"/>
    </row>
    <row r="635" spans="3:4" x14ac:dyDescent="0.2">
      <c r="C635" s="62"/>
      <c r="D635" s="62"/>
    </row>
    <row r="636" spans="3:4" x14ac:dyDescent="0.2">
      <c r="C636" s="62"/>
      <c r="D636" s="62"/>
    </row>
    <row r="637" spans="3:4" x14ac:dyDescent="0.2">
      <c r="C637" s="62"/>
      <c r="D637" s="62"/>
    </row>
    <row r="638" spans="3:4" x14ac:dyDescent="0.2">
      <c r="C638" s="62"/>
      <c r="D638" s="62"/>
    </row>
    <row r="639" spans="3:4" x14ac:dyDescent="0.2">
      <c r="C639" s="62"/>
      <c r="D639" s="62"/>
    </row>
    <row r="640" spans="3:4" x14ac:dyDescent="0.2">
      <c r="C640" s="62"/>
      <c r="D640" s="62"/>
    </row>
    <row r="641" spans="3:4" x14ac:dyDescent="0.2">
      <c r="C641" s="62"/>
      <c r="D641" s="62"/>
    </row>
    <row r="642" spans="3:4" x14ac:dyDescent="0.2">
      <c r="C642" s="62"/>
      <c r="D642" s="62"/>
    </row>
    <row r="643" spans="3:4" x14ac:dyDescent="0.2">
      <c r="C643" s="62"/>
      <c r="D643" s="62"/>
    </row>
    <row r="644" spans="3:4" x14ac:dyDescent="0.2">
      <c r="C644" s="62"/>
      <c r="D644" s="62"/>
    </row>
    <row r="645" spans="3:4" x14ac:dyDescent="0.2">
      <c r="C645" s="62"/>
      <c r="D645" s="62"/>
    </row>
    <row r="646" spans="3:4" x14ac:dyDescent="0.2">
      <c r="C646" s="62"/>
      <c r="D646" s="62"/>
    </row>
    <row r="647" spans="3:4" x14ac:dyDescent="0.2">
      <c r="C647" s="62"/>
      <c r="D647" s="62"/>
    </row>
    <row r="648" spans="3:4" x14ac:dyDescent="0.2">
      <c r="C648" s="62"/>
      <c r="D648" s="62"/>
    </row>
    <row r="649" spans="3:4" x14ac:dyDescent="0.2">
      <c r="C649" s="62"/>
      <c r="D649" s="62"/>
    </row>
    <row r="650" spans="3:4" x14ac:dyDescent="0.2">
      <c r="C650" s="62"/>
      <c r="D650" s="62"/>
    </row>
    <row r="651" spans="3:4" x14ac:dyDescent="0.2">
      <c r="C651" s="62"/>
      <c r="D651" s="62"/>
    </row>
    <row r="652" spans="3:4" x14ac:dyDescent="0.2">
      <c r="C652" s="62"/>
      <c r="D652" s="62"/>
    </row>
    <row r="653" spans="3:4" x14ac:dyDescent="0.2">
      <c r="C653" s="62"/>
      <c r="D653" s="62"/>
    </row>
    <row r="654" spans="3:4" x14ac:dyDescent="0.2">
      <c r="C654" s="62"/>
      <c r="D654" s="62"/>
    </row>
    <row r="655" spans="3:4" x14ac:dyDescent="0.2">
      <c r="C655" s="62"/>
      <c r="D655" s="62"/>
    </row>
    <row r="656" spans="3:4" x14ac:dyDescent="0.2">
      <c r="C656" s="62"/>
      <c r="D656" s="62"/>
    </row>
    <row r="657" spans="3:4" x14ac:dyDescent="0.2">
      <c r="C657" s="62"/>
      <c r="D657" s="62"/>
    </row>
    <row r="658" spans="3:4" x14ac:dyDescent="0.2">
      <c r="C658" s="62"/>
      <c r="D658" s="62"/>
    </row>
    <row r="659" spans="3:4" x14ac:dyDescent="0.2">
      <c r="C659" s="62"/>
      <c r="D659" s="62"/>
    </row>
    <row r="660" spans="3:4" x14ac:dyDescent="0.2">
      <c r="C660" s="62"/>
      <c r="D660" s="62"/>
    </row>
    <row r="661" spans="3:4" x14ac:dyDescent="0.2">
      <c r="C661" s="62"/>
      <c r="D661" s="62"/>
    </row>
    <row r="662" spans="3:4" x14ac:dyDescent="0.2">
      <c r="C662" s="62"/>
      <c r="D662" s="62"/>
    </row>
    <row r="663" spans="3:4" x14ac:dyDescent="0.2">
      <c r="C663" s="62"/>
      <c r="D663" s="62"/>
    </row>
    <row r="664" spans="3:4" x14ac:dyDescent="0.2">
      <c r="C664" s="62"/>
      <c r="D664" s="62"/>
    </row>
    <row r="665" spans="3:4" x14ac:dyDescent="0.2">
      <c r="C665" s="62"/>
      <c r="D665" s="62"/>
    </row>
    <row r="666" spans="3:4" x14ac:dyDescent="0.2">
      <c r="C666" s="62"/>
      <c r="D666" s="62"/>
    </row>
    <row r="667" spans="3:4" x14ac:dyDescent="0.2">
      <c r="C667" s="62"/>
      <c r="D667" s="62"/>
    </row>
    <row r="668" spans="3:4" x14ac:dyDescent="0.2">
      <c r="C668" s="62"/>
      <c r="D668" s="62"/>
    </row>
    <row r="669" spans="3:4" x14ac:dyDescent="0.2">
      <c r="C669" s="62"/>
      <c r="D669" s="62"/>
    </row>
    <row r="670" spans="3:4" x14ac:dyDescent="0.2">
      <c r="C670" s="62"/>
      <c r="D670" s="62"/>
    </row>
    <row r="671" spans="3:4" x14ac:dyDescent="0.2">
      <c r="C671" s="62"/>
      <c r="D671" s="62"/>
    </row>
    <row r="672" spans="3:4" x14ac:dyDescent="0.2">
      <c r="C672" s="62"/>
      <c r="D672" s="62"/>
    </row>
    <row r="673" spans="3:4" x14ac:dyDescent="0.2">
      <c r="C673" s="62"/>
      <c r="D673" s="62"/>
    </row>
    <row r="674" spans="3:4" x14ac:dyDescent="0.2">
      <c r="C674" s="62"/>
      <c r="D674" s="62"/>
    </row>
    <row r="675" spans="3:4" x14ac:dyDescent="0.2">
      <c r="C675" s="62"/>
      <c r="D675" s="62"/>
    </row>
    <row r="676" spans="3:4" x14ac:dyDescent="0.2">
      <c r="C676" s="62"/>
      <c r="D676" s="62"/>
    </row>
    <row r="677" spans="3:4" x14ac:dyDescent="0.2">
      <c r="C677" s="62"/>
      <c r="D677" s="62"/>
    </row>
    <row r="678" spans="3:4" x14ac:dyDescent="0.2">
      <c r="C678" s="62"/>
      <c r="D678" s="62"/>
    </row>
    <row r="679" spans="3:4" x14ac:dyDescent="0.2">
      <c r="C679" s="62"/>
      <c r="D679" s="62"/>
    </row>
    <row r="680" spans="3:4" x14ac:dyDescent="0.2">
      <c r="C680" s="62"/>
      <c r="D680" s="62"/>
    </row>
    <row r="681" spans="3:4" x14ac:dyDescent="0.2">
      <c r="C681" s="62"/>
      <c r="D681" s="62"/>
    </row>
    <row r="682" spans="3:4" x14ac:dyDescent="0.2">
      <c r="C682" s="62"/>
      <c r="D682" s="62"/>
    </row>
    <row r="683" spans="3:4" x14ac:dyDescent="0.2">
      <c r="C683" s="62"/>
      <c r="D683" s="62"/>
    </row>
    <row r="684" spans="3:4" x14ac:dyDescent="0.2">
      <c r="C684" s="62"/>
      <c r="D684" s="62"/>
    </row>
    <row r="685" spans="3:4" x14ac:dyDescent="0.2">
      <c r="C685" s="62"/>
      <c r="D685" s="62"/>
    </row>
    <row r="686" spans="3:4" x14ac:dyDescent="0.2">
      <c r="C686" s="62"/>
      <c r="D686" s="62"/>
    </row>
    <row r="687" spans="3:4" x14ac:dyDescent="0.2">
      <c r="C687" s="62"/>
      <c r="D687" s="62"/>
    </row>
    <row r="688" spans="3:4" x14ac:dyDescent="0.2">
      <c r="C688" s="62"/>
      <c r="D688" s="62"/>
    </row>
    <row r="689" spans="3:4" x14ac:dyDescent="0.2">
      <c r="C689" s="62"/>
      <c r="D689" s="62"/>
    </row>
    <row r="690" spans="3:4" x14ac:dyDescent="0.2">
      <c r="C690" s="62"/>
      <c r="D690" s="62"/>
    </row>
    <row r="691" spans="3:4" x14ac:dyDescent="0.2">
      <c r="C691" s="62"/>
      <c r="D691" s="62"/>
    </row>
    <row r="692" spans="3:4" x14ac:dyDescent="0.2">
      <c r="C692" s="62"/>
      <c r="D692" s="62"/>
    </row>
    <row r="693" spans="3:4" x14ac:dyDescent="0.2">
      <c r="C693" s="62"/>
      <c r="D693" s="62"/>
    </row>
    <row r="694" spans="3:4" x14ac:dyDescent="0.2">
      <c r="C694" s="62"/>
      <c r="D694" s="62"/>
    </row>
    <row r="695" spans="3:4" x14ac:dyDescent="0.2">
      <c r="C695" s="62"/>
      <c r="D695" s="62"/>
    </row>
    <row r="696" spans="3:4" x14ac:dyDescent="0.2">
      <c r="C696" s="62"/>
      <c r="D696" s="62"/>
    </row>
    <row r="697" spans="3:4" x14ac:dyDescent="0.2">
      <c r="C697" s="62"/>
      <c r="D697" s="62"/>
    </row>
    <row r="698" spans="3:4" x14ac:dyDescent="0.2">
      <c r="C698" s="62"/>
      <c r="D698" s="62"/>
    </row>
    <row r="699" spans="3:4" x14ac:dyDescent="0.2">
      <c r="C699" s="62"/>
      <c r="D699" s="62"/>
    </row>
    <row r="700" spans="3:4" x14ac:dyDescent="0.2">
      <c r="C700" s="62"/>
      <c r="D700" s="62"/>
    </row>
    <row r="701" spans="3:4" x14ac:dyDescent="0.2">
      <c r="C701" s="62"/>
      <c r="D701" s="62"/>
    </row>
    <row r="702" spans="3:4" x14ac:dyDescent="0.2">
      <c r="C702" s="62"/>
      <c r="D702" s="62"/>
    </row>
    <row r="703" spans="3:4" x14ac:dyDescent="0.2">
      <c r="C703" s="62"/>
      <c r="D703" s="62"/>
    </row>
    <row r="704" spans="3:4" x14ac:dyDescent="0.2">
      <c r="C704" s="62"/>
      <c r="D704" s="62"/>
    </row>
    <row r="705" spans="3:4" x14ac:dyDescent="0.2">
      <c r="C705" s="62"/>
      <c r="D705" s="62"/>
    </row>
    <row r="706" spans="3:4" x14ac:dyDescent="0.2">
      <c r="C706" s="62"/>
      <c r="D706" s="62"/>
    </row>
    <row r="707" spans="3:4" x14ac:dyDescent="0.2">
      <c r="C707" s="62"/>
      <c r="D707" s="62"/>
    </row>
    <row r="708" spans="3:4" x14ac:dyDescent="0.2">
      <c r="C708" s="62"/>
      <c r="D708" s="62"/>
    </row>
    <row r="709" spans="3:4" x14ac:dyDescent="0.2">
      <c r="C709" s="62"/>
      <c r="D709" s="62"/>
    </row>
    <row r="710" spans="3:4" x14ac:dyDescent="0.2">
      <c r="C710" s="62"/>
      <c r="D710" s="62"/>
    </row>
    <row r="711" spans="3:4" x14ac:dyDescent="0.2">
      <c r="C711" s="62"/>
      <c r="D711" s="62"/>
    </row>
    <row r="712" spans="3:4" x14ac:dyDescent="0.2">
      <c r="C712" s="62"/>
      <c r="D712" s="62"/>
    </row>
    <row r="713" spans="3:4" x14ac:dyDescent="0.2">
      <c r="C713" s="62"/>
      <c r="D713" s="62"/>
    </row>
    <row r="714" spans="3:4" x14ac:dyDescent="0.2">
      <c r="C714" s="62"/>
      <c r="D714" s="62"/>
    </row>
    <row r="715" spans="3:4" x14ac:dyDescent="0.2">
      <c r="C715" s="62"/>
      <c r="D715" s="62"/>
    </row>
    <row r="716" spans="3:4" x14ac:dyDescent="0.2">
      <c r="C716" s="62"/>
      <c r="D716" s="62"/>
    </row>
    <row r="717" spans="3:4" x14ac:dyDescent="0.2">
      <c r="C717" s="62"/>
      <c r="D717" s="62"/>
    </row>
    <row r="718" spans="3:4" x14ac:dyDescent="0.2">
      <c r="C718" s="62"/>
      <c r="D718" s="62"/>
    </row>
    <row r="719" spans="3:4" x14ac:dyDescent="0.2">
      <c r="C719" s="62"/>
      <c r="D719" s="62"/>
    </row>
    <row r="720" spans="3:4" x14ac:dyDescent="0.2">
      <c r="C720" s="62"/>
      <c r="D720" s="62"/>
    </row>
    <row r="721" spans="3:4" x14ac:dyDescent="0.2">
      <c r="C721" s="62"/>
      <c r="D721" s="62"/>
    </row>
    <row r="722" spans="3:4" x14ac:dyDescent="0.2">
      <c r="C722" s="62"/>
      <c r="D722" s="62"/>
    </row>
    <row r="723" spans="3:4" x14ac:dyDescent="0.2">
      <c r="C723" s="62"/>
      <c r="D723" s="62"/>
    </row>
    <row r="724" spans="3:4" x14ac:dyDescent="0.2">
      <c r="C724" s="62"/>
      <c r="D724" s="62"/>
    </row>
    <row r="725" spans="3:4" x14ac:dyDescent="0.2">
      <c r="C725" s="62"/>
      <c r="D725" s="62"/>
    </row>
    <row r="726" spans="3:4" x14ac:dyDescent="0.2">
      <c r="C726" s="62"/>
      <c r="D726" s="62"/>
    </row>
    <row r="727" spans="3:4" x14ac:dyDescent="0.2">
      <c r="C727" s="62"/>
      <c r="D727" s="62"/>
    </row>
    <row r="728" spans="3:4" x14ac:dyDescent="0.2">
      <c r="C728" s="62"/>
      <c r="D728" s="62"/>
    </row>
    <row r="729" spans="3:4" x14ac:dyDescent="0.2">
      <c r="C729" s="62"/>
      <c r="D729" s="62"/>
    </row>
    <row r="730" spans="3:4" x14ac:dyDescent="0.2">
      <c r="C730" s="62"/>
      <c r="D730" s="62"/>
    </row>
    <row r="731" spans="3:4" x14ac:dyDescent="0.2">
      <c r="C731" s="62"/>
      <c r="D731" s="62"/>
    </row>
    <row r="732" spans="3:4" x14ac:dyDescent="0.2">
      <c r="C732" s="62"/>
      <c r="D732" s="62"/>
    </row>
    <row r="733" spans="3:4" x14ac:dyDescent="0.2">
      <c r="C733" s="62"/>
      <c r="D733" s="62"/>
    </row>
    <row r="734" spans="3:4" x14ac:dyDescent="0.2">
      <c r="C734" s="62"/>
      <c r="D734" s="62"/>
    </row>
    <row r="735" spans="3:4" x14ac:dyDescent="0.2">
      <c r="C735" s="62"/>
      <c r="D735" s="62"/>
    </row>
    <row r="736" spans="3:4" x14ac:dyDescent="0.2">
      <c r="C736" s="62"/>
      <c r="D736" s="62"/>
    </row>
    <row r="737" spans="3:4" x14ac:dyDescent="0.2">
      <c r="C737" s="62"/>
      <c r="D737" s="62"/>
    </row>
    <row r="738" spans="3:4" x14ac:dyDescent="0.2">
      <c r="C738" s="62"/>
      <c r="D738" s="62"/>
    </row>
    <row r="739" spans="3:4" x14ac:dyDescent="0.2">
      <c r="C739" s="62"/>
      <c r="D739" s="62"/>
    </row>
    <row r="740" spans="3:4" x14ac:dyDescent="0.2">
      <c r="C740" s="62"/>
      <c r="D740" s="62"/>
    </row>
    <row r="741" spans="3:4" x14ac:dyDescent="0.2">
      <c r="C741" s="62"/>
      <c r="D741" s="62"/>
    </row>
    <row r="742" spans="3:4" x14ac:dyDescent="0.2">
      <c r="C742" s="62"/>
      <c r="D742" s="62"/>
    </row>
    <row r="743" spans="3:4" x14ac:dyDescent="0.2">
      <c r="C743" s="62"/>
      <c r="D743" s="62"/>
    </row>
    <row r="744" spans="3:4" x14ac:dyDescent="0.2">
      <c r="C744" s="62"/>
      <c r="D744" s="62"/>
    </row>
    <row r="745" spans="3:4" x14ac:dyDescent="0.2">
      <c r="C745" s="62"/>
      <c r="D745" s="62"/>
    </row>
    <row r="746" spans="3:4" x14ac:dyDescent="0.2">
      <c r="C746" s="62"/>
      <c r="D746" s="62"/>
    </row>
    <row r="747" spans="3:4" x14ac:dyDescent="0.2">
      <c r="C747" s="62"/>
      <c r="D747" s="62"/>
    </row>
    <row r="748" spans="3:4" x14ac:dyDescent="0.2">
      <c r="C748" s="62"/>
      <c r="D748" s="62"/>
    </row>
    <row r="749" spans="3:4" x14ac:dyDescent="0.2">
      <c r="C749" s="62"/>
      <c r="D749" s="62"/>
    </row>
    <row r="750" spans="3:4" x14ac:dyDescent="0.2">
      <c r="C750" s="62"/>
      <c r="D750" s="62"/>
    </row>
    <row r="751" spans="3:4" x14ac:dyDescent="0.2">
      <c r="C751" s="62"/>
      <c r="D751" s="62"/>
    </row>
    <row r="752" spans="3:4" x14ac:dyDescent="0.2">
      <c r="C752" s="62"/>
      <c r="D752" s="62"/>
    </row>
    <row r="753" spans="3:4" x14ac:dyDescent="0.2">
      <c r="C753" s="62"/>
      <c r="D753" s="62"/>
    </row>
    <row r="754" spans="3:4" x14ac:dyDescent="0.2">
      <c r="C754" s="62"/>
      <c r="D754" s="62"/>
    </row>
    <row r="755" spans="3:4" x14ac:dyDescent="0.2">
      <c r="C755" s="62"/>
      <c r="D755" s="62"/>
    </row>
    <row r="756" spans="3:4" x14ac:dyDescent="0.2">
      <c r="C756" s="62"/>
      <c r="D756" s="62"/>
    </row>
    <row r="757" spans="3:4" x14ac:dyDescent="0.2">
      <c r="C757" s="62"/>
      <c r="D757" s="62"/>
    </row>
    <row r="758" spans="3:4" x14ac:dyDescent="0.2">
      <c r="C758" s="62"/>
      <c r="D758" s="62"/>
    </row>
    <row r="759" spans="3:4" x14ac:dyDescent="0.2">
      <c r="C759" s="62"/>
      <c r="D759" s="62"/>
    </row>
    <row r="760" spans="3:4" x14ac:dyDescent="0.2">
      <c r="C760" s="62"/>
      <c r="D760" s="62"/>
    </row>
    <row r="761" spans="3:4" x14ac:dyDescent="0.2">
      <c r="C761" s="62"/>
      <c r="D761" s="62"/>
    </row>
    <row r="762" spans="3:4" x14ac:dyDescent="0.2">
      <c r="C762" s="62"/>
      <c r="D762" s="62"/>
    </row>
    <row r="763" spans="3:4" x14ac:dyDescent="0.2">
      <c r="C763" s="62"/>
      <c r="D763" s="62"/>
    </row>
    <row r="764" spans="3:4" x14ac:dyDescent="0.2">
      <c r="C764" s="62"/>
      <c r="D764" s="62"/>
    </row>
    <row r="765" spans="3:4" x14ac:dyDescent="0.2">
      <c r="C765" s="62"/>
      <c r="D765" s="62"/>
    </row>
    <row r="766" spans="3:4" x14ac:dyDescent="0.2">
      <c r="C766" s="62"/>
      <c r="D766" s="62"/>
    </row>
    <row r="767" spans="3:4" x14ac:dyDescent="0.2">
      <c r="C767" s="62"/>
      <c r="D767" s="62"/>
    </row>
    <row r="768" spans="3:4" x14ac:dyDescent="0.2">
      <c r="C768" s="62"/>
      <c r="D768" s="62"/>
    </row>
    <row r="769" spans="3:4" x14ac:dyDescent="0.2">
      <c r="C769" s="62"/>
      <c r="D769" s="62"/>
    </row>
    <row r="770" spans="3:4" x14ac:dyDescent="0.2">
      <c r="C770" s="62"/>
      <c r="D770" s="62"/>
    </row>
    <row r="771" spans="3:4" x14ac:dyDescent="0.2">
      <c r="C771" s="62"/>
      <c r="D771" s="62"/>
    </row>
    <row r="772" spans="3:4" x14ac:dyDescent="0.2">
      <c r="C772" s="62"/>
      <c r="D772" s="62"/>
    </row>
    <row r="773" spans="3:4" x14ac:dyDescent="0.2">
      <c r="C773" s="62"/>
      <c r="D773" s="62"/>
    </row>
    <row r="774" spans="3:4" x14ac:dyDescent="0.2">
      <c r="C774" s="62"/>
      <c r="D774" s="62"/>
    </row>
    <row r="775" spans="3:4" x14ac:dyDescent="0.2">
      <c r="C775" s="62"/>
      <c r="D775" s="62"/>
    </row>
    <row r="776" spans="3:4" x14ac:dyDescent="0.2">
      <c r="C776" s="62"/>
      <c r="D776" s="62"/>
    </row>
    <row r="777" spans="3:4" x14ac:dyDescent="0.2">
      <c r="C777" s="62"/>
      <c r="D777" s="62"/>
    </row>
    <row r="778" spans="3:4" x14ac:dyDescent="0.2">
      <c r="C778" s="62"/>
      <c r="D778" s="62"/>
    </row>
    <row r="779" spans="3:4" x14ac:dyDescent="0.2">
      <c r="C779" s="62"/>
      <c r="D779" s="62"/>
    </row>
    <row r="780" spans="3:4" x14ac:dyDescent="0.2">
      <c r="C780" s="62"/>
      <c r="D780" s="62"/>
    </row>
    <row r="781" spans="3:4" x14ac:dyDescent="0.2">
      <c r="C781" s="62"/>
      <c r="D781" s="62"/>
    </row>
    <row r="782" spans="3:4" x14ac:dyDescent="0.2">
      <c r="C782" s="62"/>
      <c r="D782" s="62"/>
    </row>
    <row r="783" spans="3:4" x14ac:dyDescent="0.2">
      <c r="C783" s="62"/>
      <c r="D783" s="62"/>
    </row>
    <row r="784" spans="3:4" x14ac:dyDescent="0.2">
      <c r="C784" s="62"/>
      <c r="D784" s="62"/>
    </row>
    <row r="785" spans="3:4" x14ac:dyDescent="0.2">
      <c r="C785" s="62"/>
      <c r="D785" s="62"/>
    </row>
    <row r="786" spans="3:4" x14ac:dyDescent="0.2">
      <c r="C786" s="62"/>
      <c r="D786" s="62"/>
    </row>
    <row r="787" spans="3:4" x14ac:dyDescent="0.2">
      <c r="C787" s="62"/>
      <c r="D787" s="62"/>
    </row>
    <row r="788" spans="3:4" x14ac:dyDescent="0.2">
      <c r="C788" s="62"/>
      <c r="D788" s="62"/>
    </row>
    <row r="789" spans="3:4" x14ac:dyDescent="0.2">
      <c r="C789" s="62"/>
      <c r="D789" s="62"/>
    </row>
    <row r="790" spans="3:4" x14ac:dyDescent="0.2">
      <c r="C790" s="62"/>
      <c r="D790" s="62"/>
    </row>
    <row r="791" spans="3:4" x14ac:dyDescent="0.2">
      <c r="C791" s="62"/>
      <c r="D791" s="62"/>
    </row>
    <row r="792" spans="3:4" x14ac:dyDescent="0.2">
      <c r="C792" s="62"/>
      <c r="D792" s="62"/>
    </row>
    <row r="793" spans="3:4" x14ac:dyDescent="0.2">
      <c r="C793" s="62"/>
      <c r="D793" s="62"/>
    </row>
    <row r="794" spans="3:4" x14ac:dyDescent="0.2">
      <c r="C794" s="62"/>
      <c r="D794" s="62"/>
    </row>
    <row r="795" spans="3:4" x14ac:dyDescent="0.2">
      <c r="C795" s="62"/>
      <c r="D795" s="62"/>
    </row>
    <row r="796" spans="3:4" x14ac:dyDescent="0.2">
      <c r="C796" s="62"/>
      <c r="D796" s="62"/>
    </row>
    <row r="797" spans="3:4" x14ac:dyDescent="0.2">
      <c r="C797" s="62"/>
      <c r="D797" s="62"/>
    </row>
    <row r="798" spans="3:4" x14ac:dyDescent="0.2">
      <c r="C798" s="62"/>
      <c r="D798" s="62"/>
    </row>
    <row r="799" spans="3:4" x14ac:dyDescent="0.2">
      <c r="C799" s="62"/>
      <c r="D799" s="62"/>
    </row>
    <row r="800" spans="3:4" x14ac:dyDescent="0.2">
      <c r="C800" s="62"/>
      <c r="D800" s="62"/>
    </row>
    <row r="801" spans="3:4" x14ac:dyDescent="0.2">
      <c r="C801" s="62"/>
      <c r="D801" s="62"/>
    </row>
    <row r="802" spans="3:4" x14ac:dyDescent="0.2">
      <c r="C802" s="62"/>
      <c r="D802" s="62"/>
    </row>
    <row r="803" spans="3:4" x14ac:dyDescent="0.2">
      <c r="C803" s="62"/>
      <c r="D803" s="62"/>
    </row>
    <row r="804" spans="3:4" x14ac:dyDescent="0.2">
      <c r="C804" s="62"/>
      <c r="D804" s="62"/>
    </row>
    <row r="805" spans="3:4" x14ac:dyDescent="0.2">
      <c r="C805" s="62"/>
      <c r="D805" s="62"/>
    </row>
    <row r="806" spans="3:4" x14ac:dyDescent="0.2">
      <c r="C806" s="62"/>
      <c r="D806" s="62"/>
    </row>
    <row r="807" spans="3:4" x14ac:dyDescent="0.2">
      <c r="C807" s="62"/>
      <c r="D807" s="62"/>
    </row>
    <row r="808" spans="3:4" x14ac:dyDescent="0.2">
      <c r="C808" s="62"/>
      <c r="D808" s="62"/>
    </row>
    <row r="809" spans="3:4" x14ac:dyDescent="0.2">
      <c r="C809" s="62"/>
      <c r="D809" s="62"/>
    </row>
    <row r="810" spans="3:4" x14ac:dyDescent="0.2">
      <c r="C810" s="62"/>
      <c r="D810" s="62"/>
    </row>
    <row r="811" spans="3:4" x14ac:dyDescent="0.2">
      <c r="C811" s="62"/>
      <c r="D811" s="62"/>
    </row>
    <row r="812" spans="3:4" x14ac:dyDescent="0.2">
      <c r="C812" s="62"/>
      <c r="D812" s="62"/>
    </row>
    <row r="813" spans="3:4" x14ac:dyDescent="0.2">
      <c r="C813" s="62"/>
      <c r="D813" s="62"/>
    </row>
    <row r="814" spans="3:4" x14ac:dyDescent="0.2">
      <c r="C814" s="62"/>
      <c r="D814" s="62"/>
    </row>
    <row r="815" spans="3:4" x14ac:dyDescent="0.2">
      <c r="C815" s="62"/>
      <c r="D815" s="62"/>
    </row>
    <row r="816" spans="3:4" x14ac:dyDescent="0.2">
      <c r="C816" s="62"/>
      <c r="D816" s="62"/>
    </row>
    <row r="817" spans="3:4" x14ac:dyDescent="0.2">
      <c r="C817" s="62"/>
      <c r="D817" s="62"/>
    </row>
    <row r="818" spans="3:4" x14ac:dyDescent="0.2">
      <c r="C818" s="62"/>
      <c r="D818" s="62"/>
    </row>
    <row r="819" spans="3:4" x14ac:dyDescent="0.2">
      <c r="C819" s="62"/>
      <c r="D819" s="62"/>
    </row>
    <row r="820" spans="3:4" x14ac:dyDescent="0.2">
      <c r="C820" s="62"/>
      <c r="D820" s="62"/>
    </row>
    <row r="821" spans="3:4" x14ac:dyDescent="0.2">
      <c r="C821" s="62"/>
      <c r="D821" s="62"/>
    </row>
    <row r="822" spans="3:4" x14ac:dyDescent="0.2">
      <c r="C822" s="62"/>
      <c r="D822" s="62"/>
    </row>
    <row r="823" spans="3:4" x14ac:dyDescent="0.2">
      <c r="C823" s="62"/>
      <c r="D823" s="62"/>
    </row>
    <row r="824" spans="3:4" x14ac:dyDescent="0.2">
      <c r="C824" s="62"/>
      <c r="D824" s="62"/>
    </row>
    <row r="825" spans="3:4" x14ac:dyDescent="0.2">
      <c r="C825" s="62"/>
      <c r="D825" s="62"/>
    </row>
    <row r="826" spans="3:4" x14ac:dyDescent="0.2">
      <c r="C826" s="62"/>
      <c r="D826" s="62"/>
    </row>
    <row r="827" spans="3:4" x14ac:dyDescent="0.2">
      <c r="C827" s="62"/>
      <c r="D827" s="62"/>
    </row>
    <row r="828" spans="3:4" x14ac:dyDescent="0.2">
      <c r="C828" s="62"/>
      <c r="D828" s="62"/>
    </row>
    <row r="829" spans="3:4" x14ac:dyDescent="0.2">
      <c r="C829" s="62"/>
      <c r="D829" s="62"/>
    </row>
    <row r="830" spans="3:4" x14ac:dyDescent="0.2">
      <c r="C830" s="62"/>
      <c r="D830" s="62"/>
    </row>
    <row r="831" spans="3:4" x14ac:dyDescent="0.2">
      <c r="C831" s="62"/>
      <c r="D831" s="62"/>
    </row>
    <row r="832" spans="3:4" x14ac:dyDescent="0.2">
      <c r="C832" s="62"/>
      <c r="D832" s="62"/>
    </row>
    <row r="833" spans="3:4" x14ac:dyDescent="0.2">
      <c r="C833" s="62"/>
      <c r="D833" s="62"/>
    </row>
    <row r="834" spans="3:4" x14ac:dyDescent="0.2">
      <c r="C834" s="62"/>
      <c r="D834" s="62"/>
    </row>
    <row r="835" spans="3:4" x14ac:dyDescent="0.2">
      <c r="C835" s="62"/>
      <c r="D835" s="62"/>
    </row>
    <row r="836" spans="3:4" x14ac:dyDescent="0.2">
      <c r="C836" s="62"/>
      <c r="D836" s="62"/>
    </row>
    <row r="837" spans="3:4" x14ac:dyDescent="0.2">
      <c r="C837" s="62"/>
      <c r="D837" s="62"/>
    </row>
    <row r="838" spans="3:4" x14ac:dyDescent="0.2">
      <c r="C838" s="62"/>
      <c r="D838" s="62"/>
    </row>
    <row r="839" spans="3:4" x14ac:dyDescent="0.2">
      <c r="C839" s="62"/>
      <c r="D839" s="62"/>
    </row>
    <row r="840" spans="3:4" x14ac:dyDescent="0.2">
      <c r="C840" s="62"/>
      <c r="D840" s="62"/>
    </row>
    <row r="841" spans="3:4" x14ac:dyDescent="0.2">
      <c r="C841" s="62"/>
      <c r="D841" s="62"/>
    </row>
    <row r="842" spans="3:4" x14ac:dyDescent="0.2">
      <c r="C842" s="62"/>
      <c r="D842" s="62"/>
    </row>
    <row r="843" spans="3:4" x14ac:dyDescent="0.2">
      <c r="C843" s="62"/>
      <c r="D843" s="62"/>
    </row>
    <row r="844" spans="3:4" x14ac:dyDescent="0.2">
      <c r="C844" s="62"/>
      <c r="D844" s="62"/>
    </row>
    <row r="845" spans="3:4" x14ac:dyDescent="0.2">
      <c r="C845" s="62"/>
      <c r="D845" s="62"/>
    </row>
    <row r="846" spans="3:4" x14ac:dyDescent="0.2">
      <c r="C846" s="62"/>
      <c r="D846" s="62"/>
    </row>
    <row r="847" spans="3:4" x14ac:dyDescent="0.2">
      <c r="C847" s="62"/>
      <c r="D847" s="62"/>
    </row>
    <row r="848" spans="3:4" x14ac:dyDescent="0.2">
      <c r="C848" s="62"/>
      <c r="D848" s="62"/>
    </row>
    <row r="849" spans="3:4" x14ac:dyDescent="0.2">
      <c r="C849" s="62"/>
      <c r="D849" s="62"/>
    </row>
    <row r="850" spans="3:4" x14ac:dyDescent="0.2">
      <c r="C850" s="62"/>
      <c r="D850" s="62"/>
    </row>
    <row r="851" spans="3:4" x14ac:dyDescent="0.2">
      <c r="C851" s="62"/>
      <c r="D851" s="62"/>
    </row>
    <row r="852" spans="3:4" x14ac:dyDescent="0.2">
      <c r="C852" s="62"/>
      <c r="D852" s="62"/>
    </row>
    <row r="853" spans="3:4" x14ac:dyDescent="0.2">
      <c r="C853" s="62"/>
      <c r="D853" s="62"/>
    </row>
    <row r="854" spans="3:4" x14ac:dyDescent="0.2">
      <c r="C854" s="62"/>
      <c r="D854" s="62"/>
    </row>
    <row r="855" spans="3:4" x14ac:dyDescent="0.2">
      <c r="C855" s="62"/>
      <c r="D855" s="62"/>
    </row>
    <row r="856" spans="3:4" x14ac:dyDescent="0.2">
      <c r="C856" s="62"/>
      <c r="D856" s="62"/>
    </row>
    <row r="857" spans="3:4" x14ac:dyDescent="0.2">
      <c r="C857" s="62"/>
      <c r="D857" s="62"/>
    </row>
    <row r="858" spans="3:4" x14ac:dyDescent="0.2">
      <c r="C858" s="62"/>
      <c r="D858" s="62"/>
    </row>
    <row r="859" spans="3:4" x14ac:dyDescent="0.2">
      <c r="C859" s="62"/>
      <c r="D859" s="62"/>
    </row>
    <row r="860" spans="3:4" x14ac:dyDescent="0.2">
      <c r="C860" s="62"/>
      <c r="D860" s="62"/>
    </row>
    <row r="861" spans="3:4" x14ac:dyDescent="0.2">
      <c r="C861" s="62"/>
      <c r="D861" s="62"/>
    </row>
    <row r="862" spans="3:4" x14ac:dyDescent="0.2">
      <c r="C862" s="62"/>
      <c r="D862" s="62"/>
    </row>
    <row r="863" spans="3:4" x14ac:dyDescent="0.2">
      <c r="C863" s="62"/>
      <c r="D863" s="62"/>
    </row>
    <row r="864" spans="3:4" x14ac:dyDescent="0.2">
      <c r="C864" s="62"/>
      <c r="D864" s="62"/>
    </row>
    <row r="865" spans="3:4" x14ac:dyDescent="0.2">
      <c r="C865" s="62"/>
      <c r="D865" s="62"/>
    </row>
    <row r="866" spans="3:4" x14ac:dyDescent="0.2">
      <c r="C866" s="62"/>
      <c r="D866" s="62"/>
    </row>
    <row r="867" spans="3:4" x14ac:dyDescent="0.2">
      <c r="C867" s="62"/>
      <c r="D867" s="62"/>
    </row>
    <row r="868" spans="3:4" x14ac:dyDescent="0.2">
      <c r="C868" s="62"/>
      <c r="D868" s="62"/>
    </row>
    <row r="869" spans="3:4" x14ac:dyDescent="0.2">
      <c r="C869" s="62"/>
      <c r="D869" s="62"/>
    </row>
    <row r="870" spans="3:4" x14ac:dyDescent="0.2">
      <c r="C870" s="62"/>
      <c r="D870" s="62"/>
    </row>
    <row r="871" spans="3:4" x14ac:dyDescent="0.2">
      <c r="C871" s="62"/>
      <c r="D871" s="62"/>
    </row>
    <row r="872" spans="3:4" x14ac:dyDescent="0.2">
      <c r="C872" s="62"/>
      <c r="D872" s="62"/>
    </row>
    <row r="873" spans="3:4" x14ac:dyDescent="0.2">
      <c r="C873" s="62"/>
      <c r="D873" s="62"/>
    </row>
    <row r="874" spans="3:4" x14ac:dyDescent="0.2">
      <c r="C874" s="62"/>
      <c r="D874" s="62"/>
    </row>
    <row r="875" spans="3:4" x14ac:dyDescent="0.2">
      <c r="C875" s="62"/>
      <c r="D875" s="62"/>
    </row>
    <row r="876" spans="3:4" x14ac:dyDescent="0.2">
      <c r="C876" s="62"/>
      <c r="D876" s="62"/>
    </row>
    <row r="877" spans="3:4" x14ac:dyDescent="0.2">
      <c r="C877" s="62"/>
      <c r="D877" s="62"/>
    </row>
    <row r="878" spans="3:4" x14ac:dyDescent="0.2">
      <c r="C878" s="62"/>
      <c r="D878" s="62"/>
    </row>
    <row r="879" spans="3:4" x14ac:dyDescent="0.2">
      <c r="C879" s="62"/>
      <c r="D879" s="62"/>
    </row>
    <row r="880" spans="3:4" x14ac:dyDescent="0.2">
      <c r="C880" s="62"/>
      <c r="D880" s="62"/>
    </row>
    <row r="881" spans="3:4" x14ac:dyDescent="0.2">
      <c r="C881" s="62"/>
      <c r="D881" s="62"/>
    </row>
    <row r="882" spans="3:4" x14ac:dyDescent="0.2">
      <c r="C882" s="62"/>
      <c r="D882" s="62"/>
    </row>
    <row r="883" spans="3:4" x14ac:dyDescent="0.2">
      <c r="C883" s="62"/>
      <c r="D883" s="62"/>
    </row>
    <row r="884" spans="3:4" x14ac:dyDescent="0.2">
      <c r="C884" s="62"/>
      <c r="D884" s="62"/>
    </row>
    <row r="885" spans="3:4" x14ac:dyDescent="0.2">
      <c r="C885" s="62"/>
      <c r="D885" s="62"/>
    </row>
    <row r="886" spans="3:4" x14ac:dyDescent="0.2">
      <c r="C886" s="62"/>
      <c r="D886" s="62"/>
    </row>
    <row r="887" spans="3:4" x14ac:dyDescent="0.2">
      <c r="C887" s="62"/>
      <c r="D887" s="62"/>
    </row>
    <row r="888" spans="3:4" x14ac:dyDescent="0.2">
      <c r="C888" s="62"/>
      <c r="D888" s="62"/>
    </row>
    <row r="889" spans="3:4" x14ac:dyDescent="0.2">
      <c r="C889" s="62"/>
      <c r="D889" s="62"/>
    </row>
    <row r="890" spans="3:4" x14ac:dyDescent="0.2">
      <c r="C890" s="62"/>
      <c r="D890" s="62"/>
    </row>
    <row r="891" spans="3:4" x14ac:dyDescent="0.2">
      <c r="C891" s="62"/>
      <c r="D891" s="62"/>
    </row>
    <row r="892" spans="3:4" x14ac:dyDescent="0.2">
      <c r="C892" s="62"/>
      <c r="D892" s="62"/>
    </row>
    <row r="893" spans="3:4" x14ac:dyDescent="0.2">
      <c r="C893" s="62"/>
      <c r="D893" s="62"/>
    </row>
    <row r="894" spans="3:4" x14ac:dyDescent="0.2">
      <c r="C894" s="62"/>
      <c r="D894" s="62"/>
    </row>
    <row r="895" spans="3:4" x14ac:dyDescent="0.2">
      <c r="C895" s="62"/>
      <c r="D895" s="62"/>
    </row>
    <row r="896" spans="3:4" x14ac:dyDescent="0.2">
      <c r="C896" s="62"/>
      <c r="D896" s="62"/>
    </row>
    <row r="897" spans="3:4" x14ac:dyDescent="0.2">
      <c r="C897" s="62"/>
      <c r="D897" s="62"/>
    </row>
    <row r="898" spans="3:4" x14ac:dyDescent="0.2">
      <c r="C898" s="62"/>
      <c r="D898" s="62"/>
    </row>
    <row r="899" spans="3:4" x14ac:dyDescent="0.2">
      <c r="C899" s="62"/>
      <c r="D899" s="62"/>
    </row>
    <row r="900" spans="3:4" x14ac:dyDescent="0.2">
      <c r="C900" s="62"/>
      <c r="D900" s="62"/>
    </row>
    <row r="901" spans="3:4" x14ac:dyDescent="0.2">
      <c r="C901" s="62"/>
      <c r="D901" s="62"/>
    </row>
    <row r="902" spans="3:4" x14ac:dyDescent="0.2">
      <c r="C902" s="62"/>
      <c r="D902" s="62"/>
    </row>
    <row r="903" spans="3:4" x14ac:dyDescent="0.2">
      <c r="C903" s="62"/>
      <c r="D903" s="62"/>
    </row>
    <row r="904" spans="3:4" x14ac:dyDescent="0.2">
      <c r="C904" s="62"/>
      <c r="D904" s="62"/>
    </row>
    <row r="905" spans="3:4" x14ac:dyDescent="0.2">
      <c r="C905" s="62"/>
      <c r="D905" s="62"/>
    </row>
    <row r="906" spans="3:4" x14ac:dyDescent="0.2">
      <c r="C906" s="62"/>
      <c r="D906" s="62"/>
    </row>
    <row r="907" spans="3:4" x14ac:dyDescent="0.2">
      <c r="C907" s="62"/>
      <c r="D907" s="62"/>
    </row>
    <row r="908" spans="3:4" x14ac:dyDescent="0.2">
      <c r="C908" s="62"/>
      <c r="D908" s="62"/>
    </row>
    <row r="909" spans="3:4" x14ac:dyDescent="0.2">
      <c r="C909" s="62"/>
      <c r="D909" s="62"/>
    </row>
    <row r="910" spans="3:4" x14ac:dyDescent="0.2">
      <c r="C910" s="62"/>
      <c r="D910" s="62"/>
    </row>
    <row r="911" spans="3:4" x14ac:dyDescent="0.2">
      <c r="C911" s="62"/>
      <c r="D911" s="62"/>
    </row>
    <row r="912" spans="3:4" x14ac:dyDescent="0.2">
      <c r="C912" s="62"/>
      <c r="D912" s="62"/>
    </row>
    <row r="913" spans="3:4" x14ac:dyDescent="0.2">
      <c r="C913" s="62"/>
      <c r="D913" s="62"/>
    </row>
    <row r="914" spans="3:4" x14ac:dyDescent="0.2">
      <c r="C914" s="62"/>
      <c r="D914" s="62"/>
    </row>
    <row r="915" spans="3:4" x14ac:dyDescent="0.2">
      <c r="C915" s="62"/>
      <c r="D915" s="62"/>
    </row>
    <row r="916" spans="3:4" x14ac:dyDescent="0.2">
      <c r="C916" s="62"/>
      <c r="D916" s="62"/>
    </row>
    <row r="917" spans="3:4" x14ac:dyDescent="0.2">
      <c r="C917" s="62"/>
      <c r="D917" s="62"/>
    </row>
    <row r="918" spans="3:4" x14ac:dyDescent="0.2">
      <c r="C918" s="62"/>
      <c r="D918" s="62"/>
    </row>
    <row r="919" spans="3:4" x14ac:dyDescent="0.2">
      <c r="C919" s="62"/>
      <c r="D919" s="62"/>
    </row>
    <row r="920" spans="3:4" x14ac:dyDescent="0.2">
      <c r="C920" s="62"/>
      <c r="D920" s="62"/>
    </row>
    <row r="921" spans="3:4" x14ac:dyDescent="0.2">
      <c r="C921" s="62"/>
      <c r="D921" s="62"/>
    </row>
    <row r="922" spans="3:4" x14ac:dyDescent="0.2">
      <c r="C922" s="62"/>
      <c r="D922" s="62"/>
    </row>
    <row r="923" spans="3:4" x14ac:dyDescent="0.2">
      <c r="C923" s="62"/>
      <c r="D923" s="62"/>
    </row>
    <row r="924" spans="3:4" x14ac:dyDescent="0.2">
      <c r="C924" s="62"/>
      <c r="D924" s="62"/>
    </row>
    <row r="925" spans="3:4" x14ac:dyDescent="0.2">
      <c r="C925" s="62"/>
      <c r="D925" s="62"/>
    </row>
    <row r="926" spans="3:4" x14ac:dyDescent="0.2">
      <c r="C926" s="62"/>
      <c r="D926" s="62"/>
    </row>
    <row r="927" spans="3:4" x14ac:dyDescent="0.2">
      <c r="C927" s="62"/>
      <c r="D927" s="62"/>
    </row>
    <row r="928" spans="3:4" x14ac:dyDescent="0.2">
      <c r="C928" s="62"/>
      <c r="D928" s="62"/>
    </row>
    <row r="929" spans="3:4" x14ac:dyDescent="0.2">
      <c r="C929" s="62"/>
      <c r="D929" s="62"/>
    </row>
    <row r="930" spans="3:4" x14ac:dyDescent="0.2">
      <c r="C930" s="62"/>
      <c r="D930" s="62"/>
    </row>
    <row r="931" spans="3:4" x14ac:dyDescent="0.2">
      <c r="C931" s="62"/>
      <c r="D931" s="62"/>
    </row>
    <row r="932" spans="3:4" x14ac:dyDescent="0.2">
      <c r="C932" s="62"/>
      <c r="D932" s="62"/>
    </row>
    <row r="933" spans="3:4" x14ac:dyDescent="0.2">
      <c r="C933" s="62"/>
      <c r="D933" s="62"/>
    </row>
    <row r="934" spans="3:4" x14ac:dyDescent="0.2">
      <c r="C934" s="62"/>
      <c r="D934" s="62"/>
    </row>
    <row r="935" spans="3:4" x14ac:dyDescent="0.2">
      <c r="C935" s="62"/>
      <c r="D935" s="62"/>
    </row>
    <row r="936" spans="3:4" x14ac:dyDescent="0.2">
      <c r="C936" s="62"/>
      <c r="D936" s="62"/>
    </row>
    <row r="937" spans="3:4" x14ac:dyDescent="0.2">
      <c r="C937" s="62"/>
      <c r="D937" s="62"/>
    </row>
    <row r="938" spans="3:4" x14ac:dyDescent="0.2">
      <c r="C938" s="62"/>
      <c r="D938" s="62"/>
    </row>
    <row r="939" spans="3:4" x14ac:dyDescent="0.2">
      <c r="C939" s="62"/>
      <c r="D939" s="62"/>
    </row>
    <row r="940" spans="3:4" x14ac:dyDescent="0.2">
      <c r="C940" s="62"/>
      <c r="D940" s="62"/>
    </row>
    <row r="941" spans="3:4" x14ac:dyDescent="0.2">
      <c r="C941" s="62"/>
      <c r="D941" s="62"/>
    </row>
    <row r="942" spans="3:4" x14ac:dyDescent="0.2">
      <c r="C942" s="62"/>
      <c r="D942" s="62"/>
    </row>
    <row r="943" spans="3:4" x14ac:dyDescent="0.2">
      <c r="C943" s="62"/>
      <c r="D943" s="62"/>
    </row>
    <row r="944" spans="3:4" x14ac:dyDescent="0.2">
      <c r="C944" s="62"/>
      <c r="D944" s="62"/>
    </row>
    <row r="945" spans="3:4" x14ac:dyDescent="0.2">
      <c r="C945" s="62"/>
      <c r="D945" s="62"/>
    </row>
    <row r="946" spans="3:4" x14ac:dyDescent="0.2">
      <c r="C946" s="62"/>
      <c r="D946" s="62"/>
    </row>
    <row r="947" spans="3:4" x14ac:dyDescent="0.2">
      <c r="C947" s="62"/>
      <c r="D947" s="62"/>
    </row>
    <row r="948" spans="3:4" x14ac:dyDescent="0.2">
      <c r="C948" s="62"/>
      <c r="D948" s="62"/>
    </row>
    <row r="949" spans="3:4" x14ac:dyDescent="0.2">
      <c r="C949" s="62"/>
      <c r="D949" s="62"/>
    </row>
    <row r="950" spans="3:4" x14ac:dyDescent="0.2">
      <c r="C950" s="62"/>
      <c r="D950" s="62"/>
    </row>
    <row r="951" spans="3:4" x14ac:dyDescent="0.2">
      <c r="C951" s="62"/>
      <c r="D951" s="62"/>
    </row>
    <row r="952" spans="3:4" x14ac:dyDescent="0.2">
      <c r="C952" s="62"/>
      <c r="D952" s="62"/>
    </row>
    <row r="953" spans="3:4" x14ac:dyDescent="0.2">
      <c r="C953" s="62"/>
      <c r="D953" s="62"/>
    </row>
    <row r="954" spans="3:4" x14ac:dyDescent="0.2">
      <c r="C954" s="62"/>
      <c r="D954" s="62"/>
    </row>
    <row r="955" spans="3:4" x14ac:dyDescent="0.2">
      <c r="C955" s="62"/>
      <c r="D955" s="62"/>
    </row>
    <row r="956" spans="3:4" x14ac:dyDescent="0.2">
      <c r="C956" s="62"/>
      <c r="D956" s="62"/>
    </row>
    <row r="957" spans="3:4" x14ac:dyDescent="0.2">
      <c r="C957" s="62"/>
      <c r="D957" s="62"/>
    </row>
    <row r="958" spans="3:4" x14ac:dyDescent="0.2">
      <c r="C958" s="62"/>
      <c r="D958" s="62"/>
    </row>
    <row r="959" spans="3:4" x14ac:dyDescent="0.2">
      <c r="C959" s="62"/>
      <c r="D959" s="62"/>
    </row>
    <row r="960" spans="3:4" x14ac:dyDescent="0.2">
      <c r="C960" s="62"/>
      <c r="D960" s="62"/>
    </row>
    <row r="961" spans="3:4" x14ac:dyDescent="0.2">
      <c r="C961" s="62"/>
      <c r="D961" s="62"/>
    </row>
    <row r="962" spans="3:4" x14ac:dyDescent="0.2">
      <c r="C962" s="62"/>
      <c r="D962" s="62"/>
    </row>
    <row r="963" spans="3:4" x14ac:dyDescent="0.2">
      <c r="C963" s="62"/>
      <c r="D963" s="62"/>
    </row>
    <row r="964" spans="3:4" x14ac:dyDescent="0.2">
      <c r="C964" s="62"/>
      <c r="D964" s="62"/>
    </row>
    <row r="965" spans="3:4" x14ac:dyDescent="0.2">
      <c r="C965" s="62"/>
      <c r="D965" s="62"/>
    </row>
    <row r="966" spans="3:4" x14ac:dyDescent="0.2">
      <c r="C966" s="62"/>
      <c r="D966" s="62"/>
    </row>
    <row r="967" spans="3:4" x14ac:dyDescent="0.2">
      <c r="C967" s="62"/>
      <c r="D967" s="62"/>
    </row>
    <row r="968" spans="3:4" x14ac:dyDescent="0.2">
      <c r="C968" s="62"/>
      <c r="D968" s="62"/>
    </row>
    <row r="969" spans="3:4" x14ac:dyDescent="0.2">
      <c r="C969" s="62"/>
      <c r="D969" s="62"/>
    </row>
    <row r="970" spans="3:4" x14ac:dyDescent="0.2">
      <c r="C970" s="62"/>
      <c r="D970" s="62"/>
    </row>
    <row r="971" spans="3:4" x14ac:dyDescent="0.2">
      <c r="C971" s="62"/>
      <c r="D971" s="62"/>
    </row>
    <row r="972" spans="3:4" x14ac:dyDescent="0.2">
      <c r="C972" s="62"/>
      <c r="D972" s="62"/>
    </row>
    <row r="973" spans="3:4" x14ac:dyDescent="0.2">
      <c r="C973" s="62"/>
      <c r="D973" s="62"/>
    </row>
    <row r="974" spans="3:4" x14ac:dyDescent="0.2">
      <c r="C974" s="62"/>
      <c r="D974" s="62"/>
    </row>
    <row r="975" spans="3:4" x14ac:dyDescent="0.2">
      <c r="C975" s="62"/>
      <c r="D975" s="62"/>
    </row>
    <row r="976" spans="3:4" x14ac:dyDescent="0.2">
      <c r="C976" s="62"/>
      <c r="D976" s="62"/>
    </row>
    <row r="977" spans="3:4" x14ac:dyDescent="0.2">
      <c r="C977" s="62"/>
      <c r="D977" s="62"/>
    </row>
    <row r="978" spans="3:4" x14ac:dyDescent="0.2">
      <c r="C978" s="62"/>
      <c r="D978" s="62"/>
    </row>
    <row r="979" spans="3:4" x14ac:dyDescent="0.2">
      <c r="C979" s="62"/>
      <c r="D979" s="62"/>
    </row>
    <row r="980" spans="3:4" x14ac:dyDescent="0.2">
      <c r="C980" s="62"/>
      <c r="D980" s="62"/>
    </row>
    <row r="981" spans="3:4" x14ac:dyDescent="0.2">
      <c r="C981" s="62"/>
      <c r="D981" s="62"/>
    </row>
    <row r="982" spans="3:4" x14ac:dyDescent="0.2">
      <c r="C982" s="62"/>
      <c r="D982" s="62"/>
    </row>
    <row r="983" spans="3:4" x14ac:dyDescent="0.2">
      <c r="C983" s="62"/>
      <c r="D983" s="62"/>
    </row>
    <row r="984" spans="3:4" x14ac:dyDescent="0.2">
      <c r="C984" s="62"/>
      <c r="D984" s="62"/>
    </row>
    <row r="985" spans="3:4" x14ac:dyDescent="0.2">
      <c r="C985" s="62"/>
      <c r="D985" s="62"/>
    </row>
    <row r="986" spans="3:4" x14ac:dyDescent="0.2">
      <c r="C986" s="62"/>
      <c r="D986" s="62"/>
    </row>
    <row r="987" spans="3:4" x14ac:dyDescent="0.2">
      <c r="C987" s="62"/>
      <c r="D987" s="62"/>
    </row>
    <row r="988" spans="3:4" x14ac:dyDescent="0.2">
      <c r="C988" s="62"/>
      <c r="D988" s="62"/>
    </row>
    <row r="989" spans="3:4" x14ac:dyDescent="0.2">
      <c r="C989" s="62"/>
      <c r="D989" s="62"/>
    </row>
    <row r="990" spans="3:4" x14ac:dyDescent="0.2">
      <c r="C990" s="62"/>
      <c r="D990" s="62"/>
    </row>
    <row r="991" spans="3:4" x14ac:dyDescent="0.2">
      <c r="C991" s="62"/>
      <c r="D991" s="62"/>
    </row>
    <row r="992" spans="3:4" x14ac:dyDescent="0.2">
      <c r="C992" s="62"/>
      <c r="D992" s="62"/>
    </row>
    <row r="993" spans="3:4" x14ac:dyDescent="0.2">
      <c r="C993" s="62"/>
      <c r="D993" s="62"/>
    </row>
    <row r="994" spans="3:4" x14ac:dyDescent="0.2">
      <c r="C994" s="62"/>
      <c r="D994" s="62"/>
    </row>
    <row r="995" spans="3:4" x14ac:dyDescent="0.2">
      <c r="C995" s="62"/>
      <c r="D995" s="62"/>
    </row>
    <row r="996" spans="3:4" x14ac:dyDescent="0.2">
      <c r="C996" s="62"/>
      <c r="D996" s="62"/>
    </row>
    <row r="997" spans="3:4" x14ac:dyDescent="0.2">
      <c r="C997" s="62"/>
      <c r="D997" s="62"/>
    </row>
    <row r="998" spans="3:4" x14ac:dyDescent="0.2">
      <c r="C998" s="62"/>
      <c r="D998" s="62"/>
    </row>
    <row r="999" spans="3:4" x14ac:dyDescent="0.2">
      <c r="C999" s="62"/>
      <c r="D999" s="62"/>
    </row>
    <row r="1000" spans="3:4" x14ac:dyDescent="0.2">
      <c r="C1000" s="62"/>
      <c r="D1000" s="62"/>
    </row>
    <row r="1001" spans="3:4" x14ac:dyDescent="0.2">
      <c r="C1001" s="62"/>
      <c r="D1001" s="62"/>
    </row>
    <row r="1002" spans="3:4" x14ac:dyDescent="0.2">
      <c r="C1002" s="62"/>
      <c r="D1002" s="62"/>
    </row>
    <row r="1003" spans="3:4" x14ac:dyDescent="0.2">
      <c r="C1003" s="62"/>
      <c r="D1003" s="62"/>
    </row>
    <row r="1004" spans="3:4" x14ac:dyDescent="0.2">
      <c r="C1004" s="62"/>
      <c r="D1004" s="62"/>
    </row>
    <row r="1005" spans="3:4" x14ac:dyDescent="0.2">
      <c r="C1005" s="62"/>
      <c r="D1005" s="62"/>
    </row>
    <row r="1006" spans="3:4" x14ac:dyDescent="0.2">
      <c r="C1006" s="62"/>
      <c r="D1006" s="62"/>
    </row>
    <row r="1007" spans="3:4" x14ac:dyDescent="0.2">
      <c r="C1007" s="62"/>
      <c r="D1007" s="62"/>
    </row>
    <row r="1008" spans="3:4" x14ac:dyDescent="0.2">
      <c r="C1008" s="62"/>
      <c r="D1008" s="62"/>
    </row>
    <row r="1009" spans="3:4" x14ac:dyDescent="0.2">
      <c r="C1009" s="62"/>
      <c r="D1009" s="62"/>
    </row>
    <row r="1010" spans="3:4" x14ac:dyDescent="0.2">
      <c r="C1010" s="62"/>
      <c r="D1010" s="62"/>
    </row>
    <row r="1011" spans="3:4" x14ac:dyDescent="0.2">
      <c r="C1011" s="62"/>
      <c r="D1011" s="62"/>
    </row>
    <row r="1012" spans="3:4" x14ac:dyDescent="0.2">
      <c r="C1012" s="62"/>
      <c r="D1012" s="62"/>
    </row>
    <row r="1013" spans="3:4" x14ac:dyDescent="0.2">
      <c r="C1013" s="62"/>
      <c r="D1013" s="62"/>
    </row>
    <row r="1014" spans="3:4" x14ac:dyDescent="0.2">
      <c r="C1014" s="62"/>
      <c r="D1014" s="62"/>
    </row>
    <row r="1015" spans="3:4" x14ac:dyDescent="0.2">
      <c r="C1015" s="62"/>
      <c r="D1015" s="62"/>
    </row>
    <row r="1016" spans="3:4" x14ac:dyDescent="0.2">
      <c r="C1016" s="62"/>
      <c r="D1016" s="62"/>
    </row>
    <row r="1017" spans="3:4" x14ac:dyDescent="0.2">
      <c r="C1017" s="62"/>
      <c r="D1017" s="62"/>
    </row>
    <row r="1018" spans="3:4" x14ac:dyDescent="0.2">
      <c r="C1018" s="62"/>
      <c r="D1018" s="62"/>
    </row>
    <row r="1019" spans="3:4" x14ac:dyDescent="0.2">
      <c r="C1019" s="62"/>
      <c r="D1019" s="62"/>
    </row>
    <row r="1020" spans="3:4" x14ac:dyDescent="0.2">
      <c r="C1020" s="62"/>
      <c r="D1020" s="62"/>
    </row>
    <row r="1021" spans="3:4" x14ac:dyDescent="0.2">
      <c r="C1021" s="62"/>
      <c r="D1021" s="62"/>
    </row>
    <row r="1022" spans="3:4" x14ac:dyDescent="0.2">
      <c r="C1022" s="62"/>
      <c r="D1022" s="62"/>
    </row>
    <row r="1023" spans="3:4" x14ac:dyDescent="0.2">
      <c r="C1023" s="62"/>
      <c r="D1023" s="62"/>
    </row>
    <row r="1024" spans="3:4" x14ac:dyDescent="0.2">
      <c r="C1024" s="62"/>
      <c r="D1024" s="62"/>
    </row>
    <row r="1025" spans="3:4" x14ac:dyDescent="0.2">
      <c r="C1025" s="62"/>
      <c r="D1025" s="62"/>
    </row>
    <row r="1026" spans="3:4" x14ac:dyDescent="0.2">
      <c r="C1026" s="62"/>
      <c r="D1026" s="62"/>
    </row>
    <row r="1027" spans="3:4" x14ac:dyDescent="0.2">
      <c r="C1027" s="62"/>
      <c r="D1027" s="62"/>
    </row>
    <row r="1028" spans="3:4" x14ac:dyDescent="0.2">
      <c r="C1028" s="62"/>
      <c r="D1028" s="62"/>
    </row>
    <row r="1029" spans="3:4" x14ac:dyDescent="0.2">
      <c r="C1029" s="62"/>
      <c r="D1029" s="62"/>
    </row>
    <row r="1030" spans="3:4" x14ac:dyDescent="0.2">
      <c r="C1030" s="62"/>
      <c r="D1030" s="62"/>
    </row>
    <row r="1031" spans="3:4" x14ac:dyDescent="0.2">
      <c r="C1031" s="62"/>
      <c r="D1031" s="62"/>
    </row>
    <row r="1032" spans="3:4" x14ac:dyDescent="0.2">
      <c r="C1032" s="62"/>
      <c r="D1032" s="62"/>
    </row>
    <row r="1033" spans="3:4" x14ac:dyDescent="0.2">
      <c r="C1033" s="62"/>
      <c r="D1033" s="62"/>
    </row>
    <row r="1034" spans="3:4" x14ac:dyDescent="0.2">
      <c r="C1034" s="62"/>
      <c r="D1034" s="62"/>
    </row>
    <row r="1035" spans="3:4" x14ac:dyDescent="0.2">
      <c r="C1035" s="62"/>
      <c r="D1035" s="62"/>
    </row>
    <row r="1036" spans="3:4" x14ac:dyDescent="0.2">
      <c r="C1036" s="62"/>
      <c r="D1036" s="62"/>
    </row>
    <row r="1037" spans="3:4" x14ac:dyDescent="0.2">
      <c r="C1037" s="62"/>
      <c r="D1037" s="62"/>
    </row>
    <row r="1038" spans="3:4" x14ac:dyDescent="0.2">
      <c r="C1038" s="62"/>
      <c r="D1038" s="62"/>
    </row>
    <row r="1039" spans="3:4" x14ac:dyDescent="0.2">
      <c r="C1039" s="62"/>
      <c r="D1039" s="62"/>
    </row>
    <row r="1040" spans="3:4" x14ac:dyDescent="0.2">
      <c r="C1040" s="62"/>
      <c r="D1040" s="62"/>
    </row>
    <row r="1041" spans="3:4" x14ac:dyDescent="0.2">
      <c r="C1041" s="62"/>
      <c r="D1041" s="62"/>
    </row>
    <row r="1042" spans="3:4" x14ac:dyDescent="0.2">
      <c r="C1042" s="62"/>
      <c r="D1042" s="62"/>
    </row>
    <row r="1043" spans="3:4" x14ac:dyDescent="0.2">
      <c r="C1043" s="62"/>
      <c r="D1043" s="62"/>
    </row>
    <row r="1044" spans="3:4" x14ac:dyDescent="0.2">
      <c r="C1044" s="62"/>
      <c r="D1044" s="62"/>
    </row>
    <row r="1045" spans="3:4" x14ac:dyDescent="0.2">
      <c r="C1045" s="62"/>
      <c r="D1045" s="62"/>
    </row>
    <row r="1046" spans="3:4" x14ac:dyDescent="0.2">
      <c r="C1046" s="62"/>
      <c r="D1046" s="62"/>
    </row>
    <row r="1047" spans="3:4" x14ac:dyDescent="0.2">
      <c r="C1047" s="62"/>
      <c r="D1047" s="62"/>
    </row>
    <row r="1048" spans="3:4" x14ac:dyDescent="0.2">
      <c r="C1048" s="62"/>
      <c r="D1048" s="62"/>
    </row>
    <row r="1049" spans="3:4" x14ac:dyDescent="0.2">
      <c r="C1049" s="62"/>
      <c r="D1049" s="62"/>
    </row>
    <row r="1050" spans="3:4" x14ac:dyDescent="0.2">
      <c r="C1050" s="62"/>
      <c r="D1050" s="62"/>
    </row>
    <row r="1051" spans="3:4" x14ac:dyDescent="0.2">
      <c r="C1051" s="62"/>
      <c r="D1051" s="62"/>
    </row>
    <row r="1052" spans="3:4" x14ac:dyDescent="0.2">
      <c r="C1052" s="62"/>
      <c r="D1052" s="62"/>
    </row>
    <row r="1053" spans="3:4" x14ac:dyDescent="0.2">
      <c r="C1053" s="62"/>
      <c r="D1053" s="62"/>
    </row>
    <row r="1054" spans="3:4" x14ac:dyDescent="0.2">
      <c r="C1054" s="62"/>
      <c r="D1054" s="62"/>
    </row>
    <row r="1055" spans="3:4" x14ac:dyDescent="0.2">
      <c r="C1055" s="62"/>
      <c r="D1055" s="62"/>
    </row>
    <row r="1056" spans="3:4" x14ac:dyDescent="0.2">
      <c r="C1056" s="62"/>
      <c r="D1056" s="62"/>
    </row>
    <row r="1057" spans="3:4" x14ac:dyDescent="0.2">
      <c r="C1057" s="62"/>
      <c r="D1057" s="62"/>
    </row>
    <row r="1058" spans="3:4" x14ac:dyDescent="0.2">
      <c r="C1058" s="62"/>
      <c r="D1058" s="62"/>
    </row>
    <row r="1059" spans="3:4" x14ac:dyDescent="0.2">
      <c r="C1059" s="62"/>
      <c r="D1059" s="62"/>
    </row>
    <row r="1060" spans="3:4" x14ac:dyDescent="0.2">
      <c r="C1060" s="62"/>
      <c r="D1060" s="62"/>
    </row>
    <row r="1061" spans="3:4" x14ac:dyDescent="0.2">
      <c r="C1061" s="62"/>
      <c r="D1061" s="62"/>
    </row>
    <row r="1062" spans="3:4" x14ac:dyDescent="0.2">
      <c r="C1062" s="62"/>
      <c r="D1062" s="62"/>
    </row>
    <row r="1063" spans="3:4" x14ac:dyDescent="0.2">
      <c r="C1063" s="62"/>
      <c r="D1063" s="62"/>
    </row>
    <row r="1064" spans="3:4" x14ac:dyDescent="0.2">
      <c r="C1064" s="62"/>
      <c r="D1064" s="62"/>
    </row>
    <row r="1065" spans="3:4" x14ac:dyDescent="0.2">
      <c r="C1065" s="62"/>
      <c r="D1065" s="62"/>
    </row>
    <row r="1066" spans="3:4" x14ac:dyDescent="0.2">
      <c r="C1066" s="62"/>
      <c r="D1066" s="62"/>
    </row>
    <row r="1067" spans="3:4" x14ac:dyDescent="0.2">
      <c r="C1067" s="62"/>
      <c r="D1067" s="62"/>
    </row>
    <row r="1068" spans="3:4" x14ac:dyDescent="0.2">
      <c r="C1068" s="62"/>
      <c r="D1068" s="62"/>
    </row>
    <row r="1069" spans="3:4" x14ac:dyDescent="0.2">
      <c r="C1069" s="62"/>
      <c r="D1069" s="62"/>
    </row>
    <row r="1070" spans="3:4" x14ac:dyDescent="0.2">
      <c r="C1070" s="62"/>
      <c r="D1070" s="62"/>
    </row>
    <row r="1071" spans="3:4" x14ac:dyDescent="0.2">
      <c r="C1071" s="62"/>
      <c r="D1071" s="62"/>
    </row>
    <row r="1072" spans="3:4" x14ac:dyDescent="0.2">
      <c r="C1072" s="62"/>
      <c r="D1072" s="62"/>
    </row>
    <row r="1073" spans="3:4" x14ac:dyDescent="0.2">
      <c r="C1073" s="62"/>
      <c r="D1073" s="62"/>
    </row>
    <row r="1074" spans="3:4" x14ac:dyDescent="0.2">
      <c r="C1074" s="62"/>
      <c r="D1074" s="62"/>
    </row>
    <row r="1075" spans="3:4" x14ac:dyDescent="0.2">
      <c r="C1075" s="62"/>
      <c r="D1075" s="62"/>
    </row>
    <row r="1076" spans="3:4" x14ac:dyDescent="0.2">
      <c r="C1076" s="62"/>
      <c r="D1076" s="62"/>
    </row>
    <row r="1077" spans="3:4" x14ac:dyDescent="0.2">
      <c r="C1077" s="62"/>
      <c r="D1077" s="62"/>
    </row>
    <row r="1078" spans="3:4" x14ac:dyDescent="0.2">
      <c r="C1078" s="62"/>
      <c r="D1078" s="62"/>
    </row>
    <row r="1079" spans="3:4" x14ac:dyDescent="0.2">
      <c r="C1079" s="62"/>
      <c r="D1079" s="62"/>
    </row>
    <row r="1080" spans="3:4" x14ac:dyDescent="0.2">
      <c r="C1080" s="62"/>
      <c r="D1080" s="62"/>
    </row>
    <row r="1081" spans="3:4" x14ac:dyDescent="0.2">
      <c r="C1081" s="62"/>
      <c r="D1081" s="62"/>
    </row>
    <row r="1082" spans="3:4" x14ac:dyDescent="0.2">
      <c r="C1082" s="62"/>
      <c r="D1082" s="62"/>
    </row>
    <row r="1083" spans="3:4" x14ac:dyDescent="0.2">
      <c r="C1083" s="62"/>
      <c r="D1083" s="62"/>
    </row>
    <row r="1084" spans="3:4" x14ac:dyDescent="0.2">
      <c r="C1084" s="62"/>
      <c r="D1084" s="62"/>
    </row>
    <row r="1085" spans="3:4" x14ac:dyDescent="0.2">
      <c r="C1085" s="62"/>
      <c r="D1085" s="62"/>
    </row>
    <row r="1086" spans="3:4" x14ac:dyDescent="0.2">
      <c r="C1086" s="62"/>
      <c r="D1086" s="62"/>
    </row>
    <row r="1087" spans="3:4" x14ac:dyDescent="0.2">
      <c r="C1087" s="62"/>
      <c r="D1087" s="62"/>
    </row>
    <row r="1088" spans="3:4" x14ac:dyDescent="0.2">
      <c r="C1088" s="62"/>
      <c r="D1088" s="62"/>
    </row>
    <row r="1089" spans="3:4" x14ac:dyDescent="0.2">
      <c r="C1089" s="62"/>
      <c r="D1089" s="62"/>
    </row>
    <row r="1090" spans="3:4" x14ac:dyDescent="0.2">
      <c r="C1090" s="62"/>
      <c r="D1090" s="62"/>
    </row>
    <row r="1091" spans="3:4" x14ac:dyDescent="0.2">
      <c r="C1091" s="62"/>
      <c r="D1091" s="62"/>
    </row>
    <row r="1092" spans="3:4" x14ac:dyDescent="0.2">
      <c r="C1092" s="62"/>
      <c r="D1092" s="62"/>
    </row>
    <row r="1093" spans="3:4" x14ac:dyDescent="0.2">
      <c r="C1093" s="62"/>
      <c r="D1093" s="62"/>
    </row>
    <row r="1094" spans="3:4" x14ac:dyDescent="0.2">
      <c r="C1094" s="62"/>
      <c r="D1094" s="62"/>
    </row>
    <row r="1095" spans="3:4" x14ac:dyDescent="0.2">
      <c r="C1095" s="62"/>
      <c r="D1095" s="62"/>
    </row>
    <row r="1096" spans="3:4" x14ac:dyDescent="0.2">
      <c r="C1096" s="62"/>
      <c r="D1096" s="62"/>
    </row>
    <row r="1097" spans="3:4" x14ac:dyDescent="0.2">
      <c r="C1097" s="62"/>
      <c r="D1097" s="62"/>
    </row>
    <row r="1098" spans="3:4" x14ac:dyDescent="0.2">
      <c r="C1098" s="62"/>
      <c r="D1098" s="62"/>
    </row>
    <row r="1099" spans="3:4" x14ac:dyDescent="0.2">
      <c r="C1099" s="62"/>
      <c r="D1099" s="62"/>
    </row>
    <row r="1100" spans="3:4" x14ac:dyDescent="0.2">
      <c r="C1100" s="62"/>
      <c r="D1100" s="62"/>
    </row>
    <row r="1101" spans="3:4" x14ac:dyDescent="0.2">
      <c r="C1101" s="62"/>
      <c r="D1101" s="62"/>
    </row>
    <row r="1102" spans="3:4" x14ac:dyDescent="0.2">
      <c r="C1102" s="62"/>
      <c r="D1102" s="62"/>
    </row>
    <row r="1103" spans="3:4" x14ac:dyDescent="0.2">
      <c r="C1103" s="62"/>
      <c r="D1103" s="62"/>
    </row>
    <row r="1104" spans="3:4" x14ac:dyDescent="0.2">
      <c r="C1104" s="62"/>
      <c r="D1104" s="62"/>
    </row>
    <row r="1105" spans="3:4" x14ac:dyDescent="0.2">
      <c r="C1105" s="62"/>
      <c r="D1105" s="62"/>
    </row>
    <row r="1106" spans="3:4" x14ac:dyDescent="0.2">
      <c r="C1106" s="62"/>
      <c r="D1106" s="62"/>
    </row>
    <row r="1107" spans="3:4" x14ac:dyDescent="0.2">
      <c r="C1107" s="62"/>
      <c r="D1107" s="62"/>
    </row>
    <row r="1108" spans="3:4" x14ac:dyDescent="0.2">
      <c r="C1108" s="62"/>
      <c r="D1108" s="62"/>
    </row>
    <row r="1109" spans="3:4" x14ac:dyDescent="0.2">
      <c r="C1109" s="62"/>
      <c r="D1109" s="62"/>
    </row>
    <row r="1110" spans="3:4" x14ac:dyDescent="0.2">
      <c r="C1110" s="62"/>
      <c r="D1110" s="62"/>
    </row>
    <row r="1111" spans="3:4" x14ac:dyDescent="0.2">
      <c r="C1111" s="62"/>
      <c r="D1111" s="62"/>
    </row>
    <row r="1112" spans="3:4" x14ac:dyDescent="0.2">
      <c r="C1112" s="62"/>
      <c r="D1112" s="62"/>
    </row>
    <row r="1113" spans="3:4" x14ac:dyDescent="0.2">
      <c r="C1113" s="62"/>
      <c r="D1113" s="62"/>
    </row>
    <row r="1114" spans="3:4" x14ac:dyDescent="0.2">
      <c r="C1114" s="62"/>
      <c r="D1114" s="62"/>
    </row>
    <row r="1115" spans="3:4" x14ac:dyDescent="0.2">
      <c r="C1115" s="62"/>
      <c r="D1115" s="62"/>
    </row>
    <row r="1116" spans="3:4" x14ac:dyDescent="0.2">
      <c r="C1116" s="62"/>
      <c r="D1116" s="62"/>
    </row>
    <row r="1117" spans="3:4" x14ac:dyDescent="0.2">
      <c r="C1117" s="62"/>
      <c r="D1117" s="62"/>
    </row>
    <row r="1118" spans="3:4" x14ac:dyDescent="0.2">
      <c r="C1118" s="62"/>
      <c r="D1118" s="62"/>
    </row>
    <row r="1119" spans="3:4" x14ac:dyDescent="0.2">
      <c r="C1119" s="62"/>
      <c r="D1119" s="62"/>
    </row>
    <row r="1120" spans="3:4" x14ac:dyDescent="0.2">
      <c r="C1120" s="62"/>
      <c r="D1120" s="62"/>
    </row>
    <row r="1121" spans="3:4" x14ac:dyDescent="0.2">
      <c r="C1121" s="62"/>
      <c r="D1121" s="62"/>
    </row>
    <row r="1122" spans="3:4" x14ac:dyDescent="0.2">
      <c r="C1122" s="62"/>
      <c r="D1122" s="62"/>
    </row>
    <row r="1123" spans="3:4" x14ac:dyDescent="0.2">
      <c r="C1123" s="62"/>
      <c r="D1123" s="62"/>
    </row>
    <row r="1124" spans="3:4" x14ac:dyDescent="0.2">
      <c r="C1124" s="62"/>
      <c r="D1124" s="62"/>
    </row>
    <row r="1125" spans="3:4" x14ac:dyDescent="0.2">
      <c r="C1125" s="62"/>
      <c r="D1125" s="62"/>
    </row>
    <row r="1126" spans="3:4" x14ac:dyDescent="0.2">
      <c r="C1126" s="62"/>
      <c r="D1126" s="62"/>
    </row>
    <row r="1127" spans="3:4" x14ac:dyDescent="0.2">
      <c r="C1127" s="62"/>
      <c r="D1127" s="62"/>
    </row>
    <row r="1128" spans="3:4" x14ac:dyDescent="0.2">
      <c r="C1128" s="62"/>
      <c r="D1128" s="62"/>
    </row>
    <row r="1129" spans="3:4" x14ac:dyDescent="0.2">
      <c r="C1129" s="62"/>
      <c r="D1129" s="62"/>
    </row>
    <row r="1130" spans="3:4" x14ac:dyDescent="0.2">
      <c r="C1130" s="62"/>
      <c r="D1130" s="62"/>
    </row>
    <row r="1131" spans="3:4" x14ac:dyDescent="0.2">
      <c r="C1131" s="62"/>
      <c r="D1131" s="62"/>
    </row>
    <row r="1132" spans="3:4" x14ac:dyDescent="0.2">
      <c r="C1132" s="62"/>
      <c r="D1132" s="62"/>
    </row>
    <row r="1133" spans="3:4" x14ac:dyDescent="0.2">
      <c r="C1133" s="62"/>
      <c r="D1133" s="62"/>
    </row>
    <row r="1134" spans="3:4" x14ac:dyDescent="0.2">
      <c r="C1134" s="62"/>
      <c r="D1134" s="62"/>
    </row>
    <row r="1135" spans="3:4" x14ac:dyDescent="0.2">
      <c r="C1135" s="62"/>
      <c r="D1135" s="62"/>
    </row>
    <row r="1136" spans="3:4" x14ac:dyDescent="0.2">
      <c r="C1136" s="62"/>
      <c r="D1136" s="62"/>
    </row>
    <row r="1137" spans="3:4" x14ac:dyDescent="0.2">
      <c r="C1137" s="62"/>
      <c r="D1137" s="62"/>
    </row>
    <row r="1138" spans="3:4" x14ac:dyDescent="0.2">
      <c r="C1138" s="62"/>
      <c r="D1138" s="62"/>
    </row>
    <row r="1139" spans="3:4" x14ac:dyDescent="0.2">
      <c r="C1139" s="62"/>
      <c r="D1139" s="62"/>
    </row>
    <row r="1140" spans="3:4" x14ac:dyDescent="0.2">
      <c r="C1140" s="62"/>
      <c r="D1140" s="62"/>
    </row>
    <row r="1141" spans="3:4" x14ac:dyDescent="0.2">
      <c r="C1141" s="62"/>
      <c r="D1141" s="62"/>
    </row>
    <row r="1142" spans="3:4" x14ac:dyDescent="0.2">
      <c r="C1142" s="62"/>
      <c r="D1142" s="62"/>
    </row>
    <row r="1143" spans="3:4" x14ac:dyDescent="0.2">
      <c r="C1143" s="62"/>
      <c r="D1143" s="62"/>
    </row>
    <row r="1144" spans="3:4" x14ac:dyDescent="0.2">
      <c r="C1144" s="62"/>
      <c r="D1144" s="62"/>
    </row>
    <row r="1145" spans="3:4" x14ac:dyDescent="0.2">
      <c r="C1145" s="62"/>
      <c r="D1145" s="62"/>
    </row>
    <row r="1146" spans="3:4" x14ac:dyDescent="0.2">
      <c r="C1146" s="62"/>
      <c r="D1146" s="62"/>
    </row>
    <row r="1147" spans="3:4" x14ac:dyDescent="0.2">
      <c r="C1147" s="62"/>
      <c r="D1147" s="62"/>
    </row>
    <row r="1148" spans="3:4" x14ac:dyDescent="0.2">
      <c r="C1148" s="62"/>
      <c r="D1148" s="62"/>
    </row>
    <row r="1149" spans="3:4" x14ac:dyDescent="0.2">
      <c r="C1149" s="62"/>
      <c r="D1149" s="62"/>
    </row>
    <row r="1150" spans="3:4" x14ac:dyDescent="0.2">
      <c r="C1150" s="62"/>
      <c r="D1150" s="62"/>
    </row>
    <row r="1151" spans="3:4" x14ac:dyDescent="0.2">
      <c r="C1151" s="62"/>
      <c r="D1151" s="62"/>
    </row>
    <row r="1152" spans="3:4" x14ac:dyDescent="0.2">
      <c r="C1152" s="62"/>
      <c r="D1152" s="62"/>
    </row>
    <row r="1153" spans="3:4" x14ac:dyDescent="0.2">
      <c r="C1153" s="62"/>
      <c r="D1153" s="62"/>
    </row>
    <row r="1154" spans="3:4" x14ac:dyDescent="0.2">
      <c r="C1154" s="62"/>
      <c r="D1154" s="62"/>
    </row>
    <row r="1155" spans="3:4" x14ac:dyDescent="0.2">
      <c r="C1155" s="62"/>
      <c r="D1155" s="62"/>
    </row>
    <row r="1156" spans="3:4" x14ac:dyDescent="0.2">
      <c r="C1156" s="62"/>
      <c r="D1156" s="62"/>
    </row>
    <row r="1157" spans="3:4" x14ac:dyDescent="0.2">
      <c r="C1157" s="62"/>
      <c r="D1157" s="62"/>
    </row>
    <row r="1158" spans="3:4" x14ac:dyDescent="0.2">
      <c r="C1158" s="62"/>
      <c r="D1158" s="62"/>
    </row>
    <row r="1159" spans="3:4" x14ac:dyDescent="0.2">
      <c r="C1159" s="62"/>
      <c r="D1159" s="62"/>
    </row>
    <row r="1160" spans="3:4" x14ac:dyDescent="0.2">
      <c r="C1160" s="62"/>
      <c r="D1160" s="62"/>
    </row>
    <row r="1161" spans="3:4" x14ac:dyDescent="0.2">
      <c r="C1161" s="62"/>
      <c r="D1161" s="62"/>
    </row>
    <row r="1162" spans="3:4" x14ac:dyDescent="0.2">
      <c r="C1162" s="62"/>
      <c r="D1162" s="62"/>
    </row>
    <row r="1163" spans="3:4" x14ac:dyDescent="0.2">
      <c r="C1163" s="62"/>
      <c r="D1163" s="62"/>
    </row>
    <row r="1164" spans="3:4" x14ac:dyDescent="0.2">
      <c r="C1164" s="62"/>
      <c r="D1164" s="62"/>
    </row>
    <row r="1165" spans="3:4" x14ac:dyDescent="0.2">
      <c r="C1165" s="62"/>
      <c r="D1165" s="62"/>
    </row>
    <row r="1166" spans="3:4" x14ac:dyDescent="0.2">
      <c r="C1166" s="62"/>
      <c r="D1166" s="62"/>
    </row>
    <row r="1167" spans="3:4" x14ac:dyDescent="0.2">
      <c r="C1167" s="62"/>
      <c r="D1167" s="62"/>
    </row>
    <row r="1168" spans="3:4" x14ac:dyDescent="0.2">
      <c r="C1168" s="62"/>
      <c r="D1168" s="62"/>
    </row>
    <row r="1169" spans="3:4" x14ac:dyDescent="0.2">
      <c r="C1169" s="62"/>
      <c r="D1169" s="62"/>
    </row>
    <row r="1170" spans="3:4" x14ac:dyDescent="0.2">
      <c r="C1170" s="62"/>
      <c r="D1170" s="62"/>
    </row>
    <row r="1171" spans="3:4" x14ac:dyDescent="0.2">
      <c r="C1171" s="62"/>
      <c r="D1171" s="62"/>
    </row>
    <row r="1172" spans="3:4" x14ac:dyDescent="0.2">
      <c r="C1172" s="62"/>
      <c r="D1172" s="62"/>
    </row>
    <row r="1173" spans="3:4" x14ac:dyDescent="0.2">
      <c r="C1173" s="62"/>
      <c r="D1173" s="62"/>
    </row>
    <row r="1174" spans="3:4" x14ac:dyDescent="0.2">
      <c r="C1174" s="62"/>
      <c r="D1174" s="62"/>
    </row>
    <row r="1175" spans="3:4" x14ac:dyDescent="0.2">
      <c r="C1175" s="62"/>
      <c r="D1175" s="62"/>
    </row>
    <row r="1176" spans="3:4" x14ac:dyDescent="0.2">
      <c r="C1176" s="62"/>
      <c r="D1176" s="62"/>
    </row>
    <row r="1177" spans="3:4" x14ac:dyDescent="0.2">
      <c r="C1177" s="62"/>
      <c r="D1177" s="62"/>
    </row>
    <row r="1178" spans="3:4" x14ac:dyDescent="0.2">
      <c r="C1178" s="62"/>
      <c r="D1178" s="62"/>
    </row>
    <row r="1179" spans="3:4" x14ac:dyDescent="0.2">
      <c r="C1179" s="62"/>
      <c r="D1179" s="62"/>
    </row>
    <row r="1180" spans="3:4" x14ac:dyDescent="0.2">
      <c r="C1180" s="62"/>
      <c r="D1180" s="62"/>
    </row>
    <row r="1181" spans="3:4" x14ac:dyDescent="0.2">
      <c r="C1181" s="62"/>
      <c r="D1181" s="62"/>
    </row>
    <row r="1182" spans="3:4" x14ac:dyDescent="0.2">
      <c r="C1182" s="62"/>
      <c r="D1182" s="62"/>
    </row>
    <row r="1183" spans="3:4" x14ac:dyDescent="0.2">
      <c r="C1183" s="62"/>
      <c r="D1183" s="62"/>
    </row>
    <row r="1184" spans="3:4" x14ac:dyDescent="0.2">
      <c r="C1184" s="62"/>
      <c r="D1184" s="62"/>
    </row>
    <row r="1185" spans="3:4" x14ac:dyDescent="0.2">
      <c r="C1185" s="62"/>
      <c r="D1185" s="62"/>
    </row>
    <row r="1186" spans="3:4" x14ac:dyDescent="0.2">
      <c r="C1186" s="62"/>
      <c r="D1186" s="62"/>
    </row>
    <row r="1187" spans="3:4" x14ac:dyDescent="0.2">
      <c r="C1187" s="62"/>
      <c r="D1187" s="62"/>
    </row>
    <row r="1188" spans="3:4" x14ac:dyDescent="0.2">
      <c r="C1188" s="62"/>
      <c r="D1188" s="62"/>
    </row>
    <row r="1189" spans="3:4" x14ac:dyDescent="0.2">
      <c r="C1189" s="62"/>
      <c r="D1189" s="62"/>
    </row>
    <row r="1190" spans="3:4" x14ac:dyDescent="0.2">
      <c r="C1190" s="62"/>
      <c r="D1190" s="62"/>
    </row>
    <row r="1191" spans="3:4" x14ac:dyDescent="0.2">
      <c r="C1191" s="62"/>
      <c r="D1191" s="62"/>
    </row>
    <row r="1192" spans="3:4" x14ac:dyDescent="0.2">
      <c r="C1192" s="62"/>
      <c r="D1192" s="62"/>
    </row>
    <row r="1193" spans="3:4" x14ac:dyDescent="0.2">
      <c r="C1193" s="62"/>
      <c r="D1193" s="62"/>
    </row>
    <row r="1194" spans="3:4" x14ac:dyDescent="0.2">
      <c r="C1194" s="62"/>
      <c r="D1194" s="62"/>
    </row>
    <row r="1195" spans="3:4" x14ac:dyDescent="0.2">
      <c r="C1195" s="62"/>
      <c r="D1195" s="62"/>
    </row>
    <row r="1196" spans="3:4" x14ac:dyDescent="0.2">
      <c r="C1196" s="62"/>
      <c r="D1196" s="62"/>
    </row>
    <row r="1197" spans="3:4" x14ac:dyDescent="0.2">
      <c r="C1197" s="62"/>
      <c r="D1197" s="62"/>
    </row>
    <row r="1198" spans="3:4" x14ac:dyDescent="0.2">
      <c r="C1198" s="62"/>
      <c r="D1198" s="62"/>
    </row>
    <row r="1199" spans="3:4" x14ac:dyDescent="0.2">
      <c r="C1199" s="62"/>
      <c r="D1199" s="62"/>
    </row>
    <row r="1200" spans="3:4" x14ac:dyDescent="0.2">
      <c r="C1200" s="62"/>
      <c r="D1200" s="62"/>
    </row>
    <row r="1201" spans="3:4" x14ac:dyDescent="0.2">
      <c r="C1201" s="62"/>
      <c r="D1201" s="62"/>
    </row>
    <row r="1202" spans="3:4" x14ac:dyDescent="0.2">
      <c r="C1202" s="62"/>
      <c r="D1202" s="62"/>
    </row>
    <row r="1203" spans="3:4" x14ac:dyDescent="0.2">
      <c r="C1203" s="62"/>
      <c r="D1203" s="62"/>
    </row>
    <row r="1204" spans="3:4" x14ac:dyDescent="0.2">
      <c r="C1204" s="62"/>
      <c r="D1204" s="62"/>
    </row>
    <row r="1205" spans="3:4" x14ac:dyDescent="0.2">
      <c r="C1205" s="62"/>
      <c r="D1205" s="62"/>
    </row>
    <row r="1206" spans="3:4" x14ac:dyDescent="0.2">
      <c r="C1206" s="62"/>
      <c r="D1206" s="62"/>
    </row>
    <row r="1207" spans="3:4" x14ac:dyDescent="0.2">
      <c r="C1207" s="62"/>
      <c r="D1207" s="62"/>
    </row>
    <row r="1208" spans="3:4" x14ac:dyDescent="0.2">
      <c r="C1208" s="62"/>
      <c r="D1208" s="62"/>
    </row>
    <row r="1209" spans="3:4" x14ac:dyDescent="0.2">
      <c r="C1209" s="62"/>
      <c r="D1209" s="62"/>
    </row>
    <row r="1210" spans="3:4" x14ac:dyDescent="0.2">
      <c r="C1210" s="62"/>
      <c r="D1210" s="62"/>
    </row>
    <row r="1211" spans="3:4" x14ac:dyDescent="0.2">
      <c r="C1211" s="62"/>
      <c r="D1211" s="62"/>
    </row>
    <row r="1212" spans="3:4" x14ac:dyDescent="0.2">
      <c r="C1212" s="62"/>
      <c r="D1212" s="62"/>
    </row>
    <row r="1213" spans="3:4" x14ac:dyDescent="0.2">
      <c r="C1213" s="62"/>
      <c r="D1213" s="62"/>
    </row>
    <row r="1214" spans="3:4" x14ac:dyDescent="0.2">
      <c r="C1214" s="62"/>
      <c r="D1214" s="62"/>
    </row>
    <row r="1215" spans="3:4" x14ac:dyDescent="0.2">
      <c r="C1215" s="62"/>
      <c r="D1215" s="62"/>
    </row>
    <row r="1216" spans="3:4" x14ac:dyDescent="0.2">
      <c r="C1216" s="62"/>
      <c r="D1216" s="62"/>
    </row>
    <row r="1217" spans="3:4" x14ac:dyDescent="0.2">
      <c r="C1217" s="62"/>
      <c r="D1217" s="62"/>
    </row>
    <row r="1218" spans="3:4" x14ac:dyDescent="0.2">
      <c r="C1218" s="62"/>
      <c r="D1218" s="62"/>
    </row>
    <row r="1219" spans="3:4" x14ac:dyDescent="0.2">
      <c r="C1219" s="62"/>
      <c r="D1219" s="62"/>
    </row>
    <row r="1220" spans="3:4" x14ac:dyDescent="0.2">
      <c r="C1220" s="62"/>
      <c r="D1220" s="62"/>
    </row>
    <row r="1221" spans="3:4" x14ac:dyDescent="0.2">
      <c r="C1221" s="62"/>
      <c r="D1221" s="62"/>
    </row>
    <row r="1222" spans="3:4" x14ac:dyDescent="0.2">
      <c r="C1222" s="62"/>
      <c r="D1222" s="62"/>
    </row>
    <row r="1223" spans="3:4" x14ac:dyDescent="0.2">
      <c r="C1223" s="62"/>
      <c r="D1223" s="62"/>
    </row>
    <row r="1224" spans="3:4" x14ac:dyDescent="0.2">
      <c r="C1224" s="62"/>
      <c r="D1224" s="62"/>
    </row>
    <row r="1225" spans="3:4" x14ac:dyDescent="0.2">
      <c r="C1225" s="62"/>
      <c r="D1225" s="62"/>
    </row>
    <row r="1226" spans="3:4" x14ac:dyDescent="0.2">
      <c r="C1226" s="62"/>
      <c r="D1226" s="62"/>
    </row>
    <row r="1227" spans="3:4" x14ac:dyDescent="0.2">
      <c r="C1227" s="62"/>
      <c r="D1227" s="62"/>
    </row>
    <row r="1228" spans="3:4" x14ac:dyDescent="0.2">
      <c r="C1228" s="62"/>
      <c r="D1228" s="62"/>
    </row>
    <row r="1229" spans="3:4" x14ac:dyDescent="0.2">
      <c r="C1229" s="62"/>
      <c r="D1229" s="62"/>
    </row>
    <row r="1230" spans="3:4" x14ac:dyDescent="0.2">
      <c r="C1230" s="62"/>
      <c r="D1230" s="62"/>
    </row>
    <row r="1231" spans="3:4" x14ac:dyDescent="0.2">
      <c r="C1231" s="62"/>
      <c r="D1231" s="62"/>
    </row>
    <row r="1232" spans="3:4" x14ac:dyDescent="0.2">
      <c r="C1232" s="62"/>
      <c r="D1232" s="62"/>
    </row>
    <row r="1233" spans="3:4" x14ac:dyDescent="0.2">
      <c r="C1233" s="62"/>
      <c r="D1233" s="62"/>
    </row>
    <row r="1234" spans="3:4" x14ac:dyDescent="0.2">
      <c r="C1234" s="62"/>
      <c r="D1234" s="62"/>
    </row>
    <row r="1235" spans="3:4" x14ac:dyDescent="0.2">
      <c r="C1235" s="62"/>
      <c r="D1235" s="62"/>
    </row>
    <row r="1236" spans="3:4" x14ac:dyDescent="0.2">
      <c r="C1236" s="62"/>
      <c r="D1236" s="62"/>
    </row>
    <row r="1237" spans="3:4" x14ac:dyDescent="0.2">
      <c r="C1237" s="62"/>
      <c r="D1237" s="62"/>
    </row>
    <row r="1238" spans="3:4" x14ac:dyDescent="0.2">
      <c r="C1238" s="62"/>
      <c r="D1238" s="62"/>
    </row>
    <row r="1239" spans="3:4" x14ac:dyDescent="0.2">
      <c r="C1239" s="62"/>
      <c r="D1239" s="62"/>
    </row>
    <row r="1240" spans="3:4" x14ac:dyDescent="0.2">
      <c r="C1240" s="62"/>
      <c r="D1240" s="62"/>
    </row>
    <row r="1241" spans="3:4" x14ac:dyDescent="0.2">
      <c r="C1241" s="62"/>
      <c r="D1241" s="62"/>
    </row>
    <row r="1242" spans="3:4" x14ac:dyDescent="0.2">
      <c r="C1242" s="62"/>
      <c r="D1242" s="62"/>
    </row>
    <row r="1243" spans="3:4" x14ac:dyDescent="0.2">
      <c r="C1243" s="62"/>
      <c r="D1243" s="62"/>
    </row>
    <row r="1244" spans="3:4" x14ac:dyDescent="0.2">
      <c r="C1244" s="62"/>
      <c r="D1244" s="62"/>
    </row>
    <row r="1245" spans="3:4" x14ac:dyDescent="0.2">
      <c r="C1245" s="62"/>
      <c r="D1245" s="62"/>
    </row>
    <row r="1246" spans="3:4" x14ac:dyDescent="0.2">
      <c r="C1246" s="62"/>
      <c r="D1246" s="62"/>
    </row>
    <row r="1247" spans="3:4" x14ac:dyDescent="0.2">
      <c r="C1247" s="62"/>
      <c r="D1247" s="62"/>
    </row>
    <row r="1248" spans="3:4" x14ac:dyDescent="0.2">
      <c r="C1248" s="62"/>
      <c r="D1248" s="62"/>
    </row>
    <row r="1249" spans="3:4" x14ac:dyDescent="0.2">
      <c r="C1249" s="62"/>
      <c r="D1249" s="62"/>
    </row>
    <row r="1250" spans="3:4" x14ac:dyDescent="0.2">
      <c r="C1250" s="62"/>
      <c r="D1250" s="62"/>
    </row>
    <row r="1251" spans="3:4" x14ac:dyDescent="0.2">
      <c r="C1251" s="62"/>
      <c r="D1251" s="62"/>
    </row>
    <row r="1252" spans="3:4" x14ac:dyDescent="0.2">
      <c r="C1252" s="62"/>
      <c r="D1252" s="62"/>
    </row>
    <row r="1253" spans="3:4" x14ac:dyDescent="0.2">
      <c r="C1253" s="62"/>
      <c r="D1253" s="62"/>
    </row>
    <row r="1254" spans="3:4" x14ac:dyDescent="0.2">
      <c r="C1254" s="62"/>
      <c r="D1254" s="62"/>
    </row>
    <row r="1255" spans="3:4" x14ac:dyDescent="0.2">
      <c r="C1255" s="62"/>
      <c r="D1255" s="62"/>
    </row>
    <row r="1256" spans="3:4" x14ac:dyDescent="0.2">
      <c r="C1256" s="62"/>
      <c r="D1256" s="62"/>
    </row>
    <row r="1257" spans="3:4" x14ac:dyDescent="0.2">
      <c r="C1257" s="62"/>
      <c r="D1257" s="62"/>
    </row>
    <row r="1258" spans="3:4" x14ac:dyDescent="0.2">
      <c r="C1258" s="62"/>
      <c r="D1258" s="62"/>
    </row>
    <row r="1259" spans="3:4" x14ac:dyDescent="0.2">
      <c r="C1259" s="62"/>
      <c r="D1259" s="62"/>
    </row>
    <row r="1260" spans="3:4" x14ac:dyDescent="0.2">
      <c r="C1260" s="62"/>
      <c r="D1260" s="62"/>
    </row>
    <row r="1261" spans="3:4" x14ac:dyDescent="0.2">
      <c r="C1261" s="62"/>
      <c r="D1261" s="62"/>
    </row>
    <row r="1262" spans="3:4" x14ac:dyDescent="0.2">
      <c r="C1262" s="62"/>
      <c r="D1262" s="62"/>
    </row>
    <row r="1263" spans="3:4" x14ac:dyDescent="0.2">
      <c r="C1263" s="62"/>
      <c r="D1263" s="62"/>
    </row>
    <row r="1264" spans="3:4" x14ac:dyDescent="0.2">
      <c r="C1264" s="62"/>
      <c r="D1264" s="62"/>
    </row>
    <row r="1265" spans="3:4" x14ac:dyDescent="0.2">
      <c r="C1265" s="62"/>
      <c r="D1265" s="62"/>
    </row>
    <row r="1266" spans="3:4" x14ac:dyDescent="0.2">
      <c r="C1266" s="62"/>
      <c r="D1266" s="62"/>
    </row>
    <row r="1267" spans="3:4" x14ac:dyDescent="0.2">
      <c r="C1267" s="62"/>
      <c r="D1267" s="62"/>
    </row>
    <row r="1268" spans="3:4" x14ac:dyDescent="0.2">
      <c r="C1268" s="62"/>
      <c r="D1268" s="62"/>
    </row>
    <row r="1269" spans="3:4" x14ac:dyDescent="0.2">
      <c r="C1269" s="62"/>
      <c r="D1269" s="62"/>
    </row>
    <row r="1270" spans="3:4" x14ac:dyDescent="0.2">
      <c r="C1270" s="62"/>
      <c r="D1270" s="62"/>
    </row>
    <row r="1271" spans="3:4" x14ac:dyDescent="0.2">
      <c r="C1271" s="62"/>
      <c r="D1271" s="62"/>
    </row>
    <row r="1272" spans="3:4" x14ac:dyDescent="0.2">
      <c r="C1272" s="62"/>
      <c r="D1272" s="62"/>
    </row>
    <row r="1273" spans="3:4" x14ac:dyDescent="0.2">
      <c r="C1273" s="62"/>
      <c r="D1273" s="62"/>
    </row>
    <row r="1274" spans="3:4" x14ac:dyDescent="0.2">
      <c r="C1274" s="62"/>
      <c r="D1274" s="62"/>
    </row>
    <row r="1275" spans="3:4" x14ac:dyDescent="0.2">
      <c r="C1275" s="62"/>
      <c r="D1275" s="62"/>
    </row>
    <row r="1276" spans="3:4" x14ac:dyDescent="0.2">
      <c r="C1276" s="62"/>
      <c r="D1276" s="62"/>
    </row>
    <row r="1277" spans="3:4" x14ac:dyDescent="0.2">
      <c r="C1277" s="62"/>
      <c r="D1277" s="62"/>
    </row>
    <row r="1278" spans="3:4" x14ac:dyDescent="0.2">
      <c r="C1278" s="62"/>
      <c r="D1278" s="62"/>
    </row>
    <row r="1279" spans="3:4" x14ac:dyDescent="0.2">
      <c r="C1279" s="62"/>
      <c r="D1279" s="62"/>
    </row>
    <row r="1280" spans="3:4" x14ac:dyDescent="0.2">
      <c r="C1280" s="62"/>
      <c r="D1280" s="62"/>
    </row>
    <row r="1281" spans="3:4" x14ac:dyDescent="0.2">
      <c r="C1281" s="62"/>
      <c r="D1281" s="62"/>
    </row>
    <row r="1282" spans="3:4" x14ac:dyDescent="0.2">
      <c r="C1282" s="62"/>
      <c r="D1282" s="62"/>
    </row>
    <row r="1283" spans="3:4" x14ac:dyDescent="0.2">
      <c r="C1283" s="62"/>
      <c r="D1283" s="62"/>
    </row>
    <row r="1284" spans="3:4" x14ac:dyDescent="0.2">
      <c r="C1284" s="62"/>
      <c r="D1284" s="62"/>
    </row>
    <row r="1285" spans="3:4" x14ac:dyDescent="0.2">
      <c r="C1285" s="62"/>
      <c r="D1285" s="62"/>
    </row>
    <row r="1286" spans="3:4" x14ac:dyDescent="0.2">
      <c r="C1286" s="62"/>
      <c r="D1286" s="62"/>
    </row>
    <row r="1287" spans="3:4" x14ac:dyDescent="0.2">
      <c r="C1287" s="62"/>
      <c r="D1287" s="62"/>
    </row>
    <row r="1288" spans="3:4" x14ac:dyDescent="0.2">
      <c r="C1288" s="62"/>
      <c r="D1288" s="62"/>
    </row>
    <row r="1289" spans="3:4" x14ac:dyDescent="0.2">
      <c r="C1289" s="62"/>
      <c r="D1289" s="62"/>
    </row>
    <row r="1290" spans="3:4" x14ac:dyDescent="0.2">
      <c r="C1290" s="62"/>
      <c r="D1290" s="62"/>
    </row>
    <row r="1291" spans="3:4" x14ac:dyDescent="0.2">
      <c r="C1291" s="62"/>
      <c r="D1291" s="62"/>
    </row>
    <row r="1292" spans="3:4" x14ac:dyDescent="0.2">
      <c r="C1292" s="62"/>
      <c r="D1292" s="62"/>
    </row>
    <row r="1293" spans="3:4" x14ac:dyDescent="0.2">
      <c r="C1293" s="62"/>
      <c r="D1293" s="62"/>
    </row>
    <row r="1294" spans="3:4" x14ac:dyDescent="0.2">
      <c r="C1294" s="62"/>
      <c r="D1294" s="62"/>
    </row>
    <row r="1295" spans="3:4" x14ac:dyDescent="0.2">
      <c r="C1295" s="62"/>
      <c r="D1295" s="62"/>
    </row>
    <row r="1296" spans="3:4" x14ac:dyDescent="0.2">
      <c r="C1296" s="62"/>
      <c r="D1296" s="62"/>
    </row>
    <row r="1297" spans="3:4" x14ac:dyDescent="0.2">
      <c r="C1297" s="62"/>
      <c r="D1297" s="62"/>
    </row>
    <row r="1298" spans="3:4" x14ac:dyDescent="0.2">
      <c r="C1298" s="62"/>
      <c r="D1298" s="62"/>
    </row>
    <row r="1299" spans="3:4" x14ac:dyDescent="0.2">
      <c r="C1299" s="62"/>
      <c r="D1299" s="62"/>
    </row>
    <row r="1300" spans="3:4" x14ac:dyDescent="0.2">
      <c r="C1300" s="62"/>
      <c r="D1300" s="62"/>
    </row>
    <row r="1301" spans="3:4" x14ac:dyDescent="0.2">
      <c r="C1301" s="62"/>
      <c r="D1301" s="62"/>
    </row>
    <row r="1302" spans="3:4" x14ac:dyDescent="0.2">
      <c r="C1302" s="62"/>
      <c r="D1302" s="62"/>
    </row>
    <row r="1303" spans="3:4" x14ac:dyDescent="0.2">
      <c r="C1303" s="62"/>
      <c r="D1303" s="62"/>
    </row>
    <row r="1304" spans="3:4" x14ac:dyDescent="0.2">
      <c r="C1304" s="62"/>
      <c r="D1304" s="62"/>
    </row>
    <row r="1305" spans="3:4" x14ac:dyDescent="0.2">
      <c r="C1305" s="62"/>
      <c r="D1305" s="62"/>
    </row>
    <row r="1306" spans="3:4" x14ac:dyDescent="0.2">
      <c r="C1306" s="62"/>
      <c r="D1306" s="62"/>
    </row>
    <row r="1307" spans="3:4" x14ac:dyDescent="0.2">
      <c r="C1307" s="62"/>
      <c r="D1307" s="62"/>
    </row>
    <row r="1308" spans="3:4" x14ac:dyDescent="0.2">
      <c r="C1308" s="62"/>
      <c r="D1308" s="62"/>
    </row>
    <row r="1309" spans="3:4" x14ac:dyDescent="0.2">
      <c r="C1309" s="62"/>
      <c r="D1309" s="62"/>
    </row>
    <row r="1310" spans="3:4" x14ac:dyDescent="0.2">
      <c r="C1310" s="62"/>
      <c r="D1310" s="62"/>
    </row>
    <row r="1311" spans="3:4" x14ac:dyDescent="0.2">
      <c r="C1311" s="62"/>
      <c r="D1311" s="62"/>
    </row>
    <row r="1312" spans="3:4" x14ac:dyDescent="0.2">
      <c r="C1312" s="62"/>
      <c r="D1312" s="62"/>
    </row>
    <row r="1313" spans="3:4" x14ac:dyDescent="0.2">
      <c r="C1313" s="62"/>
      <c r="D1313" s="62"/>
    </row>
    <row r="1314" spans="3:4" x14ac:dyDescent="0.2">
      <c r="C1314" s="62"/>
      <c r="D1314" s="62"/>
    </row>
    <row r="1315" spans="3:4" x14ac:dyDescent="0.2">
      <c r="C1315" s="62"/>
      <c r="D1315" s="62"/>
    </row>
    <row r="1316" spans="3:4" x14ac:dyDescent="0.2">
      <c r="C1316" s="62"/>
      <c r="D1316" s="62"/>
    </row>
    <row r="1317" spans="3:4" x14ac:dyDescent="0.2">
      <c r="C1317" s="62"/>
      <c r="D1317" s="62"/>
    </row>
    <row r="1318" spans="3:4" x14ac:dyDescent="0.2">
      <c r="C1318" s="62"/>
      <c r="D1318" s="62"/>
    </row>
    <row r="1319" spans="3:4" x14ac:dyDescent="0.2">
      <c r="C1319" s="62"/>
      <c r="D1319" s="62"/>
    </row>
    <row r="1320" spans="3:4" x14ac:dyDescent="0.2">
      <c r="C1320" s="62"/>
      <c r="D1320" s="62"/>
    </row>
    <row r="1321" spans="3:4" x14ac:dyDescent="0.2">
      <c r="C1321" s="62"/>
      <c r="D1321" s="62"/>
    </row>
    <row r="1322" spans="3:4" x14ac:dyDescent="0.2">
      <c r="C1322" s="62"/>
      <c r="D1322" s="62"/>
    </row>
    <row r="1323" spans="3:4" x14ac:dyDescent="0.2">
      <c r="C1323" s="62"/>
      <c r="D1323" s="62"/>
    </row>
    <row r="1324" spans="3:4" x14ac:dyDescent="0.2">
      <c r="C1324" s="62"/>
      <c r="D1324" s="62"/>
    </row>
    <row r="1325" spans="3:4" x14ac:dyDescent="0.2">
      <c r="C1325" s="62"/>
      <c r="D1325" s="62"/>
    </row>
    <row r="1326" spans="3:4" x14ac:dyDescent="0.2">
      <c r="C1326" s="62"/>
      <c r="D1326" s="62"/>
    </row>
    <row r="1327" spans="3:4" x14ac:dyDescent="0.2">
      <c r="C1327" s="62"/>
      <c r="D1327" s="62"/>
    </row>
    <row r="1328" spans="3:4" x14ac:dyDescent="0.2">
      <c r="C1328" s="62"/>
      <c r="D1328" s="62"/>
    </row>
    <row r="1329" spans="3:4" x14ac:dyDescent="0.2">
      <c r="C1329" s="62"/>
      <c r="D1329" s="62"/>
    </row>
    <row r="1330" spans="3:4" x14ac:dyDescent="0.2">
      <c r="C1330" s="62"/>
      <c r="D1330" s="62"/>
    </row>
    <row r="1331" spans="3:4" x14ac:dyDescent="0.2">
      <c r="C1331" s="62"/>
      <c r="D1331" s="62"/>
    </row>
    <row r="1332" spans="3:4" x14ac:dyDescent="0.2">
      <c r="C1332" s="62"/>
      <c r="D1332" s="62"/>
    </row>
    <row r="1333" spans="3:4" x14ac:dyDescent="0.2">
      <c r="C1333" s="62"/>
      <c r="D1333" s="62"/>
    </row>
    <row r="1334" spans="3:4" x14ac:dyDescent="0.2">
      <c r="C1334" s="62"/>
      <c r="D1334" s="62"/>
    </row>
    <row r="1335" spans="3:4" x14ac:dyDescent="0.2">
      <c r="C1335" s="62"/>
      <c r="D1335" s="62"/>
    </row>
    <row r="1336" spans="3:4" x14ac:dyDescent="0.2">
      <c r="C1336" s="62"/>
      <c r="D1336" s="62"/>
    </row>
    <row r="1337" spans="3:4" x14ac:dyDescent="0.2">
      <c r="C1337" s="62"/>
      <c r="D1337" s="62"/>
    </row>
    <row r="1338" spans="3:4" x14ac:dyDescent="0.2">
      <c r="C1338" s="62"/>
      <c r="D1338" s="62"/>
    </row>
    <row r="1339" spans="3:4" x14ac:dyDescent="0.2">
      <c r="C1339" s="62"/>
      <c r="D1339" s="62"/>
    </row>
    <row r="1340" spans="3:4" x14ac:dyDescent="0.2">
      <c r="C1340" s="62"/>
      <c r="D1340" s="62"/>
    </row>
    <row r="1341" spans="3:4" x14ac:dyDescent="0.2">
      <c r="C1341" s="62"/>
      <c r="D1341" s="62"/>
    </row>
    <row r="1342" spans="3:4" x14ac:dyDescent="0.2">
      <c r="C1342" s="62"/>
      <c r="D1342" s="62"/>
    </row>
    <row r="1343" spans="3:4" x14ac:dyDescent="0.2">
      <c r="C1343" s="62"/>
      <c r="D1343" s="62"/>
    </row>
    <row r="1344" spans="3:4" x14ac:dyDescent="0.2">
      <c r="C1344" s="62"/>
      <c r="D1344" s="62"/>
    </row>
    <row r="1345" spans="3:4" x14ac:dyDescent="0.2">
      <c r="C1345" s="62"/>
      <c r="D1345" s="62"/>
    </row>
    <row r="1346" spans="3:4" x14ac:dyDescent="0.2">
      <c r="C1346" s="62"/>
      <c r="D1346" s="62"/>
    </row>
    <row r="1347" spans="3:4" x14ac:dyDescent="0.2">
      <c r="C1347" s="62"/>
      <c r="D1347" s="62"/>
    </row>
    <row r="1348" spans="3:4" x14ac:dyDescent="0.2">
      <c r="C1348" s="62"/>
      <c r="D1348" s="62"/>
    </row>
    <row r="1349" spans="3:4" x14ac:dyDescent="0.2">
      <c r="C1349" s="62"/>
      <c r="D1349" s="62"/>
    </row>
    <row r="1350" spans="3:4" x14ac:dyDescent="0.2">
      <c r="C1350" s="62"/>
      <c r="D1350" s="62"/>
    </row>
    <row r="1351" spans="3:4" x14ac:dyDescent="0.2">
      <c r="C1351" s="62"/>
      <c r="D1351" s="62"/>
    </row>
    <row r="1352" spans="3:4" x14ac:dyDescent="0.2">
      <c r="C1352" s="62"/>
      <c r="D1352" s="62"/>
    </row>
    <row r="1353" spans="3:4" x14ac:dyDescent="0.2">
      <c r="C1353" s="62"/>
      <c r="D1353" s="62"/>
    </row>
    <row r="1354" spans="3:4" x14ac:dyDescent="0.2">
      <c r="C1354" s="62"/>
      <c r="D1354" s="62"/>
    </row>
    <row r="1355" spans="3:4" x14ac:dyDescent="0.2">
      <c r="C1355" s="62"/>
      <c r="D1355" s="62"/>
    </row>
    <row r="1356" spans="3:4" x14ac:dyDescent="0.2">
      <c r="C1356" s="62"/>
      <c r="D1356" s="62"/>
    </row>
    <row r="1357" spans="3:4" x14ac:dyDescent="0.2">
      <c r="C1357" s="62"/>
      <c r="D1357" s="62"/>
    </row>
    <row r="1358" spans="3:4" x14ac:dyDescent="0.2">
      <c r="C1358" s="62"/>
      <c r="D1358" s="62"/>
    </row>
    <row r="1359" spans="3:4" x14ac:dyDescent="0.2">
      <c r="C1359" s="62"/>
      <c r="D1359" s="62"/>
    </row>
    <row r="1360" spans="3:4" x14ac:dyDescent="0.2">
      <c r="C1360" s="62"/>
      <c r="D1360" s="62"/>
    </row>
    <row r="1361" spans="3:4" x14ac:dyDescent="0.2">
      <c r="C1361" s="62"/>
      <c r="D1361" s="62"/>
    </row>
    <row r="1362" spans="3:4" x14ac:dyDescent="0.2">
      <c r="C1362" s="62"/>
      <c r="D1362" s="62"/>
    </row>
    <row r="1363" spans="3:4" x14ac:dyDescent="0.2">
      <c r="C1363" s="62"/>
      <c r="D1363" s="62"/>
    </row>
    <row r="1364" spans="3:4" x14ac:dyDescent="0.2">
      <c r="C1364" s="62"/>
      <c r="D1364" s="62"/>
    </row>
    <row r="1365" spans="3:4" x14ac:dyDescent="0.2">
      <c r="C1365" s="62"/>
      <c r="D1365" s="62"/>
    </row>
    <row r="1366" spans="3:4" x14ac:dyDescent="0.2">
      <c r="C1366" s="62"/>
      <c r="D1366" s="62"/>
    </row>
    <row r="1367" spans="3:4" x14ac:dyDescent="0.2">
      <c r="C1367" s="62"/>
      <c r="D1367" s="62"/>
    </row>
    <row r="1368" spans="3:4" x14ac:dyDescent="0.2">
      <c r="C1368" s="62"/>
      <c r="D1368" s="62"/>
    </row>
    <row r="1369" spans="3:4" x14ac:dyDescent="0.2">
      <c r="C1369" s="62"/>
      <c r="D1369" s="62"/>
    </row>
    <row r="1370" spans="3:4" x14ac:dyDescent="0.2">
      <c r="C1370" s="62"/>
      <c r="D1370" s="62"/>
    </row>
    <row r="1371" spans="3:4" x14ac:dyDescent="0.2">
      <c r="C1371" s="62"/>
      <c r="D1371" s="62"/>
    </row>
    <row r="1372" spans="3:4" x14ac:dyDescent="0.2">
      <c r="C1372" s="62"/>
      <c r="D1372" s="62"/>
    </row>
    <row r="1373" spans="3:4" x14ac:dyDescent="0.2">
      <c r="C1373" s="62"/>
      <c r="D1373" s="62"/>
    </row>
    <row r="1374" spans="3:4" x14ac:dyDescent="0.2">
      <c r="C1374" s="62"/>
      <c r="D1374" s="62"/>
    </row>
    <row r="1375" spans="3:4" x14ac:dyDescent="0.2">
      <c r="C1375" s="62"/>
      <c r="D1375" s="62"/>
    </row>
    <row r="1376" spans="3:4" x14ac:dyDescent="0.2">
      <c r="C1376" s="62"/>
      <c r="D1376" s="62"/>
    </row>
    <row r="1377" spans="3:4" x14ac:dyDescent="0.2">
      <c r="C1377" s="62"/>
      <c r="D1377" s="62"/>
    </row>
    <row r="1378" spans="3:4" x14ac:dyDescent="0.2">
      <c r="C1378" s="62"/>
      <c r="D1378" s="62"/>
    </row>
    <row r="1379" spans="3:4" x14ac:dyDescent="0.2">
      <c r="C1379" s="62"/>
      <c r="D1379" s="62"/>
    </row>
    <row r="1380" spans="3:4" x14ac:dyDescent="0.2">
      <c r="C1380" s="62"/>
      <c r="D1380" s="62"/>
    </row>
    <row r="1381" spans="3:4" x14ac:dyDescent="0.2">
      <c r="C1381" s="62"/>
      <c r="D1381" s="62"/>
    </row>
    <row r="1382" spans="3:4" x14ac:dyDescent="0.2">
      <c r="C1382" s="62"/>
      <c r="D1382" s="62"/>
    </row>
    <row r="1383" spans="3:4" x14ac:dyDescent="0.2">
      <c r="C1383" s="62"/>
      <c r="D1383" s="62"/>
    </row>
    <row r="1384" spans="3:4" x14ac:dyDescent="0.2">
      <c r="C1384" s="62"/>
      <c r="D1384" s="62"/>
    </row>
    <row r="1385" spans="3:4" x14ac:dyDescent="0.2">
      <c r="C1385" s="62"/>
      <c r="D1385" s="62"/>
    </row>
    <row r="1386" spans="3:4" x14ac:dyDescent="0.2">
      <c r="C1386" s="62"/>
      <c r="D1386" s="62"/>
    </row>
    <row r="1387" spans="3:4" x14ac:dyDescent="0.2">
      <c r="C1387" s="62"/>
      <c r="D1387" s="62"/>
    </row>
    <row r="1388" spans="3:4" x14ac:dyDescent="0.2">
      <c r="C1388" s="62"/>
      <c r="D1388" s="62"/>
    </row>
    <row r="1389" spans="3:4" x14ac:dyDescent="0.2">
      <c r="C1389" s="62"/>
      <c r="D1389" s="62"/>
    </row>
    <row r="1390" spans="3:4" x14ac:dyDescent="0.2">
      <c r="C1390" s="62"/>
      <c r="D1390" s="62"/>
    </row>
    <row r="1391" spans="3:4" x14ac:dyDescent="0.2">
      <c r="C1391" s="62"/>
      <c r="D1391" s="62"/>
    </row>
    <row r="1392" spans="3:4" x14ac:dyDescent="0.2">
      <c r="C1392" s="62"/>
      <c r="D1392" s="62"/>
    </row>
    <row r="1393" spans="3:4" x14ac:dyDescent="0.2">
      <c r="C1393" s="62"/>
      <c r="D1393" s="62"/>
    </row>
    <row r="1394" spans="3:4" x14ac:dyDescent="0.2">
      <c r="C1394" s="62"/>
      <c r="D1394" s="62"/>
    </row>
    <row r="1395" spans="3:4" x14ac:dyDescent="0.2">
      <c r="C1395" s="62"/>
      <c r="D1395" s="62"/>
    </row>
    <row r="1396" spans="3:4" x14ac:dyDescent="0.2">
      <c r="C1396" s="62"/>
      <c r="D1396" s="62"/>
    </row>
    <row r="1397" spans="3:4" x14ac:dyDescent="0.2">
      <c r="C1397" s="62"/>
      <c r="D1397" s="62"/>
    </row>
    <row r="1398" spans="3:4" x14ac:dyDescent="0.2">
      <c r="C1398" s="62"/>
      <c r="D1398" s="62"/>
    </row>
    <row r="1399" spans="3:4" x14ac:dyDescent="0.2">
      <c r="C1399" s="62"/>
      <c r="D1399" s="62"/>
    </row>
    <row r="1400" spans="3:4" x14ac:dyDescent="0.2">
      <c r="C1400" s="62"/>
      <c r="D1400" s="62"/>
    </row>
    <row r="1401" spans="3:4" x14ac:dyDescent="0.2">
      <c r="C1401" s="62"/>
      <c r="D1401" s="62"/>
    </row>
    <row r="1402" spans="3:4" x14ac:dyDescent="0.2">
      <c r="C1402" s="62"/>
      <c r="D1402" s="62"/>
    </row>
    <row r="1403" spans="3:4" x14ac:dyDescent="0.2">
      <c r="C1403" s="62"/>
      <c r="D1403" s="62"/>
    </row>
    <row r="1404" spans="3:4" x14ac:dyDescent="0.2">
      <c r="C1404" s="62"/>
      <c r="D1404" s="62"/>
    </row>
    <row r="1405" spans="3:4" x14ac:dyDescent="0.2">
      <c r="C1405" s="62"/>
      <c r="D1405" s="62"/>
    </row>
    <row r="1406" spans="3:4" x14ac:dyDescent="0.2">
      <c r="C1406" s="62"/>
      <c r="D1406" s="62"/>
    </row>
    <row r="1407" spans="3:4" x14ac:dyDescent="0.2">
      <c r="C1407" s="62"/>
      <c r="D1407" s="62"/>
    </row>
    <row r="1408" spans="3:4" x14ac:dyDescent="0.2">
      <c r="C1408" s="62"/>
      <c r="D1408" s="62"/>
    </row>
    <row r="1409" spans="3:4" x14ac:dyDescent="0.2">
      <c r="C1409" s="62"/>
      <c r="D1409" s="62"/>
    </row>
    <row r="1410" spans="3:4" x14ac:dyDescent="0.2">
      <c r="C1410" s="62"/>
      <c r="D1410" s="62"/>
    </row>
    <row r="1411" spans="3:4" x14ac:dyDescent="0.2">
      <c r="C1411" s="62"/>
      <c r="D1411" s="62"/>
    </row>
    <row r="1412" spans="3:4" x14ac:dyDescent="0.2">
      <c r="C1412" s="62"/>
      <c r="D1412" s="62"/>
    </row>
    <row r="1413" spans="3:4" x14ac:dyDescent="0.2">
      <c r="C1413" s="62"/>
      <c r="D1413" s="62"/>
    </row>
    <row r="1414" spans="3:4" x14ac:dyDescent="0.2">
      <c r="C1414" s="62"/>
      <c r="D1414" s="62"/>
    </row>
    <row r="1415" spans="3:4" x14ac:dyDescent="0.2">
      <c r="C1415" s="62"/>
      <c r="D1415" s="62"/>
    </row>
    <row r="1416" spans="3:4" x14ac:dyDescent="0.2">
      <c r="C1416" s="62"/>
      <c r="D1416" s="62"/>
    </row>
    <row r="1417" spans="3:4" x14ac:dyDescent="0.2">
      <c r="C1417" s="62"/>
      <c r="D1417" s="62"/>
    </row>
    <row r="1418" spans="3:4" x14ac:dyDescent="0.2">
      <c r="C1418" s="62"/>
      <c r="D1418" s="62"/>
    </row>
    <row r="1419" spans="3:4" x14ac:dyDescent="0.2">
      <c r="C1419" s="62"/>
      <c r="D1419" s="62"/>
    </row>
    <row r="1420" spans="3:4" x14ac:dyDescent="0.2">
      <c r="C1420" s="62"/>
      <c r="D1420" s="62"/>
    </row>
    <row r="1421" spans="3:4" x14ac:dyDescent="0.2">
      <c r="C1421" s="62"/>
      <c r="D1421" s="62"/>
    </row>
    <row r="1422" spans="3:4" x14ac:dyDescent="0.2">
      <c r="C1422" s="62"/>
      <c r="D1422" s="62"/>
    </row>
    <row r="1423" spans="3:4" x14ac:dyDescent="0.2">
      <c r="C1423" s="62"/>
      <c r="D1423" s="62"/>
    </row>
    <row r="1424" spans="3:4" x14ac:dyDescent="0.2">
      <c r="C1424" s="62"/>
      <c r="D1424" s="62"/>
    </row>
    <row r="1425" spans="3:4" x14ac:dyDescent="0.2">
      <c r="C1425" s="62"/>
      <c r="D1425" s="62"/>
    </row>
    <row r="1426" spans="3:4" x14ac:dyDescent="0.2">
      <c r="C1426" s="62"/>
      <c r="D1426" s="62"/>
    </row>
    <row r="1427" spans="3:4" x14ac:dyDescent="0.2">
      <c r="C1427" s="62"/>
      <c r="D1427" s="62"/>
    </row>
    <row r="1428" spans="3:4" x14ac:dyDescent="0.2">
      <c r="C1428" s="62"/>
      <c r="D1428" s="62"/>
    </row>
    <row r="1429" spans="3:4" x14ac:dyDescent="0.2">
      <c r="C1429" s="62"/>
      <c r="D1429" s="62"/>
    </row>
    <row r="1430" spans="3:4" x14ac:dyDescent="0.2">
      <c r="C1430" s="62"/>
      <c r="D1430" s="62"/>
    </row>
    <row r="1431" spans="3:4" x14ac:dyDescent="0.2">
      <c r="C1431" s="62"/>
      <c r="D1431" s="62"/>
    </row>
    <row r="1432" spans="3:4" x14ac:dyDescent="0.2">
      <c r="C1432" s="62"/>
      <c r="D1432" s="62"/>
    </row>
    <row r="1433" spans="3:4" x14ac:dyDescent="0.2">
      <c r="C1433" s="62"/>
      <c r="D1433" s="62"/>
    </row>
    <row r="1434" spans="3:4" x14ac:dyDescent="0.2">
      <c r="C1434" s="62"/>
      <c r="D1434" s="62"/>
    </row>
    <row r="1435" spans="3:4" x14ac:dyDescent="0.2">
      <c r="C1435" s="62"/>
      <c r="D1435" s="62"/>
    </row>
    <row r="1436" spans="3:4" x14ac:dyDescent="0.2">
      <c r="C1436" s="62"/>
      <c r="D1436" s="62"/>
    </row>
    <row r="1437" spans="3:4" x14ac:dyDescent="0.2">
      <c r="C1437" s="62"/>
      <c r="D1437" s="62"/>
    </row>
    <row r="1438" spans="3:4" x14ac:dyDescent="0.2">
      <c r="C1438" s="62"/>
      <c r="D1438" s="62"/>
    </row>
    <row r="1439" spans="3:4" x14ac:dyDescent="0.2">
      <c r="C1439" s="62"/>
      <c r="D1439" s="62"/>
    </row>
    <row r="1440" spans="3:4" x14ac:dyDescent="0.2">
      <c r="C1440" s="62"/>
      <c r="D1440" s="62"/>
    </row>
    <row r="1441" spans="3:4" x14ac:dyDescent="0.2">
      <c r="C1441" s="62"/>
      <c r="D1441" s="62"/>
    </row>
    <row r="1442" spans="3:4" x14ac:dyDescent="0.2">
      <c r="C1442" s="62"/>
      <c r="D1442" s="62"/>
    </row>
    <row r="1443" spans="3:4" x14ac:dyDescent="0.2">
      <c r="C1443" s="62"/>
      <c r="D1443" s="62"/>
    </row>
    <row r="1444" spans="3:4" x14ac:dyDescent="0.2">
      <c r="C1444" s="62"/>
      <c r="D1444" s="62"/>
    </row>
    <row r="1445" spans="3:4" x14ac:dyDescent="0.2">
      <c r="C1445" s="62"/>
      <c r="D1445" s="62"/>
    </row>
    <row r="1446" spans="3:4" x14ac:dyDescent="0.2">
      <c r="C1446" s="62"/>
      <c r="D1446" s="62"/>
    </row>
    <row r="1447" spans="3:4" x14ac:dyDescent="0.2">
      <c r="C1447" s="62"/>
      <c r="D1447" s="62"/>
    </row>
    <row r="1448" spans="3:4" x14ac:dyDescent="0.2">
      <c r="C1448" s="62"/>
      <c r="D1448" s="62"/>
    </row>
    <row r="1449" spans="3:4" x14ac:dyDescent="0.2">
      <c r="C1449" s="62"/>
      <c r="D1449" s="62"/>
    </row>
    <row r="1450" spans="3:4" x14ac:dyDescent="0.2">
      <c r="C1450" s="62"/>
      <c r="D1450" s="62"/>
    </row>
    <row r="1451" spans="3:4" x14ac:dyDescent="0.2">
      <c r="C1451" s="62"/>
      <c r="D1451" s="62"/>
    </row>
    <row r="1452" spans="3:4" x14ac:dyDescent="0.2">
      <c r="C1452" s="62"/>
      <c r="D1452" s="62"/>
    </row>
    <row r="1453" spans="3:4" x14ac:dyDescent="0.2">
      <c r="C1453" s="62"/>
      <c r="D1453" s="62"/>
    </row>
    <row r="1454" spans="3:4" x14ac:dyDescent="0.2">
      <c r="C1454" s="62"/>
      <c r="D1454" s="62"/>
    </row>
    <row r="1455" spans="3:4" x14ac:dyDescent="0.2">
      <c r="C1455" s="62"/>
      <c r="D1455" s="62"/>
    </row>
    <row r="1456" spans="3:4" x14ac:dyDescent="0.2">
      <c r="C1456" s="62"/>
      <c r="D1456" s="62"/>
    </row>
    <row r="1457" spans="3:4" x14ac:dyDescent="0.2">
      <c r="C1457" s="62"/>
      <c r="D1457" s="62"/>
    </row>
    <row r="1458" spans="3:4" x14ac:dyDescent="0.2">
      <c r="C1458" s="62"/>
      <c r="D1458" s="62"/>
    </row>
    <row r="1459" spans="3:4" x14ac:dyDescent="0.2">
      <c r="C1459" s="62"/>
      <c r="D1459" s="62"/>
    </row>
    <row r="1460" spans="3:4" x14ac:dyDescent="0.2">
      <c r="C1460" s="62"/>
      <c r="D1460" s="62"/>
    </row>
    <row r="1461" spans="3:4" x14ac:dyDescent="0.2">
      <c r="C1461" s="62"/>
      <c r="D1461" s="62"/>
    </row>
    <row r="1462" spans="3:4" x14ac:dyDescent="0.2">
      <c r="C1462" s="62"/>
      <c r="D1462" s="62"/>
    </row>
    <row r="1463" spans="3:4" x14ac:dyDescent="0.2">
      <c r="C1463" s="62"/>
      <c r="D1463" s="62"/>
    </row>
    <row r="1464" spans="3:4" x14ac:dyDescent="0.2">
      <c r="C1464" s="62"/>
      <c r="D1464" s="62"/>
    </row>
    <row r="1465" spans="3:4" x14ac:dyDescent="0.2">
      <c r="C1465" s="62"/>
      <c r="D1465" s="62"/>
    </row>
    <row r="1466" spans="3:4" x14ac:dyDescent="0.2">
      <c r="C1466" s="62"/>
      <c r="D1466" s="62"/>
    </row>
    <row r="1467" spans="3:4" x14ac:dyDescent="0.2">
      <c r="C1467" s="62"/>
      <c r="D1467" s="62"/>
    </row>
    <row r="1468" spans="3:4" x14ac:dyDescent="0.2">
      <c r="C1468" s="62"/>
      <c r="D1468" s="62"/>
    </row>
    <row r="1469" spans="3:4" x14ac:dyDescent="0.2">
      <c r="C1469" s="62"/>
      <c r="D1469" s="62"/>
    </row>
    <row r="1470" spans="3:4" x14ac:dyDescent="0.2">
      <c r="C1470" s="62"/>
      <c r="D1470" s="62"/>
    </row>
    <row r="1471" spans="3:4" x14ac:dyDescent="0.2">
      <c r="C1471" s="62"/>
      <c r="D1471" s="62"/>
    </row>
    <row r="1472" spans="3:4" x14ac:dyDescent="0.2">
      <c r="C1472" s="62"/>
      <c r="D1472" s="62"/>
    </row>
    <row r="1473" spans="3:4" x14ac:dyDescent="0.2">
      <c r="C1473" s="62"/>
      <c r="D1473" s="62"/>
    </row>
    <row r="1474" spans="3:4" x14ac:dyDescent="0.2">
      <c r="C1474" s="62"/>
      <c r="D1474" s="62"/>
    </row>
    <row r="1475" spans="3:4" x14ac:dyDescent="0.2">
      <c r="C1475" s="62"/>
      <c r="D1475" s="62"/>
    </row>
    <row r="1476" spans="3:4" x14ac:dyDescent="0.2">
      <c r="C1476" s="62"/>
      <c r="D1476" s="62"/>
    </row>
    <row r="1477" spans="3:4" x14ac:dyDescent="0.2">
      <c r="C1477" s="62"/>
      <c r="D1477" s="62"/>
    </row>
    <row r="1478" spans="3:4" x14ac:dyDescent="0.2">
      <c r="C1478" s="62"/>
      <c r="D1478" s="62"/>
    </row>
    <row r="1479" spans="3:4" x14ac:dyDescent="0.2">
      <c r="C1479" s="62"/>
      <c r="D1479" s="62"/>
    </row>
    <row r="1480" spans="3:4" x14ac:dyDescent="0.2">
      <c r="C1480" s="62"/>
      <c r="D1480" s="62"/>
    </row>
    <row r="1481" spans="3:4" x14ac:dyDescent="0.2">
      <c r="C1481" s="62"/>
      <c r="D1481" s="62"/>
    </row>
    <row r="1482" spans="3:4" x14ac:dyDescent="0.2">
      <c r="C1482" s="62"/>
      <c r="D1482" s="62"/>
    </row>
    <row r="1483" spans="3:4" x14ac:dyDescent="0.2">
      <c r="C1483" s="62"/>
      <c r="D1483" s="62"/>
    </row>
    <row r="1484" spans="3:4" x14ac:dyDescent="0.2">
      <c r="C1484" s="62"/>
      <c r="D1484" s="62"/>
    </row>
    <row r="1485" spans="3:4" x14ac:dyDescent="0.2">
      <c r="C1485" s="62"/>
      <c r="D1485" s="62"/>
    </row>
    <row r="1486" spans="3:4" x14ac:dyDescent="0.2">
      <c r="C1486" s="62"/>
      <c r="D1486" s="62"/>
    </row>
    <row r="1487" spans="3:4" x14ac:dyDescent="0.2">
      <c r="C1487" s="62"/>
      <c r="D1487" s="62"/>
    </row>
    <row r="1488" spans="3:4" x14ac:dyDescent="0.2">
      <c r="C1488" s="62"/>
      <c r="D1488" s="62"/>
    </row>
    <row r="1489" spans="3:4" x14ac:dyDescent="0.2">
      <c r="C1489" s="62"/>
      <c r="D1489" s="62"/>
    </row>
    <row r="1490" spans="3:4" x14ac:dyDescent="0.2">
      <c r="C1490" s="62"/>
      <c r="D1490" s="62"/>
    </row>
    <row r="1491" spans="3:4" x14ac:dyDescent="0.2">
      <c r="C1491" s="62"/>
      <c r="D1491" s="62"/>
    </row>
    <row r="1492" spans="3:4" x14ac:dyDescent="0.2">
      <c r="C1492" s="62"/>
      <c r="D1492" s="62"/>
    </row>
    <row r="1493" spans="3:4" x14ac:dyDescent="0.2">
      <c r="C1493" s="62"/>
      <c r="D1493" s="62"/>
    </row>
    <row r="1494" spans="3:4" x14ac:dyDescent="0.2">
      <c r="C1494" s="62"/>
      <c r="D1494" s="62"/>
    </row>
    <row r="1495" spans="3:4" x14ac:dyDescent="0.2">
      <c r="C1495" s="62"/>
      <c r="D1495" s="62"/>
    </row>
    <row r="1496" spans="3:4" x14ac:dyDescent="0.2">
      <c r="C1496" s="62"/>
      <c r="D1496" s="62"/>
    </row>
    <row r="1497" spans="3:4" x14ac:dyDescent="0.2">
      <c r="C1497" s="62"/>
      <c r="D1497" s="62"/>
    </row>
    <row r="1498" spans="3:4" x14ac:dyDescent="0.2">
      <c r="C1498" s="62"/>
      <c r="D1498" s="62"/>
    </row>
    <row r="1499" spans="3:4" x14ac:dyDescent="0.2">
      <c r="C1499" s="62"/>
      <c r="D1499" s="62"/>
    </row>
    <row r="1500" spans="3:4" x14ac:dyDescent="0.2">
      <c r="C1500" s="62"/>
      <c r="D1500" s="62"/>
    </row>
    <row r="1501" spans="3:4" x14ac:dyDescent="0.2">
      <c r="C1501" s="62"/>
      <c r="D1501" s="62"/>
    </row>
    <row r="1502" spans="3:4" x14ac:dyDescent="0.2">
      <c r="C1502" s="62"/>
      <c r="D1502" s="62"/>
    </row>
    <row r="1503" spans="3:4" x14ac:dyDescent="0.2">
      <c r="C1503" s="62"/>
      <c r="D1503" s="62"/>
    </row>
    <row r="1504" spans="3:4" x14ac:dyDescent="0.2">
      <c r="C1504" s="62"/>
      <c r="D1504" s="62"/>
    </row>
    <row r="1505" spans="3:4" x14ac:dyDescent="0.2">
      <c r="C1505" s="62"/>
      <c r="D1505" s="62"/>
    </row>
    <row r="1506" spans="3:4" x14ac:dyDescent="0.2">
      <c r="C1506" s="62"/>
      <c r="D1506" s="62"/>
    </row>
    <row r="1507" spans="3:4" x14ac:dyDescent="0.2">
      <c r="C1507" s="62"/>
      <c r="D1507" s="62"/>
    </row>
    <row r="1508" spans="3:4" x14ac:dyDescent="0.2">
      <c r="C1508" s="62"/>
      <c r="D1508" s="62"/>
    </row>
    <row r="1509" spans="3:4" x14ac:dyDescent="0.2">
      <c r="C1509" s="62"/>
      <c r="D1509" s="62"/>
    </row>
    <row r="1510" spans="3:4" x14ac:dyDescent="0.2">
      <c r="C1510" s="62"/>
      <c r="D1510" s="62"/>
    </row>
    <row r="1511" spans="3:4" x14ac:dyDescent="0.2">
      <c r="C1511" s="62"/>
      <c r="D1511" s="62"/>
    </row>
    <row r="1512" spans="3:4" x14ac:dyDescent="0.2">
      <c r="C1512" s="62"/>
      <c r="D1512" s="62"/>
    </row>
    <row r="1513" spans="3:4" x14ac:dyDescent="0.2">
      <c r="C1513" s="62"/>
      <c r="D1513" s="62"/>
    </row>
    <row r="1514" spans="3:4" x14ac:dyDescent="0.2">
      <c r="C1514" s="62"/>
      <c r="D1514" s="62"/>
    </row>
    <row r="1515" spans="3:4" x14ac:dyDescent="0.2">
      <c r="C1515" s="62"/>
      <c r="D1515" s="62"/>
    </row>
    <row r="1516" spans="3:4" x14ac:dyDescent="0.2">
      <c r="C1516" s="62"/>
      <c r="D1516" s="62"/>
    </row>
    <row r="1517" spans="3:4" x14ac:dyDescent="0.2">
      <c r="C1517" s="62"/>
      <c r="D1517" s="62"/>
    </row>
    <row r="1518" spans="3:4" x14ac:dyDescent="0.2">
      <c r="C1518" s="62"/>
      <c r="D1518" s="62"/>
    </row>
    <row r="1519" spans="3:4" x14ac:dyDescent="0.2">
      <c r="C1519" s="62"/>
      <c r="D1519" s="62"/>
    </row>
    <row r="1520" spans="3:4" x14ac:dyDescent="0.2">
      <c r="C1520" s="62"/>
      <c r="D1520" s="62"/>
    </row>
    <row r="1521" spans="3:4" x14ac:dyDescent="0.2">
      <c r="C1521" s="62"/>
      <c r="D1521" s="62"/>
    </row>
    <row r="1522" spans="3:4" x14ac:dyDescent="0.2">
      <c r="C1522" s="62"/>
      <c r="D1522" s="62"/>
    </row>
    <row r="1523" spans="3:4" x14ac:dyDescent="0.2">
      <c r="C1523" s="62"/>
      <c r="D1523" s="62"/>
    </row>
    <row r="1524" spans="3:4" x14ac:dyDescent="0.2">
      <c r="C1524" s="62"/>
      <c r="D1524" s="62"/>
    </row>
    <row r="1525" spans="3:4" x14ac:dyDescent="0.2">
      <c r="C1525" s="62"/>
      <c r="D1525" s="62"/>
    </row>
    <row r="1526" spans="3:4" x14ac:dyDescent="0.2">
      <c r="C1526" s="62"/>
      <c r="D1526" s="62"/>
    </row>
    <row r="1527" spans="3:4" x14ac:dyDescent="0.2">
      <c r="C1527" s="62"/>
      <c r="D1527" s="62"/>
    </row>
    <row r="1528" spans="3:4" x14ac:dyDescent="0.2">
      <c r="C1528" s="62"/>
      <c r="D1528" s="62"/>
    </row>
    <row r="1529" spans="3:4" x14ac:dyDescent="0.2">
      <c r="C1529" s="62"/>
      <c r="D1529" s="62"/>
    </row>
    <row r="1530" spans="3:4" x14ac:dyDescent="0.2">
      <c r="C1530" s="62"/>
      <c r="D1530" s="62"/>
    </row>
    <row r="1531" spans="3:4" x14ac:dyDescent="0.2">
      <c r="C1531" s="62"/>
      <c r="D1531" s="62"/>
    </row>
    <row r="1532" spans="3:4" x14ac:dyDescent="0.2">
      <c r="C1532" s="62"/>
      <c r="D1532" s="62"/>
    </row>
    <row r="1533" spans="3:4" x14ac:dyDescent="0.2">
      <c r="C1533" s="62"/>
      <c r="D1533" s="62"/>
    </row>
    <row r="1534" spans="3:4" x14ac:dyDescent="0.2">
      <c r="C1534" s="62"/>
      <c r="D1534" s="62"/>
    </row>
    <row r="1535" spans="3:4" x14ac:dyDescent="0.2">
      <c r="C1535" s="62"/>
      <c r="D1535" s="62"/>
    </row>
    <row r="1536" spans="3:4" x14ac:dyDescent="0.2">
      <c r="C1536" s="62"/>
      <c r="D1536" s="62"/>
    </row>
    <row r="1537" spans="3:4" x14ac:dyDescent="0.2">
      <c r="C1537" s="62"/>
      <c r="D1537" s="62"/>
    </row>
    <row r="1538" spans="3:4" x14ac:dyDescent="0.2">
      <c r="C1538" s="62"/>
      <c r="D1538" s="62"/>
    </row>
    <row r="1539" spans="3:4" x14ac:dyDescent="0.2">
      <c r="C1539" s="62"/>
      <c r="D1539" s="62"/>
    </row>
    <row r="1540" spans="3:4" x14ac:dyDescent="0.2">
      <c r="C1540" s="62"/>
      <c r="D1540" s="62"/>
    </row>
    <row r="1541" spans="3:4" x14ac:dyDescent="0.2">
      <c r="C1541" s="62"/>
      <c r="D1541" s="62"/>
    </row>
    <row r="1542" spans="3:4" x14ac:dyDescent="0.2">
      <c r="C1542" s="62"/>
      <c r="D1542" s="62"/>
    </row>
    <row r="1543" spans="3:4" x14ac:dyDescent="0.2">
      <c r="C1543" s="62"/>
      <c r="D1543" s="62"/>
    </row>
    <row r="1544" spans="3:4" x14ac:dyDescent="0.2">
      <c r="C1544" s="62"/>
      <c r="D1544" s="62"/>
    </row>
    <row r="1545" spans="3:4" x14ac:dyDescent="0.2">
      <c r="C1545" s="62"/>
      <c r="D1545" s="62"/>
    </row>
    <row r="1546" spans="3:4" x14ac:dyDescent="0.2">
      <c r="C1546" s="62"/>
      <c r="D1546" s="62"/>
    </row>
    <row r="1547" spans="3:4" x14ac:dyDescent="0.2">
      <c r="C1547" s="62"/>
      <c r="D1547" s="62"/>
    </row>
    <row r="1548" spans="3:4" x14ac:dyDescent="0.2">
      <c r="C1548" s="62"/>
      <c r="D1548" s="62"/>
    </row>
    <row r="1549" spans="3:4" x14ac:dyDescent="0.2">
      <c r="C1549" s="62"/>
      <c r="D1549" s="62"/>
    </row>
    <row r="1550" spans="3:4" x14ac:dyDescent="0.2">
      <c r="C1550" s="62"/>
      <c r="D1550" s="62"/>
    </row>
    <row r="1551" spans="3:4" x14ac:dyDescent="0.2">
      <c r="C1551" s="62"/>
      <c r="D1551" s="62"/>
    </row>
    <row r="1552" spans="3:4" x14ac:dyDescent="0.2">
      <c r="C1552" s="62"/>
      <c r="D1552" s="62"/>
    </row>
    <row r="1553" spans="3:4" x14ac:dyDescent="0.2">
      <c r="C1553" s="62"/>
      <c r="D1553" s="62"/>
    </row>
    <row r="1554" spans="3:4" x14ac:dyDescent="0.2">
      <c r="C1554" s="62"/>
      <c r="D1554" s="62"/>
    </row>
    <row r="1555" spans="3:4" x14ac:dyDescent="0.2">
      <c r="C1555" s="62"/>
      <c r="D1555" s="62"/>
    </row>
    <row r="1556" spans="3:4" x14ac:dyDescent="0.2">
      <c r="C1556" s="62"/>
      <c r="D1556" s="62"/>
    </row>
    <row r="1557" spans="3:4" x14ac:dyDescent="0.2">
      <c r="C1557" s="62"/>
      <c r="D1557" s="62"/>
    </row>
    <row r="1558" spans="3:4" x14ac:dyDescent="0.2">
      <c r="C1558" s="62"/>
      <c r="D1558" s="62"/>
    </row>
    <row r="1559" spans="3:4" x14ac:dyDescent="0.2">
      <c r="C1559" s="62"/>
      <c r="D1559" s="62"/>
    </row>
    <row r="1560" spans="3:4" x14ac:dyDescent="0.2">
      <c r="C1560" s="62"/>
      <c r="D1560" s="62"/>
    </row>
    <row r="1561" spans="3:4" x14ac:dyDescent="0.2">
      <c r="C1561" s="62"/>
      <c r="D1561" s="62"/>
    </row>
    <row r="1562" spans="3:4" x14ac:dyDescent="0.2">
      <c r="C1562" s="62"/>
      <c r="D1562" s="62"/>
    </row>
    <row r="1563" spans="3:4" x14ac:dyDescent="0.2">
      <c r="C1563" s="62"/>
      <c r="D1563" s="62"/>
    </row>
    <row r="1564" spans="3:4" x14ac:dyDescent="0.2">
      <c r="C1564" s="62"/>
      <c r="D1564" s="62"/>
    </row>
    <row r="1565" spans="3:4" x14ac:dyDescent="0.2">
      <c r="C1565" s="62"/>
      <c r="D1565" s="62"/>
    </row>
    <row r="1566" spans="3:4" x14ac:dyDescent="0.2">
      <c r="C1566" s="62"/>
      <c r="D1566" s="62"/>
    </row>
    <row r="1567" spans="3:4" x14ac:dyDescent="0.2">
      <c r="C1567" s="62"/>
      <c r="D1567" s="62"/>
    </row>
    <row r="1568" spans="3:4" x14ac:dyDescent="0.2">
      <c r="C1568" s="62"/>
      <c r="D1568" s="62"/>
    </row>
    <row r="1569" spans="3:4" x14ac:dyDescent="0.2">
      <c r="C1569" s="62"/>
      <c r="D1569" s="62"/>
    </row>
    <row r="1570" spans="3:4" x14ac:dyDescent="0.2">
      <c r="C1570" s="62"/>
      <c r="D1570" s="62"/>
    </row>
    <row r="1571" spans="3:4" x14ac:dyDescent="0.2">
      <c r="C1571" s="62"/>
      <c r="D1571" s="62"/>
    </row>
    <row r="1572" spans="3:4" x14ac:dyDescent="0.2">
      <c r="C1572" s="62"/>
      <c r="D1572" s="62"/>
    </row>
    <row r="1573" spans="3:4" x14ac:dyDescent="0.2">
      <c r="C1573" s="62"/>
      <c r="D1573" s="62"/>
    </row>
    <row r="1574" spans="3:4" x14ac:dyDescent="0.2">
      <c r="C1574" s="62"/>
      <c r="D1574" s="62"/>
    </row>
    <row r="1575" spans="3:4" x14ac:dyDescent="0.2">
      <c r="C1575" s="62"/>
      <c r="D1575" s="62"/>
    </row>
    <row r="1576" spans="3:4" x14ac:dyDescent="0.2">
      <c r="C1576" s="62"/>
      <c r="D1576" s="62"/>
    </row>
    <row r="1577" spans="3:4" x14ac:dyDescent="0.2">
      <c r="C1577" s="62"/>
      <c r="D1577" s="62"/>
    </row>
    <row r="1578" spans="3:4" x14ac:dyDescent="0.2">
      <c r="C1578" s="62"/>
      <c r="D1578" s="62"/>
    </row>
    <row r="1579" spans="3:4" x14ac:dyDescent="0.2">
      <c r="C1579" s="62"/>
      <c r="D1579" s="62"/>
    </row>
    <row r="1580" spans="3:4" x14ac:dyDescent="0.2">
      <c r="C1580" s="62"/>
      <c r="D1580" s="62"/>
    </row>
    <row r="1581" spans="3:4" x14ac:dyDescent="0.2">
      <c r="C1581" s="62"/>
      <c r="D1581" s="62"/>
    </row>
    <row r="1582" spans="3:4" x14ac:dyDescent="0.2">
      <c r="C1582" s="62"/>
      <c r="D1582" s="62"/>
    </row>
    <row r="1583" spans="3:4" x14ac:dyDescent="0.2">
      <c r="C1583" s="62"/>
      <c r="D1583" s="62"/>
    </row>
    <row r="1584" spans="3:4" x14ac:dyDescent="0.2">
      <c r="C1584" s="62"/>
      <c r="D1584" s="62"/>
    </row>
    <row r="1585" spans="3:4" x14ac:dyDescent="0.2">
      <c r="C1585" s="62"/>
      <c r="D1585" s="62"/>
    </row>
    <row r="1586" spans="3:4" x14ac:dyDescent="0.2">
      <c r="C1586" s="62"/>
      <c r="D1586" s="62"/>
    </row>
    <row r="1587" spans="3:4" x14ac:dyDescent="0.2">
      <c r="C1587" s="62"/>
      <c r="D1587" s="62"/>
    </row>
    <row r="1588" spans="3:4" x14ac:dyDescent="0.2">
      <c r="C1588" s="62"/>
      <c r="D1588" s="62"/>
    </row>
    <row r="1589" spans="3:4" x14ac:dyDescent="0.2">
      <c r="C1589" s="62"/>
      <c r="D1589" s="62"/>
    </row>
    <row r="1590" spans="3:4" x14ac:dyDescent="0.2">
      <c r="C1590" s="62"/>
      <c r="D1590" s="62"/>
    </row>
    <row r="1591" spans="3:4" x14ac:dyDescent="0.2">
      <c r="C1591" s="62"/>
      <c r="D1591" s="62"/>
    </row>
    <row r="1592" spans="3:4" x14ac:dyDescent="0.2">
      <c r="C1592" s="62"/>
      <c r="D1592" s="62"/>
    </row>
    <row r="1593" spans="3:4" x14ac:dyDescent="0.2">
      <c r="C1593" s="62"/>
      <c r="D1593" s="62"/>
    </row>
    <row r="1594" spans="3:4" x14ac:dyDescent="0.2">
      <c r="C1594" s="62"/>
      <c r="D1594" s="62"/>
    </row>
    <row r="1595" spans="3:4" x14ac:dyDescent="0.2">
      <c r="C1595" s="62"/>
      <c r="D1595" s="62"/>
    </row>
    <row r="1596" spans="3:4" x14ac:dyDescent="0.2">
      <c r="C1596" s="62"/>
      <c r="D1596" s="62"/>
    </row>
    <row r="1597" spans="3:4" x14ac:dyDescent="0.2">
      <c r="C1597" s="62"/>
      <c r="D1597" s="62"/>
    </row>
    <row r="1598" spans="3:4" x14ac:dyDescent="0.2">
      <c r="C1598" s="62"/>
      <c r="D1598" s="62"/>
    </row>
    <row r="1599" spans="3:4" x14ac:dyDescent="0.2">
      <c r="C1599" s="62"/>
      <c r="D1599" s="62"/>
    </row>
    <row r="1600" spans="3:4" x14ac:dyDescent="0.2">
      <c r="C1600" s="62"/>
      <c r="D1600" s="62"/>
    </row>
    <row r="1601" spans="3:4" x14ac:dyDescent="0.2">
      <c r="C1601" s="62"/>
      <c r="D1601" s="62"/>
    </row>
    <row r="1602" spans="3:4" x14ac:dyDescent="0.2">
      <c r="C1602" s="62"/>
      <c r="D1602" s="62"/>
    </row>
    <row r="1603" spans="3:4" x14ac:dyDescent="0.2">
      <c r="C1603" s="62"/>
      <c r="D1603" s="62"/>
    </row>
    <row r="1604" spans="3:4" x14ac:dyDescent="0.2">
      <c r="C1604" s="62"/>
      <c r="D1604" s="62"/>
    </row>
    <row r="1605" spans="3:4" x14ac:dyDescent="0.2">
      <c r="C1605" s="62"/>
      <c r="D1605" s="62"/>
    </row>
    <row r="1606" spans="3:4" x14ac:dyDescent="0.2">
      <c r="C1606" s="62"/>
      <c r="D1606" s="62"/>
    </row>
    <row r="1607" spans="3:4" x14ac:dyDescent="0.2">
      <c r="C1607" s="62"/>
      <c r="D1607" s="62"/>
    </row>
    <row r="1608" spans="3:4" x14ac:dyDescent="0.2">
      <c r="C1608" s="62"/>
      <c r="D1608" s="62"/>
    </row>
    <row r="1609" spans="3:4" x14ac:dyDescent="0.2">
      <c r="C1609" s="62"/>
      <c r="D1609" s="62"/>
    </row>
    <row r="1610" spans="3:4" x14ac:dyDescent="0.2">
      <c r="C1610" s="62"/>
      <c r="D1610" s="62"/>
    </row>
    <row r="1611" spans="3:4" x14ac:dyDescent="0.2">
      <c r="C1611" s="62"/>
      <c r="D1611" s="62"/>
    </row>
    <row r="1612" spans="3:4" x14ac:dyDescent="0.2">
      <c r="C1612" s="62"/>
      <c r="D1612" s="62"/>
    </row>
    <row r="1613" spans="3:4" x14ac:dyDescent="0.2">
      <c r="C1613" s="62"/>
      <c r="D1613" s="62"/>
    </row>
    <row r="1614" spans="3:4" x14ac:dyDescent="0.2">
      <c r="C1614" s="62"/>
      <c r="D1614" s="62"/>
    </row>
    <row r="1615" spans="3:4" x14ac:dyDescent="0.2">
      <c r="C1615" s="62"/>
      <c r="D1615" s="62"/>
    </row>
    <row r="1616" spans="3:4" x14ac:dyDescent="0.2">
      <c r="C1616" s="62"/>
      <c r="D1616" s="62"/>
    </row>
    <row r="1617" spans="3:4" x14ac:dyDescent="0.2">
      <c r="C1617" s="62"/>
      <c r="D1617" s="62"/>
    </row>
    <row r="1618" spans="3:4" x14ac:dyDescent="0.2">
      <c r="C1618" s="62"/>
      <c r="D1618" s="62"/>
    </row>
    <row r="1619" spans="3:4" x14ac:dyDescent="0.2">
      <c r="C1619" s="62"/>
      <c r="D1619" s="62"/>
    </row>
    <row r="1620" spans="3:4" x14ac:dyDescent="0.2">
      <c r="C1620" s="62"/>
      <c r="D1620" s="62"/>
    </row>
    <row r="1621" spans="3:4" x14ac:dyDescent="0.2">
      <c r="C1621" s="62"/>
      <c r="D1621" s="62"/>
    </row>
    <row r="1622" spans="3:4" x14ac:dyDescent="0.2">
      <c r="C1622" s="62"/>
      <c r="D1622" s="62"/>
    </row>
    <row r="1623" spans="3:4" x14ac:dyDescent="0.2">
      <c r="C1623" s="62"/>
      <c r="D1623" s="62"/>
    </row>
    <row r="1624" spans="3:4" x14ac:dyDescent="0.2">
      <c r="C1624" s="62"/>
      <c r="D1624" s="62"/>
    </row>
    <row r="1625" spans="3:4" x14ac:dyDescent="0.2">
      <c r="C1625" s="62"/>
      <c r="D1625" s="62"/>
    </row>
    <row r="1626" spans="3:4" x14ac:dyDescent="0.2">
      <c r="C1626" s="62"/>
      <c r="D1626" s="62"/>
    </row>
    <row r="1627" spans="3:4" x14ac:dyDescent="0.2">
      <c r="C1627" s="62"/>
      <c r="D1627" s="62"/>
    </row>
    <row r="1628" spans="3:4" x14ac:dyDescent="0.2">
      <c r="C1628" s="62"/>
      <c r="D1628" s="62"/>
    </row>
    <row r="1629" spans="3:4" x14ac:dyDescent="0.2">
      <c r="C1629" s="62"/>
      <c r="D1629" s="62"/>
    </row>
    <row r="1630" spans="3:4" x14ac:dyDescent="0.2">
      <c r="C1630" s="62"/>
      <c r="D1630" s="62"/>
    </row>
    <row r="1631" spans="3:4" x14ac:dyDescent="0.2">
      <c r="C1631" s="62"/>
      <c r="D1631" s="62"/>
    </row>
    <row r="1632" spans="3:4" x14ac:dyDescent="0.2">
      <c r="C1632" s="62"/>
      <c r="D1632" s="62"/>
    </row>
    <row r="1633" spans="3:4" x14ac:dyDescent="0.2">
      <c r="C1633" s="62"/>
      <c r="D1633" s="62"/>
    </row>
    <row r="1634" spans="3:4" x14ac:dyDescent="0.2">
      <c r="C1634" s="62"/>
      <c r="D1634" s="62"/>
    </row>
    <row r="1635" spans="3:4" x14ac:dyDescent="0.2">
      <c r="C1635" s="62"/>
      <c r="D1635" s="62"/>
    </row>
    <row r="1636" spans="3:4" x14ac:dyDescent="0.2">
      <c r="C1636" s="62"/>
      <c r="D1636" s="62"/>
    </row>
    <row r="1637" spans="3:4" x14ac:dyDescent="0.2">
      <c r="C1637" s="62"/>
      <c r="D1637" s="62"/>
    </row>
    <row r="1638" spans="3:4" x14ac:dyDescent="0.2">
      <c r="C1638" s="62"/>
      <c r="D1638" s="62"/>
    </row>
    <row r="1639" spans="3:4" x14ac:dyDescent="0.2">
      <c r="C1639" s="62"/>
      <c r="D1639" s="62"/>
    </row>
    <row r="1640" spans="3:4" x14ac:dyDescent="0.2">
      <c r="C1640" s="62"/>
      <c r="D1640" s="62"/>
    </row>
    <row r="1641" spans="3:4" x14ac:dyDescent="0.2">
      <c r="C1641" s="62"/>
      <c r="D1641" s="62"/>
    </row>
    <row r="1642" spans="3:4" x14ac:dyDescent="0.2">
      <c r="C1642" s="62"/>
      <c r="D1642" s="62"/>
    </row>
    <row r="1643" spans="3:4" x14ac:dyDescent="0.2">
      <c r="C1643" s="62"/>
      <c r="D1643" s="62"/>
    </row>
    <row r="1644" spans="3:4" x14ac:dyDescent="0.2">
      <c r="C1644" s="62"/>
      <c r="D1644" s="62"/>
    </row>
    <row r="1645" spans="3:4" x14ac:dyDescent="0.2">
      <c r="C1645" s="62"/>
      <c r="D1645" s="62"/>
    </row>
    <row r="1646" spans="3:4" x14ac:dyDescent="0.2">
      <c r="C1646" s="62"/>
      <c r="D1646" s="62"/>
    </row>
    <row r="1647" spans="3:4" x14ac:dyDescent="0.2">
      <c r="C1647" s="62"/>
      <c r="D1647" s="62"/>
    </row>
    <row r="1648" spans="3:4" x14ac:dyDescent="0.2">
      <c r="C1648" s="62"/>
      <c r="D1648" s="62"/>
    </row>
    <row r="1649" spans="3:4" x14ac:dyDescent="0.2">
      <c r="C1649" s="62"/>
      <c r="D1649" s="62"/>
    </row>
    <row r="1650" spans="3:4" x14ac:dyDescent="0.2">
      <c r="C1650" s="62"/>
      <c r="D1650" s="62"/>
    </row>
    <row r="1651" spans="3:4" x14ac:dyDescent="0.2">
      <c r="C1651" s="62"/>
      <c r="D1651" s="62"/>
    </row>
    <row r="1652" spans="3:4" x14ac:dyDescent="0.2">
      <c r="C1652" s="62"/>
      <c r="D1652" s="62"/>
    </row>
    <row r="1653" spans="3:4" x14ac:dyDescent="0.2">
      <c r="C1653" s="62"/>
      <c r="D1653" s="62"/>
    </row>
    <row r="1654" spans="3:4" x14ac:dyDescent="0.2">
      <c r="C1654" s="62"/>
      <c r="D1654" s="62"/>
    </row>
    <row r="1655" spans="3:4" x14ac:dyDescent="0.2">
      <c r="C1655" s="62"/>
      <c r="D1655" s="62"/>
    </row>
    <row r="1656" spans="3:4" x14ac:dyDescent="0.2">
      <c r="C1656" s="62"/>
      <c r="D1656" s="62"/>
    </row>
    <row r="1657" spans="3:4" x14ac:dyDescent="0.2">
      <c r="C1657" s="62"/>
      <c r="D1657" s="62"/>
    </row>
    <row r="1658" spans="3:4" x14ac:dyDescent="0.2">
      <c r="C1658" s="62"/>
      <c r="D1658" s="62"/>
    </row>
    <row r="1659" spans="3:4" x14ac:dyDescent="0.2">
      <c r="C1659" s="62"/>
      <c r="D1659" s="62"/>
    </row>
    <row r="1660" spans="3:4" x14ac:dyDescent="0.2">
      <c r="C1660" s="62"/>
      <c r="D1660" s="62"/>
    </row>
    <row r="1661" spans="3:4" x14ac:dyDescent="0.2">
      <c r="C1661" s="62"/>
      <c r="D1661" s="62"/>
    </row>
    <row r="1662" spans="3:4" x14ac:dyDescent="0.2">
      <c r="C1662" s="62"/>
      <c r="D1662" s="62"/>
    </row>
    <row r="1663" spans="3:4" x14ac:dyDescent="0.2">
      <c r="C1663" s="62"/>
      <c r="D1663" s="62"/>
    </row>
    <row r="1664" spans="3:4" x14ac:dyDescent="0.2">
      <c r="C1664" s="62"/>
      <c r="D1664" s="62"/>
    </row>
    <row r="1665" spans="3:4" x14ac:dyDescent="0.2">
      <c r="C1665" s="62"/>
      <c r="D1665" s="62"/>
    </row>
    <row r="1666" spans="3:4" x14ac:dyDescent="0.2">
      <c r="C1666" s="62"/>
      <c r="D1666" s="62"/>
    </row>
    <row r="1667" spans="3:4" x14ac:dyDescent="0.2">
      <c r="C1667" s="62"/>
      <c r="D1667" s="62"/>
    </row>
    <row r="1668" spans="3:4" x14ac:dyDescent="0.2">
      <c r="C1668" s="62"/>
      <c r="D1668" s="62"/>
    </row>
    <row r="1669" spans="3:4" x14ac:dyDescent="0.2">
      <c r="C1669" s="62"/>
      <c r="D1669" s="62"/>
    </row>
    <row r="1670" spans="3:4" x14ac:dyDescent="0.2">
      <c r="C1670" s="62"/>
      <c r="D1670" s="62"/>
    </row>
    <row r="1671" spans="3:4" x14ac:dyDescent="0.2">
      <c r="C1671" s="62"/>
      <c r="D1671" s="62"/>
    </row>
    <row r="1672" spans="3:4" x14ac:dyDescent="0.2">
      <c r="C1672" s="62"/>
      <c r="D1672" s="62"/>
    </row>
    <row r="1673" spans="3:4" x14ac:dyDescent="0.2">
      <c r="C1673" s="62"/>
      <c r="D1673" s="62"/>
    </row>
    <row r="1674" spans="3:4" x14ac:dyDescent="0.2">
      <c r="C1674" s="62"/>
      <c r="D1674" s="62"/>
    </row>
    <row r="1675" spans="3:4" x14ac:dyDescent="0.2">
      <c r="C1675" s="62"/>
      <c r="D1675" s="62"/>
    </row>
    <row r="1676" spans="3:4" x14ac:dyDescent="0.2">
      <c r="C1676" s="62"/>
      <c r="D1676" s="62"/>
    </row>
    <row r="1677" spans="3:4" x14ac:dyDescent="0.2">
      <c r="C1677" s="62"/>
      <c r="D1677" s="62"/>
    </row>
    <row r="1678" spans="3:4" x14ac:dyDescent="0.2">
      <c r="C1678" s="62"/>
      <c r="D1678" s="62"/>
    </row>
    <row r="1679" spans="3:4" x14ac:dyDescent="0.2">
      <c r="C1679" s="62"/>
      <c r="D1679" s="62"/>
    </row>
    <row r="1680" spans="3:4" x14ac:dyDescent="0.2">
      <c r="C1680" s="62"/>
      <c r="D1680" s="62"/>
    </row>
    <row r="1681" spans="3:4" x14ac:dyDescent="0.2">
      <c r="C1681" s="62"/>
      <c r="D1681" s="62"/>
    </row>
    <row r="1682" spans="3:4" x14ac:dyDescent="0.2">
      <c r="C1682" s="62"/>
      <c r="D1682" s="62"/>
    </row>
    <row r="1683" spans="3:4" x14ac:dyDescent="0.2">
      <c r="C1683" s="62"/>
      <c r="D1683" s="62"/>
    </row>
    <row r="1684" spans="3:4" x14ac:dyDescent="0.2">
      <c r="C1684" s="62"/>
      <c r="D1684" s="62"/>
    </row>
    <row r="1685" spans="3:4" x14ac:dyDescent="0.2">
      <c r="C1685" s="62"/>
      <c r="D1685" s="62"/>
    </row>
    <row r="1686" spans="3:4" x14ac:dyDescent="0.2">
      <c r="C1686" s="62"/>
      <c r="D1686" s="62"/>
    </row>
    <row r="1687" spans="3:4" x14ac:dyDescent="0.2">
      <c r="C1687" s="62"/>
      <c r="D1687" s="62"/>
    </row>
    <row r="1688" spans="3:4" x14ac:dyDescent="0.2">
      <c r="C1688" s="62"/>
      <c r="D1688" s="62"/>
    </row>
    <row r="1689" spans="3:4" x14ac:dyDescent="0.2">
      <c r="C1689" s="62"/>
      <c r="D1689" s="62"/>
    </row>
    <row r="1690" spans="3:4" x14ac:dyDescent="0.2">
      <c r="C1690" s="62"/>
      <c r="D1690" s="62"/>
    </row>
    <row r="1691" spans="3:4" x14ac:dyDescent="0.2">
      <c r="C1691" s="62"/>
      <c r="D1691" s="62"/>
    </row>
    <row r="1692" spans="3:4" x14ac:dyDescent="0.2">
      <c r="C1692" s="62"/>
      <c r="D1692" s="62"/>
    </row>
    <row r="1693" spans="3:4" x14ac:dyDescent="0.2">
      <c r="C1693" s="62"/>
      <c r="D1693" s="62"/>
    </row>
    <row r="1694" spans="3:4" x14ac:dyDescent="0.2">
      <c r="C1694" s="62"/>
      <c r="D1694" s="62"/>
    </row>
    <row r="1695" spans="3:4" x14ac:dyDescent="0.2">
      <c r="C1695" s="62"/>
      <c r="D1695" s="62"/>
    </row>
    <row r="1696" spans="3:4" x14ac:dyDescent="0.2">
      <c r="C1696" s="62"/>
      <c r="D1696" s="62"/>
    </row>
    <row r="1697" spans="3:4" x14ac:dyDescent="0.2">
      <c r="C1697" s="62"/>
      <c r="D1697" s="62"/>
    </row>
    <row r="1698" spans="3:4" x14ac:dyDescent="0.2">
      <c r="C1698" s="62"/>
      <c r="D1698" s="62"/>
    </row>
    <row r="1699" spans="3:4" x14ac:dyDescent="0.2">
      <c r="C1699" s="62"/>
      <c r="D1699" s="62"/>
    </row>
    <row r="1700" spans="3:4" x14ac:dyDescent="0.2">
      <c r="C1700" s="62"/>
      <c r="D1700" s="62"/>
    </row>
    <row r="1701" spans="3:4" x14ac:dyDescent="0.2">
      <c r="C1701" s="62"/>
      <c r="D1701" s="62"/>
    </row>
    <row r="1702" spans="3:4" x14ac:dyDescent="0.2">
      <c r="C1702" s="62"/>
      <c r="D1702" s="62"/>
    </row>
    <row r="1703" spans="3:4" x14ac:dyDescent="0.2">
      <c r="C1703" s="62"/>
      <c r="D1703" s="62"/>
    </row>
    <row r="1704" spans="3:4" x14ac:dyDescent="0.2">
      <c r="C1704" s="62"/>
      <c r="D1704" s="62"/>
    </row>
    <row r="1705" spans="3:4" x14ac:dyDescent="0.2">
      <c r="C1705" s="62"/>
      <c r="D1705" s="62"/>
    </row>
    <row r="1706" spans="3:4" x14ac:dyDescent="0.2">
      <c r="C1706" s="62"/>
      <c r="D1706" s="62"/>
    </row>
    <row r="1707" spans="3:4" x14ac:dyDescent="0.2">
      <c r="C1707" s="62"/>
      <c r="D1707" s="62"/>
    </row>
    <row r="1708" spans="3:4" x14ac:dyDescent="0.2">
      <c r="C1708" s="62"/>
      <c r="D1708" s="62"/>
    </row>
    <row r="1709" spans="3:4" x14ac:dyDescent="0.2">
      <c r="C1709" s="62"/>
      <c r="D1709" s="62"/>
    </row>
    <row r="1710" spans="3:4" x14ac:dyDescent="0.2">
      <c r="C1710" s="62"/>
      <c r="D1710" s="62"/>
    </row>
    <row r="1711" spans="3:4" x14ac:dyDescent="0.2">
      <c r="C1711" s="62"/>
      <c r="D1711" s="62"/>
    </row>
    <row r="1712" spans="3:4" x14ac:dyDescent="0.2">
      <c r="C1712" s="62"/>
      <c r="D1712" s="62"/>
    </row>
    <row r="1713" spans="3:4" x14ac:dyDescent="0.2">
      <c r="C1713" s="62"/>
      <c r="D1713" s="62"/>
    </row>
    <row r="1714" spans="3:4" x14ac:dyDescent="0.2">
      <c r="C1714" s="62"/>
      <c r="D1714" s="62"/>
    </row>
    <row r="1715" spans="3:4" x14ac:dyDescent="0.2">
      <c r="C1715" s="62"/>
      <c r="D1715" s="62"/>
    </row>
    <row r="1716" spans="3:4" x14ac:dyDescent="0.2">
      <c r="C1716" s="62"/>
      <c r="D1716" s="62"/>
    </row>
    <row r="1717" spans="3:4" x14ac:dyDescent="0.2">
      <c r="C1717" s="62"/>
      <c r="D1717" s="62"/>
    </row>
    <row r="1718" spans="3:4" x14ac:dyDescent="0.2">
      <c r="C1718" s="62"/>
      <c r="D1718" s="62"/>
    </row>
    <row r="1719" spans="3:4" x14ac:dyDescent="0.2">
      <c r="C1719" s="62"/>
      <c r="D1719" s="62"/>
    </row>
    <row r="1720" spans="3:4" x14ac:dyDescent="0.2">
      <c r="C1720" s="62"/>
      <c r="D1720" s="62"/>
    </row>
    <row r="1721" spans="3:4" x14ac:dyDescent="0.2">
      <c r="C1721" s="62"/>
      <c r="D1721" s="62"/>
    </row>
    <row r="1722" spans="3:4" x14ac:dyDescent="0.2">
      <c r="C1722" s="62"/>
      <c r="D1722" s="62"/>
    </row>
    <row r="1723" spans="3:4" x14ac:dyDescent="0.2">
      <c r="C1723" s="62"/>
      <c r="D1723" s="62"/>
    </row>
    <row r="1724" spans="3:4" x14ac:dyDescent="0.2">
      <c r="C1724" s="62"/>
      <c r="D1724" s="62"/>
    </row>
    <row r="1725" spans="3:4" x14ac:dyDescent="0.2">
      <c r="C1725" s="62"/>
      <c r="D1725" s="62"/>
    </row>
    <row r="1726" spans="3:4" x14ac:dyDescent="0.2">
      <c r="C1726" s="62"/>
      <c r="D1726" s="62"/>
    </row>
    <row r="1727" spans="3:4" x14ac:dyDescent="0.2">
      <c r="C1727" s="62"/>
      <c r="D1727" s="62"/>
    </row>
    <row r="1728" spans="3:4" x14ac:dyDescent="0.2">
      <c r="C1728" s="62"/>
      <c r="D1728" s="62"/>
    </row>
    <row r="1729" spans="3:4" x14ac:dyDescent="0.2">
      <c r="C1729" s="62"/>
      <c r="D1729" s="62"/>
    </row>
    <row r="1730" spans="3:4" x14ac:dyDescent="0.2">
      <c r="C1730" s="62"/>
      <c r="D1730" s="62"/>
    </row>
    <row r="1731" spans="3:4" x14ac:dyDescent="0.2">
      <c r="C1731" s="62"/>
      <c r="D1731" s="62"/>
    </row>
    <row r="1732" spans="3:4" x14ac:dyDescent="0.2">
      <c r="C1732" s="62"/>
      <c r="D1732" s="62"/>
    </row>
    <row r="1733" spans="3:4" x14ac:dyDescent="0.2">
      <c r="C1733" s="62"/>
      <c r="D1733" s="62"/>
    </row>
    <row r="1734" spans="3:4" x14ac:dyDescent="0.2">
      <c r="C1734" s="62"/>
      <c r="D1734" s="62"/>
    </row>
    <row r="1735" spans="3:4" x14ac:dyDescent="0.2">
      <c r="C1735" s="62"/>
      <c r="D1735" s="62"/>
    </row>
    <row r="1736" spans="3:4" x14ac:dyDescent="0.2">
      <c r="C1736" s="62"/>
      <c r="D1736" s="62"/>
    </row>
    <row r="1737" spans="3:4" x14ac:dyDescent="0.2">
      <c r="C1737" s="62"/>
      <c r="D1737" s="62"/>
    </row>
    <row r="1738" spans="3:4" x14ac:dyDescent="0.2">
      <c r="C1738" s="62"/>
      <c r="D1738" s="62"/>
    </row>
    <row r="1739" spans="3:4" x14ac:dyDescent="0.2">
      <c r="C1739" s="62"/>
      <c r="D1739" s="62"/>
    </row>
    <row r="1740" spans="3:4" x14ac:dyDescent="0.2">
      <c r="C1740" s="62"/>
      <c r="D1740" s="62"/>
    </row>
    <row r="1741" spans="3:4" x14ac:dyDescent="0.2">
      <c r="C1741" s="62"/>
      <c r="D1741" s="62"/>
    </row>
    <row r="1742" spans="3:4" x14ac:dyDescent="0.2">
      <c r="C1742" s="62"/>
      <c r="D1742" s="62"/>
    </row>
    <row r="1743" spans="3:4" x14ac:dyDescent="0.2">
      <c r="C1743" s="62"/>
      <c r="D1743" s="62"/>
    </row>
    <row r="1744" spans="3:4" x14ac:dyDescent="0.2">
      <c r="C1744" s="62"/>
      <c r="D1744" s="62"/>
    </row>
    <row r="1745" spans="3:4" x14ac:dyDescent="0.2">
      <c r="C1745" s="62"/>
      <c r="D1745" s="62"/>
    </row>
    <row r="1746" spans="3:4" x14ac:dyDescent="0.2">
      <c r="C1746" s="62"/>
      <c r="D1746" s="62"/>
    </row>
    <row r="1747" spans="3:4" x14ac:dyDescent="0.2">
      <c r="C1747" s="62"/>
      <c r="D1747" s="62"/>
    </row>
    <row r="1748" spans="3:4" x14ac:dyDescent="0.2">
      <c r="C1748" s="62"/>
      <c r="D1748" s="62"/>
    </row>
    <row r="1749" spans="3:4" x14ac:dyDescent="0.2">
      <c r="C1749" s="62"/>
      <c r="D1749" s="62"/>
    </row>
    <row r="1750" spans="3:4" x14ac:dyDescent="0.2">
      <c r="C1750" s="62"/>
      <c r="D1750" s="62"/>
    </row>
    <row r="1751" spans="3:4" x14ac:dyDescent="0.2">
      <c r="C1751" s="62"/>
      <c r="D1751" s="62"/>
    </row>
    <row r="1752" spans="3:4" x14ac:dyDescent="0.2">
      <c r="C1752" s="62"/>
      <c r="D1752" s="62"/>
    </row>
    <row r="1753" spans="3:4" x14ac:dyDescent="0.2">
      <c r="C1753" s="62"/>
      <c r="D1753" s="62"/>
    </row>
    <row r="1754" spans="3:4" x14ac:dyDescent="0.2">
      <c r="C1754" s="62"/>
      <c r="D1754" s="62"/>
    </row>
    <row r="1755" spans="3:4" x14ac:dyDescent="0.2">
      <c r="C1755" s="62"/>
      <c r="D1755" s="62"/>
    </row>
    <row r="1756" spans="3:4" x14ac:dyDescent="0.2">
      <c r="C1756" s="62"/>
      <c r="D1756" s="62"/>
    </row>
    <row r="1757" spans="3:4" x14ac:dyDescent="0.2">
      <c r="C1757" s="62"/>
      <c r="D1757" s="62"/>
    </row>
    <row r="1758" spans="3:4" x14ac:dyDescent="0.2">
      <c r="C1758" s="62"/>
      <c r="D1758" s="62"/>
    </row>
    <row r="1759" spans="3:4" x14ac:dyDescent="0.2">
      <c r="C1759" s="62"/>
      <c r="D1759" s="62"/>
    </row>
    <row r="1760" spans="3:4" x14ac:dyDescent="0.2">
      <c r="C1760" s="62"/>
      <c r="D1760" s="62"/>
    </row>
    <row r="1761" spans="3:4" x14ac:dyDescent="0.2">
      <c r="C1761" s="62"/>
      <c r="D1761" s="62"/>
    </row>
    <row r="1762" spans="3:4" x14ac:dyDescent="0.2">
      <c r="C1762" s="62"/>
      <c r="D1762" s="62"/>
    </row>
    <row r="1763" spans="3:4" x14ac:dyDescent="0.2">
      <c r="C1763" s="62"/>
      <c r="D1763" s="62"/>
    </row>
    <row r="1764" spans="3:4" x14ac:dyDescent="0.2">
      <c r="C1764" s="62"/>
      <c r="D1764" s="62"/>
    </row>
    <row r="1765" spans="3:4" x14ac:dyDescent="0.2">
      <c r="C1765" s="62"/>
      <c r="D1765" s="62"/>
    </row>
    <row r="1766" spans="3:4" x14ac:dyDescent="0.2">
      <c r="C1766" s="62"/>
      <c r="D1766" s="62"/>
    </row>
    <row r="1767" spans="3:4" x14ac:dyDescent="0.2">
      <c r="C1767" s="62"/>
      <c r="D1767" s="62"/>
    </row>
    <row r="1768" spans="3:4" x14ac:dyDescent="0.2">
      <c r="C1768" s="62"/>
      <c r="D1768" s="62"/>
    </row>
    <row r="1769" spans="3:4" x14ac:dyDescent="0.2">
      <c r="C1769" s="62"/>
      <c r="D1769" s="62"/>
    </row>
    <row r="1770" spans="3:4" x14ac:dyDescent="0.2">
      <c r="C1770" s="62"/>
      <c r="D1770" s="62"/>
    </row>
    <row r="1771" spans="3:4" x14ac:dyDescent="0.2">
      <c r="C1771" s="62"/>
      <c r="D1771" s="62"/>
    </row>
    <row r="1772" spans="3:4" x14ac:dyDescent="0.2">
      <c r="C1772" s="62"/>
      <c r="D1772" s="62"/>
    </row>
    <row r="1773" spans="3:4" x14ac:dyDescent="0.2">
      <c r="C1773" s="62"/>
      <c r="D1773" s="62"/>
    </row>
    <row r="1774" spans="3:4" x14ac:dyDescent="0.2">
      <c r="C1774" s="62"/>
      <c r="D1774" s="62"/>
    </row>
    <row r="1775" spans="3:4" x14ac:dyDescent="0.2">
      <c r="C1775" s="62"/>
      <c r="D1775" s="62"/>
    </row>
    <row r="1776" spans="3:4" x14ac:dyDescent="0.2">
      <c r="C1776" s="62"/>
      <c r="D1776" s="62"/>
    </row>
    <row r="1777" spans="3:4" x14ac:dyDescent="0.2">
      <c r="C1777" s="62"/>
      <c r="D1777" s="62"/>
    </row>
    <row r="1778" spans="3:4" x14ac:dyDescent="0.2">
      <c r="C1778" s="62"/>
      <c r="D1778" s="62"/>
    </row>
    <row r="1779" spans="3:4" x14ac:dyDescent="0.2">
      <c r="C1779" s="62"/>
      <c r="D1779" s="62"/>
    </row>
    <row r="1780" spans="3:4" x14ac:dyDescent="0.2">
      <c r="C1780" s="62"/>
      <c r="D1780" s="62"/>
    </row>
    <row r="1781" spans="3:4" x14ac:dyDescent="0.2">
      <c r="C1781" s="62"/>
      <c r="D1781" s="62"/>
    </row>
    <row r="1782" spans="3:4" x14ac:dyDescent="0.2">
      <c r="C1782" s="62"/>
      <c r="D1782" s="62"/>
    </row>
    <row r="1783" spans="3:4" x14ac:dyDescent="0.2">
      <c r="C1783" s="62"/>
      <c r="D1783" s="62"/>
    </row>
    <row r="1784" spans="3:4" x14ac:dyDescent="0.2">
      <c r="C1784" s="62"/>
      <c r="D1784" s="62"/>
    </row>
    <row r="1785" spans="3:4" x14ac:dyDescent="0.2">
      <c r="C1785" s="62"/>
      <c r="D1785" s="62"/>
    </row>
    <row r="1786" spans="3:4" x14ac:dyDescent="0.2">
      <c r="C1786" s="62"/>
      <c r="D1786" s="62"/>
    </row>
    <row r="1787" spans="3:4" x14ac:dyDescent="0.2">
      <c r="C1787" s="62"/>
      <c r="D1787" s="62"/>
    </row>
    <row r="1788" spans="3:4" x14ac:dyDescent="0.2">
      <c r="C1788" s="62"/>
      <c r="D1788" s="62"/>
    </row>
    <row r="1789" spans="3:4" x14ac:dyDescent="0.2">
      <c r="C1789" s="62"/>
      <c r="D1789" s="62"/>
    </row>
    <row r="1790" spans="3:4" x14ac:dyDescent="0.2">
      <c r="C1790" s="62"/>
      <c r="D1790" s="62"/>
    </row>
    <row r="1791" spans="3:4" x14ac:dyDescent="0.2">
      <c r="C1791" s="62"/>
      <c r="D1791" s="62"/>
    </row>
    <row r="1792" spans="3:4" x14ac:dyDescent="0.2">
      <c r="C1792" s="62"/>
      <c r="D1792" s="62"/>
    </row>
    <row r="1793" spans="3:4" x14ac:dyDescent="0.2">
      <c r="C1793" s="62"/>
      <c r="D1793" s="62"/>
    </row>
    <row r="1794" spans="3:4" x14ac:dyDescent="0.2">
      <c r="C1794" s="62"/>
      <c r="D1794" s="62"/>
    </row>
    <row r="1795" spans="3:4" x14ac:dyDescent="0.2">
      <c r="C1795" s="62"/>
      <c r="D1795" s="62"/>
    </row>
    <row r="1796" spans="3:4" x14ac:dyDescent="0.2">
      <c r="C1796" s="62"/>
      <c r="D1796" s="62"/>
    </row>
    <row r="1797" spans="3:4" x14ac:dyDescent="0.2">
      <c r="C1797" s="62"/>
      <c r="D1797" s="62"/>
    </row>
    <row r="1798" spans="3:4" x14ac:dyDescent="0.2">
      <c r="C1798" s="62"/>
      <c r="D1798" s="62"/>
    </row>
    <row r="1799" spans="3:4" x14ac:dyDescent="0.2">
      <c r="C1799" s="62"/>
      <c r="D1799" s="62"/>
    </row>
    <row r="1800" spans="3:4" x14ac:dyDescent="0.2">
      <c r="C1800" s="62"/>
      <c r="D1800" s="62"/>
    </row>
    <row r="1801" spans="3:4" x14ac:dyDescent="0.2">
      <c r="C1801" s="62"/>
      <c r="D1801" s="62"/>
    </row>
    <row r="1802" spans="3:4" x14ac:dyDescent="0.2">
      <c r="C1802" s="62"/>
      <c r="D1802" s="62"/>
    </row>
    <row r="1803" spans="3:4" x14ac:dyDescent="0.2">
      <c r="C1803" s="62"/>
      <c r="D1803" s="62"/>
    </row>
    <row r="1804" spans="3:4" x14ac:dyDescent="0.2">
      <c r="C1804" s="62"/>
      <c r="D1804" s="62"/>
    </row>
    <row r="1805" spans="3:4" x14ac:dyDescent="0.2">
      <c r="C1805" s="62"/>
      <c r="D1805" s="62"/>
    </row>
    <row r="1806" spans="3:4" x14ac:dyDescent="0.2">
      <c r="C1806" s="62"/>
      <c r="D1806" s="62"/>
    </row>
    <row r="1807" spans="3:4" x14ac:dyDescent="0.2">
      <c r="C1807" s="62"/>
      <c r="D1807" s="62"/>
    </row>
    <row r="1808" spans="3:4" x14ac:dyDescent="0.2">
      <c r="C1808" s="62"/>
      <c r="D1808" s="62"/>
    </row>
    <row r="1809" spans="3:4" x14ac:dyDescent="0.2">
      <c r="C1809" s="62"/>
      <c r="D1809" s="62"/>
    </row>
    <row r="1810" spans="3:4" x14ac:dyDescent="0.2">
      <c r="C1810" s="62"/>
      <c r="D1810" s="62"/>
    </row>
    <row r="1811" spans="3:4" x14ac:dyDescent="0.2">
      <c r="C1811" s="62"/>
      <c r="D1811" s="62"/>
    </row>
    <row r="1812" spans="3:4" x14ac:dyDescent="0.2">
      <c r="C1812" s="62"/>
      <c r="D1812" s="62"/>
    </row>
    <row r="1813" spans="3:4" x14ac:dyDescent="0.2">
      <c r="C1813" s="62"/>
      <c r="D1813" s="62"/>
    </row>
    <row r="1814" spans="3:4" x14ac:dyDescent="0.2">
      <c r="C1814" s="62"/>
      <c r="D1814" s="62"/>
    </row>
    <row r="1815" spans="3:4" x14ac:dyDescent="0.2">
      <c r="C1815" s="62"/>
      <c r="D1815" s="62"/>
    </row>
    <row r="1816" spans="3:4" x14ac:dyDescent="0.2">
      <c r="C1816" s="62"/>
      <c r="D1816" s="62"/>
    </row>
    <row r="1817" spans="3:4" x14ac:dyDescent="0.2">
      <c r="C1817" s="62"/>
      <c r="D1817" s="62"/>
    </row>
    <row r="1818" spans="3:4" x14ac:dyDescent="0.2">
      <c r="C1818" s="62"/>
      <c r="D1818" s="62"/>
    </row>
    <row r="1819" spans="3:4" x14ac:dyDescent="0.2">
      <c r="C1819" s="62"/>
      <c r="D1819" s="62"/>
    </row>
    <row r="1820" spans="3:4" x14ac:dyDescent="0.2">
      <c r="C1820" s="62"/>
      <c r="D1820" s="62"/>
    </row>
    <row r="1821" spans="3:4" x14ac:dyDescent="0.2">
      <c r="C1821" s="62"/>
      <c r="D1821" s="62"/>
    </row>
    <row r="1822" spans="3:4" x14ac:dyDescent="0.2">
      <c r="C1822" s="62"/>
      <c r="D1822" s="62"/>
    </row>
    <row r="1823" spans="3:4" x14ac:dyDescent="0.2">
      <c r="C1823" s="62"/>
      <c r="D1823" s="62"/>
    </row>
    <row r="1824" spans="3:4" x14ac:dyDescent="0.2">
      <c r="C1824" s="62"/>
      <c r="D1824" s="62"/>
    </row>
    <row r="1825" spans="3:4" x14ac:dyDescent="0.2">
      <c r="C1825" s="62"/>
      <c r="D1825" s="62"/>
    </row>
    <row r="1826" spans="3:4" x14ac:dyDescent="0.2">
      <c r="C1826" s="62"/>
      <c r="D1826" s="62"/>
    </row>
    <row r="1827" spans="3:4" x14ac:dyDescent="0.2">
      <c r="C1827" s="62"/>
      <c r="D1827" s="62"/>
    </row>
    <row r="1828" spans="3:4" x14ac:dyDescent="0.2">
      <c r="C1828" s="62"/>
      <c r="D1828" s="62"/>
    </row>
    <row r="1829" spans="3:4" x14ac:dyDescent="0.2">
      <c r="C1829" s="62"/>
      <c r="D1829" s="62"/>
    </row>
    <row r="1830" spans="3:4" x14ac:dyDescent="0.2">
      <c r="C1830" s="62"/>
      <c r="D1830" s="62"/>
    </row>
    <row r="1831" spans="3:4" x14ac:dyDescent="0.2">
      <c r="C1831" s="62"/>
      <c r="D1831" s="62"/>
    </row>
    <row r="1832" spans="3:4" x14ac:dyDescent="0.2">
      <c r="C1832" s="62"/>
      <c r="D1832" s="62"/>
    </row>
    <row r="1833" spans="3:4" x14ac:dyDescent="0.2">
      <c r="C1833" s="62"/>
      <c r="D1833" s="62"/>
    </row>
    <row r="1834" spans="3:4" x14ac:dyDescent="0.2">
      <c r="C1834" s="62"/>
      <c r="D1834" s="62"/>
    </row>
    <row r="1835" spans="3:4" x14ac:dyDescent="0.2">
      <c r="C1835" s="62"/>
      <c r="D1835" s="62"/>
    </row>
    <row r="1836" spans="3:4" x14ac:dyDescent="0.2">
      <c r="C1836" s="62"/>
      <c r="D1836" s="62"/>
    </row>
    <row r="1837" spans="3:4" x14ac:dyDescent="0.2">
      <c r="C1837" s="62"/>
      <c r="D1837" s="62"/>
    </row>
    <row r="1838" spans="3:4" x14ac:dyDescent="0.2">
      <c r="C1838" s="62"/>
      <c r="D1838" s="62"/>
    </row>
    <row r="1839" spans="3:4" x14ac:dyDescent="0.2">
      <c r="C1839" s="62"/>
      <c r="D1839" s="62"/>
    </row>
    <row r="1840" spans="3:4" x14ac:dyDescent="0.2">
      <c r="C1840" s="62"/>
      <c r="D1840" s="62"/>
    </row>
    <row r="1841" spans="3:4" x14ac:dyDescent="0.2">
      <c r="C1841" s="62"/>
      <c r="D1841" s="62"/>
    </row>
    <row r="1842" spans="3:4" x14ac:dyDescent="0.2">
      <c r="C1842" s="62"/>
      <c r="D1842" s="62"/>
    </row>
    <row r="1843" spans="3:4" x14ac:dyDescent="0.2">
      <c r="C1843" s="62"/>
      <c r="D1843" s="62"/>
    </row>
    <row r="1844" spans="3:4" x14ac:dyDescent="0.2">
      <c r="C1844" s="62"/>
      <c r="D1844" s="62"/>
    </row>
    <row r="1845" spans="3:4" x14ac:dyDescent="0.2">
      <c r="C1845" s="62"/>
      <c r="D1845" s="62"/>
    </row>
    <row r="1846" spans="3:4" x14ac:dyDescent="0.2">
      <c r="C1846" s="62"/>
      <c r="D1846" s="62"/>
    </row>
    <row r="1847" spans="3:4" x14ac:dyDescent="0.2">
      <c r="C1847" s="62"/>
      <c r="D1847" s="62"/>
    </row>
    <row r="1848" spans="3:4" x14ac:dyDescent="0.2">
      <c r="C1848" s="62"/>
      <c r="D1848" s="62"/>
    </row>
    <row r="1849" spans="3:4" x14ac:dyDescent="0.2">
      <c r="C1849" s="62"/>
      <c r="D1849" s="62"/>
    </row>
    <row r="1850" spans="3:4" x14ac:dyDescent="0.2">
      <c r="C1850" s="62"/>
      <c r="D1850" s="62"/>
    </row>
    <row r="1851" spans="3:4" x14ac:dyDescent="0.2">
      <c r="C1851" s="62"/>
      <c r="D1851" s="62"/>
    </row>
    <row r="1852" spans="3:4" x14ac:dyDescent="0.2">
      <c r="C1852" s="62"/>
      <c r="D1852" s="62"/>
    </row>
    <row r="1853" spans="3:4" x14ac:dyDescent="0.2">
      <c r="C1853" s="62"/>
      <c r="D1853" s="62"/>
    </row>
    <row r="1854" spans="3:4" x14ac:dyDescent="0.2">
      <c r="C1854" s="62"/>
      <c r="D1854" s="62"/>
    </row>
    <row r="1855" spans="3:4" x14ac:dyDescent="0.2">
      <c r="C1855" s="62"/>
      <c r="D1855" s="62"/>
    </row>
    <row r="1856" spans="3:4" x14ac:dyDescent="0.2">
      <c r="C1856" s="62"/>
      <c r="D1856" s="62"/>
    </row>
    <row r="1857" spans="3:4" x14ac:dyDescent="0.2">
      <c r="C1857" s="62"/>
      <c r="D1857" s="62"/>
    </row>
    <row r="1858" spans="3:4" x14ac:dyDescent="0.2">
      <c r="C1858" s="62"/>
      <c r="D1858" s="62"/>
    </row>
    <row r="1859" spans="3:4" x14ac:dyDescent="0.2">
      <c r="C1859" s="62"/>
      <c r="D1859" s="62"/>
    </row>
    <row r="1860" spans="3:4" x14ac:dyDescent="0.2">
      <c r="C1860" s="62"/>
      <c r="D1860" s="62"/>
    </row>
    <row r="1861" spans="3:4" x14ac:dyDescent="0.2">
      <c r="C1861" s="62"/>
      <c r="D1861" s="62"/>
    </row>
    <row r="1862" spans="3:4" x14ac:dyDescent="0.2">
      <c r="C1862" s="62"/>
      <c r="D1862" s="62"/>
    </row>
    <row r="1863" spans="3:4" x14ac:dyDescent="0.2">
      <c r="C1863" s="62"/>
      <c r="D1863" s="62"/>
    </row>
    <row r="1864" spans="3:4" x14ac:dyDescent="0.2">
      <c r="C1864" s="62"/>
      <c r="D1864" s="62"/>
    </row>
    <row r="1865" spans="3:4" x14ac:dyDescent="0.2">
      <c r="C1865" s="62"/>
      <c r="D1865" s="62"/>
    </row>
    <row r="1866" spans="3:4" x14ac:dyDescent="0.2">
      <c r="C1866" s="62"/>
      <c r="D1866" s="62"/>
    </row>
    <row r="1867" spans="3:4" x14ac:dyDescent="0.2">
      <c r="C1867" s="62"/>
      <c r="D1867" s="62"/>
    </row>
    <row r="1868" spans="3:4" x14ac:dyDescent="0.2">
      <c r="C1868" s="62"/>
      <c r="D1868" s="62"/>
    </row>
    <row r="1869" spans="3:4" x14ac:dyDescent="0.2">
      <c r="C1869" s="62"/>
      <c r="D1869" s="62"/>
    </row>
    <row r="1870" spans="3:4" x14ac:dyDescent="0.2">
      <c r="C1870" s="62"/>
      <c r="D1870" s="62"/>
    </row>
    <row r="1871" spans="3:4" x14ac:dyDescent="0.2">
      <c r="C1871" s="62"/>
      <c r="D1871" s="62"/>
    </row>
    <row r="1872" spans="3:4" x14ac:dyDescent="0.2">
      <c r="C1872" s="62"/>
      <c r="D1872" s="62"/>
    </row>
    <row r="1873" spans="3:4" x14ac:dyDescent="0.2">
      <c r="C1873" s="62"/>
      <c r="D1873" s="62"/>
    </row>
    <row r="1874" spans="3:4" x14ac:dyDescent="0.2">
      <c r="C1874" s="62"/>
      <c r="D1874" s="62"/>
    </row>
    <row r="1875" spans="3:4" x14ac:dyDescent="0.2">
      <c r="C1875" s="62"/>
      <c r="D1875" s="62"/>
    </row>
    <row r="1876" spans="3:4" x14ac:dyDescent="0.2">
      <c r="C1876" s="62"/>
      <c r="D1876" s="62"/>
    </row>
    <row r="1877" spans="3:4" x14ac:dyDescent="0.2">
      <c r="C1877" s="62"/>
      <c r="D1877" s="62"/>
    </row>
    <row r="1878" spans="3:4" x14ac:dyDescent="0.2">
      <c r="C1878" s="62"/>
      <c r="D1878" s="62"/>
    </row>
    <row r="1879" spans="3:4" x14ac:dyDescent="0.2">
      <c r="C1879" s="62"/>
      <c r="D1879" s="62"/>
    </row>
    <row r="1880" spans="3:4" x14ac:dyDescent="0.2">
      <c r="C1880" s="62"/>
      <c r="D1880" s="62"/>
    </row>
    <row r="1881" spans="3:4" x14ac:dyDescent="0.2">
      <c r="C1881" s="62"/>
      <c r="D1881" s="62"/>
    </row>
    <row r="1882" spans="3:4" x14ac:dyDescent="0.2">
      <c r="C1882" s="62"/>
      <c r="D1882" s="62"/>
    </row>
    <row r="1883" spans="3:4" x14ac:dyDescent="0.2">
      <c r="C1883" s="62"/>
      <c r="D1883" s="62"/>
    </row>
    <row r="1884" spans="3:4" x14ac:dyDescent="0.2">
      <c r="C1884" s="62"/>
      <c r="D1884" s="62"/>
    </row>
    <row r="1885" spans="3:4" x14ac:dyDescent="0.2">
      <c r="C1885" s="62"/>
      <c r="D1885" s="62"/>
    </row>
    <row r="1886" spans="3:4" x14ac:dyDescent="0.2">
      <c r="C1886" s="62"/>
      <c r="D1886" s="62"/>
    </row>
    <row r="1887" spans="3:4" x14ac:dyDescent="0.2">
      <c r="C1887" s="62"/>
      <c r="D1887" s="62"/>
    </row>
    <row r="1888" spans="3:4" x14ac:dyDescent="0.2">
      <c r="C1888" s="62"/>
      <c r="D1888" s="62"/>
    </row>
    <row r="1889" spans="3:4" x14ac:dyDescent="0.2">
      <c r="C1889" s="62"/>
      <c r="D1889" s="62"/>
    </row>
    <row r="1890" spans="3:4" x14ac:dyDescent="0.2">
      <c r="C1890" s="62"/>
      <c r="D1890" s="62"/>
    </row>
    <row r="1891" spans="3:4" x14ac:dyDescent="0.2">
      <c r="C1891" s="62"/>
      <c r="D1891" s="62"/>
    </row>
    <row r="1892" spans="3:4" x14ac:dyDescent="0.2">
      <c r="C1892" s="62"/>
      <c r="D1892" s="62"/>
    </row>
    <row r="1893" spans="3:4" x14ac:dyDescent="0.2">
      <c r="C1893" s="62"/>
      <c r="D1893" s="62"/>
    </row>
    <row r="1894" spans="3:4" x14ac:dyDescent="0.2">
      <c r="C1894" s="62"/>
      <c r="D1894" s="62"/>
    </row>
    <row r="1895" spans="3:4" x14ac:dyDescent="0.2">
      <c r="C1895" s="62"/>
      <c r="D1895" s="62"/>
    </row>
    <row r="1896" spans="3:4" x14ac:dyDescent="0.2">
      <c r="C1896" s="62"/>
      <c r="D1896" s="62"/>
    </row>
    <row r="1897" spans="3:4" x14ac:dyDescent="0.2">
      <c r="C1897" s="62"/>
      <c r="D1897" s="62"/>
    </row>
    <row r="1898" spans="3:4" x14ac:dyDescent="0.2">
      <c r="C1898" s="62"/>
      <c r="D1898" s="62"/>
    </row>
    <row r="1899" spans="3:4" x14ac:dyDescent="0.2">
      <c r="C1899" s="62"/>
      <c r="D1899" s="62"/>
    </row>
    <row r="1900" spans="3:4" x14ac:dyDescent="0.2">
      <c r="C1900" s="62"/>
      <c r="D1900" s="62"/>
    </row>
    <row r="1901" spans="3:4" x14ac:dyDescent="0.2">
      <c r="C1901" s="62"/>
      <c r="D1901" s="62"/>
    </row>
    <row r="1902" spans="3:4" x14ac:dyDescent="0.2">
      <c r="C1902" s="62"/>
      <c r="D1902" s="62"/>
    </row>
    <row r="1903" spans="3:4" x14ac:dyDescent="0.2">
      <c r="C1903" s="62"/>
      <c r="D1903" s="62"/>
    </row>
    <row r="1904" spans="3:4" x14ac:dyDescent="0.2">
      <c r="C1904" s="62"/>
      <c r="D1904" s="62"/>
    </row>
    <row r="1905" spans="3:4" x14ac:dyDescent="0.2">
      <c r="C1905" s="62"/>
      <c r="D1905" s="62"/>
    </row>
    <row r="1906" spans="3:4" x14ac:dyDescent="0.2">
      <c r="C1906" s="62"/>
      <c r="D1906" s="62"/>
    </row>
    <row r="1907" spans="3:4" x14ac:dyDescent="0.2">
      <c r="C1907" s="62"/>
      <c r="D1907" s="62"/>
    </row>
    <row r="1908" spans="3:4" x14ac:dyDescent="0.2">
      <c r="C1908" s="62"/>
      <c r="D1908" s="62"/>
    </row>
    <row r="1909" spans="3:4" x14ac:dyDescent="0.2">
      <c r="C1909" s="62"/>
      <c r="D1909" s="62"/>
    </row>
    <row r="1910" spans="3:4" x14ac:dyDescent="0.2">
      <c r="C1910" s="62"/>
      <c r="D1910" s="62"/>
    </row>
    <row r="1911" spans="3:4" x14ac:dyDescent="0.2">
      <c r="C1911" s="62"/>
      <c r="D1911" s="62"/>
    </row>
    <row r="1912" spans="3:4" x14ac:dyDescent="0.2">
      <c r="C1912" s="62"/>
      <c r="D1912" s="62"/>
    </row>
    <row r="1913" spans="3:4" x14ac:dyDescent="0.2">
      <c r="C1913" s="62"/>
      <c r="D1913" s="62"/>
    </row>
    <row r="1914" spans="3:4" x14ac:dyDescent="0.2">
      <c r="C1914" s="62"/>
      <c r="D1914" s="62"/>
    </row>
    <row r="1915" spans="3:4" x14ac:dyDescent="0.2">
      <c r="C1915" s="62"/>
      <c r="D1915" s="62"/>
    </row>
    <row r="1916" spans="3:4" x14ac:dyDescent="0.2">
      <c r="C1916" s="62"/>
      <c r="D1916" s="62"/>
    </row>
    <row r="1917" spans="3:4" x14ac:dyDescent="0.2">
      <c r="C1917" s="62"/>
      <c r="D1917" s="62"/>
    </row>
    <row r="1918" spans="3:4" x14ac:dyDescent="0.2">
      <c r="C1918" s="62"/>
      <c r="D1918" s="62"/>
    </row>
    <row r="1919" spans="3:4" x14ac:dyDescent="0.2">
      <c r="C1919" s="62"/>
      <c r="D1919" s="62"/>
    </row>
    <row r="1920" spans="3:4" x14ac:dyDescent="0.2">
      <c r="C1920" s="62"/>
      <c r="D1920" s="62"/>
    </row>
    <row r="1921" spans="3:4" x14ac:dyDescent="0.2">
      <c r="C1921" s="62"/>
      <c r="D1921" s="62"/>
    </row>
    <row r="1922" spans="3:4" x14ac:dyDescent="0.2">
      <c r="C1922" s="62"/>
      <c r="D1922" s="62"/>
    </row>
    <row r="1923" spans="3:4" x14ac:dyDescent="0.2">
      <c r="C1923" s="62"/>
      <c r="D1923" s="62"/>
    </row>
    <row r="1924" spans="3:4" x14ac:dyDescent="0.2">
      <c r="C1924" s="62"/>
      <c r="D1924" s="62"/>
    </row>
    <row r="1925" spans="3:4" x14ac:dyDescent="0.2">
      <c r="C1925" s="62"/>
      <c r="D1925" s="62"/>
    </row>
    <row r="1926" spans="3:4" x14ac:dyDescent="0.2">
      <c r="C1926" s="62"/>
      <c r="D1926" s="62"/>
    </row>
    <row r="1927" spans="3:4" x14ac:dyDescent="0.2">
      <c r="C1927" s="62"/>
      <c r="D1927" s="62"/>
    </row>
    <row r="1928" spans="3:4" x14ac:dyDescent="0.2">
      <c r="C1928" s="62"/>
      <c r="D1928" s="62"/>
    </row>
    <row r="1929" spans="3:4" x14ac:dyDescent="0.2">
      <c r="C1929" s="62"/>
      <c r="D1929" s="62"/>
    </row>
    <row r="1930" spans="3:4" x14ac:dyDescent="0.2">
      <c r="C1930" s="62"/>
      <c r="D1930" s="62"/>
    </row>
    <row r="1931" spans="3:4" x14ac:dyDescent="0.2">
      <c r="C1931" s="62"/>
      <c r="D1931" s="62"/>
    </row>
    <row r="1932" spans="3:4" x14ac:dyDescent="0.2">
      <c r="C1932" s="62"/>
      <c r="D1932" s="62"/>
    </row>
    <row r="1933" spans="3:4" x14ac:dyDescent="0.2">
      <c r="C1933" s="62"/>
      <c r="D1933" s="62"/>
    </row>
    <row r="1934" spans="3:4" x14ac:dyDescent="0.2">
      <c r="C1934" s="62"/>
      <c r="D1934" s="62"/>
    </row>
    <row r="1935" spans="3:4" x14ac:dyDescent="0.2">
      <c r="C1935" s="62"/>
      <c r="D1935" s="62"/>
    </row>
    <row r="1936" spans="3:4" x14ac:dyDescent="0.2">
      <c r="C1936" s="62"/>
      <c r="D1936" s="62"/>
    </row>
    <row r="1937" spans="3:4" x14ac:dyDescent="0.2">
      <c r="C1937" s="62"/>
      <c r="D1937" s="62"/>
    </row>
    <row r="1938" spans="3:4" x14ac:dyDescent="0.2">
      <c r="C1938" s="62"/>
      <c r="D1938" s="62"/>
    </row>
    <row r="1939" spans="3:4" x14ac:dyDescent="0.2">
      <c r="C1939" s="62"/>
      <c r="D1939" s="62"/>
    </row>
    <row r="1940" spans="3:4" x14ac:dyDescent="0.2">
      <c r="C1940" s="62"/>
      <c r="D1940" s="62"/>
    </row>
    <row r="1941" spans="3:4" x14ac:dyDescent="0.2">
      <c r="C1941" s="62"/>
      <c r="D1941" s="62"/>
    </row>
    <row r="1942" spans="3:4" x14ac:dyDescent="0.2">
      <c r="C1942" s="62"/>
      <c r="D1942" s="62"/>
    </row>
    <row r="1943" spans="3:4" x14ac:dyDescent="0.2">
      <c r="C1943" s="62"/>
      <c r="D1943" s="62"/>
    </row>
    <row r="1944" spans="3:4" x14ac:dyDescent="0.2">
      <c r="C1944" s="62"/>
      <c r="D1944" s="62"/>
    </row>
    <row r="1945" spans="3:4" x14ac:dyDescent="0.2">
      <c r="C1945" s="62"/>
      <c r="D1945" s="62"/>
    </row>
    <row r="1946" spans="3:4" x14ac:dyDescent="0.2">
      <c r="C1946" s="62"/>
      <c r="D1946" s="62"/>
    </row>
    <row r="1947" spans="3:4" x14ac:dyDescent="0.2">
      <c r="C1947" s="62"/>
      <c r="D1947" s="62"/>
    </row>
    <row r="1948" spans="3:4" x14ac:dyDescent="0.2">
      <c r="C1948" s="62"/>
      <c r="D1948" s="62"/>
    </row>
    <row r="1949" spans="3:4" x14ac:dyDescent="0.2">
      <c r="C1949" s="62"/>
      <c r="D1949" s="62"/>
    </row>
    <row r="1950" spans="3:4" x14ac:dyDescent="0.2">
      <c r="C1950" s="62"/>
      <c r="D1950" s="62"/>
    </row>
    <row r="1951" spans="3:4" x14ac:dyDescent="0.2">
      <c r="C1951" s="62"/>
      <c r="D1951" s="62"/>
    </row>
    <row r="1952" spans="3:4" x14ac:dyDescent="0.2">
      <c r="C1952" s="62"/>
      <c r="D1952" s="62"/>
    </row>
    <row r="1953" spans="3:4" x14ac:dyDescent="0.2">
      <c r="C1953" s="62"/>
      <c r="D1953" s="62"/>
    </row>
    <row r="1954" spans="3:4" x14ac:dyDescent="0.2">
      <c r="C1954" s="62"/>
      <c r="D1954" s="62"/>
    </row>
    <row r="1955" spans="3:4" x14ac:dyDescent="0.2">
      <c r="C1955" s="62"/>
      <c r="D1955" s="62"/>
    </row>
    <row r="1956" spans="3:4" x14ac:dyDescent="0.2">
      <c r="C1956" s="62"/>
      <c r="D1956" s="62"/>
    </row>
    <row r="1957" spans="3:4" x14ac:dyDescent="0.2">
      <c r="C1957" s="62"/>
      <c r="D1957" s="62"/>
    </row>
    <row r="1958" spans="3:4" x14ac:dyDescent="0.2">
      <c r="C1958" s="62"/>
      <c r="D1958" s="62"/>
    </row>
    <row r="1959" spans="3:4" x14ac:dyDescent="0.2">
      <c r="C1959" s="62"/>
      <c r="D1959" s="62"/>
    </row>
    <row r="1960" spans="3:4" x14ac:dyDescent="0.2">
      <c r="C1960" s="62"/>
      <c r="D1960" s="62"/>
    </row>
    <row r="1961" spans="3:4" x14ac:dyDescent="0.2">
      <c r="C1961" s="62"/>
      <c r="D1961" s="62"/>
    </row>
    <row r="1962" spans="3:4" x14ac:dyDescent="0.2">
      <c r="C1962" s="62"/>
      <c r="D1962" s="62"/>
    </row>
    <row r="1963" spans="3:4" x14ac:dyDescent="0.2">
      <c r="C1963" s="62"/>
      <c r="D1963" s="62"/>
    </row>
    <row r="1964" spans="3:4" x14ac:dyDescent="0.2">
      <c r="C1964" s="62"/>
      <c r="D1964" s="62"/>
    </row>
    <row r="1965" spans="3:4" x14ac:dyDescent="0.2">
      <c r="C1965" s="62"/>
      <c r="D1965" s="62"/>
    </row>
    <row r="1966" spans="3:4" x14ac:dyDescent="0.2">
      <c r="C1966" s="62"/>
      <c r="D1966" s="62"/>
    </row>
    <row r="1967" spans="3:4" x14ac:dyDescent="0.2">
      <c r="C1967" s="62"/>
      <c r="D1967" s="62"/>
    </row>
    <row r="1968" spans="3:4" x14ac:dyDescent="0.2">
      <c r="C1968" s="62"/>
      <c r="D1968" s="62"/>
    </row>
    <row r="1969" spans="3:4" x14ac:dyDescent="0.2">
      <c r="C1969" s="62"/>
      <c r="D1969" s="62"/>
    </row>
    <row r="1970" spans="3:4" x14ac:dyDescent="0.2">
      <c r="C1970" s="62"/>
      <c r="D1970" s="62"/>
    </row>
    <row r="1971" spans="3:4" x14ac:dyDescent="0.2">
      <c r="C1971" s="62"/>
      <c r="D1971" s="62"/>
    </row>
    <row r="1972" spans="3:4" x14ac:dyDescent="0.2">
      <c r="C1972" s="62"/>
      <c r="D1972" s="62"/>
    </row>
    <row r="1973" spans="3:4" x14ac:dyDescent="0.2">
      <c r="C1973" s="62"/>
      <c r="D1973" s="62"/>
    </row>
    <row r="1974" spans="3:4" x14ac:dyDescent="0.2">
      <c r="C1974" s="62"/>
      <c r="D1974" s="62"/>
    </row>
    <row r="1975" spans="3:4" x14ac:dyDescent="0.2">
      <c r="C1975" s="62"/>
      <c r="D1975" s="62"/>
    </row>
    <row r="1976" spans="3:4" x14ac:dyDescent="0.2">
      <c r="C1976" s="62"/>
      <c r="D1976" s="62"/>
    </row>
    <row r="1977" spans="3:4" x14ac:dyDescent="0.2">
      <c r="C1977" s="62"/>
      <c r="D1977" s="62"/>
    </row>
    <row r="1978" spans="3:4" x14ac:dyDescent="0.2">
      <c r="C1978" s="62"/>
      <c r="D1978" s="62"/>
    </row>
    <row r="1979" spans="3:4" x14ac:dyDescent="0.2">
      <c r="C1979" s="62"/>
      <c r="D1979" s="62"/>
    </row>
    <row r="1980" spans="3:4" x14ac:dyDescent="0.2">
      <c r="C1980" s="62"/>
      <c r="D1980" s="62"/>
    </row>
    <row r="1981" spans="3:4" x14ac:dyDescent="0.2">
      <c r="C1981" s="62"/>
      <c r="D1981" s="62"/>
    </row>
    <row r="1982" spans="3:4" x14ac:dyDescent="0.2">
      <c r="C1982" s="62"/>
      <c r="D1982" s="62"/>
    </row>
    <row r="1983" spans="3:4" x14ac:dyDescent="0.2">
      <c r="C1983" s="62"/>
      <c r="D1983" s="62"/>
    </row>
    <row r="1984" spans="3:4" x14ac:dyDescent="0.2">
      <c r="C1984" s="62"/>
      <c r="D1984" s="62"/>
    </row>
    <row r="1985" spans="3:4" x14ac:dyDescent="0.2">
      <c r="C1985" s="62"/>
      <c r="D1985" s="62"/>
    </row>
    <row r="1986" spans="3:4" x14ac:dyDescent="0.2">
      <c r="C1986" s="62"/>
      <c r="D1986" s="62"/>
    </row>
    <row r="1987" spans="3:4" x14ac:dyDescent="0.2">
      <c r="C1987" s="62"/>
      <c r="D1987" s="62"/>
    </row>
    <row r="1988" spans="3:4" x14ac:dyDescent="0.2">
      <c r="C1988" s="62"/>
      <c r="D1988" s="62"/>
    </row>
    <row r="1989" spans="3:4" x14ac:dyDescent="0.2">
      <c r="C1989" s="62"/>
      <c r="D1989" s="62"/>
    </row>
    <row r="1990" spans="3:4" x14ac:dyDescent="0.2">
      <c r="C1990" s="62"/>
      <c r="D1990" s="62"/>
    </row>
    <row r="1991" spans="3:4" x14ac:dyDescent="0.2">
      <c r="C1991" s="62"/>
      <c r="D1991" s="62"/>
    </row>
    <row r="1992" spans="3:4" x14ac:dyDescent="0.2">
      <c r="C1992" s="62"/>
      <c r="D1992" s="62"/>
    </row>
    <row r="1993" spans="3:4" x14ac:dyDescent="0.2">
      <c r="C1993" s="62"/>
      <c r="D1993" s="62"/>
    </row>
    <row r="1994" spans="3:4" x14ac:dyDescent="0.2">
      <c r="C1994" s="62"/>
      <c r="D1994" s="62"/>
    </row>
    <row r="1995" spans="3:4" x14ac:dyDescent="0.2">
      <c r="C1995" s="62"/>
      <c r="D1995" s="62"/>
    </row>
    <row r="1996" spans="3:4" x14ac:dyDescent="0.2">
      <c r="C1996" s="62"/>
      <c r="D1996" s="62"/>
    </row>
    <row r="1997" spans="3:4" x14ac:dyDescent="0.2">
      <c r="C1997" s="62"/>
      <c r="D1997" s="62"/>
    </row>
    <row r="1998" spans="3:4" x14ac:dyDescent="0.2">
      <c r="C1998" s="62"/>
      <c r="D1998" s="62"/>
    </row>
    <row r="1999" spans="3:4" x14ac:dyDescent="0.2">
      <c r="C1999" s="62"/>
      <c r="D1999" s="62"/>
    </row>
    <row r="2000" spans="3:4" x14ac:dyDescent="0.2">
      <c r="C2000" s="62"/>
      <c r="D2000" s="62"/>
    </row>
    <row r="2001" spans="3:4" x14ac:dyDescent="0.2">
      <c r="C2001" s="62"/>
      <c r="D2001" s="62"/>
    </row>
    <row r="2002" spans="3:4" x14ac:dyDescent="0.2">
      <c r="C2002" s="62"/>
      <c r="D2002" s="62"/>
    </row>
    <row r="2003" spans="3:4" x14ac:dyDescent="0.2">
      <c r="C2003" s="62"/>
      <c r="D2003" s="62"/>
    </row>
    <row r="2004" spans="3:4" x14ac:dyDescent="0.2">
      <c r="C2004" s="62"/>
      <c r="D2004" s="62"/>
    </row>
    <row r="2005" spans="3:4" x14ac:dyDescent="0.2">
      <c r="C2005" s="62"/>
      <c r="D2005" s="62"/>
    </row>
    <row r="2006" spans="3:4" x14ac:dyDescent="0.2">
      <c r="C2006" s="62"/>
      <c r="D2006" s="62"/>
    </row>
    <row r="2007" spans="3:4" x14ac:dyDescent="0.2">
      <c r="C2007" s="62"/>
      <c r="D2007" s="62"/>
    </row>
    <row r="2008" spans="3:4" x14ac:dyDescent="0.2">
      <c r="C2008" s="62"/>
      <c r="D2008" s="62"/>
    </row>
    <row r="2009" spans="3:4" x14ac:dyDescent="0.2">
      <c r="C2009" s="62"/>
      <c r="D2009" s="62"/>
    </row>
    <row r="2010" spans="3:4" x14ac:dyDescent="0.2">
      <c r="C2010" s="62"/>
      <c r="D2010" s="62"/>
    </row>
    <row r="2011" spans="3:4" x14ac:dyDescent="0.2">
      <c r="C2011" s="62"/>
      <c r="D2011" s="62"/>
    </row>
    <row r="2012" spans="3:4" x14ac:dyDescent="0.2">
      <c r="C2012" s="62"/>
      <c r="D2012" s="62"/>
    </row>
    <row r="2013" spans="3:4" x14ac:dyDescent="0.2">
      <c r="C2013" s="62"/>
      <c r="D2013" s="62"/>
    </row>
    <row r="2014" spans="3:4" x14ac:dyDescent="0.2">
      <c r="C2014" s="62"/>
      <c r="D2014" s="62"/>
    </row>
    <row r="2015" spans="3:4" x14ac:dyDescent="0.2">
      <c r="C2015" s="62"/>
      <c r="D2015" s="62"/>
    </row>
    <row r="2016" spans="3:4" x14ac:dyDescent="0.2">
      <c r="C2016" s="62"/>
      <c r="D2016" s="62"/>
    </row>
    <row r="2017" spans="3:4" x14ac:dyDescent="0.2">
      <c r="C2017" s="62"/>
      <c r="D2017" s="62"/>
    </row>
    <row r="2018" spans="3:4" x14ac:dyDescent="0.2">
      <c r="C2018" s="62"/>
      <c r="D2018" s="62"/>
    </row>
    <row r="2019" spans="3:4" x14ac:dyDescent="0.2">
      <c r="C2019" s="62"/>
      <c r="D2019" s="62"/>
    </row>
    <row r="2020" spans="3:4" x14ac:dyDescent="0.2">
      <c r="C2020" s="62"/>
      <c r="D2020" s="62"/>
    </row>
    <row r="2021" spans="3:4" x14ac:dyDescent="0.2">
      <c r="C2021" s="62"/>
      <c r="D2021" s="62"/>
    </row>
    <row r="2022" spans="3:4" x14ac:dyDescent="0.2">
      <c r="C2022" s="62"/>
      <c r="D2022" s="62"/>
    </row>
    <row r="2023" spans="3:4" x14ac:dyDescent="0.2">
      <c r="C2023" s="62"/>
      <c r="D2023" s="62"/>
    </row>
    <row r="2024" spans="3:4" x14ac:dyDescent="0.2">
      <c r="C2024" s="62"/>
      <c r="D2024" s="62"/>
    </row>
    <row r="2025" spans="3:4" x14ac:dyDescent="0.2">
      <c r="C2025" s="62"/>
      <c r="D2025" s="62"/>
    </row>
    <row r="2026" spans="3:4" x14ac:dyDescent="0.2">
      <c r="C2026" s="62"/>
      <c r="D2026" s="62"/>
    </row>
    <row r="2027" spans="3:4" x14ac:dyDescent="0.2">
      <c r="C2027" s="62"/>
      <c r="D2027" s="62"/>
    </row>
    <row r="2028" spans="3:4" x14ac:dyDescent="0.2">
      <c r="C2028" s="62"/>
      <c r="D2028" s="62"/>
    </row>
    <row r="2029" spans="3:4" x14ac:dyDescent="0.2">
      <c r="C2029" s="62"/>
      <c r="D2029" s="62"/>
    </row>
    <row r="2030" spans="3:4" x14ac:dyDescent="0.2">
      <c r="C2030" s="62"/>
      <c r="D2030" s="62"/>
    </row>
    <row r="2031" spans="3:4" x14ac:dyDescent="0.2">
      <c r="C2031" s="62"/>
      <c r="D2031" s="62"/>
    </row>
    <row r="2032" spans="3:4" x14ac:dyDescent="0.2">
      <c r="C2032" s="62"/>
      <c r="D2032" s="62"/>
    </row>
    <row r="2033" spans="3:4" x14ac:dyDescent="0.2">
      <c r="C2033" s="62"/>
      <c r="D2033" s="62"/>
    </row>
    <row r="2034" spans="3:4" x14ac:dyDescent="0.2">
      <c r="C2034" s="62"/>
      <c r="D2034" s="62"/>
    </row>
    <row r="2035" spans="3:4" x14ac:dyDescent="0.2">
      <c r="C2035" s="62"/>
      <c r="D2035" s="62"/>
    </row>
    <row r="2036" spans="3:4" x14ac:dyDescent="0.2">
      <c r="C2036" s="62"/>
      <c r="D2036" s="62"/>
    </row>
    <row r="2037" spans="3:4" x14ac:dyDescent="0.2">
      <c r="C2037" s="62"/>
      <c r="D2037" s="62"/>
    </row>
    <row r="2038" spans="3:4" x14ac:dyDescent="0.2">
      <c r="C2038" s="62"/>
      <c r="D2038" s="62"/>
    </row>
    <row r="2039" spans="3:4" x14ac:dyDescent="0.2">
      <c r="C2039" s="62"/>
      <c r="D2039" s="62"/>
    </row>
    <row r="2040" spans="3:4" x14ac:dyDescent="0.2">
      <c r="C2040" s="62"/>
      <c r="D2040" s="62"/>
    </row>
    <row r="2041" spans="3:4" x14ac:dyDescent="0.2">
      <c r="C2041" s="62"/>
      <c r="D2041" s="62"/>
    </row>
    <row r="2042" spans="3:4" x14ac:dyDescent="0.2">
      <c r="C2042" s="62"/>
      <c r="D2042" s="62"/>
    </row>
    <row r="2043" spans="3:4" x14ac:dyDescent="0.2">
      <c r="C2043" s="62"/>
      <c r="D2043" s="62"/>
    </row>
    <row r="2044" spans="3:4" x14ac:dyDescent="0.2">
      <c r="C2044" s="62"/>
      <c r="D2044" s="62"/>
    </row>
    <row r="2045" spans="3:4" x14ac:dyDescent="0.2">
      <c r="C2045" s="62"/>
      <c r="D2045" s="62"/>
    </row>
    <row r="2046" spans="3:4" x14ac:dyDescent="0.2">
      <c r="C2046" s="62"/>
      <c r="D2046" s="62"/>
    </row>
    <row r="2047" spans="3:4" x14ac:dyDescent="0.2">
      <c r="C2047" s="62"/>
      <c r="D2047" s="62"/>
    </row>
    <row r="2048" spans="3:4" x14ac:dyDescent="0.2">
      <c r="C2048" s="62"/>
      <c r="D2048" s="62"/>
    </row>
    <row r="2049" spans="3:4" x14ac:dyDescent="0.2">
      <c r="C2049" s="62"/>
      <c r="D2049" s="62"/>
    </row>
    <row r="2050" spans="3:4" x14ac:dyDescent="0.2">
      <c r="C2050" s="62"/>
      <c r="D2050" s="62"/>
    </row>
    <row r="2051" spans="3:4" x14ac:dyDescent="0.2">
      <c r="C2051" s="62"/>
      <c r="D2051" s="62"/>
    </row>
    <row r="2052" spans="3:4" x14ac:dyDescent="0.2">
      <c r="C2052" s="62"/>
      <c r="D2052" s="62"/>
    </row>
    <row r="2053" spans="3:4" x14ac:dyDescent="0.2">
      <c r="C2053" s="62"/>
      <c r="D2053" s="62"/>
    </row>
    <row r="2054" spans="3:4" x14ac:dyDescent="0.2">
      <c r="C2054" s="62"/>
      <c r="D2054" s="62"/>
    </row>
    <row r="2055" spans="3:4" x14ac:dyDescent="0.2">
      <c r="C2055" s="62"/>
      <c r="D2055" s="62"/>
    </row>
    <row r="2056" spans="3:4" x14ac:dyDescent="0.2">
      <c r="C2056" s="62"/>
      <c r="D2056" s="62"/>
    </row>
    <row r="2057" spans="3:4" x14ac:dyDescent="0.2">
      <c r="C2057" s="62"/>
      <c r="D2057" s="62"/>
    </row>
    <row r="2058" spans="3:4" x14ac:dyDescent="0.2">
      <c r="C2058" s="62"/>
      <c r="D2058" s="62"/>
    </row>
    <row r="2059" spans="3:4" x14ac:dyDescent="0.2">
      <c r="C2059" s="62"/>
      <c r="D2059" s="62"/>
    </row>
    <row r="2060" spans="3:4" x14ac:dyDescent="0.2">
      <c r="C2060" s="62"/>
      <c r="D2060" s="62"/>
    </row>
    <row r="2061" spans="3:4" x14ac:dyDescent="0.2">
      <c r="C2061" s="62"/>
      <c r="D2061" s="62"/>
    </row>
    <row r="2062" spans="3:4" x14ac:dyDescent="0.2">
      <c r="C2062" s="62"/>
      <c r="D2062" s="62"/>
    </row>
    <row r="2063" spans="3:4" x14ac:dyDescent="0.2">
      <c r="C2063" s="62"/>
      <c r="D2063" s="62"/>
    </row>
    <row r="2064" spans="3:4" x14ac:dyDescent="0.2">
      <c r="C2064" s="62"/>
      <c r="D2064" s="62"/>
    </row>
    <row r="2065" spans="3:4" x14ac:dyDescent="0.2">
      <c r="C2065" s="62"/>
      <c r="D2065" s="62"/>
    </row>
    <row r="2066" spans="3:4" x14ac:dyDescent="0.2">
      <c r="C2066" s="62"/>
      <c r="D2066" s="62"/>
    </row>
    <row r="2067" spans="3:4" x14ac:dyDescent="0.2">
      <c r="C2067" s="62"/>
      <c r="D2067" s="62"/>
    </row>
    <row r="2068" spans="3:4" x14ac:dyDescent="0.2">
      <c r="C2068" s="62"/>
      <c r="D2068" s="62"/>
    </row>
    <row r="2069" spans="3:4" x14ac:dyDescent="0.2">
      <c r="C2069" s="62"/>
      <c r="D2069" s="62"/>
    </row>
    <row r="2070" spans="3:4" x14ac:dyDescent="0.2">
      <c r="C2070" s="62"/>
      <c r="D2070" s="62"/>
    </row>
    <row r="2071" spans="3:4" x14ac:dyDescent="0.2">
      <c r="C2071" s="62"/>
      <c r="D2071" s="62"/>
    </row>
    <row r="2072" spans="3:4" x14ac:dyDescent="0.2">
      <c r="C2072" s="62"/>
      <c r="D2072" s="62"/>
    </row>
    <row r="2073" spans="3:4" x14ac:dyDescent="0.2">
      <c r="C2073" s="62"/>
      <c r="D2073" s="62"/>
    </row>
    <row r="2074" spans="3:4" x14ac:dyDescent="0.2">
      <c r="C2074" s="62"/>
      <c r="D2074" s="62"/>
    </row>
    <row r="2075" spans="3:4" x14ac:dyDescent="0.2">
      <c r="C2075" s="62"/>
      <c r="D2075" s="62"/>
    </row>
    <row r="2076" spans="3:4" x14ac:dyDescent="0.2">
      <c r="C2076" s="62"/>
      <c r="D2076" s="62"/>
    </row>
    <row r="2077" spans="3:4" x14ac:dyDescent="0.2">
      <c r="C2077" s="62"/>
      <c r="D2077" s="62"/>
    </row>
    <row r="2078" spans="3:4" x14ac:dyDescent="0.2">
      <c r="C2078" s="62"/>
      <c r="D2078" s="62"/>
    </row>
    <row r="2079" spans="3:4" x14ac:dyDescent="0.2">
      <c r="C2079" s="62"/>
      <c r="D2079" s="62"/>
    </row>
    <row r="2080" spans="3:4" x14ac:dyDescent="0.2">
      <c r="C2080" s="62"/>
      <c r="D2080" s="62"/>
    </row>
    <row r="2081" spans="3:4" x14ac:dyDescent="0.2">
      <c r="C2081" s="62"/>
      <c r="D2081" s="62"/>
    </row>
    <row r="2082" spans="3:4" x14ac:dyDescent="0.2">
      <c r="C2082" s="62"/>
      <c r="D2082" s="62"/>
    </row>
    <row r="2083" spans="3:4" x14ac:dyDescent="0.2">
      <c r="C2083" s="62"/>
      <c r="D2083" s="62"/>
    </row>
    <row r="2084" spans="3:4" x14ac:dyDescent="0.2">
      <c r="C2084" s="62"/>
      <c r="D2084" s="62"/>
    </row>
    <row r="2085" spans="3:4" x14ac:dyDescent="0.2">
      <c r="C2085" s="62"/>
      <c r="D2085" s="62"/>
    </row>
    <row r="2086" spans="3:4" x14ac:dyDescent="0.2">
      <c r="C2086" s="62"/>
      <c r="D2086" s="62"/>
    </row>
    <row r="2087" spans="3:4" x14ac:dyDescent="0.2">
      <c r="C2087" s="62"/>
      <c r="D2087" s="62"/>
    </row>
    <row r="2088" spans="3:4" x14ac:dyDescent="0.2">
      <c r="C2088" s="62"/>
      <c r="D2088" s="62"/>
    </row>
    <row r="2089" spans="3:4" x14ac:dyDescent="0.2">
      <c r="C2089" s="62"/>
      <c r="D2089" s="62"/>
    </row>
    <row r="2090" spans="3:4" x14ac:dyDescent="0.2">
      <c r="C2090" s="62"/>
      <c r="D2090" s="62"/>
    </row>
    <row r="2091" spans="3:4" x14ac:dyDescent="0.2">
      <c r="C2091" s="62"/>
      <c r="D2091" s="62"/>
    </row>
    <row r="2092" spans="3:4" x14ac:dyDescent="0.2">
      <c r="C2092" s="62"/>
      <c r="D2092" s="62"/>
    </row>
    <row r="2093" spans="3:4" x14ac:dyDescent="0.2">
      <c r="C2093" s="62"/>
      <c r="D2093" s="62"/>
    </row>
    <row r="2094" spans="3:4" x14ac:dyDescent="0.2">
      <c r="C2094" s="62"/>
      <c r="D2094" s="62"/>
    </row>
    <row r="2095" spans="3:4" x14ac:dyDescent="0.2">
      <c r="C2095" s="62"/>
      <c r="D2095" s="62"/>
    </row>
    <row r="2096" spans="3:4" x14ac:dyDescent="0.2">
      <c r="C2096" s="62"/>
      <c r="D2096" s="62"/>
    </row>
    <row r="2097" spans="3:4" x14ac:dyDescent="0.2">
      <c r="C2097" s="62"/>
      <c r="D2097" s="62"/>
    </row>
    <row r="2098" spans="3:4" x14ac:dyDescent="0.2">
      <c r="C2098" s="62"/>
      <c r="D2098" s="62"/>
    </row>
    <row r="2099" spans="3:4" x14ac:dyDescent="0.2">
      <c r="C2099" s="62"/>
      <c r="D2099" s="62"/>
    </row>
    <row r="2100" spans="3:4" x14ac:dyDescent="0.2">
      <c r="C2100" s="62"/>
      <c r="D2100" s="62"/>
    </row>
    <row r="2101" spans="3:4" x14ac:dyDescent="0.2">
      <c r="C2101" s="62"/>
      <c r="D2101" s="62"/>
    </row>
    <row r="2102" spans="3:4" x14ac:dyDescent="0.2">
      <c r="C2102" s="62"/>
      <c r="D2102" s="62"/>
    </row>
    <row r="2103" spans="3:4" x14ac:dyDescent="0.2">
      <c r="C2103" s="62"/>
      <c r="D2103" s="62"/>
    </row>
    <row r="2104" spans="3:4" x14ac:dyDescent="0.2">
      <c r="C2104" s="62"/>
      <c r="D2104" s="62"/>
    </row>
    <row r="2105" spans="3:4" x14ac:dyDescent="0.2">
      <c r="C2105" s="62"/>
      <c r="D2105" s="62"/>
    </row>
    <row r="2106" spans="3:4" x14ac:dyDescent="0.2">
      <c r="C2106" s="62"/>
      <c r="D2106" s="62"/>
    </row>
    <row r="2107" spans="3:4" x14ac:dyDescent="0.2">
      <c r="C2107" s="62"/>
      <c r="D2107" s="62"/>
    </row>
    <row r="2108" spans="3:4" x14ac:dyDescent="0.2">
      <c r="C2108" s="62"/>
      <c r="D2108" s="62"/>
    </row>
    <row r="2109" spans="3:4" x14ac:dyDescent="0.2">
      <c r="C2109" s="62"/>
      <c r="D2109" s="62"/>
    </row>
    <row r="2110" spans="3:4" x14ac:dyDescent="0.2">
      <c r="C2110" s="62"/>
      <c r="D2110" s="62"/>
    </row>
    <row r="2111" spans="3:4" x14ac:dyDescent="0.2">
      <c r="C2111" s="62"/>
      <c r="D2111" s="62"/>
    </row>
    <row r="2112" spans="3:4" x14ac:dyDescent="0.2">
      <c r="C2112" s="62"/>
      <c r="D2112" s="62"/>
    </row>
    <row r="2113" spans="3:4" x14ac:dyDescent="0.2">
      <c r="C2113" s="62"/>
      <c r="D2113" s="62"/>
    </row>
    <row r="2114" spans="3:4" x14ac:dyDescent="0.2">
      <c r="C2114" s="62"/>
      <c r="D2114" s="62"/>
    </row>
    <row r="2115" spans="3:4" x14ac:dyDescent="0.2">
      <c r="C2115" s="62"/>
      <c r="D2115" s="62"/>
    </row>
    <row r="2116" spans="3:4" x14ac:dyDescent="0.2">
      <c r="C2116" s="62"/>
      <c r="D2116" s="62"/>
    </row>
    <row r="2117" spans="3:4" x14ac:dyDescent="0.2">
      <c r="C2117" s="62"/>
      <c r="D2117" s="62"/>
    </row>
    <row r="2118" spans="3:4" x14ac:dyDescent="0.2">
      <c r="C2118" s="62"/>
      <c r="D2118" s="62"/>
    </row>
    <row r="2119" spans="3:4" x14ac:dyDescent="0.2">
      <c r="C2119" s="62"/>
      <c r="D2119" s="62"/>
    </row>
    <row r="2120" spans="3:4" x14ac:dyDescent="0.2">
      <c r="C2120" s="62"/>
      <c r="D2120" s="62"/>
    </row>
    <row r="2121" spans="3:4" x14ac:dyDescent="0.2">
      <c r="C2121" s="62"/>
      <c r="D2121" s="62"/>
    </row>
    <row r="2122" spans="3:4" x14ac:dyDescent="0.2">
      <c r="C2122" s="62"/>
      <c r="D2122" s="62"/>
    </row>
    <row r="2123" spans="3:4" x14ac:dyDescent="0.2">
      <c r="C2123" s="62"/>
      <c r="D2123" s="62"/>
    </row>
    <row r="2124" spans="3:4" x14ac:dyDescent="0.2">
      <c r="C2124" s="62"/>
      <c r="D2124" s="62"/>
    </row>
    <row r="2125" spans="3:4" x14ac:dyDescent="0.2">
      <c r="C2125" s="62"/>
      <c r="D2125" s="62"/>
    </row>
    <row r="2126" spans="3:4" x14ac:dyDescent="0.2">
      <c r="C2126" s="62"/>
      <c r="D2126" s="62"/>
    </row>
    <row r="2127" spans="3:4" x14ac:dyDescent="0.2">
      <c r="C2127" s="62"/>
      <c r="D2127" s="62"/>
    </row>
    <row r="2128" spans="3:4" x14ac:dyDescent="0.2">
      <c r="C2128" s="62"/>
      <c r="D2128" s="62"/>
    </row>
    <row r="2129" spans="3:4" x14ac:dyDescent="0.2">
      <c r="C2129" s="62"/>
      <c r="D2129" s="62"/>
    </row>
    <row r="2130" spans="3:4" x14ac:dyDescent="0.2">
      <c r="C2130" s="62"/>
      <c r="D2130" s="62"/>
    </row>
    <row r="2131" spans="3:4" x14ac:dyDescent="0.2">
      <c r="C2131" s="62"/>
      <c r="D2131" s="62"/>
    </row>
    <row r="2132" spans="3:4" x14ac:dyDescent="0.2">
      <c r="C2132" s="62"/>
      <c r="D2132" s="62"/>
    </row>
    <row r="2133" spans="3:4" x14ac:dyDescent="0.2">
      <c r="C2133" s="62"/>
      <c r="D2133" s="62"/>
    </row>
    <row r="2134" spans="3:4" x14ac:dyDescent="0.2">
      <c r="C2134" s="62"/>
      <c r="D2134" s="62"/>
    </row>
    <row r="2135" spans="3:4" x14ac:dyDescent="0.2">
      <c r="C2135" s="62"/>
      <c r="D2135" s="62"/>
    </row>
    <row r="2136" spans="3:4" x14ac:dyDescent="0.2">
      <c r="C2136" s="62"/>
      <c r="D2136" s="62"/>
    </row>
    <row r="2137" spans="3:4" x14ac:dyDescent="0.2">
      <c r="C2137" s="62"/>
      <c r="D2137" s="62"/>
    </row>
    <row r="2138" spans="3:4" x14ac:dyDescent="0.2">
      <c r="C2138" s="62"/>
      <c r="D2138" s="62"/>
    </row>
    <row r="2139" spans="3:4" x14ac:dyDescent="0.2">
      <c r="C2139" s="62"/>
      <c r="D2139" s="62"/>
    </row>
    <row r="2140" spans="3:4" x14ac:dyDescent="0.2">
      <c r="C2140" s="62"/>
      <c r="D2140" s="62"/>
    </row>
    <row r="2141" spans="3:4" x14ac:dyDescent="0.2">
      <c r="C2141" s="62"/>
      <c r="D2141" s="62"/>
    </row>
    <row r="2142" spans="3:4" x14ac:dyDescent="0.2">
      <c r="C2142" s="62"/>
      <c r="D2142" s="62"/>
    </row>
    <row r="2143" spans="3:4" x14ac:dyDescent="0.2">
      <c r="C2143" s="62"/>
      <c r="D2143" s="62"/>
    </row>
    <row r="2144" spans="3:4" x14ac:dyDescent="0.2">
      <c r="C2144" s="62"/>
      <c r="D2144" s="62"/>
    </row>
    <row r="2145" spans="3:4" x14ac:dyDescent="0.2">
      <c r="C2145" s="62"/>
      <c r="D2145" s="62"/>
    </row>
    <row r="2146" spans="3:4" x14ac:dyDescent="0.2">
      <c r="C2146" s="62"/>
      <c r="D2146" s="62"/>
    </row>
    <row r="2147" spans="3:4" x14ac:dyDescent="0.2">
      <c r="C2147" s="62"/>
      <c r="D2147" s="62"/>
    </row>
    <row r="2148" spans="3:4" x14ac:dyDescent="0.2">
      <c r="C2148" s="62"/>
      <c r="D2148" s="62"/>
    </row>
    <row r="2149" spans="3:4" x14ac:dyDescent="0.2">
      <c r="C2149" s="62"/>
      <c r="D2149" s="62"/>
    </row>
    <row r="2150" spans="3:4" x14ac:dyDescent="0.2">
      <c r="C2150" s="62"/>
      <c r="D2150" s="62"/>
    </row>
    <row r="2151" spans="3:4" x14ac:dyDescent="0.2">
      <c r="C2151" s="62"/>
      <c r="D2151" s="62"/>
    </row>
    <row r="2152" spans="3:4" x14ac:dyDescent="0.2">
      <c r="C2152" s="62"/>
      <c r="D2152" s="62"/>
    </row>
    <row r="2153" spans="3:4" x14ac:dyDescent="0.2">
      <c r="C2153" s="62"/>
      <c r="D2153" s="62"/>
    </row>
    <row r="2154" spans="3:4" x14ac:dyDescent="0.2">
      <c r="C2154" s="62"/>
      <c r="D2154" s="62"/>
    </row>
    <row r="2155" spans="3:4" x14ac:dyDescent="0.2">
      <c r="C2155" s="62"/>
      <c r="D2155" s="62"/>
    </row>
    <row r="2156" spans="3:4" x14ac:dyDescent="0.2">
      <c r="C2156" s="62"/>
      <c r="D2156" s="62"/>
    </row>
    <row r="2157" spans="3:4" x14ac:dyDescent="0.2">
      <c r="C2157" s="62"/>
      <c r="D2157" s="62"/>
    </row>
    <row r="2158" spans="3:4" x14ac:dyDescent="0.2">
      <c r="C2158" s="62"/>
      <c r="D2158" s="62"/>
    </row>
    <row r="2159" spans="3:4" x14ac:dyDescent="0.2">
      <c r="C2159" s="62"/>
      <c r="D2159" s="62"/>
    </row>
    <row r="2160" spans="3:4" x14ac:dyDescent="0.2">
      <c r="C2160" s="62"/>
      <c r="D2160" s="62"/>
    </row>
    <row r="2161" spans="3:4" x14ac:dyDescent="0.2">
      <c r="C2161" s="62"/>
      <c r="D2161" s="62"/>
    </row>
    <row r="2162" spans="3:4" x14ac:dyDescent="0.2">
      <c r="C2162" s="62"/>
      <c r="D2162" s="62"/>
    </row>
    <row r="2163" spans="3:4" x14ac:dyDescent="0.2">
      <c r="C2163" s="62"/>
      <c r="D2163" s="62"/>
    </row>
    <row r="2164" spans="3:4" x14ac:dyDescent="0.2">
      <c r="C2164" s="62"/>
      <c r="D2164" s="62"/>
    </row>
    <row r="2165" spans="3:4" x14ac:dyDescent="0.2">
      <c r="C2165" s="62"/>
      <c r="D2165" s="62"/>
    </row>
    <row r="2166" spans="3:4" x14ac:dyDescent="0.2">
      <c r="C2166" s="62"/>
      <c r="D2166" s="62"/>
    </row>
    <row r="2167" spans="3:4" x14ac:dyDescent="0.2">
      <c r="C2167" s="62"/>
      <c r="D2167" s="62"/>
    </row>
    <row r="2168" spans="3:4" x14ac:dyDescent="0.2">
      <c r="C2168" s="62"/>
      <c r="D2168" s="62"/>
    </row>
    <row r="2169" spans="3:4" x14ac:dyDescent="0.2">
      <c r="C2169" s="62"/>
      <c r="D2169" s="62"/>
    </row>
    <row r="2170" spans="3:4" x14ac:dyDescent="0.2">
      <c r="C2170" s="62"/>
      <c r="D2170" s="62"/>
    </row>
    <row r="2171" spans="3:4" x14ac:dyDescent="0.2">
      <c r="C2171" s="62"/>
      <c r="D2171" s="62"/>
    </row>
    <row r="2172" spans="3:4" x14ac:dyDescent="0.2">
      <c r="C2172" s="62"/>
      <c r="D2172" s="62"/>
    </row>
    <row r="2173" spans="3:4" x14ac:dyDescent="0.2">
      <c r="C2173" s="62"/>
      <c r="D2173" s="62"/>
    </row>
    <row r="2174" spans="3:4" x14ac:dyDescent="0.2">
      <c r="C2174" s="62"/>
      <c r="D2174" s="62"/>
    </row>
    <row r="2175" spans="3:4" x14ac:dyDescent="0.2">
      <c r="C2175" s="62"/>
      <c r="D2175" s="62"/>
    </row>
    <row r="2176" spans="3:4" x14ac:dyDescent="0.2">
      <c r="C2176" s="62"/>
      <c r="D2176" s="62"/>
    </row>
    <row r="2177" spans="3:4" x14ac:dyDescent="0.2">
      <c r="C2177" s="62"/>
      <c r="D2177" s="62"/>
    </row>
    <row r="2178" spans="3:4" x14ac:dyDescent="0.2">
      <c r="C2178" s="62"/>
      <c r="D2178" s="62"/>
    </row>
    <row r="2179" spans="3:4" x14ac:dyDescent="0.2">
      <c r="C2179" s="62"/>
      <c r="D2179" s="62"/>
    </row>
    <row r="2180" spans="3:4" x14ac:dyDescent="0.2">
      <c r="C2180" s="62"/>
      <c r="D2180" s="62"/>
    </row>
    <row r="2181" spans="3:4" x14ac:dyDescent="0.2">
      <c r="C2181" s="62"/>
      <c r="D2181" s="62"/>
    </row>
    <row r="2182" spans="3:4" x14ac:dyDescent="0.2">
      <c r="C2182" s="62"/>
      <c r="D2182" s="62"/>
    </row>
    <row r="2183" spans="3:4" x14ac:dyDescent="0.2">
      <c r="C2183" s="62"/>
      <c r="D2183" s="62"/>
    </row>
    <row r="2184" spans="3:4" x14ac:dyDescent="0.2">
      <c r="C2184" s="62"/>
      <c r="D2184" s="62"/>
    </row>
    <row r="2185" spans="3:4" x14ac:dyDescent="0.2">
      <c r="C2185" s="62"/>
      <c r="D2185" s="62"/>
    </row>
    <row r="2186" spans="3:4" x14ac:dyDescent="0.2">
      <c r="C2186" s="62"/>
      <c r="D2186" s="62"/>
    </row>
    <row r="2187" spans="3:4" x14ac:dyDescent="0.2">
      <c r="C2187" s="62"/>
      <c r="D2187" s="62"/>
    </row>
    <row r="2188" spans="3:4" x14ac:dyDescent="0.2">
      <c r="C2188" s="62"/>
      <c r="D2188" s="62"/>
    </row>
    <row r="2189" spans="3:4" x14ac:dyDescent="0.2">
      <c r="C2189" s="62"/>
      <c r="D2189" s="62"/>
    </row>
    <row r="2190" spans="3:4" x14ac:dyDescent="0.2">
      <c r="C2190" s="62"/>
      <c r="D2190" s="62"/>
    </row>
    <row r="2191" spans="3:4" x14ac:dyDescent="0.2">
      <c r="C2191" s="62"/>
      <c r="D2191" s="62"/>
    </row>
    <row r="2192" spans="3:4" x14ac:dyDescent="0.2">
      <c r="C2192" s="62"/>
      <c r="D2192" s="62"/>
    </row>
    <row r="2193" spans="3:4" x14ac:dyDescent="0.2">
      <c r="C2193" s="62"/>
      <c r="D2193" s="62"/>
    </row>
    <row r="2194" spans="3:4" x14ac:dyDescent="0.2">
      <c r="C2194" s="62"/>
      <c r="D2194" s="62"/>
    </row>
    <row r="2195" spans="3:4" x14ac:dyDescent="0.2">
      <c r="C2195" s="62"/>
      <c r="D2195" s="62"/>
    </row>
    <row r="2196" spans="3:4" x14ac:dyDescent="0.2">
      <c r="C2196" s="62"/>
      <c r="D2196" s="62"/>
    </row>
    <row r="2197" spans="3:4" x14ac:dyDescent="0.2">
      <c r="C2197" s="62"/>
      <c r="D2197" s="62"/>
    </row>
    <row r="2198" spans="3:4" x14ac:dyDescent="0.2">
      <c r="C2198" s="62"/>
      <c r="D2198" s="62"/>
    </row>
    <row r="2199" spans="3:4" x14ac:dyDescent="0.2">
      <c r="C2199" s="62"/>
      <c r="D2199" s="62"/>
    </row>
    <row r="2200" spans="3:4" x14ac:dyDescent="0.2">
      <c r="C2200" s="62"/>
      <c r="D2200" s="62"/>
    </row>
    <row r="2201" spans="3:4" x14ac:dyDescent="0.2">
      <c r="C2201" s="62"/>
      <c r="D2201" s="62"/>
    </row>
    <row r="2202" spans="3:4" x14ac:dyDescent="0.2">
      <c r="C2202" s="62"/>
      <c r="D2202" s="62"/>
    </row>
    <row r="2203" spans="3:4" x14ac:dyDescent="0.2">
      <c r="C2203" s="62"/>
      <c r="D2203" s="62"/>
    </row>
    <row r="2204" spans="3:4" x14ac:dyDescent="0.2">
      <c r="C2204" s="62"/>
      <c r="D2204" s="62"/>
    </row>
    <row r="2205" spans="3:4" x14ac:dyDescent="0.2">
      <c r="C2205" s="62"/>
      <c r="D2205" s="62"/>
    </row>
    <row r="2206" spans="3:4" x14ac:dyDescent="0.2">
      <c r="C2206" s="62"/>
      <c r="D2206" s="62"/>
    </row>
    <row r="2207" spans="3:4" x14ac:dyDescent="0.2">
      <c r="C2207" s="62"/>
      <c r="D2207" s="62"/>
    </row>
    <row r="2208" spans="3:4" x14ac:dyDescent="0.2">
      <c r="C2208" s="62"/>
      <c r="D2208" s="62"/>
    </row>
    <row r="2209" spans="3:4" x14ac:dyDescent="0.2">
      <c r="C2209" s="62"/>
      <c r="D2209" s="62"/>
    </row>
    <row r="2210" spans="3:4" x14ac:dyDescent="0.2">
      <c r="C2210" s="62"/>
      <c r="D2210" s="62"/>
    </row>
    <row r="2211" spans="3:4" x14ac:dyDescent="0.2">
      <c r="C2211" s="62"/>
      <c r="D2211" s="62"/>
    </row>
    <row r="2212" spans="3:4" x14ac:dyDescent="0.2">
      <c r="C2212" s="62"/>
      <c r="D2212" s="62"/>
    </row>
    <row r="2213" spans="3:4" x14ac:dyDescent="0.2">
      <c r="C2213" s="62"/>
      <c r="D2213" s="62"/>
    </row>
    <row r="2214" spans="3:4" x14ac:dyDescent="0.2">
      <c r="C2214" s="62"/>
      <c r="D2214" s="62"/>
    </row>
    <row r="2215" spans="3:4" x14ac:dyDescent="0.2">
      <c r="C2215" s="62"/>
      <c r="D2215" s="62"/>
    </row>
    <row r="2216" spans="3:4" x14ac:dyDescent="0.2">
      <c r="C2216" s="62"/>
      <c r="D2216" s="62"/>
    </row>
    <row r="2217" spans="3:4" x14ac:dyDescent="0.2">
      <c r="C2217" s="62"/>
      <c r="D2217" s="62"/>
    </row>
    <row r="2218" spans="3:4" x14ac:dyDescent="0.2">
      <c r="C2218" s="62"/>
      <c r="D2218" s="62"/>
    </row>
    <row r="2219" spans="3:4" x14ac:dyDescent="0.2">
      <c r="C2219" s="62"/>
      <c r="D2219" s="62"/>
    </row>
    <row r="2220" spans="3:4" x14ac:dyDescent="0.2">
      <c r="C2220" s="62"/>
      <c r="D2220" s="62"/>
    </row>
    <row r="2221" spans="3:4" x14ac:dyDescent="0.2">
      <c r="C2221" s="62"/>
      <c r="D2221" s="62"/>
    </row>
    <row r="2222" spans="3:4" x14ac:dyDescent="0.2">
      <c r="C2222" s="62"/>
      <c r="D2222" s="62"/>
    </row>
    <row r="2223" spans="3:4" x14ac:dyDescent="0.2">
      <c r="C2223" s="62"/>
      <c r="D2223" s="62"/>
    </row>
    <row r="2224" spans="3:4" x14ac:dyDescent="0.2">
      <c r="C2224" s="62"/>
      <c r="D2224" s="62"/>
    </row>
    <row r="2225" spans="3:4" x14ac:dyDescent="0.2">
      <c r="C2225" s="62"/>
      <c r="D2225" s="62"/>
    </row>
    <row r="2226" spans="3:4" x14ac:dyDescent="0.2">
      <c r="C2226" s="62"/>
      <c r="D2226" s="62"/>
    </row>
    <row r="2227" spans="3:4" x14ac:dyDescent="0.2">
      <c r="C2227" s="62"/>
      <c r="D2227" s="62"/>
    </row>
    <row r="2228" spans="3:4" x14ac:dyDescent="0.2">
      <c r="C2228" s="62"/>
      <c r="D2228" s="62"/>
    </row>
    <row r="2229" spans="3:4" x14ac:dyDescent="0.2">
      <c r="C2229" s="62"/>
      <c r="D2229" s="62"/>
    </row>
    <row r="2230" spans="3:4" x14ac:dyDescent="0.2">
      <c r="C2230" s="62"/>
      <c r="D2230" s="62"/>
    </row>
    <row r="2231" spans="3:4" x14ac:dyDescent="0.2">
      <c r="C2231" s="62"/>
      <c r="D2231" s="62"/>
    </row>
    <row r="2232" spans="3:4" x14ac:dyDescent="0.2">
      <c r="C2232" s="62"/>
      <c r="D2232" s="62"/>
    </row>
    <row r="2233" spans="3:4" x14ac:dyDescent="0.2">
      <c r="C2233" s="62"/>
      <c r="D2233" s="62"/>
    </row>
    <row r="2234" spans="3:4" x14ac:dyDescent="0.2">
      <c r="C2234" s="62"/>
      <c r="D2234" s="62"/>
    </row>
    <row r="2235" spans="3:4" x14ac:dyDescent="0.2">
      <c r="C2235" s="62"/>
      <c r="D2235" s="62"/>
    </row>
    <row r="2236" spans="3:4" x14ac:dyDescent="0.2">
      <c r="C2236" s="62"/>
      <c r="D2236" s="62"/>
    </row>
    <row r="2237" spans="3:4" x14ac:dyDescent="0.2">
      <c r="C2237" s="62"/>
      <c r="D2237" s="62"/>
    </row>
    <row r="2238" spans="3:4" x14ac:dyDescent="0.2">
      <c r="C2238" s="62"/>
      <c r="D2238" s="62"/>
    </row>
    <row r="2239" spans="3:4" x14ac:dyDescent="0.2">
      <c r="C2239" s="62"/>
      <c r="D2239" s="62"/>
    </row>
    <row r="2240" spans="3:4" x14ac:dyDescent="0.2">
      <c r="C2240" s="62"/>
      <c r="D2240" s="62"/>
    </row>
    <row r="2241" spans="3:4" x14ac:dyDescent="0.2">
      <c r="C2241" s="62"/>
      <c r="D2241" s="62"/>
    </row>
    <row r="2242" spans="3:4" x14ac:dyDescent="0.2">
      <c r="C2242" s="62"/>
      <c r="D2242" s="62"/>
    </row>
    <row r="2243" spans="3:4" x14ac:dyDescent="0.2">
      <c r="C2243" s="62"/>
      <c r="D2243" s="62"/>
    </row>
    <row r="2244" spans="3:4" x14ac:dyDescent="0.2">
      <c r="C2244" s="62"/>
      <c r="D2244" s="62"/>
    </row>
    <row r="2245" spans="3:4" x14ac:dyDescent="0.2">
      <c r="C2245" s="62"/>
      <c r="D2245" s="62"/>
    </row>
    <row r="2246" spans="3:4" x14ac:dyDescent="0.2">
      <c r="C2246" s="62"/>
      <c r="D2246" s="62"/>
    </row>
    <row r="2247" spans="3:4" x14ac:dyDescent="0.2">
      <c r="C2247" s="62"/>
      <c r="D2247" s="62"/>
    </row>
    <row r="2248" spans="3:4" x14ac:dyDescent="0.2">
      <c r="C2248" s="62"/>
      <c r="D2248" s="62"/>
    </row>
    <row r="2249" spans="3:4" x14ac:dyDescent="0.2">
      <c r="C2249" s="62"/>
      <c r="D2249" s="62"/>
    </row>
    <row r="2250" spans="3:4" x14ac:dyDescent="0.2">
      <c r="C2250" s="62"/>
      <c r="D2250" s="62"/>
    </row>
    <row r="2251" spans="3:4" x14ac:dyDescent="0.2">
      <c r="C2251" s="62"/>
      <c r="D2251" s="62"/>
    </row>
    <row r="2252" spans="3:4" x14ac:dyDescent="0.2">
      <c r="C2252" s="62"/>
      <c r="D2252" s="62"/>
    </row>
    <row r="2253" spans="3:4" x14ac:dyDescent="0.2">
      <c r="C2253" s="62"/>
      <c r="D2253" s="62"/>
    </row>
    <row r="2254" spans="3:4" x14ac:dyDescent="0.2">
      <c r="C2254" s="62"/>
      <c r="D2254" s="62"/>
    </row>
    <row r="2255" spans="3:4" x14ac:dyDescent="0.2">
      <c r="C2255" s="62"/>
      <c r="D2255" s="62"/>
    </row>
    <row r="2256" spans="3:4" x14ac:dyDescent="0.2">
      <c r="C2256" s="62"/>
      <c r="D2256" s="62"/>
    </row>
    <row r="2257" spans="3:4" x14ac:dyDescent="0.2">
      <c r="C2257" s="62"/>
      <c r="D2257" s="62"/>
    </row>
    <row r="2258" spans="3:4" x14ac:dyDescent="0.2">
      <c r="C2258" s="62"/>
      <c r="D2258" s="62"/>
    </row>
    <row r="2259" spans="3:4" x14ac:dyDescent="0.2">
      <c r="C2259" s="62"/>
      <c r="D2259" s="62"/>
    </row>
    <row r="2260" spans="3:4" x14ac:dyDescent="0.2">
      <c r="C2260" s="62"/>
      <c r="D2260" s="62"/>
    </row>
    <row r="2261" spans="3:4" x14ac:dyDescent="0.2">
      <c r="C2261" s="62"/>
      <c r="D2261" s="62"/>
    </row>
    <row r="2262" spans="3:4" x14ac:dyDescent="0.2">
      <c r="C2262" s="62"/>
      <c r="D2262" s="62"/>
    </row>
    <row r="2263" spans="3:4" x14ac:dyDescent="0.2">
      <c r="C2263" s="62"/>
      <c r="D2263" s="62"/>
    </row>
    <row r="2264" spans="3:4" x14ac:dyDescent="0.2">
      <c r="C2264" s="62"/>
      <c r="D2264" s="62"/>
    </row>
    <row r="2265" spans="3:4" x14ac:dyDescent="0.2">
      <c r="C2265" s="62"/>
      <c r="D2265" s="62"/>
    </row>
    <row r="2266" spans="3:4" x14ac:dyDescent="0.2">
      <c r="C2266" s="62"/>
      <c r="D2266" s="62"/>
    </row>
    <row r="2267" spans="3:4" x14ac:dyDescent="0.2">
      <c r="C2267" s="62"/>
      <c r="D2267" s="62"/>
    </row>
    <row r="2268" spans="3:4" x14ac:dyDescent="0.2">
      <c r="C2268" s="62"/>
      <c r="D2268" s="62"/>
    </row>
    <row r="2269" spans="3:4" x14ac:dyDescent="0.2">
      <c r="C2269" s="62"/>
      <c r="D2269" s="62"/>
    </row>
    <row r="2270" spans="3:4" x14ac:dyDescent="0.2">
      <c r="C2270" s="62"/>
      <c r="D2270" s="62"/>
    </row>
    <row r="2271" spans="3:4" x14ac:dyDescent="0.2">
      <c r="C2271" s="62"/>
      <c r="D2271" s="62"/>
    </row>
    <row r="2272" spans="3:4" x14ac:dyDescent="0.2">
      <c r="C2272" s="62"/>
      <c r="D2272" s="62"/>
    </row>
    <row r="2273" spans="3:4" x14ac:dyDescent="0.2">
      <c r="C2273" s="62"/>
      <c r="D2273" s="62"/>
    </row>
    <row r="2274" spans="3:4" x14ac:dyDescent="0.2">
      <c r="C2274" s="62"/>
      <c r="D2274" s="62"/>
    </row>
    <row r="2275" spans="3:4" x14ac:dyDescent="0.2">
      <c r="C2275" s="62"/>
      <c r="D2275" s="62"/>
    </row>
    <row r="2276" spans="3:4" x14ac:dyDescent="0.2">
      <c r="C2276" s="62"/>
      <c r="D2276" s="62"/>
    </row>
    <row r="2277" spans="3:4" x14ac:dyDescent="0.2">
      <c r="C2277" s="62"/>
      <c r="D2277" s="62"/>
    </row>
    <row r="2278" spans="3:4" x14ac:dyDescent="0.2">
      <c r="C2278" s="62"/>
      <c r="D2278" s="62"/>
    </row>
    <row r="2279" spans="3:4" x14ac:dyDescent="0.2">
      <c r="C2279" s="62"/>
      <c r="D2279" s="62"/>
    </row>
    <row r="2280" spans="3:4" x14ac:dyDescent="0.2">
      <c r="C2280" s="62"/>
      <c r="D2280" s="62"/>
    </row>
    <row r="2281" spans="3:4" x14ac:dyDescent="0.2">
      <c r="C2281" s="62"/>
      <c r="D2281" s="62"/>
    </row>
    <row r="2282" spans="3:4" x14ac:dyDescent="0.2">
      <c r="C2282" s="62"/>
      <c r="D2282" s="62"/>
    </row>
    <row r="2283" spans="3:4" x14ac:dyDescent="0.2">
      <c r="C2283" s="62"/>
      <c r="D2283" s="62"/>
    </row>
    <row r="2284" spans="3:4" x14ac:dyDescent="0.2">
      <c r="C2284" s="62"/>
      <c r="D2284" s="62"/>
    </row>
    <row r="2285" spans="3:4" x14ac:dyDescent="0.2">
      <c r="C2285" s="62"/>
      <c r="D2285" s="62"/>
    </row>
    <row r="2286" spans="3:4" x14ac:dyDescent="0.2">
      <c r="C2286" s="62"/>
      <c r="D2286" s="62"/>
    </row>
    <row r="2287" spans="3:4" x14ac:dyDescent="0.2">
      <c r="C2287" s="62"/>
      <c r="D2287" s="62"/>
    </row>
    <row r="2288" spans="3:4" x14ac:dyDescent="0.2">
      <c r="C2288" s="62"/>
      <c r="D2288" s="62"/>
    </row>
    <row r="2289" spans="3:4" x14ac:dyDescent="0.2">
      <c r="C2289" s="62"/>
      <c r="D2289" s="62"/>
    </row>
    <row r="2290" spans="3:4" x14ac:dyDescent="0.2">
      <c r="C2290" s="62"/>
      <c r="D2290" s="62"/>
    </row>
    <row r="2291" spans="3:4" x14ac:dyDescent="0.2">
      <c r="C2291" s="62"/>
      <c r="D2291" s="62"/>
    </row>
    <row r="2292" spans="3:4" x14ac:dyDescent="0.2">
      <c r="C2292" s="62"/>
      <c r="D2292" s="62"/>
    </row>
    <row r="2293" spans="3:4" x14ac:dyDescent="0.2">
      <c r="C2293" s="62"/>
      <c r="D2293" s="62"/>
    </row>
    <row r="2294" spans="3:4" x14ac:dyDescent="0.2">
      <c r="C2294" s="62"/>
      <c r="D2294" s="62"/>
    </row>
    <row r="2295" spans="3:4" x14ac:dyDescent="0.2">
      <c r="C2295" s="62"/>
      <c r="D2295" s="62"/>
    </row>
    <row r="2296" spans="3:4" x14ac:dyDescent="0.2">
      <c r="C2296" s="62"/>
      <c r="D2296" s="62"/>
    </row>
    <row r="2297" spans="3:4" x14ac:dyDescent="0.2">
      <c r="C2297" s="62"/>
      <c r="D2297" s="62"/>
    </row>
    <row r="2298" spans="3:4" x14ac:dyDescent="0.2">
      <c r="C2298" s="62"/>
      <c r="D2298" s="62"/>
    </row>
    <row r="2299" spans="3:4" x14ac:dyDescent="0.2">
      <c r="C2299" s="62"/>
      <c r="D2299" s="62"/>
    </row>
    <row r="2300" spans="3:4" x14ac:dyDescent="0.2">
      <c r="C2300" s="62"/>
      <c r="D2300" s="62"/>
    </row>
    <row r="2301" spans="3:4" x14ac:dyDescent="0.2">
      <c r="C2301" s="62"/>
      <c r="D2301" s="62"/>
    </row>
    <row r="2302" spans="3:4" x14ac:dyDescent="0.2">
      <c r="C2302" s="62"/>
      <c r="D2302" s="62"/>
    </row>
    <row r="2303" spans="3:4" x14ac:dyDescent="0.2">
      <c r="C2303" s="62"/>
      <c r="D2303" s="62"/>
    </row>
    <row r="2304" spans="3:4" x14ac:dyDescent="0.2">
      <c r="C2304" s="62"/>
      <c r="D2304" s="62"/>
    </row>
    <row r="2305" spans="3:4" x14ac:dyDescent="0.2">
      <c r="C2305" s="62"/>
      <c r="D2305" s="62"/>
    </row>
    <row r="2306" spans="3:4" x14ac:dyDescent="0.2">
      <c r="C2306" s="62"/>
      <c r="D2306" s="62"/>
    </row>
    <row r="2307" spans="3:4" x14ac:dyDescent="0.2">
      <c r="C2307" s="62"/>
      <c r="D2307" s="62"/>
    </row>
    <row r="2308" spans="3:4" x14ac:dyDescent="0.2">
      <c r="C2308" s="62"/>
      <c r="D2308" s="62"/>
    </row>
    <row r="2309" spans="3:4" x14ac:dyDescent="0.2">
      <c r="C2309" s="62"/>
      <c r="D2309" s="62"/>
    </row>
    <row r="2310" spans="3:4" x14ac:dyDescent="0.2">
      <c r="C2310" s="62"/>
      <c r="D2310" s="62"/>
    </row>
    <row r="2311" spans="3:4" x14ac:dyDescent="0.2">
      <c r="C2311" s="62"/>
      <c r="D2311" s="62"/>
    </row>
    <row r="2312" spans="3:4" x14ac:dyDescent="0.2">
      <c r="C2312" s="62"/>
      <c r="D2312" s="62"/>
    </row>
    <row r="2313" spans="3:4" x14ac:dyDescent="0.2">
      <c r="C2313" s="62"/>
      <c r="D2313" s="62"/>
    </row>
    <row r="2314" spans="3:4" x14ac:dyDescent="0.2">
      <c r="C2314" s="62"/>
      <c r="D2314" s="62"/>
    </row>
    <row r="2315" spans="3:4" x14ac:dyDescent="0.2">
      <c r="C2315" s="62"/>
      <c r="D2315" s="62"/>
    </row>
    <row r="2316" spans="3:4" x14ac:dyDescent="0.2">
      <c r="C2316" s="62"/>
      <c r="D2316" s="62"/>
    </row>
    <row r="2317" spans="3:4" x14ac:dyDescent="0.2">
      <c r="C2317" s="62"/>
      <c r="D2317" s="62"/>
    </row>
    <row r="2318" spans="3:4" x14ac:dyDescent="0.2">
      <c r="C2318" s="62"/>
      <c r="D2318" s="62"/>
    </row>
    <row r="2319" spans="3:4" x14ac:dyDescent="0.2">
      <c r="C2319" s="62"/>
      <c r="D2319" s="62"/>
    </row>
    <row r="2320" spans="3:4" x14ac:dyDescent="0.2">
      <c r="C2320" s="62"/>
      <c r="D2320" s="62"/>
    </row>
    <row r="2321" spans="3:4" x14ac:dyDescent="0.2">
      <c r="C2321" s="62"/>
      <c r="D2321" s="62"/>
    </row>
    <row r="2322" spans="3:4" x14ac:dyDescent="0.2">
      <c r="C2322" s="62"/>
      <c r="D2322" s="62"/>
    </row>
    <row r="2323" spans="3:4" x14ac:dyDescent="0.2">
      <c r="C2323" s="62"/>
      <c r="D2323" s="62"/>
    </row>
    <row r="2324" spans="3:4" x14ac:dyDescent="0.2">
      <c r="C2324" s="62"/>
      <c r="D2324" s="62"/>
    </row>
    <row r="2325" spans="3:4" x14ac:dyDescent="0.2">
      <c r="C2325" s="62"/>
      <c r="D2325" s="62"/>
    </row>
    <row r="2326" spans="3:4" x14ac:dyDescent="0.2">
      <c r="C2326" s="62"/>
      <c r="D2326" s="62"/>
    </row>
    <row r="2327" spans="3:4" x14ac:dyDescent="0.2">
      <c r="C2327" s="62"/>
      <c r="D2327" s="62"/>
    </row>
    <row r="2328" spans="3:4" x14ac:dyDescent="0.2">
      <c r="C2328" s="62"/>
      <c r="D2328" s="62"/>
    </row>
    <row r="2329" spans="3:4" x14ac:dyDescent="0.2">
      <c r="C2329" s="62"/>
      <c r="D2329" s="62"/>
    </row>
    <row r="2330" spans="3:4" x14ac:dyDescent="0.2">
      <c r="C2330" s="62"/>
      <c r="D2330" s="62"/>
    </row>
    <row r="2331" spans="3:4" x14ac:dyDescent="0.2">
      <c r="C2331" s="62"/>
      <c r="D2331" s="62"/>
    </row>
    <row r="2332" spans="3:4" x14ac:dyDescent="0.2">
      <c r="C2332" s="62"/>
      <c r="D2332" s="62"/>
    </row>
    <row r="2333" spans="3:4" x14ac:dyDescent="0.2">
      <c r="C2333" s="62"/>
      <c r="D2333" s="62"/>
    </row>
    <row r="2334" spans="3:4" x14ac:dyDescent="0.2">
      <c r="C2334" s="62"/>
      <c r="D2334" s="62"/>
    </row>
    <row r="2335" spans="3:4" x14ac:dyDescent="0.2">
      <c r="C2335" s="62"/>
      <c r="D2335" s="62"/>
    </row>
    <row r="2336" spans="3:4" x14ac:dyDescent="0.2">
      <c r="C2336" s="62"/>
      <c r="D2336" s="62"/>
    </row>
    <row r="2337" spans="3:4" x14ac:dyDescent="0.2">
      <c r="C2337" s="62"/>
      <c r="D2337" s="62"/>
    </row>
    <row r="2338" spans="3:4" x14ac:dyDescent="0.2">
      <c r="C2338" s="62"/>
      <c r="D2338" s="62"/>
    </row>
    <row r="2339" spans="3:4" x14ac:dyDescent="0.2">
      <c r="C2339" s="62"/>
      <c r="D2339" s="62"/>
    </row>
    <row r="2340" spans="3:4" x14ac:dyDescent="0.2">
      <c r="C2340" s="62"/>
      <c r="D2340" s="62"/>
    </row>
    <row r="2341" spans="3:4" x14ac:dyDescent="0.2">
      <c r="C2341" s="62"/>
      <c r="D2341" s="62"/>
    </row>
    <row r="2342" spans="3:4" x14ac:dyDescent="0.2">
      <c r="C2342" s="62"/>
      <c r="D2342" s="62"/>
    </row>
    <row r="2343" spans="3:4" x14ac:dyDescent="0.2">
      <c r="C2343" s="62"/>
      <c r="D2343" s="62"/>
    </row>
    <row r="2344" spans="3:4" x14ac:dyDescent="0.2">
      <c r="C2344" s="62"/>
      <c r="D2344" s="62"/>
    </row>
    <row r="2345" spans="3:4" x14ac:dyDescent="0.2">
      <c r="C2345" s="62"/>
      <c r="D2345" s="62"/>
    </row>
    <row r="2346" spans="3:4" x14ac:dyDescent="0.2">
      <c r="C2346" s="62"/>
      <c r="D2346" s="62"/>
    </row>
    <row r="2347" spans="3:4" x14ac:dyDescent="0.2">
      <c r="C2347" s="62"/>
      <c r="D2347" s="62"/>
    </row>
    <row r="2348" spans="3:4" x14ac:dyDescent="0.2">
      <c r="C2348" s="62"/>
      <c r="D2348" s="62"/>
    </row>
    <row r="2349" spans="3:4" x14ac:dyDescent="0.2">
      <c r="C2349" s="62"/>
      <c r="D2349" s="62"/>
    </row>
    <row r="2350" spans="3:4" x14ac:dyDescent="0.2">
      <c r="C2350" s="62"/>
      <c r="D2350" s="62"/>
    </row>
    <row r="2351" spans="3:4" x14ac:dyDescent="0.2">
      <c r="C2351" s="62"/>
      <c r="D2351" s="62"/>
    </row>
    <row r="2352" spans="3:4" x14ac:dyDescent="0.2">
      <c r="C2352" s="62"/>
      <c r="D2352" s="62"/>
    </row>
    <row r="2353" spans="3:4" x14ac:dyDescent="0.2">
      <c r="C2353" s="62"/>
      <c r="D2353" s="62"/>
    </row>
    <row r="2354" spans="3:4" x14ac:dyDescent="0.2">
      <c r="C2354" s="62"/>
      <c r="D2354" s="62"/>
    </row>
    <row r="2355" spans="3:4" x14ac:dyDescent="0.2">
      <c r="C2355" s="62"/>
      <c r="D2355" s="62"/>
    </row>
    <row r="2356" spans="3:4" x14ac:dyDescent="0.2">
      <c r="C2356" s="62"/>
      <c r="D2356" s="62"/>
    </row>
    <row r="2357" spans="3:4" x14ac:dyDescent="0.2">
      <c r="C2357" s="62"/>
      <c r="D2357" s="62"/>
    </row>
    <row r="2358" spans="3:4" x14ac:dyDescent="0.2">
      <c r="C2358" s="62"/>
      <c r="D2358" s="62"/>
    </row>
    <row r="2359" spans="3:4" x14ac:dyDescent="0.2">
      <c r="C2359" s="62"/>
      <c r="D2359" s="62"/>
    </row>
    <row r="2360" spans="3:4" x14ac:dyDescent="0.2">
      <c r="C2360" s="62"/>
      <c r="D2360" s="62"/>
    </row>
    <row r="2361" spans="3:4" x14ac:dyDescent="0.2">
      <c r="C2361" s="62"/>
      <c r="D2361" s="62"/>
    </row>
    <row r="2362" spans="3:4" x14ac:dyDescent="0.2">
      <c r="C2362" s="62"/>
      <c r="D2362" s="62"/>
    </row>
    <row r="2363" spans="3:4" x14ac:dyDescent="0.2">
      <c r="C2363" s="62"/>
      <c r="D2363" s="62"/>
    </row>
    <row r="2364" spans="3:4" x14ac:dyDescent="0.2">
      <c r="C2364" s="62"/>
      <c r="D2364" s="62"/>
    </row>
    <row r="2365" spans="3:4" x14ac:dyDescent="0.2">
      <c r="C2365" s="62"/>
      <c r="D2365" s="62"/>
    </row>
    <row r="2366" spans="3:4" x14ac:dyDescent="0.2">
      <c r="C2366" s="62"/>
      <c r="D2366" s="62"/>
    </row>
    <row r="2367" spans="3:4" x14ac:dyDescent="0.2">
      <c r="C2367" s="62"/>
      <c r="D2367" s="62"/>
    </row>
    <row r="2368" spans="3:4" x14ac:dyDescent="0.2">
      <c r="C2368" s="62"/>
      <c r="D2368" s="62"/>
    </row>
    <row r="2369" spans="3:4" x14ac:dyDescent="0.2">
      <c r="C2369" s="62"/>
      <c r="D2369" s="62"/>
    </row>
    <row r="2370" spans="3:4" x14ac:dyDescent="0.2">
      <c r="C2370" s="62"/>
      <c r="D2370" s="62"/>
    </row>
    <row r="2371" spans="3:4" x14ac:dyDescent="0.2">
      <c r="C2371" s="62"/>
      <c r="D2371" s="62"/>
    </row>
    <row r="2372" spans="3:4" x14ac:dyDescent="0.2">
      <c r="C2372" s="62"/>
      <c r="D2372" s="62"/>
    </row>
    <row r="2373" spans="3:4" x14ac:dyDescent="0.2">
      <c r="C2373" s="62"/>
      <c r="D2373" s="62"/>
    </row>
    <row r="2374" spans="3:4" x14ac:dyDescent="0.2">
      <c r="C2374" s="62"/>
      <c r="D2374" s="62"/>
    </row>
    <row r="2375" spans="3:4" x14ac:dyDescent="0.2">
      <c r="C2375" s="62"/>
      <c r="D2375" s="62"/>
    </row>
    <row r="2376" spans="3:4" x14ac:dyDescent="0.2">
      <c r="C2376" s="62"/>
      <c r="D2376" s="62"/>
    </row>
    <row r="2377" spans="3:4" x14ac:dyDescent="0.2">
      <c r="C2377" s="62"/>
      <c r="D2377" s="62"/>
    </row>
    <row r="2378" spans="3:4" x14ac:dyDescent="0.2">
      <c r="C2378" s="62"/>
      <c r="D2378" s="62"/>
    </row>
    <row r="2379" spans="3:4" x14ac:dyDescent="0.2">
      <c r="C2379" s="62"/>
      <c r="D2379" s="62"/>
    </row>
    <row r="2380" spans="3:4" x14ac:dyDescent="0.2">
      <c r="C2380" s="62"/>
      <c r="D2380" s="62"/>
    </row>
    <row r="2381" spans="3:4" x14ac:dyDescent="0.2">
      <c r="C2381" s="62"/>
      <c r="D2381" s="62"/>
    </row>
    <row r="2382" spans="3:4" x14ac:dyDescent="0.2">
      <c r="C2382" s="62"/>
      <c r="D2382" s="62"/>
    </row>
    <row r="2383" spans="3:4" x14ac:dyDescent="0.2">
      <c r="C2383" s="62"/>
      <c r="D2383" s="62"/>
    </row>
    <row r="2384" spans="3:4" x14ac:dyDescent="0.2">
      <c r="C2384" s="62"/>
      <c r="D2384" s="62"/>
    </row>
    <row r="2385" spans="3:4" x14ac:dyDescent="0.2">
      <c r="C2385" s="62"/>
      <c r="D2385" s="62"/>
    </row>
    <row r="2386" spans="3:4" x14ac:dyDescent="0.2">
      <c r="C2386" s="62"/>
      <c r="D2386" s="62"/>
    </row>
    <row r="2387" spans="3:4" x14ac:dyDescent="0.2">
      <c r="C2387" s="62"/>
      <c r="D2387" s="62"/>
    </row>
    <row r="2388" spans="3:4" x14ac:dyDescent="0.2">
      <c r="C2388" s="62"/>
      <c r="D2388" s="62"/>
    </row>
    <row r="2389" spans="3:4" x14ac:dyDescent="0.2">
      <c r="C2389" s="62"/>
      <c r="D2389" s="62"/>
    </row>
    <row r="2390" spans="3:4" x14ac:dyDescent="0.2">
      <c r="C2390" s="62"/>
      <c r="D2390" s="62"/>
    </row>
    <row r="2391" spans="3:4" x14ac:dyDescent="0.2">
      <c r="C2391" s="62"/>
      <c r="D2391" s="62"/>
    </row>
    <row r="2392" spans="3:4" x14ac:dyDescent="0.2">
      <c r="C2392" s="62"/>
      <c r="D2392" s="62"/>
    </row>
    <row r="2393" spans="3:4" x14ac:dyDescent="0.2">
      <c r="C2393" s="62"/>
      <c r="D2393" s="62"/>
    </row>
    <row r="2394" spans="3:4" x14ac:dyDescent="0.2">
      <c r="C2394" s="62"/>
      <c r="D2394" s="62"/>
    </row>
    <row r="2395" spans="3:4" x14ac:dyDescent="0.2">
      <c r="C2395" s="62"/>
      <c r="D2395" s="62"/>
    </row>
    <row r="2396" spans="3:4" x14ac:dyDescent="0.2">
      <c r="C2396" s="62"/>
      <c r="D2396" s="62"/>
    </row>
    <row r="2397" spans="3:4" x14ac:dyDescent="0.2">
      <c r="C2397" s="62"/>
      <c r="D2397" s="62"/>
    </row>
    <row r="2398" spans="3:4" x14ac:dyDescent="0.2">
      <c r="C2398" s="62"/>
      <c r="D2398" s="62"/>
    </row>
    <row r="2399" spans="3:4" x14ac:dyDescent="0.2">
      <c r="C2399" s="62"/>
      <c r="D2399" s="62"/>
    </row>
    <row r="2400" spans="3:4" x14ac:dyDescent="0.2">
      <c r="C2400" s="62"/>
      <c r="D2400" s="62"/>
    </row>
    <row r="2401" spans="3:4" x14ac:dyDescent="0.2">
      <c r="C2401" s="62"/>
      <c r="D2401" s="62"/>
    </row>
    <row r="2402" spans="3:4" x14ac:dyDescent="0.2">
      <c r="C2402" s="62"/>
      <c r="D2402" s="62"/>
    </row>
    <row r="2403" spans="3:4" x14ac:dyDescent="0.2">
      <c r="C2403" s="62"/>
      <c r="D2403" s="62"/>
    </row>
    <row r="2404" spans="3:4" x14ac:dyDescent="0.2">
      <c r="C2404" s="62"/>
      <c r="D2404" s="62"/>
    </row>
    <row r="2405" spans="3:4" x14ac:dyDescent="0.2">
      <c r="C2405" s="62"/>
      <c r="D2405" s="62"/>
    </row>
    <row r="2406" spans="3:4" x14ac:dyDescent="0.2">
      <c r="C2406" s="62"/>
      <c r="D2406" s="62"/>
    </row>
    <row r="2407" spans="3:4" x14ac:dyDescent="0.2">
      <c r="C2407" s="62"/>
      <c r="D2407" s="62"/>
    </row>
    <row r="2408" spans="3:4" x14ac:dyDescent="0.2">
      <c r="C2408" s="62"/>
      <c r="D2408" s="62"/>
    </row>
    <row r="2409" spans="3:4" x14ac:dyDescent="0.2">
      <c r="C2409" s="62"/>
      <c r="D2409" s="62"/>
    </row>
    <row r="2410" spans="3:4" x14ac:dyDescent="0.2">
      <c r="C2410" s="62"/>
      <c r="D2410" s="62"/>
    </row>
    <row r="2411" spans="3:4" x14ac:dyDescent="0.2">
      <c r="C2411" s="62"/>
      <c r="D2411" s="62"/>
    </row>
    <row r="2412" spans="3:4" x14ac:dyDescent="0.2">
      <c r="C2412" s="62"/>
      <c r="D2412" s="62"/>
    </row>
    <row r="2413" spans="3:4" x14ac:dyDescent="0.2">
      <c r="C2413" s="62"/>
      <c r="D2413" s="62"/>
    </row>
    <row r="2414" spans="3:4" x14ac:dyDescent="0.2">
      <c r="C2414" s="62"/>
      <c r="D2414" s="62"/>
    </row>
    <row r="2415" spans="3:4" x14ac:dyDescent="0.2">
      <c r="C2415" s="62"/>
      <c r="D2415" s="62"/>
    </row>
    <row r="2416" spans="3:4" x14ac:dyDescent="0.2">
      <c r="C2416" s="62"/>
      <c r="D2416" s="62"/>
    </row>
    <row r="2417" spans="3:4" x14ac:dyDescent="0.2">
      <c r="C2417" s="62"/>
      <c r="D2417" s="62"/>
    </row>
    <row r="2418" spans="3:4" x14ac:dyDescent="0.2">
      <c r="C2418" s="62"/>
      <c r="D2418" s="62"/>
    </row>
    <row r="2419" spans="3:4" x14ac:dyDescent="0.2">
      <c r="C2419" s="62"/>
      <c r="D2419" s="62"/>
    </row>
    <row r="2420" spans="3:4" x14ac:dyDescent="0.2">
      <c r="C2420" s="62"/>
      <c r="D2420" s="62"/>
    </row>
    <row r="2421" spans="3:4" x14ac:dyDescent="0.2">
      <c r="C2421" s="62"/>
      <c r="D2421" s="62"/>
    </row>
    <row r="2422" spans="3:4" x14ac:dyDescent="0.2">
      <c r="C2422" s="62"/>
      <c r="D2422" s="62"/>
    </row>
    <row r="2423" spans="3:4" x14ac:dyDescent="0.2">
      <c r="C2423" s="62"/>
      <c r="D2423" s="62"/>
    </row>
    <row r="2424" spans="3:4" x14ac:dyDescent="0.2">
      <c r="C2424" s="62"/>
      <c r="D2424" s="62"/>
    </row>
    <row r="2425" spans="3:4" x14ac:dyDescent="0.2">
      <c r="C2425" s="62"/>
      <c r="D2425" s="62"/>
    </row>
    <row r="2426" spans="3:4" x14ac:dyDescent="0.2">
      <c r="C2426" s="62"/>
      <c r="D2426" s="62"/>
    </row>
    <row r="2427" spans="3:4" x14ac:dyDescent="0.2">
      <c r="C2427" s="62"/>
      <c r="D2427" s="62"/>
    </row>
    <row r="2428" spans="3:4" x14ac:dyDescent="0.2">
      <c r="C2428" s="62"/>
      <c r="D2428" s="62"/>
    </row>
    <row r="2429" spans="3:4" x14ac:dyDescent="0.2">
      <c r="C2429" s="62"/>
      <c r="D2429" s="62"/>
    </row>
    <row r="2430" spans="3:4" x14ac:dyDescent="0.2">
      <c r="C2430" s="62"/>
      <c r="D2430" s="62"/>
    </row>
    <row r="2431" spans="3:4" x14ac:dyDescent="0.2">
      <c r="C2431" s="62"/>
      <c r="D2431" s="62"/>
    </row>
    <row r="2432" spans="3:4" x14ac:dyDescent="0.2">
      <c r="C2432" s="62"/>
      <c r="D2432" s="62"/>
    </row>
    <row r="2433" spans="3:4" x14ac:dyDescent="0.2">
      <c r="C2433" s="62"/>
      <c r="D2433" s="62"/>
    </row>
    <row r="2434" spans="3:4" x14ac:dyDescent="0.2">
      <c r="C2434" s="62"/>
      <c r="D2434" s="62"/>
    </row>
    <row r="2435" spans="3:4" x14ac:dyDescent="0.2">
      <c r="C2435" s="62"/>
      <c r="D2435" s="62"/>
    </row>
    <row r="2436" spans="3:4" x14ac:dyDescent="0.2">
      <c r="C2436" s="62"/>
      <c r="D2436" s="62"/>
    </row>
    <row r="2437" spans="3:4" x14ac:dyDescent="0.2">
      <c r="C2437" s="62"/>
      <c r="D2437" s="62"/>
    </row>
    <row r="2438" spans="3:4" x14ac:dyDescent="0.2">
      <c r="C2438" s="62"/>
      <c r="D2438" s="62"/>
    </row>
    <row r="2439" spans="3:4" x14ac:dyDescent="0.2">
      <c r="C2439" s="62"/>
      <c r="D2439" s="62"/>
    </row>
    <row r="2440" spans="3:4" x14ac:dyDescent="0.2">
      <c r="C2440" s="62"/>
      <c r="D2440" s="62"/>
    </row>
    <row r="2441" spans="3:4" x14ac:dyDescent="0.2">
      <c r="C2441" s="62"/>
      <c r="D2441" s="62"/>
    </row>
    <row r="2442" spans="3:4" x14ac:dyDescent="0.2">
      <c r="C2442" s="62"/>
      <c r="D2442" s="62"/>
    </row>
    <row r="2443" spans="3:4" x14ac:dyDescent="0.2">
      <c r="C2443" s="62"/>
      <c r="D2443" s="62"/>
    </row>
    <row r="2444" spans="3:4" x14ac:dyDescent="0.2">
      <c r="C2444" s="62"/>
      <c r="D2444" s="62"/>
    </row>
    <row r="2445" spans="3:4" x14ac:dyDescent="0.2">
      <c r="C2445" s="62"/>
      <c r="D2445" s="62"/>
    </row>
    <row r="2446" spans="3:4" x14ac:dyDescent="0.2">
      <c r="C2446" s="62"/>
      <c r="D2446" s="62"/>
    </row>
    <row r="2447" spans="3:4" x14ac:dyDescent="0.2">
      <c r="C2447" s="62"/>
      <c r="D2447" s="62"/>
    </row>
    <row r="2448" spans="3:4" x14ac:dyDescent="0.2">
      <c r="C2448" s="62"/>
      <c r="D2448" s="62"/>
    </row>
    <row r="2449" spans="3:4" x14ac:dyDescent="0.2">
      <c r="C2449" s="62"/>
      <c r="D2449" s="62"/>
    </row>
    <row r="2450" spans="3:4" x14ac:dyDescent="0.2">
      <c r="C2450" s="62"/>
      <c r="D2450" s="62"/>
    </row>
    <row r="2451" spans="3:4" x14ac:dyDescent="0.2">
      <c r="C2451" s="62"/>
      <c r="D2451" s="62"/>
    </row>
    <row r="2452" spans="3:4" x14ac:dyDescent="0.2">
      <c r="C2452" s="62"/>
      <c r="D2452" s="62"/>
    </row>
    <row r="2453" spans="3:4" x14ac:dyDescent="0.2">
      <c r="C2453" s="62"/>
      <c r="D2453" s="62"/>
    </row>
    <row r="2454" spans="3:4" x14ac:dyDescent="0.2">
      <c r="C2454" s="62"/>
      <c r="D2454" s="62"/>
    </row>
    <row r="2455" spans="3:4" x14ac:dyDescent="0.2">
      <c r="C2455" s="62"/>
      <c r="D2455" s="62"/>
    </row>
    <row r="2456" spans="3:4" x14ac:dyDescent="0.2">
      <c r="C2456" s="62"/>
      <c r="D2456" s="62"/>
    </row>
    <row r="2457" spans="3:4" x14ac:dyDescent="0.2">
      <c r="C2457" s="62"/>
      <c r="D2457" s="62"/>
    </row>
    <row r="2458" spans="3:4" x14ac:dyDescent="0.2">
      <c r="C2458" s="62"/>
      <c r="D2458" s="62"/>
    </row>
    <row r="2459" spans="3:4" x14ac:dyDescent="0.2">
      <c r="C2459" s="62"/>
      <c r="D2459" s="62"/>
    </row>
    <row r="2460" spans="3:4" x14ac:dyDescent="0.2">
      <c r="C2460" s="62"/>
      <c r="D2460" s="62"/>
    </row>
    <row r="2461" spans="3:4" x14ac:dyDescent="0.2">
      <c r="C2461" s="62"/>
      <c r="D2461" s="62"/>
    </row>
    <row r="2462" spans="3:4" x14ac:dyDescent="0.2">
      <c r="C2462" s="62"/>
      <c r="D2462" s="62"/>
    </row>
    <row r="2463" spans="3:4" x14ac:dyDescent="0.2">
      <c r="C2463" s="62"/>
      <c r="D2463" s="62"/>
    </row>
    <row r="2464" spans="3:4" x14ac:dyDescent="0.2">
      <c r="C2464" s="62"/>
      <c r="D2464" s="62"/>
    </row>
    <row r="2465" spans="3:4" x14ac:dyDescent="0.2">
      <c r="C2465" s="62"/>
      <c r="D2465" s="62"/>
    </row>
    <row r="2466" spans="3:4" x14ac:dyDescent="0.2">
      <c r="C2466" s="62"/>
      <c r="D2466" s="62"/>
    </row>
    <row r="2467" spans="3:4" x14ac:dyDescent="0.2">
      <c r="C2467" s="62"/>
      <c r="D2467" s="62"/>
    </row>
    <row r="2468" spans="3:4" x14ac:dyDescent="0.2">
      <c r="C2468" s="62"/>
      <c r="D2468" s="62"/>
    </row>
    <row r="2469" spans="3:4" x14ac:dyDescent="0.2">
      <c r="C2469" s="62"/>
      <c r="D2469" s="62"/>
    </row>
    <row r="2470" spans="3:4" x14ac:dyDescent="0.2">
      <c r="C2470" s="62"/>
      <c r="D2470" s="62"/>
    </row>
    <row r="2471" spans="3:4" x14ac:dyDescent="0.2">
      <c r="C2471" s="62"/>
      <c r="D2471" s="62"/>
    </row>
    <row r="2472" spans="3:4" x14ac:dyDescent="0.2">
      <c r="C2472" s="62"/>
      <c r="D2472" s="62"/>
    </row>
    <row r="2473" spans="3:4" x14ac:dyDescent="0.2">
      <c r="C2473" s="62"/>
      <c r="D2473" s="62"/>
    </row>
    <row r="2474" spans="3:4" x14ac:dyDescent="0.2">
      <c r="C2474" s="62"/>
      <c r="D2474" s="62"/>
    </row>
    <row r="2475" spans="3:4" x14ac:dyDescent="0.2">
      <c r="C2475" s="62"/>
      <c r="D2475" s="62"/>
    </row>
    <row r="2476" spans="3:4" x14ac:dyDescent="0.2">
      <c r="C2476" s="62"/>
      <c r="D2476" s="62"/>
    </row>
    <row r="2477" spans="3:4" x14ac:dyDescent="0.2">
      <c r="C2477" s="62"/>
      <c r="D2477" s="62"/>
    </row>
    <row r="2478" spans="3:4" x14ac:dyDescent="0.2">
      <c r="C2478" s="62"/>
      <c r="D2478" s="62"/>
    </row>
    <row r="2479" spans="3:4" x14ac:dyDescent="0.2">
      <c r="C2479" s="62"/>
      <c r="D2479" s="62"/>
    </row>
    <row r="2480" spans="3:4" x14ac:dyDescent="0.2">
      <c r="C2480" s="62"/>
      <c r="D2480" s="62"/>
    </row>
    <row r="2481" spans="3:4" x14ac:dyDescent="0.2">
      <c r="C2481" s="62"/>
      <c r="D2481" s="62"/>
    </row>
    <row r="2482" spans="3:4" x14ac:dyDescent="0.2">
      <c r="C2482" s="62"/>
      <c r="D2482" s="62"/>
    </row>
    <row r="2483" spans="3:4" x14ac:dyDescent="0.2">
      <c r="C2483" s="62"/>
      <c r="D2483" s="62"/>
    </row>
    <row r="2484" spans="3:4" x14ac:dyDescent="0.2">
      <c r="C2484" s="62"/>
      <c r="D2484" s="62"/>
    </row>
    <row r="2485" spans="3:4" x14ac:dyDescent="0.2">
      <c r="C2485" s="62"/>
      <c r="D2485" s="62"/>
    </row>
    <row r="2486" spans="3:4" x14ac:dyDescent="0.2">
      <c r="C2486" s="62"/>
      <c r="D2486" s="62"/>
    </row>
    <row r="2487" spans="3:4" x14ac:dyDescent="0.2">
      <c r="C2487" s="62"/>
      <c r="D2487" s="62"/>
    </row>
    <row r="2488" spans="3:4" x14ac:dyDescent="0.2">
      <c r="C2488" s="62"/>
      <c r="D2488" s="62"/>
    </row>
    <row r="2489" spans="3:4" x14ac:dyDescent="0.2">
      <c r="C2489" s="62"/>
      <c r="D2489" s="62"/>
    </row>
    <row r="2490" spans="3:4" x14ac:dyDescent="0.2">
      <c r="C2490" s="62"/>
      <c r="D2490" s="62"/>
    </row>
    <row r="2491" spans="3:4" x14ac:dyDescent="0.2">
      <c r="C2491" s="62"/>
      <c r="D2491" s="62"/>
    </row>
    <row r="2492" spans="3:4" x14ac:dyDescent="0.2">
      <c r="C2492" s="62"/>
      <c r="D2492" s="62"/>
    </row>
    <row r="2493" spans="3:4" x14ac:dyDescent="0.2">
      <c r="C2493" s="62"/>
      <c r="D2493" s="62"/>
    </row>
    <row r="2494" spans="3:4" x14ac:dyDescent="0.2">
      <c r="C2494" s="62"/>
      <c r="D2494" s="62"/>
    </row>
    <row r="2495" spans="3:4" x14ac:dyDescent="0.2">
      <c r="C2495" s="62"/>
      <c r="D2495" s="62"/>
    </row>
    <row r="2496" spans="3:4" x14ac:dyDescent="0.2">
      <c r="C2496" s="62"/>
      <c r="D2496" s="62"/>
    </row>
    <row r="2497" spans="3:4" x14ac:dyDescent="0.2">
      <c r="C2497" s="62"/>
      <c r="D2497" s="62"/>
    </row>
    <row r="2498" spans="3:4" x14ac:dyDescent="0.2">
      <c r="C2498" s="62"/>
      <c r="D2498" s="62"/>
    </row>
    <row r="2499" spans="3:4" x14ac:dyDescent="0.2">
      <c r="C2499" s="62"/>
      <c r="D2499" s="62"/>
    </row>
    <row r="2500" spans="3:4" x14ac:dyDescent="0.2">
      <c r="C2500" s="62"/>
      <c r="D2500" s="62"/>
    </row>
    <row r="2501" spans="3:4" x14ac:dyDescent="0.2">
      <c r="C2501" s="62"/>
      <c r="D2501" s="62"/>
    </row>
    <row r="2502" spans="3:4" x14ac:dyDescent="0.2">
      <c r="C2502" s="62"/>
      <c r="D2502" s="62"/>
    </row>
    <row r="2503" spans="3:4" x14ac:dyDescent="0.2">
      <c r="C2503" s="62"/>
      <c r="D2503" s="62"/>
    </row>
    <row r="2504" spans="3:4" x14ac:dyDescent="0.2">
      <c r="C2504" s="62"/>
      <c r="D2504" s="62"/>
    </row>
    <row r="2505" spans="3:4" x14ac:dyDescent="0.2">
      <c r="C2505" s="62"/>
      <c r="D2505" s="62"/>
    </row>
    <row r="2506" spans="3:4" x14ac:dyDescent="0.2">
      <c r="C2506" s="62"/>
      <c r="D2506" s="62"/>
    </row>
    <row r="2507" spans="3:4" x14ac:dyDescent="0.2">
      <c r="C2507" s="62"/>
      <c r="D2507" s="62"/>
    </row>
    <row r="2508" spans="3:4" x14ac:dyDescent="0.2">
      <c r="C2508" s="62"/>
      <c r="D2508" s="62"/>
    </row>
    <row r="2509" spans="3:4" x14ac:dyDescent="0.2">
      <c r="C2509" s="62"/>
      <c r="D2509" s="62"/>
    </row>
    <row r="2510" spans="3:4" x14ac:dyDescent="0.2">
      <c r="C2510" s="62"/>
      <c r="D2510" s="62"/>
    </row>
    <row r="2511" spans="3:4" x14ac:dyDescent="0.2">
      <c r="C2511" s="62"/>
      <c r="D2511" s="62"/>
    </row>
    <row r="2512" spans="3:4" x14ac:dyDescent="0.2">
      <c r="C2512" s="62"/>
      <c r="D2512" s="62"/>
    </row>
    <row r="2513" spans="3:4" x14ac:dyDescent="0.2">
      <c r="C2513" s="62"/>
      <c r="D2513" s="62"/>
    </row>
    <row r="2514" spans="3:4" x14ac:dyDescent="0.2">
      <c r="C2514" s="62"/>
      <c r="D2514" s="62"/>
    </row>
    <row r="2515" spans="3:4" x14ac:dyDescent="0.2">
      <c r="C2515" s="62"/>
      <c r="D2515" s="62"/>
    </row>
    <row r="2516" spans="3:4" x14ac:dyDescent="0.2">
      <c r="C2516" s="62"/>
      <c r="D2516" s="62"/>
    </row>
    <row r="2517" spans="3:4" x14ac:dyDescent="0.2">
      <c r="C2517" s="62"/>
      <c r="D2517" s="62"/>
    </row>
    <row r="2518" spans="3:4" x14ac:dyDescent="0.2">
      <c r="C2518" s="62"/>
      <c r="D2518" s="62"/>
    </row>
    <row r="2519" spans="3:4" x14ac:dyDescent="0.2">
      <c r="C2519" s="62"/>
      <c r="D2519" s="62"/>
    </row>
    <row r="2520" spans="3:4" x14ac:dyDescent="0.2">
      <c r="C2520" s="62"/>
      <c r="D2520" s="62"/>
    </row>
    <row r="2521" spans="3:4" x14ac:dyDescent="0.2">
      <c r="C2521" s="62"/>
      <c r="D2521" s="62"/>
    </row>
    <row r="2522" spans="3:4" x14ac:dyDescent="0.2">
      <c r="C2522" s="62"/>
      <c r="D2522" s="62"/>
    </row>
    <row r="2523" spans="3:4" x14ac:dyDescent="0.2">
      <c r="C2523" s="62"/>
      <c r="D2523" s="62"/>
    </row>
    <row r="2524" spans="3:4" x14ac:dyDescent="0.2">
      <c r="C2524" s="62"/>
      <c r="D2524" s="62"/>
    </row>
    <row r="2525" spans="3:4" x14ac:dyDescent="0.2">
      <c r="C2525" s="62"/>
      <c r="D2525" s="62"/>
    </row>
    <row r="2526" spans="3:4" x14ac:dyDescent="0.2">
      <c r="C2526" s="62"/>
      <c r="D2526" s="62"/>
    </row>
    <row r="2527" spans="3:4" x14ac:dyDescent="0.2">
      <c r="C2527" s="62"/>
      <c r="D2527" s="62"/>
    </row>
    <row r="2528" spans="3:4" x14ac:dyDescent="0.2">
      <c r="C2528" s="62"/>
      <c r="D2528" s="62"/>
    </row>
    <row r="2529" spans="3:4" x14ac:dyDescent="0.2">
      <c r="C2529" s="62"/>
      <c r="D2529" s="62"/>
    </row>
    <row r="2530" spans="3:4" x14ac:dyDescent="0.2">
      <c r="C2530" s="62"/>
      <c r="D2530" s="62"/>
    </row>
    <row r="2531" spans="3:4" x14ac:dyDescent="0.2">
      <c r="C2531" s="62"/>
      <c r="D2531" s="62"/>
    </row>
    <row r="2532" spans="3:4" x14ac:dyDescent="0.2">
      <c r="C2532" s="62"/>
      <c r="D2532" s="62"/>
    </row>
    <row r="2533" spans="3:4" x14ac:dyDescent="0.2">
      <c r="C2533" s="62"/>
      <c r="D2533" s="62"/>
    </row>
    <row r="2534" spans="3:4" x14ac:dyDescent="0.2">
      <c r="C2534" s="62"/>
      <c r="D2534" s="62"/>
    </row>
    <row r="2535" spans="3:4" x14ac:dyDescent="0.2">
      <c r="C2535" s="62"/>
      <c r="D2535" s="62"/>
    </row>
    <row r="2536" spans="3:4" x14ac:dyDescent="0.2">
      <c r="C2536" s="62"/>
      <c r="D2536" s="62"/>
    </row>
    <row r="2537" spans="3:4" x14ac:dyDescent="0.2">
      <c r="C2537" s="62"/>
      <c r="D2537" s="62"/>
    </row>
    <row r="2538" spans="3:4" x14ac:dyDescent="0.2">
      <c r="C2538" s="62"/>
      <c r="D2538" s="62"/>
    </row>
    <row r="2539" spans="3:4" x14ac:dyDescent="0.2">
      <c r="C2539" s="62"/>
      <c r="D2539" s="62"/>
    </row>
    <row r="2540" spans="3:4" x14ac:dyDescent="0.2">
      <c r="C2540" s="62"/>
      <c r="D2540" s="62"/>
    </row>
    <row r="2541" spans="3:4" x14ac:dyDescent="0.2">
      <c r="C2541" s="62"/>
      <c r="D2541" s="62"/>
    </row>
    <row r="2542" spans="3:4" x14ac:dyDescent="0.2">
      <c r="C2542" s="62"/>
      <c r="D2542" s="62"/>
    </row>
    <row r="2543" spans="3:4" x14ac:dyDescent="0.2">
      <c r="C2543" s="62"/>
      <c r="D2543" s="62"/>
    </row>
    <row r="2544" spans="3:4" x14ac:dyDescent="0.2">
      <c r="C2544" s="62"/>
      <c r="D2544" s="62"/>
    </row>
    <row r="2545" spans="3:4" x14ac:dyDescent="0.2">
      <c r="C2545" s="62"/>
      <c r="D2545" s="62"/>
    </row>
    <row r="2546" spans="3:4" x14ac:dyDescent="0.2">
      <c r="C2546" s="62"/>
      <c r="D2546" s="62"/>
    </row>
    <row r="2547" spans="3:4" x14ac:dyDescent="0.2">
      <c r="C2547" s="62"/>
      <c r="D2547" s="62"/>
    </row>
    <row r="2548" spans="3:4" x14ac:dyDescent="0.2">
      <c r="C2548" s="62"/>
      <c r="D2548" s="62"/>
    </row>
    <row r="2549" spans="3:4" x14ac:dyDescent="0.2">
      <c r="C2549" s="62"/>
      <c r="D2549" s="62"/>
    </row>
    <row r="2550" spans="3:4" x14ac:dyDescent="0.2">
      <c r="C2550" s="62"/>
      <c r="D2550" s="62"/>
    </row>
    <row r="2551" spans="3:4" x14ac:dyDescent="0.2">
      <c r="C2551" s="62"/>
      <c r="D2551" s="62"/>
    </row>
    <row r="2552" spans="3:4" x14ac:dyDescent="0.2">
      <c r="C2552" s="62"/>
      <c r="D2552" s="62"/>
    </row>
    <row r="2553" spans="3:4" x14ac:dyDescent="0.2">
      <c r="C2553" s="62"/>
      <c r="D2553" s="62"/>
    </row>
    <row r="2554" spans="3:4" x14ac:dyDescent="0.2">
      <c r="C2554" s="62"/>
      <c r="D2554" s="62"/>
    </row>
    <row r="2555" spans="3:4" x14ac:dyDescent="0.2">
      <c r="C2555" s="62"/>
      <c r="D2555" s="62"/>
    </row>
    <row r="2556" spans="3:4" x14ac:dyDescent="0.2">
      <c r="C2556" s="62"/>
      <c r="D2556" s="62"/>
    </row>
    <row r="2557" spans="3:4" x14ac:dyDescent="0.2">
      <c r="C2557" s="62"/>
      <c r="D2557" s="62"/>
    </row>
    <row r="2558" spans="3:4" x14ac:dyDescent="0.2">
      <c r="C2558" s="62"/>
      <c r="D2558" s="62"/>
    </row>
    <row r="2559" spans="3:4" x14ac:dyDescent="0.2">
      <c r="C2559" s="62"/>
      <c r="D2559" s="62"/>
    </row>
    <row r="2560" spans="3:4" x14ac:dyDescent="0.2">
      <c r="C2560" s="62"/>
      <c r="D2560" s="62"/>
    </row>
    <row r="2561" spans="3:4" x14ac:dyDescent="0.2">
      <c r="C2561" s="62"/>
      <c r="D2561" s="62"/>
    </row>
    <row r="2562" spans="3:4" x14ac:dyDescent="0.2">
      <c r="C2562" s="62"/>
      <c r="D2562" s="62"/>
    </row>
    <row r="2563" spans="3:4" x14ac:dyDescent="0.2">
      <c r="C2563" s="62"/>
      <c r="D2563" s="62"/>
    </row>
    <row r="2564" spans="3:4" x14ac:dyDescent="0.2">
      <c r="C2564" s="62"/>
      <c r="D2564" s="62"/>
    </row>
    <row r="2565" spans="3:4" x14ac:dyDescent="0.2">
      <c r="C2565" s="62"/>
      <c r="D2565" s="62"/>
    </row>
    <row r="2566" spans="3:4" x14ac:dyDescent="0.2">
      <c r="C2566" s="62"/>
      <c r="D2566" s="62"/>
    </row>
    <row r="2567" spans="3:4" x14ac:dyDescent="0.2">
      <c r="C2567" s="62"/>
      <c r="D2567" s="62"/>
    </row>
    <row r="2568" spans="3:4" x14ac:dyDescent="0.2">
      <c r="C2568" s="62"/>
      <c r="D2568" s="62"/>
    </row>
    <row r="2569" spans="3:4" x14ac:dyDescent="0.2">
      <c r="C2569" s="62"/>
      <c r="D2569" s="62"/>
    </row>
    <row r="2570" spans="3:4" x14ac:dyDescent="0.2">
      <c r="C2570" s="62"/>
      <c r="D2570" s="62"/>
    </row>
    <row r="2571" spans="3:4" x14ac:dyDescent="0.2">
      <c r="C2571" s="62"/>
      <c r="D2571" s="62"/>
    </row>
    <row r="2572" spans="3:4" x14ac:dyDescent="0.2">
      <c r="C2572" s="62"/>
      <c r="D2572" s="62"/>
    </row>
    <row r="2573" spans="3:4" x14ac:dyDescent="0.2">
      <c r="C2573" s="62"/>
      <c r="D2573" s="62"/>
    </row>
    <row r="2574" spans="3:4" x14ac:dyDescent="0.2">
      <c r="C2574" s="62"/>
      <c r="D2574" s="62"/>
    </row>
    <row r="2575" spans="3:4" x14ac:dyDescent="0.2">
      <c r="C2575" s="62"/>
      <c r="D2575" s="62"/>
    </row>
    <row r="2576" spans="3:4" x14ac:dyDescent="0.2">
      <c r="C2576" s="62"/>
      <c r="D2576" s="62"/>
    </row>
    <row r="2577" spans="3:4" x14ac:dyDescent="0.2">
      <c r="C2577" s="62"/>
      <c r="D2577" s="62"/>
    </row>
    <row r="2578" spans="3:4" x14ac:dyDescent="0.2">
      <c r="C2578" s="62"/>
      <c r="D2578" s="62"/>
    </row>
    <row r="2579" spans="3:4" x14ac:dyDescent="0.2">
      <c r="C2579" s="62"/>
      <c r="D2579" s="62"/>
    </row>
    <row r="2580" spans="3:4" x14ac:dyDescent="0.2">
      <c r="C2580" s="62"/>
      <c r="D2580" s="62"/>
    </row>
    <row r="2581" spans="3:4" x14ac:dyDescent="0.2">
      <c r="C2581" s="62"/>
      <c r="D2581" s="62"/>
    </row>
    <row r="2582" spans="3:4" x14ac:dyDescent="0.2">
      <c r="C2582" s="62"/>
      <c r="D2582" s="62"/>
    </row>
    <row r="2583" spans="3:4" x14ac:dyDescent="0.2">
      <c r="C2583" s="62"/>
      <c r="D2583" s="62"/>
    </row>
    <row r="2584" spans="3:4" x14ac:dyDescent="0.2">
      <c r="C2584" s="62"/>
      <c r="D2584" s="62"/>
    </row>
    <row r="2585" spans="3:4" x14ac:dyDescent="0.2">
      <c r="C2585" s="62"/>
      <c r="D2585" s="62"/>
    </row>
    <row r="2586" spans="3:4" x14ac:dyDescent="0.2">
      <c r="C2586" s="62"/>
      <c r="D2586" s="62"/>
    </row>
    <row r="2587" spans="3:4" x14ac:dyDescent="0.2">
      <c r="C2587" s="62"/>
      <c r="D2587" s="62"/>
    </row>
    <row r="2588" spans="3:4" x14ac:dyDescent="0.2">
      <c r="C2588" s="62"/>
      <c r="D2588" s="62"/>
    </row>
    <row r="2589" spans="3:4" x14ac:dyDescent="0.2">
      <c r="C2589" s="62"/>
      <c r="D2589" s="62"/>
    </row>
    <row r="2590" spans="3:4" x14ac:dyDescent="0.2">
      <c r="C2590" s="62"/>
      <c r="D2590" s="62"/>
    </row>
    <row r="2591" spans="3:4" x14ac:dyDescent="0.2">
      <c r="C2591" s="62"/>
      <c r="D2591" s="62"/>
    </row>
    <row r="2592" spans="3:4" x14ac:dyDescent="0.2">
      <c r="C2592" s="62"/>
      <c r="D2592" s="62"/>
    </row>
    <row r="2593" spans="3:4" x14ac:dyDescent="0.2">
      <c r="C2593" s="62"/>
      <c r="D2593" s="62"/>
    </row>
    <row r="2594" spans="3:4" x14ac:dyDescent="0.2">
      <c r="C2594" s="62"/>
      <c r="D2594" s="62"/>
    </row>
    <row r="2595" spans="3:4" x14ac:dyDescent="0.2">
      <c r="C2595" s="62"/>
      <c r="D2595" s="62"/>
    </row>
    <row r="2596" spans="3:4" x14ac:dyDescent="0.2">
      <c r="C2596" s="62"/>
      <c r="D2596" s="62"/>
    </row>
    <row r="2597" spans="3:4" x14ac:dyDescent="0.2">
      <c r="C2597" s="62"/>
      <c r="D2597" s="62"/>
    </row>
    <row r="2598" spans="3:4" x14ac:dyDescent="0.2">
      <c r="C2598" s="62"/>
      <c r="D2598" s="62"/>
    </row>
    <row r="2599" spans="3:4" x14ac:dyDescent="0.2">
      <c r="C2599" s="62"/>
      <c r="D2599" s="62"/>
    </row>
    <row r="2600" spans="3:4" x14ac:dyDescent="0.2">
      <c r="C2600" s="62"/>
      <c r="D2600" s="62"/>
    </row>
    <row r="2601" spans="3:4" x14ac:dyDescent="0.2">
      <c r="C2601" s="62"/>
      <c r="D2601" s="62"/>
    </row>
    <row r="2602" spans="3:4" x14ac:dyDescent="0.2">
      <c r="C2602" s="62"/>
      <c r="D2602" s="62"/>
    </row>
    <row r="2603" spans="3:4" x14ac:dyDescent="0.2">
      <c r="C2603" s="62"/>
      <c r="D2603" s="62"/>
    </row>
    <row r="2604" spans="3:4" x14ac:dyDescent="0.2">
      <c r="C2604" s="62"/>
      <c r="D2604" s="62"/>
    </row>
    <row r="2605" spans="3:4" x14ac:dyDescent="0.2">
      <c r="C2605" s="62"/>
      <c r="D2605" s="62"/>
    </row>
    <row r="2606" spans="3:4" x14ac:dyDescent="0.2">
      <c r="C2606" s="62"/>
      <c r="D2606" s="62"/>
    </row>
    <row r="2607" spans="3:4" x14ac:dyDescent="0.2">
      <c r="C2607" s="62"/>
      <c r="D2607" s="62"/>
    </row>
    <row r="2608" spans="3:4" x14ac:dyDescent="0.2">
      <c r="C2608" s="62"/>
      <c r="D2608" s="62"/>
    </row>
    <row r="2609" spans="3:4" x14ac:dyDescent="0.2">
      <c r="C2609" s="62"/>
      <c r="D2609" s="62"/>
    </row>
    <row r="2610" spans="3:4" x14ac:dyDescent="0.2">
      <c r="C2610" s="62"/>
      <c r="D2610" s="62"/>
    </row>
    <row r="2611" spans="3:4" x14ac:dyDescent="0.2">
      <c r="C2611" s="62"/>
      <c r="D2611" s="62"/>
    </row>
    <row r="2612" spans="3:4" x14ac:dyDescent="0.2">
      <c r="C2612" s="62"/>
      <c r="D2612" s="62"/>
    </row>
    <row r="2613" spans="3:4" x14ac:dyDescent="0.2">
      <c r="C2613" s="62"/>
      <c r="D2613" s="62"/>
    </row>
    <row r="2614" spans="3:4" x14ac:dyDescent="0.2">
      <c r="C2614" s="62"/>
      <c r="D2614" s="62"/>
    </row>
    <row r="2615" spans="3:4" x14ac:dyDescent="0.2">
      <c r="C2615" s="62"/>
      <c r="D2615" s="62"/>
    </row>
    <row r="2616" spans="3:4" x14ac:dyDescent="0.2">
      <c r="C2616" s="62"/>
      <c r="D2616" s="62"/>
    </row>
    <row r="2617" spans="3:4" x14ac:dyDescent="0.2">
      <c r="C2617" s="62"/>
      <c r="D2617" s="62"/>
    </row>
    <row r="2618" spans="3:4" x14ac:dyDescent="0.2">
      <c r="C2618" s="62"/>
      <c r="D2618" s="62"/>
    </row>
    <row r="2619" spans="3:4" x14ac:dyDescent="0.2">
      <c r="C2619" s="62"/>
      <c r="D2619" s="62"/>
    </row>
    <row r="2620" spans="3:4" x14ac:dyDescent="0.2">
      <c r="C2620" s="62"/>
      <c r="D2620" s="62"/>
    </row>
    <row r="2621" spans="3:4" x14ac:dyDescent="0.2">
      <c r="C2621" s="62"/>
      <c r="D2621" s="62"/>
    </row>
    <row r="2622" spans="3:4" x14ac:dyDescent="0.2">
      <c r="C2622" s="62"/>
      <c r="D2622" s="62"/>
    </row>
    <row r="2623" spans="3:4" x14ac:dyDescent="0.2">
      <c r="C2623" s="62"/>
      <c r="D2623" s="62"/>
    </row>
    <row r="2624" spans="3:4" x14ac:dyDescent="0.2">
      <c r="C2624" s="62"/>
      <c r="D2624" s="62"/>
    </row>
    <row r="2625" spans="3:4" x14ac:dyDescent="0.2">
      <c r="C2625" s="62"/>
      <c r="D2625" s="62"/>
    </row>
    <row r="2626" spans="3:4" x14ac:dyDescent="0.2">
      <c r="C2626" s="62"/>
      <c r="D2626" s="62"/>
    </row>
    <row r="2627" spans="3:4" x14ac:dyDescent="0.2">
      <c r="C2627" s="62"/>
      <c r="D2627" s="62"/>
    </row>
    <row r="2628" spans="3:4" x14ac:dyDescent="0.2">
      <c r="C2628" s="62"/>
      <c r="D2628" s="62"/>
    </row>
    <row r="2629" spans="3:4" x14ac:dyDescent="0.2">
      <c r="C2629" s="62"/>
      <c r="D2629" s="62"/>
    </row>
    <row r="2630" spans="3:4" x14ac:dyDescent="0.2">
      <c r="C2630" s="62"/>
      <c r="D2630" s="62"/>
    </row>
    <row r="2631" spans="3:4" x14ac:dyDescent="0.2">
      <c r="C2631" s="62"/>
      <c r="D2631" s="62"/>
    </row>
    <row r="2632" spans="3:4" x14ac:dyDescent="0.2">
      <c r="C2632" s="62"/>
      <c r="D2632" s="62"/>
    </row>
    <row r="2633" spans="3:4" x14ac:dyDescent="0.2">
      <c r="C2633" s="62"/>
      <c r="D2633" s="62"/>
    </row>
    <row r="2634" spans="3:4" x14ac:dyDescent="0.2">
      <c r="C2634" s="62"/>
      <c r="D2634" s="62"/>
    </row>
    <row r="2635" spans="3:4" x14ac:dyDescent="0.2">
      <c r="C2635" s="62"/>
      <c r="D2635" s="62"/>
    </row>
    <row r="2636" spans="3:4" x14ac:dyDescent="0.2">
      <c r="C2636" s="62"/>
      <c r="D2636" s="62"/>
    </row>
    <row r="2637" spans="3:4" x14ac:dyDescent="0.2">
      <c r="C2637" s="62"/>
      <c r="D2637" s="62"/>
    </row>
    <row r="2638" spans="3:4" x14ac:dyDescent="0.2">
      <c r="C2638" s="62"/>
      <c r="D2638" s="62"/>
    </row>
    <row r="2639" spans="3:4" x14ac:dyDescent="0.2">
      <c r="C2639" s="62"/>
      <c r="D2639" s="62"/>
    </row>
    <row r="2640" spans="3:4" x14ac:dyDescent="0.2">
      <c r="C2640" s="62"/>
      <c r="D2640" s="62"/>
    </row>
    <row r="2641" spans="3:4" x14ac:dyDescent="0.2">
      <c r="C2641" s="62"/>
      <c r="D2641" s="62"/>
    </row>
    <row r="2642" spans="3:4" x14ac:dyDescent="0.2">
      <c r="C2642" s="62"/>
      <c r="D2642" s="62"/>
    </row>
    <row r="2643" spans="3:4" x14ac:dyDescent="0.2">
      <c r="C2643" s="62"/>
      <c r="D2643" s="62"/>
    </row>
    <row r="2644" spans="3:4" x14ac:dyDescent="0.2">
      <c r="C2644" s="62"/>
      <c r="D2644" s="62"/>
    </row>
    <row r="2645" spans="3:4" x14ac:dyDescent="0.2">
      <c r="C2645" s="62"/>
      <c r="D2645" s="62"/>
    </row>
    <row r="2646" spans="3:4" x14ac:dyDescent="0.2">
      <c r="C2646" s="62"/>
      <c r="D2646" s="62"/>
    </row>
    <row r="2647" spans="3:4" x14ac:dyDescent="0.2">
      <c r="C2647" s="62"/>
      <c r="D2647" s="62"/>
    </row>
    <row r="2648" spans="3:4" x14ac:dyDescent="0.2">
      <c r="C2648" s="62"/>
      <c r="D2648" s="62"/>
    </row>
    <row r="2649" spans="3:4" x14ac:dyDescent="0.2">
      <c r="C2649" s="62"/>
      <c r="D2649" s="62"/>
    </row>
    <row r="2650" spans="3:4" x14ac:dyDescent="0.2">
      <c r="C2650" s="62"/>
      <c r="D2650" s="62"/>
    </row>
    <row r="2651" spans="3:4" x14ac:dyDescent="0.2">
      <c r="C2651" s="62"/>
      <c r="D2651" s="62"/>
    </row>
    <row r="2652" spans="3:4" x14ac:dyDescent="0.2">
      <c r="C2652" s="62"/>
      <c r="D2652" s="62"/>
    </row>
    <row r="2653" spans="3:4" x14ac:dyDescent="0.2">
      <c r="C2653" s="62"/>
      <c r="D2653" s="62"/>
    </row>
    <row r="2654" spans="3:4" x14ac:dyDescent="0.2">
      <c r="C2654" s="62"/>
      <c r="D2654" s="62"/>
    </row>
    <row r="2655" spans="3:4" x14ac:dyDescent="0.2">
      <c r="C2655" s="62"/>
      <c r="D2655" s="62"/>
    </row>
    <row r="2656" spans="3:4" x14ac:dyDescent="0.2">
      <c r="C2656" s="62"/>
      <c r="D2656" s="62"/>
    </row>
    <row r="2657" spans="3:4" x14ac:dyDescent="0.2">
      <c r="C2657" s="62"/>
      <c r="D2657" s="62"/>
    </row>
    <row r="2658" spans="3:4" x14ac:dyDescent="0.2">
      <c r="C2658" s="62"/>
      <c r="D2658" s="62"/>
    </row>
    <row r="2659" spans="3:4" x14ac:dyDescent="0.2">
      <c r="C2659" s="62"/>
      <c r="D2659" s="62"/>
    </row>
    <row r="2660" spans="3:4" x14ac:dyDescent="0.2">
      <c r="C2660" s="62"/>
      <c r="D2660" s="62"/>
    </row>
    <row r="2661" spans="3:4" x14ac:dyDescent="0.2">
      <c r="C2661" s="62"/>
      <c r="D2661" s="62"/>
    </row>
    <row r="2662" spans="3:4" x14ac:dyDescent="0.2">
      <c r="C2662" s="62"/>
      <c r="D2662" s="62"/>
    </row>
    <row r="2663" spans="3:4" x14ac:dyDescent="0.2">
      <c r="C2663" s="62"/>
      <c r="D2663" s="62"/>
    </row>
    <row r="2664" spans="3:4" x14ac:dyDescent="0.2">
      <c r="C2664" s="62"/>
      <c r="D2664" s="62"/>
    </row>
    <row r="2665" spans="3:4" x14ac:dyDescent="0.2">
      <c r="C2665" s="62"/>
      <c r="D2665" s="62"/>
    </row>
    <row r="2666" spans="3:4" x14ac:dyDescent="0.2">
      <c r="C2666" s="62"/>
      <c r="D2666" s="62"/>
    </row>
    <row r="2667" spans="3:4" x14ac:dyDescent="0.2">
      <c r="C2667" s="62"/>
      <c r="D2667" s="62"/>
    </row>
    <row r="2668" spans="3:4" x14ac:dyDescent="0.2">
      <c r="C2668" s="62"/>
      <c r="D2668" s="62"/>
    </row>
    <row r="2669" spans="3:4" x14ac:dyDescent="0.2">
      <c r="C2669" s="62"/>
      <c r="D2669" s="62"/>
    </row>
    <row r="2670" spans="3:4" x14ac:dyDescent="0.2">
      <c r="C2670" s="62"/>
      <c r="D2670" s="62"/>
    </row>
    <row r="2671" spans="3:4" x14ac:dyDescent="0.2">
      <c r="C2671" s="62"/>
      <c r="D2671" s="62"/>
    </row>
    <row r="2672" spans="3:4" x14ac:dyDescent="0.2">
      <c r="C2672" s="62"/>
      <c r="D2672" s="62"/>
    </row>
    <row r="2673" spans="3:4" x14ac:dyDescent="0.2">
      <c r="C2673" s="62"/>
      <c r="D2673" s="62"/>
    </row>
    <row r="2674" spans="3:4" x14ac:dyDescent="0.2">
      <c r="C2674" s="62"/>
      <c r="D2674" s="62"/>
    </row>
    <row r="2675" spans="3:4" x14ac:dyDescent="0.2">
      <c r="C2675" s="62"/>
      <c r="D2675" s="62"/>
    </row>
    <row r="2676" spans="3:4" x14ac:dyDescent="0.2">
      <c r="C2676" s="62"/>
      <c r="D2676" s="62"/>
    </row>
    <row r="2677" spans="3:4" x14ac:dyDescent="0.2">
      <c r="C2677" s="62"/>
      <c r="D2677" s="62"/>
    </row>
    <row r="2678" spans="3:4" x14ac:dyDescent="0.2">
      <c r="C2678" s="62"/>
      <c r="D2678" s="62"/>
    </row>
    <row r="2679" spans="3:4" x14ac:dyDescent="0.2">
      <c r="C2679" s="62"/>
      <c r="D2679" s="62"/>
    </row>
    <row r="2680" spans="3:4" x14ac:dyDescent="0.2">
      <c r="C2680" s="62"/>
      <c r="D2680" s="62"/>
    </row>
    <row r="2681" spans="3:4" x14ac:dyDescent="0.2">
      <c r="C2681" s="62"/>
      <c r="D2681" s="62"/>
    </row>
    <row r="2682" spans="3:4" x14ac:dyDescent="0.2">
      <c r="C2682" s="62"/>
      <c r="D2682" s="62"/>
    </row>
    <row r="2683" spans="3:4" x14ac:dyDescent="0.2">
      <c r="C2683" s="62"/>
      <c r="D2683" s="62"/>
    </row>
    <row r="2684" spans="3:4" x14ac:dyDescent="0.2">
      <c r="C2684" s="62"/>
      <c r="D2684" s="62"/>
    </row>
    <row r="2685" spans="3:4" x14ac:dyDescent="0.2">
      <c r="C2685" s="62"/>
      <c r="D2685" s="62"/>
    </row>
    <row r="2686" spans="3:4" x14ac:dyDescent="0.2">
      <c r="C2686" s="62"/>
      <c r="D2686" s="62"/>
    </row>
    <row r="2687" spans="3:4" x14ac:dyDescent="0.2">
      <c r="C2687" s="62"/>
      <c r="D2687" s="62"/>
    </row>
    <row r="2688" spans="3:4" x14ac:dyDescent="0.2">
      <c r="C2688" s="62"/>
      <c r="D2688" s="62"/>
    </row>
    <row r="2689" spans="3:4" x14ac:dyDescent="0.2">
      <c r="C2689" s="62"/>
      <c r="D2689" s="62"/>
    </row>
    <row r="2690" spans="3:4" x14ac:dyDescent="0.2">
      <c r="C2690" s="62"/>
      <c r="D2690" s="62"/>
    </row>
    <row r="2691" spans="3:4" x14ac:dyDescent="0.2">
      <c r="C2691" s="62"/>
      <c r="D2691" s="62"/>
    </row>
    <row r="2692" spans="3:4" x14ac:dyDescent="0.2">
      <c r="C2692" s="62"/>
      <c r="D2692" s="62"/>
    </row>
    <row r="2693" spans="3:4" x14ac:dyDescent="0.2">
      <c r="C2693" s="62"/>
      <c r="D2693" s="62"/>
    </row>
    <row r="2694" spans="3:4" x14ac:dyDescent="0.2">
      <c r="C2694" s="62"/>
      <c r="D2694" s="62"/>
    </row>
    <row r="2695" spans="3:4" x14ac:dyDescent="0.2">
      <c r="C2695" s="62"/>
      <c r="D2695" s="62"/>
    </row>
    <row r="2696" spans="3:4" x14ac:dyDescent="0.2">
      <c r="C2696" s="62"/>
      <c r="D2696" s="62"/>
    </row>
    <row r="2697" spans="3:4" x14ac:dyDescent="0.2">
      <c r="C2697" s="62"/>
      <c r="D2697" s="62"/>
    </row>
    <row r="2698" spans="3:4" x14ac:dyDescent="0.2">
      <c r="C2698" s="62"/>
      <c r="D2698" s="62"/>
    </row>
    <row r="2699" spans="3:4" x14ac:dyDescent="0.2">
      <c r="C2699" s="62"/>
      <c r="D2699" s="62"/>
    </row>
    <row r="2700" spans="3:4" x14ac:dyDescent="0.2">
      <c r="C2700" s="62"/>
      <c r="D2700" s="62"/>
    </row>
    <row r="2701" spans="3:4" x14ac:dyDescent="0.2">
      <c r="C2701" s="62"/>
      <c r="D2701" s="62"/>
    </row>
    <row r="2702" spans="3:4" x14ac:dyDescent="0.2">
      <c r="C2702" s="62"/>
      <c r="D2702" s="62"/>
    </row>
    <row r="2703" spans="3:4" x14ac:dyDescent="0.2">
      <c r="C2703" s="62"/>
      <c r="D2703" s="62"/>
    </row>
    <row r="2704" spans="3:4" x14ac:dyDescent="0.2">
      <c r="C2704" s="62"/>
      <c r="D2704" s="62"/>
    </row>
    <row r="2705" spans="3:4" x14ac:dyDescent="0.2">
      <c r="C2705" s="62"/>
      <c r="D2705" s="62"/>
    </row>
    <row r="2706" spans="3:4" x14ac:dyDescent="0.2">
      <c r="C2706" s="62"/>
      <c r="D2706" s="62"/>
    </row>
    <row r="2707" spans="3:4" x14ac:dyDescent="0.2">
      <c r="C2707" s="62"/>
      <c r="D2707" s="62"/>
    </row>
    <row r="2708" spans="3:4" x14ac:dyDescent="0.2">
      <c r="C2708" s="62"/>
      <c r="D2708" s="62"/>
    </row>
    <row r="2709" spans="3:4" x14ac:dyDescent="0.2">
      <c r="C2709" s="62"/>
      <c r="D2709" s="62"/>
    </row>
    <row r="2710" spans="3:4" x14ac:dyDescent="0.2">
      <c r="C2710" s="62"/>
      <c r="D2710" s="62"/>
    </row>
    <row r="2711" spans="3:4" x14ac:dyDescent="0.2">
      <c r="C2711" s="62"/>
      <c r="D2711" s="62"/>
    </row>
    <row r="2712" spans="3:4" x14ac:dyDescent="0.2">
      <c r="C2712" s="62"/>
      <c r="D2712" s="62"/>
    </row>
    <row r="2713" spans="3:4" x14ac:dyDescent="0.2">
      <c r="C2713" s="62"/>
      <c r="D2713" s="62"/>
    </row>
    <row r="2714" spans="3:4" x14ac:dyDescent="0.2">
      <c r="C2714" s="62"/>
      <c r="D2714" s="62"/>
    </row>
    <row r="2715" spans="3:4" x14ac:dyDescent="0.2">
      <c r="C2715" s="62"/>
      <c r="D2715" s="62"/>
    </row>
    <row r="2716" spans="3:4" x14ac:dyDescent="0.2">
      <c r="C2716" s="62"/>
      <c r="D2716" s="62"/>
    </row>
    <row r="2717" spans="3:4" x14ac:dyDescent="0.2">
      <c r="C2717" s="62"/>
      <c r="D2717" s="62"/>
    </row>
    <row r="2718" spans="3:4" x14ac:dyDescent="0.2">
      <c r="C2718" s="62"/>
      <c r="D2718" s="62"/>
    </row>
    <row r="2719" spans="3:4" x14ac:dyDescent="0.2">
      <c r="C2719" s="62"/>
      <c r="D2719" s="62"/>
    </row>
    <row r="2720" spans="3:4" x14ac:dyDescent="0.2">
      <c r="C2720" s="62"/>
      <c r="D2720" s="62"/>
    </row>
    <row r="2721" spans="3:4" x14ac:dyDescent="0.2">
      <c r="C2721" s="62"/>
      <c r="D2721" s="62"/>
    </row>
    <row r="2722" spans="3:4" x14ac:dyDescent="0.2">
      <c r="C2722" s="62"/>
      <c r="D2722" s="62"/>
    </row>
    <row r="2723" spans="3:4" x14ac:dyDescent="0.2">
      <c r="C2723" s="62"/>
      <c r="D2723" s="62"/>
    </row>
    <row r="2724" spans="3:4" x14ac:dyDescent="0.2">
      <c r="C2724" s="62"/>
      <c r="D2724" s="62"/>
    </row>
    <row r="2725" spans="3:4" x14ac:dyDescent="0.2">
      <c r="C2725" s="62"/>
      <c r="D2725" s="62"/>
    </row>
    <row r="2726" spans="3:4" x14ac:dyDescent="0.2">
      <c r="C2726" s="62"/>
      <c r="D2726" s="62"/>
    </row>
    <row r="2727" spans="3:4" x14ac:dyDescent="0.2">
      <c r="C2727" s="62"/>
      <c r="D2727" s="62"/>
    </row>
    <row r="2728" spans="3:4" x14ac:dyDescent="0.2">
      <c r="C2728" s="62"/>
      <c r="D2728" s="62"/>
    </row>
    <row r="2729" spans="3:4" x14ac:dyDescent="0.2">
      <c r="C2729" s="62"/>
      <c r="D2729" s="62"/>
    </row>
    <row r="2730" spans="3:4" x14ac:dyDescent="0.2">
      <c r="C2730" s="62"/>
      <c r="D2730" s="62"/>
    </row>
    <row r="2731" spans="3:4" x14ac:dyDescent="0.2">
      <c r="C2731" s="62"/>
      <c r="D2731" s="62"/>
    </row>
    <row r="2732" spans="3:4" x14ac:dyDescent="0.2">
      <c r="C2732" s="62"/>
      <c r="D2732" s="62"/>
    </row>
    <row r="2733" spans="3:4" x14ac:dyDescent="0.2">
      <c r="C2733" s="62"/>
      <c r="D2733" s="62"/>
    </row>
    <row r="2734" spans="3:4" x14ac:dyDescent="0.2">
      <c r="C2734" s="62"/>
      <c r="D2734" s="62"/>
    </row>
    <row r="2735" spans="3:4" x14ac:dyDescent="0.2">
      <c r="C2735" s="62"/>
      <c r="D2735" s="62"/>
    </row>
    <row r="2736" spans="3:4" x14ac:dyDescent="0.2">
      <c r="C2736" s="62"/>
      <c r="D2736" s="62"/>
    </row>
    <row r="2737" spans="3:4" x14ac:dyDescent="0.2">
      <c r="C2737" s="62"/>
      <c r="D2737" s="62"/>
    </row>
    <row r="2738" spans="3:4" x14ac:dyDescent="0.2">
      <c r="C2738" s="62"/>
      <c r="D2738" s="62"/>
    </row>
    <row r="2739" spans="3:4" x14ac:dyDescent="0.2">
      <c r="C2739" s="62"/>
      <c r="D2739" s="62"/>
    </row>
    <row r="2740" spans="3:4" x14ac:dyDescent="0.2">
      <c r="C2740" s="62"/>
      <c r="D2740" s="62"/>
    </row>
    <row r="2741" spans="3:4" x14ac:dyDescent="0.2">
      <c r="C2741" s="62"/>
      <c r="D2741" s="62"/>
    </row>
    <row r="2742" spans="3:4" x14ac:dyDescent="0.2">
      <c r="C2742" s="62"/>
      <c r="D2742" s="62"/>
    </row>
    <row r="2743" spans="3:4" x14ac:dyDescent="0.2">
      <c r="C2743" s="62"/>
      <c r="D2743" s="62"/>
    </row>
    <row r="2744" spans="3:4" x14ac:dyDescent="0.2">
      <c r="C2744" s="62"/>
      <c r="D2744" s="62"/>
    </row>
    <row r="2745" spans="3:4" x14ac:dyDescent="0.2">
      <c r="C2745" s="62"/>
      <c r="D2745" s="62"/>
    </row>
    <row r="2746" spans="3:4" x14ac:dyDescent="0.2">
      <c r="C2746" s="62"/>
      <c r="D2746" s="62"/>
    </row>
    <row r="2747" spans="3:4" x14ac:dyDescent="0.2">
      <c r="C2747" s="62"/>
      <c r="D2747" s="62"/>
    </row>
    <row r="2748" spans="3:4" x14ac:dyDescent="0.2">
      <c r="C2748" s="62"/>
      <c r="D2748" s="62"/>
    </row>
    <row r="2749" spans="3:4" x14ac:dyDescent="0.2">
      <c r="C2749" s="62"/>
      <c r="D2749" s="62"/>
    </row>
    <row r="2750" spans="3:4" x14ac:dyDescent="0.2">
      <c r="C2750" s="62"/>
      <c r="D2750" s="62"/>
    </row>
    <row r="2751" spans="3:4" x14ac:dyDescent="0.2">
      <c r="C2751" s="62"/>
      <c r="D2751" s="62"/>
    </row>
    <row r="2752" spans="3:4" x14ac:dyDescent="0.2">
      <c r="C2752" s="62"/>
      <c r="D2752" s="62"/>
    </row>
    <row r="2753" spans="3:4" x14ac:dyDescent="0.2">
      <c r="C2753" s="62"/>
      <c r="D2753" s="62"/>
    </row>
    <row r="2754" spans="3:4" x14ac:dyDescent="0.2">
      <c r="C2754" s="62"/>
      <c r="D2754" s="62"/>
    </row>
    <row r="2755" spans="3:4" x14ac:dyDescent="0.2">
      <c r="C2755" s="62"/>
      <c r="D2755" s="62"/>
    </row>
    <row r="2756" spans="3:4" x14ac:dyDescent="0.2">
      <c r="C2756" s="62"/>
      <c r="D2756" s="62"/>
    </row>
    <row r="2757" spans="3:4" x14ac:dyDescent="0.2">
      <c r="C2757" s="62"/>
      <c r="D2757" s="62"/>
    </row>
    <row r="2758" spans="3:4" x14ac:dyDescent="0.2">
      <c r="C2758" s="62"/>
      <c r="D2758" s="62"/>
    </row>
    <row r="2759" spans="3:4" x14ac:dyDescent="0.2">
      <c r="C2759" s="62"/>
      <c r="D2759" s="62"/>
    </row>
    <row r="2760" spans="3:4" x14ac:dyDescent="0.2">
      <c r="C2760" s="62"/>
      <c r="D2760" s="62"/>
    </row>
    <row r="2761" spans="3:4" x14ac:dyDescent="0.2">
      <c r="C2761" s="62"/>
      <c r="D2761" s="62"/>
    </row>
    <row r="2762" spans="3:4" x14ac:dyDescent="0.2">
      <c r="C2762" s="62"/>
      <c r="D2762" s="62"/>
    </row>
    <row r="2763" spans="3:4" x14ac:dyDescent="0.2">
      <c r="C2763" s="62"/>
      <c r="D2763" s="62"/>
    </row>
    <row r="2764" spans="3:4" x14ac:dyDescent="0.2">
      <c r="C2764" s="62"/>
      <c r="D2764" s="62"/>
    </row>
    <row r="2765" spans="3:4" x14ac:dyDescent="0.2">
      <c r="C2765" s="62"/>
      <c r="D2765" s="62"/>
    </row>
    <row r="2766" spans="3:4" x14ac:dyDescent="0.2">
      <c r="C2766" s="62"/>
      <c r="D2766" s="62"/>
    </row>
    <row r="2767" spans="3:4" x14ac:dyDescent="0.2">
      <c r="C2767" s="62"/>
      <c r="D2767" s="62"/>
    </row>
    <row r="2768" spans="3:4" x14ac:dyDescent="0.2">
      <c r="C2768" s="62"/>
      <c r="D2768" s="62"/>
    </row>
    <row r="2769" spans="3:4" x14ac:dyDescent="0.2">
      <c r="C2769" s="62"/>
      <c r="D2769" s="62"/>
    </row>
    <row r="2770" spans="3:4" x14ac:dyDescent="0.2">
      <c r="C2770" s="62"/>
      <c r="D2770" s="62"/>
    </row>
    <row r="2771" spans="3:4" x14ac:dyDescent="0.2">
      <c r="C2771" s="62"/>
      <c r="D2771" s="62"/>
    </row>
    <row r="2772" spans="3:4" x14ac:dyDescent="0.2">
      <c r="C2772" s="62"/>
      <c r="D2772" s="62"/>
    </row>
    <row r="2773" spans="3:4" x14ac:dyDescent="0.2">
      <c r="C2773" s="62"/>
      <c r="D2773" s="62"/>
    </row>
    <row r="2774" spans="3:4" x14ac:dyDescent="0.2">
      <c r="C2774" s="62"/>
      <c r="D2774" s="62"/>
    </row>
    <row r="2775" spans="3:4" x14ac:dyDescent="0.2">
      <c r="C2775" s="62"/>
      <c r="D2775" s="62"/>
    </row>
    <row r="2776" spans="3:4" x14ac:dyDescent="0.2">
      <c r="C2776" s="62"/>
      <c r="D2776" s="62"/>
    </row>
    <row r="2777" spans="3:4" x14ac:dyDescent="0.2">
      <c r="C2777" s="62"/>
      <c r="D2777" s="62"/>
    </row>
    <row r="2778" spans="3:4" x14ac:dyDescent="0.2">
      <c r="C2778" s="62"/>
      <c r="D2778" s="62"/>
    </row>
    <row r="2779" spans="3:4" x14ac:dyDescent="0.2">
      <c r="C2779" s="62"/>
      <c r="D2779" s="62"/>
    </row>
    <row r="2780" spans="3:4" x14ac:dyDescent="0.2">
      <c r="C2780" s="62"/>
      <c r="D2780" s="62"/>
    </row>
    <row r="2781" spans="3:4" x14ac:dyDescent="0.2">
      <c r="C2781" s="62"/>
      <c r="D2781" s="62"/>
    </row>
    <row r="2782" spans="3:4" x14ac:dyDescent="0.2">
      <c r="C2782" s="62"/>
      <c r="D2782" s="62"/>
    </row>
    <row r="2783" spans="3:4" x14ac:dyDescent="0.2">
      <c r="C2783" s="62"/>
      <c r="D2783" s="62"/>
    </row>
    <row r="2784" spans="3:4" x14ac:dyDescent="0.2">
      <c r="C2784" s="62"/>
      <c r="D2784" s="62"/>
    </row>
    <row r="2785" spans="3:4" x14ac:dyDescent="0.2">
      <c r="C2785" s="62"/>
      <c r="D2785" s="62"/>
    </row>
    <row r="2786" spans="3:4" x14ac:dyDescent="0.2">
      <c r="C2786" s="62"/>
      <c r="D2786" s="62"/>
    </row>
    <row r="2787" spans="3:4" x14ac:dyDescent="0.2">
      <c r="C2787" s="62"/>
      <c r="D2787" s="62"/>
    </row>
    <row r="2788" spans="3:4" x14ac:dyDescent="0.2">
      <c r="C2788" s="62"/>
      <c r="D2788" s="62"/>
    </row>
    <row r="2789" spans="3:4" x14ac:dyDescent="0.2">
      <c r="C2789" s="62"/>
      <c r="D2789" s="62"/>
    </row>
    <row r="2790" spans="3:4" x14ac:dyDescent="0.2">
      <c r="C2790" s="62"/>
      <c r="D2790" s="62"/>
    </row>
    <row r="2791" spans="3:4" x14ac:dyDescent="0.2">
      <c r="C2791" s="62"/>
      <c r="D2791" s="62"/>
    </row>
    <row r="2792" spans="3:4" x14ac:dyDescent="0.2">
      <c r="C2792" s="62"/>
      <c r="D2792" s="62"/>
    </row>
    <row r="2793" spans="3:4" x14ac:dyDescent="0.2">
      <c r="C2793" s="62"/>
      <c r="D2793" s="62"/>
    </row>
    <row r="2794" spans="3:4" x14ac:dyDescent="0.2">
      <c r="C2794" s="62"/>
      <c r="D2794" s="62"/>
    </row>
    <row r="2795" spans="3:4" x14ac:dyDescent="0.2">
      <c r="C2795" s="62"/>
      <c r="D2795" s="62"/>
    </row>
    <row r="2796" spans="3:4" x14ac:dyDescent="0.2">
      <c r="C2796" s="62"/>
      <c r="D2796" s="62"/>
    </row>
    <row r="2797" spans="3:4" x14ac:dyDescent="0.2">
      <c r="C2797" s="62"/>
      <c r="D2797" s="62"/>
    </row>
    <row r="2798" spans="3:4" x14ac:dyDescent="0.2">
      <c r="C2798" s="62"/>
      <c r="D2798" s="62"/>
    </row>
    <row r="2799" spans="3:4" x14ac:dyDescent="0.2">
      <c r="C2799" s="62"/>
      <c r="D2799" s="62"/>
    </row>
    <row r="2800" spans="3:4" x14ac:dyDescent="0.2">
      <c r="C2800" s="62"/>
      <c r="D2800" s="62"/>
    </row>
    <row r="2801" spans="3:4" x14ac:dyDescent="0.2">
      <c r="C2801" s="62"/>
      <c r="D2801" s="62"/>
    </row>
    <row r="2802" spans="3:4" x14ac:dyDescent="0.2">
      <c r="C2802" s="62"/>
      <c r="D2802" s="62"/>
    </row>
    <row r="2803" spans="3:4" x14ac:dyDescent="0.2">
      <c r="C2803" s="62"/>
      <c r="D2803" s="62"/>
    </row>
    <row r="2804" spans="3:4" x14ac:dyDescent="0.2">
      <c r="C2804" s="62"/>
      <c r="D2804" s="62"/>
    </row>
    <row r="2805" spans="3:4" x14ac:dyDescent="0.2">
      <c r="C2805" s="62"/>
      <c r="D2805" s="62"/>
    </row>
    <row r="2806" spans="3:4" x14ac:dyDescent="0.2">
      <c r="C2806" s="62"/>
      <c r="D2806" s="62"/>
    </row>
    <row r="2807" spans="3:4" x14ac:dyDescent="0.2">
      <c r="C2807" s="62"/>
      <c r="D2807" s="62"/>
    </row>
    <row r="2808" spans="3:4" x14ac:dyDescent="0.2">
      <c r="C2808" s="62"/>
      <c r="D2808" s="62"/>
    </row>
    <row r="2809" spans="3:4" x14ac:dyDescent="0.2">
      <c r="C2809" s="62"/>
      <c r="D2809" s="62"/>
    </row>
    <row r="2810" spans="3:4" x14ac:dyDescent="0.2">
      <c r="C2810" s="62"/>
      <c r="D2810" s="62"/>
    </row>
    <row r="2811" spans="3:4" x14ac:dyDescent="0.2">
      <c r="C2811" s="62"/>
      <c r="D2811" s="62"/>
    </row>
    <row r="2812" spans="3:4" x14ac:dyDescent="0.2">
      <c r="C2812" s="62"/>
      <c r="D2812" s="62"/>
    </row>
    <row r="2813" spans="3:4" x14ac:dyDescent="0.2">
      <c r="C2813" s="62"/>
      <c r="D2813" s="62"/>
    </row>
    <row r="2814" spans="3:4" x14ac:dyDescent="0.2">
      <c r="C2814" s="62"/>
      <c r="D2814" s="62"/>
    </row>
    <row r="2815" spans="3:4" x14ac:dyDescent="0.2">
      <c r="C2815" s="62"/>
      <c r="D2815" s="62"/>
    </row>
    <row r="2816" spans="3:4" x14ac:dyDescent="0.2">
      <c r="C2816" s="62"/>
      <c r="D2816" s="62"/>
    </row>
    <row r="2817" spans="3:4" x14ac:dyDescent="0.2">
      <c r="C2817" s="62"/>
      <c r="D2817" s="62"/>
    </row>
    <row r="2818" spans="3:4" x14ac:dyDescent="0.2">
      <c r="C2818" s="62"/>
      <c r="D2818" s="62"/>
    </row>
    <row r="2819" spans="3:4" x14ac:dyDescent="0.2">
      <c r="C2819" s="62"/>
      <c r="D2819" s="62"/>
    </row>
    <row r="2820" spans="3:4" x14ac:dyDescent="0.2">
      <c r="C2820" s="62"/>
      <c r="D2820" s="62"/>
    </row>
    <row r="2821" spans="3:4" x14ac:dyDescent="0.2">
      <c r="C2821" s="62"/>
      <c r="D2821" s="62"/>
    </row>
    <row r="2822" spans="3:4" x14ac:dyDescent="0.2">
      <c r="C2822" s="62"/>
      <c r="D2822" s="62"/>
    </row>
    <row r="2823" spans="3:4" x14ac:dyDescent="0.2">
      <c r="C2823" s="62"/>
      <c r="D2823" s="62"/>
    </row>
    <row r="2824" spans="3:4" x14ac:dyDescent="0.2">
      <c r="C2824" s="62"/>
      <c r="D2824" s="62"/>
    </row>
    <row r="2825" spans="3:4" x14ac:dyDescent="0.2">
      <c r="C2825" s="62"/>
      <c r="D2825" s="62"/>
    </row>
    <row r="2826" spans="3:4" x14ac:dyDescent="0.2">
      <c r="C2826" s="62"/>
      <c r="D2826" s="62"/>
    </row>
    <row r="2827" spans="3:4" x14ac:dyDescent="0.2">
      <c r="C2827" s="62"/>
      <c r="D2827" s="62"/>
    </row>
    <row r="2828" spans="3:4" x14ac:dyDescent="0.2">
      <c r="C2828" s="62"/>
      <c r="D2828" s="62"/>
    </row>
    <row r="2829" spans="3:4" x14ac:dyDescent="0.2">
      <c r="C2829" s="62"/>
      <c r="D2829" s="62"/>
    </row>
    <row r="2830" spans="3:4" x14ac:dyDescent="0.2">
      <c r="C2830" s="62"/>
      <c r="D2830" s="62"/>
    </row>
    <row r="2831" spans="3:4" x14ac:dyDescent="0.2">
      <c r="C2831" s="62"/>
      <c r="D2831" s="62"/>
    </row>
    <row r="2832" spans="3:4" x14ac:dyDescent="0.2">
      <c r="C2832" s="62"/>
      <c r="D2832" s="62"/>
    </row>
    <row r="2833" spans="3:4" x14ac:dyDescent="0.2">
      <c r="C2833" s="62"/>
      <c r="D2833" s="62"/>
    </row>
    <row r="2834" spans="3:4" x14ac:dyDescent="0.2">
      <c r="C2834" s="62"/>
      <c r="D2834" s="62"/>
    </row>
    <row r="2835" spans="3:4" x14ac:dyDescent="0.2">
      <c r="C2835" s="62"/>
      <c r="D2835" s="62"/>
    </row>
    <row r="2836" spans="3:4" x14ac:dyDescent="0.2">
      <c r="C2836" s="62"/>
      <c r="D2836" s="62"/>
    </row>
    <row r="2837" spans="3:4" x14ac:dyDescent="0.2">
      <c r="C2837" s="62"/>
      <c r="D2837" s="62"/>
    </row>
    <row r="2838" spans="3:4" x14ac:dyDescent="0.2">
      <c r="C2838" s="62"/>
      <c r="D2838" s="62"/>
    </row>
    <row r="2839" spans="3:4" x14ac:dyDescent="0.2">
      <c r="C2839" s="62"/>
      <c r="D2839" s="62"/>
    </row>
    <row r="2840" spans="3:4" x14ac:dyDescent="0.2">
      <c r="C2840" s="62"/>
      <c r="D2840" s="62"/>
    </row>
    <row r="2841" spans="3:4" x14ac:dyDescent="0.2">
      <c r="C2841" s="62"/>
      <c r="D2841" s="62"/>
    </row>
    <row r="2842" spans="3:4" x14ac:dyDescent="0.2">
      <c r="C2842" s="62"/>
      <c r="D2842" s="62"/>
    </row>
    <row r="2843" spans="3:4" x14ac:dyDescent="0.2">
      <c r="C2843" s="62"/>
      <c r="D2843" s="62"/>
    </row>
    <row r="2844" spans="3:4" x14ac:dyDescent="0.2">
      <c r="C2844" s="62"/>
      <c r="D2844" s="62"/>
    </row>
    <row r="2845" spans="3:4" x14ac:dyDescent="0.2">
      <c r="C2845" s="62"/>
      <c r="D2845" s="62"/>
    </row>
    <row r="2846" spans="3:4" x14ac:dyDescent="0.2">
      <c r="C2846" s="62"/>
      <c r="D2846" s="62"/>
    </row>
    <row r="2847" spans="3:4" x14ac:dyDescent="0.2">
      <c r="C2847" s="62"/>
      <c r="D2847" s="62"/>
    </row>
    <row r="2848" spans="3:4" x14ac:dyDescent="0.2">
      <c r="C2848" s="62"/>
      <c r="D2848" s="62"/>
    </row>
    <row r="2849" spans="3:4" x14ac:dyDescent="0.2">
      <c r="C2849" s="62"/>
      <c r="D2849" s="62"/>
    </row>
    <row r="2850" spans="3:4" x14ac:dyDescent="0.2">
      <c r="C2850" s="62"/>
      <c r="D2850" s="62"/>
    </row>
    <row r="2851" spans="3:4" x14ac:dyDescent="0.2">
      <c r="C2851" s="62"/>
      <c r="D2851" s="62"/>
    </row>
    <row r="2852" spans="3:4" x14ac:dyDescent="0.2">
      <c r="C2852" s="62"/>
      <c r="D2852" s="62"/>
    </row>
    <row r="2853" spans="3:4" x14ac:dyDescent="0.2">
      <c r="C2853" s="62"/>
      <c r="D2853" s="62"/>
    </row>
    <row r="2854" spans="3:4" x14ac:dyDescent="0.2">
      <c r="C2854" s="62"/>
      <c r="D2854" s="62"/>
    </row>
    <row r="2855" spans="3:4" x14ac:dyDescent="0.2">
      <c r="C2855" s="62"/>
      <c r="D2855" s="62"/>
    </row>
    <row r="2856" spans="3:4" x14ac:dyDescent="0.2">
      <c r="C2856" s="62"/>
      <c r="D2856" s="62"/>
    </row>
    <row r="2857" spans="3:4" x14ac:dyDescent="0.2">
      <c r="C2857" s="62"/>
      <c r="D2857" s="62"/>
    </row>
    <row r="2858" spans="3:4" x14ac:dyDescent="0.2">
      <c r="C2858" s="62"/>
      <c r="D2858" s="62"/>
    </row>
    <row r="2859" spans="3:4" x14ac:dyDescent="0.2">
      <c r="C2859" s="62"/>
      <c r="D2859" s="62"/>
    </row>
    <row r="2860" spans="3:4" x14ac:dyDescent="0.2">
      <c r="C2860" s="62"/>
      <c r="D2860" s="62"/>
    </row>
    <row r="2861" spans="3:4" x14ac:dyDescent="0.2">
      <c r="C2861" s="62"/>
      <c r="D2861" s="62"/>
    </row>
    <row r="2862" spans="3:4" x14ac:dyDescent="0.2">
      <c r="C2862" s="62"/>
      <c r="D2862" s="62"/>
    </row>
    <row r="2863" spans="3:4" x14ac:dyDescent="0.2">
      <c r="C2863" s="62"/>
      <c r="D2863" s="62"/>
    </row>
    <row r="2864" spans="3:4" x14ac:dyDescent="0.2">
      <c r="C2864" s="62"/>
      <c r="D2864" s="62"/>
    </row>
    <row r="2865" spans="3:4" x14ac:dyDescent="0.2">
      <c r="C2865" s="62"/>
      <c r="D2865" s="62"/>
    </row>
    <row r="2866" spans="3:4" x14ac:dyDescent="0.2">
      <c r="C2866" s="62"/>
      <c r="D2866" s="62"/>
    </row>
    <row r="2867" spans="3:4" x14ac:dyDescent="0.2">
      <c r="C2867" s="62"/>
      <c r="D2867" s="62"/>
    </row>
    <row r="2868" spans="3:4" x14ac:dyDescent="0.2">
      <c r="C2868" s="62"/>
      <c r="D2868" s="62"/>
    </row>
    <row r="2869" spans="3:4" x14ac:dyDescent="0.2">
      <c r="C2869" s="62"/>
      <c r="D2869" s="62"/>
    </row>
    <row r="2870" spans="3:4" x14ac:dyDescent="0.2">
      <c r="C2870" s="62"/>
      <c r="D2870" s="62"/>
    </row>
    <row r="2871" spans="3:4" x14ac:dyDescent="0.2">
      <c r="C2871" s="62"/>
      <c r="D2871" s="62"/>
    </row>
    <row r="2872" spans="3:4" x14ac:dyDescent="0.2">
      <c r="C2872" s="62"/>
      <c r="D2872" s="62"/>
    </row>
    <row r="2873" spans="3:4" x14ac:dyDescent="0.2">
      <c r="C2873" s="62"/>
      <c r="D2873" s="62"/>
    </row>
    <row r="2874" spans="3:4" x14ac:dyDescent="0.2">
      <c r="C2874" s="62"/>
      <c r="D2874" s="62"/>
    </row>
    <row r="2875" spans="3:4" x14ac:dyDescent="0.2">
      <c r="C2875" s="62"/>
      <c r="D2875" s="62"/>
    </row>
    <row r="2876" spans="3:4" x14ac:dyDescent="0.2">
      <c r="C2876" s="62"/>
      <c r="D2876" s="62"/>
    </row>
    <row r="2877" spans="3:4" x14ac:dyDescent="0.2">
      <c r="C2877" s="62"/>
      <c r="D2877" s="62"/>
    </row>
    <row r="2878" spans="3:4" x14ac:dyDescent="0.2">
      <c r="C2878" s="62"/>
      <c r="D2878" s="62"/>
    </row>
    <row r="2879" spans="3:4" x14ac:dyDescent="0.2">
      <c r="C2879" s="62"/>
      <c r="D2879" s="62"/>
    </row>
    <row r="2880" spans="3:4" x14ac:dyDescent="0.2">
      <c r="C2880" s="62"/>
      <c r="D2880" s="62"/>
    </row>
    <row r="2881" spans="3:4" x14ac:dyDescent="0.2">
      <c r="C2881" s="62"/>
      <c r="D2881" s="62"/>
    </row>
    <row r="2882" spans="3:4" x14ac:dyDescent="0.2">
      <c r="C2882" s="62"/>
      <c r="D2882" s="62"/>
    </row>
    <row r="2883" spans="3:4" x14ac:dyDescent="0.2">
      <c r="C2883" s="62"/>
      <c r="D2883" s="62"/>
    </row>
    <row r="2884" spans="3:4" x14ac:dyDescent="0.2">
      <c r="C2884" s="62"/>
      <c r="D2884" s="62"/>
    </row>
    <row r="2885" spans="3:4" x14ac:dyDescent="0.2">
      <c r="C2885" s="62"/>
      <c r="D2885" s="62"/>
    </row>
    <row r="2886" spans="3:4" x14ac:dyDescent="0.2">
      <c r="C2886" s="62"/>
      <c r="D2886" s="62"/>
    </row>
    <row r="2887" spans="3:4" x14ac:dyDescent="0.2">
      <c r="C2887" s="62"/>
      <c r="D2887" s="62"/>
    </row>
    <row r="2888" spans="3:4" x14ac:dyDescent="0.2">
      <c r="C2888" s="62"/>
      <c r="D2888" s="62"/>
    </row>
    <row r="2889" spans="3:4" x14ac:dyDescent="0.2">
      <c r="C2889" s="62"/>
      <c r="D2889" s="62"/>
    </row>
    <row r="2890" spans="3:4" x14ac:dyDescent="0.2">
      <c r="C2890" s="62"/>
      <c r="D2890" s="62"/>
    </row>
    <row r="2891" spans="3:4" x14ac:dyDescent="0.2">
      <c r="C2891" s="62"/>
      <c r="D2891" s="62"/>
    </row>
    <row r="2892" spans="3:4" x14ac:dyDescent="0.2">
      <c r="C2892" s="62"/>
      <c r="D2892" s="62"/>
    </row>
    <row r="2893" spans="3:4" x14ac:dyDescent="0.2">
      <c r="C2893" s="62"/>
      <c r="D2893" s="62"/>
    </row>
    <row r="2894" spans="3:4" x14ac:dyDescent="0.2">
      <c r="C2894" s="62"/>
      <c r="D2894" s="62"/>
    </row>
    <row r="2895" spans="3:4" x14ac:dyDescent="0.2">
      <c r="C2895" s="62"/>
      <c r="D2895" s="62"/>
    </row>
    <row r="2896" spans="3:4" x14ac:dyDescent="0.2">
      <c r="C2896" s="62"/>
      <c r="D2896" s="62"/>
    </row>
    <row r="2897" spans="3:4" x14ac:dyDescent="0.2">
      <c r="C2897" s="62"/>
      <c r="D2897" s="62"/>
    </row>
    <row r="2898" spans="3:4" x14ac:dyDescent="0.2">
      <c r="C2898" s="62"/>
      <c r="D2898" s="62"/>
    </row>
    <row r="2899" spans="3:4" x14ac:dyDescent="0.2">
      <c r="C2899" s="62"/>
      <c r="D2899" s="62"/>
    </row>
    <row r="2900" spans="3:4" x14ac:dyDescent="0.2">
      <c r="C2900" s="62"/>
      <c r="D2900" s="62"/>
    </row>
    <row r="2901" spans="3:4" x14ac:dyDescent="0.2">
      <c r="C2901" s="62"/>
      <c r="D2901" s="62"/>
    </row>
    <row r="2902" spans="3:4" x14ac:dyDescent="0.2">
      <c r="C2902" s="62"/>
      <c r="D2902" s="62"/>
    </row>
    <row r="2903" spans="3:4" x14ac:dyDescent="0.2">
      <c r="C2903" s="62"/>
      <c r="D2903" s="62"/>
    </row>
    <row r="2904" spans="3:4" x14ac:dyDescent="0.2">
      <c r="C2904" s="62"/>
      <c r="D2904" s="62"/>
    </row>
    <row r="2905" spans="3:4" x14ac:dyDescent="0.2">
      <c r="C2905" s="62"/>
      <c r="D2905" s="62"/>
    </row>
    <row r="2906" spans="3:4" x14ac:dyDescent="0.2">
      <c r="C2906" s="62"/>
      <c r="D2906" s="62"/>
    </row>
    <row r="2907" spans="3:4" x14ac:dyDescent="0.2">
      <c r="C2907" s="62"/>
      <c r="D2907" s="62"/>
    </row>
    <row r="2908" spans="3:4" x14ac:dyDescent="0.2">
      <c r="C2908" s="62"/>
      <c r="D2908" s="62"/>
    </row>
    <row r="2909" spans="3:4" x14ac:dyDescent="0.2">
      <c r="C2909" s="62"/>
      <c r="D2909" s="62"/>
    </row>
    <row r="2910" spans="3:4" x14ac:dyDescent="0.2">
      <c r="C2910" s="62"/>
      <c r="D2910" s="62"/>
    </row>
    <row r="2911" spans="3:4" x14ac:dyDescent="0.2">
      <c r="C2911" s="62"/>
      <c r="D2911" s="62"/>
    </row>
    <row r="2912" spans="3:4" x14ac:dyDescent="0.2">
      <c r="C2912" s="62"/>
      <c r="D2912" s="62"/>
    </row>
    <row r="2913" spans="3:4" x14ac:dyDescent="0.2">
      <c r="C2913" s="62"/>
      <c r="D2913" s="62"/>
    </row>
    <row r="2914" spans="3:4" x14ac:dyDescent="0.2">
      <c r="C2914" s="62"/>
      <c r="D2914" s="62"/>
    </row>
    <row r="2915" spans="3:4" x14ac:dyDescent="0.2">
      <c r="C2915" s="62"/>
      <c r="D2915" s="62"/>
    </row>
    <row r="2916" spans="3:4" x14ac:dyDescent="0.2">
      <c r="C2916" s="62"/>
      <c r="D2916" s="62"/>
    </row>
    <row r="2917" spans="3:4" x14ac:dyDescent="0.2">
      <c r="C2917" s="62"/>
      <c r="D2917" s="62"/>
    </row>
    <row r="2918" spans="3:4" x14ac:dyDescent="0.2">
      <c r="C2918" s="62"/>
      <c r="D2918" s="62"/>
    </row>
    <row r="2919" spans="3:4" x14ac:dyDescent="0.2">
      <c r="C2919" s="62"/>
      <c r="D2919" s="62"/>
    </row>
    <row r="2920" spans="3:4" x14ac:dyDescent="0.2">
      <c r="C2920" s="62"/>
      <c r="D2920" s="62"/>
    </row>
    <row r="2921" spans="3:4" x14ac:dyDescent="0.2">
      <c r="C2921" s="62"/>
      <c r="D2921" s="62"/>
    </row>
    <row r="2922" spans="3:4" x14ac:dyDescent="0.2">
      <c r="C2922" s="62"/>
      <c r="D2922" s="62"/>
    </row>
    <row r="2923" spans="3:4" x14ac:dyDescent="0.2">
      <c r="C2923" s="62"/>
      <c r="D2923" s="62"/>
    </row>
    <row r="2924" spans="3:4" x14ac:dyDescent="0.2">
      <c r="C2924" s="62"/>
      <c r="D2924" s="62"/>
    </row>
    <row r="2925" spans="3:4" x14ac:dyDescent="0.2">
      <c r="C2925" s="62"/>
      <c r="D2925" s="62"/>
    </row>
    <row r="2926" spans="3:4" x14ac:dyDescent="0.2">
      <c r="C2926" s="62"/>
      <c r="D2926" s="62"/>
    </row>
    <row r="2927" spans="3:4" x14ac:dyDescent="0.2">
      <c r="C2927" s="62"/>
      <c r="D2927" s="62"/>
    </row>
    <row r="2928" spans="3:4" x14ac:dyDescent="0.2">
      <c r="C2928" s="62"/>
      <c r="D2928" s="62"/>
    </row>
    <row r="2929" spans="3:4" x14ac:dyDescent="0.2">
      <c r="C2929" s="62"/>
      <c r="D2929" s="62"/>
    </row>
    <row r="2930" spans="3:4" x14ac:dyDescent="0.2">
      <c r="C2930" s="62"/>
      <c r="D2930" s="62"/>
    </row>
    <row r="2931" spans="3:4" x14ac:dyDescent="0.2">
      <c r="C2931" s="62"/>
      <c r="D2931" s="62"/>
    </row>
    <row r="2932" spans="3:4" x14ac:dyDescent="0.2">
      <c r="C2932" s="62"/>
      <c r="D2932" s="62"/>
    </row>
    <row r="2933" spans="3:4" x14ac:dyDescent="0.2">
      <c r="C2933" s="62"/>
      <c r="D2933" s="62"/>
    </row>
    <row r="2934" spans="3:4" x14ac:dyDescent="0.2">
      <c r="C2934" s="62"/>
      <c r="D2934" s="62"/>
    </row>
    <row r="2935" spans="3:4" x14ac:dyDescent="0.2">
      <c r="C2935" s="62"/>
      <c r="D2935" s="62"/>
    </row>
    <row r="2936" spans="3:4" x14ac:dyDescent="0.2">
      <c r="C2936" s="62"/>
      <c r="D2936" s="62"/>
    </row>
    <row r="2937" spans="3:4" x14ac:dyDescent="0.2">
      <c r="C2937" s="62"/>
      <c r="D2937" s="62"/>
    </row>
    <row r="2938" spans="3:4" x14ac:dyDescent="0.2">
      <c r="C2938" s="62"/>
      <c r="D2938" s="62"/>
    </row>
    <row r="2939" spans="3:4" x14ac:dyDescent="0.2">
      <c r="C2939" s="62"/>
      <c r="D2939" s="62"/>
    </row>
    <row r="2940" spans="3:4" x14ac:dyDescent="0.2">
      <c r="C2940" s="62"/>
      <c r="D2940" s="62"/>
    </row>
    <row r="2941" spans="3:4" x14ac:dyDescent="0.2">
      <c r="C2941" s="62"/>
      <c r="D2941" s="62"/>
    </row>
    <row r="2942" spans="3:4" x14ac:dyDescent="0.2">
      <c r="C2942" s="62"/>
      <c r="D2942" s="62"/>
    </row>
    <row r="2943" spans="3:4" x14ac:dyDescent="0.2">
      <c r="C2943" s="62"/>
      <c r="D2943" s="62"/>
    </row>
    <row r="2944" spans="3:4" x14ac:dyDescent="0.2">
      <c r="C2944" s="62"/>
      <c r="D2944" s="62"/>
    </row>
    <row r="2945" spans="3:4" x14ac:dyDescent="0.2">
      <c r="C2945" s="62"/>
      <c r="D2945" s="62"/>
    </row>
    <row r="2946" spans="3:4" x14ac:dyDescent="0.2">
      <c r="C2946" s="62"/>
      <c r="D2946" s="62"/>
    </row>
    <row r="2947" spans="3:4" x14ac:dyDescent="0.2">
      <c r="C2947" s="62"/>
      <c r="D2947" s="62"/>
    </row>
    <row r="2948" spans="3:4" x14ac:dyDescent="0.2">
      <c r="C2948" s="62"/>
      <c r="D2948" s="62"/>
    </row>
    <row r="2949" spans="3:4" x14ac:dyDescent="0.2">
      <c r="C2949" s="62"/>
      <c r="D2949" s="62"/>
    </row>
    <row r="2950" spans="3:4" x14ac:dyDescent="0.2">
      <c r="C2950" s="62"/>
      <c r="D2950" s="62"/>
    </row>
    <row r="2951" spans="3:4" x14ac:dyDescent="0.2">
      <c r="C2951" s="62"/>
      <c r="D2951" s="62"/>
    </row>
    <row r="2952" spans="3:4" x14ac:dyDescent="0.2">
      <c r="C2952" s="62"/>
      <c r="D2952" s="62"/>
    </row>
    <row r="2953" spans="3:4" x14ac:dyDescent="0.2">
      <c r="C2953" s="62"/>
      <c r="D2953" s="62"/>
    </row>
    <row r="2954" spans="3:4" x14ac:dyDescent="0.2">
      <c r="C2954" s="62"/>
      <c r="D2954" s="62"/>
    </row>
    <row r="2955" spans="3:4" x14ac:dyDescent="0.2">
      <c r="C2955" s="62"/>
      <c r="D2955" s="62"/>
    </row>
    <row r="2956" spans="3:4" x14ac:dyDescent="0.2">
      <c r="C2956" s="62"/>
      <c r="D2956" s="62"/>
    </row>
    <row r="2957" spans="3:4" x14ac:dyDescent="0.2">
      <c r="C2957" s="62"/>
      <c r="D2957" s="62"/>
    </row>
    <row r="2958" spans="3:4" x14ac:dyDescent="0.2">
      <c r="C2958" s="62"/>
      <c r="D2958" s="62"/>
    </row>
    <row r="2959" spans="3:4" x14ac:dyDescent="0.2">
      <c r="C2959" s="62"/>
      <c r="D2959" s="62"/>
    </row>
    <row r="2960" spans="3:4" x14ac:dyDescent="0.2">
      <c r="C2960" s="62"/>
      <c r="D2960" s="62"/>
    </row>
    <row r="2961" spans="3:4" x14ac:dyDescent="0.2">
      <c r="C2961" s="62"/>
      <c r="D2961" s="62"/>
    </row>
    <row r="2962" spans="3:4" x14ac:dyDescent="0.2">
      <c r="C2962" s="62"/>
      <c r="D2962" s="62"/>
    </row>
    <row r="2963" spans="3:4" x14ac:dyDescent="0.2">
      <c r="C2963" s="62"/>
      <c r="D2963" s="62"/>
    </row>
    <row r="2964" spans="3:4" x14ac:dyDescent="0.2">
      <c r="C2964" s="62"/>
      <c r="D2964" s="62"/>
    </row>
    <row r="2965" spans="3:4" x14ac:dyDescent="0.2">
      <c r="C2965" s="62"/>
      <c r="D2965" s="62"/>
    </row>
    <row r="2966" spans="3:4" x14ac:dyDescent="0.2">
      <c r="C2966" s="62"/>
      <c r="D2966" s="62"/>
    </row>
    <row r="2967" spans="3:4" x14ac:dyDescent="0.2">
      <c r="C2967" s="62"/>
      <c r="D2967" s="62"/>
    </row>
    <row r="2968" spans="3:4" x14ac:dyDescent="0.2">
      <c r="C2968" s="62"/>
      <c r="D2968" s="62"/>
    </row>
    <row r="2969" spans="3:4" x14ac:dyDescent="0.2">
      <c r="C2969" s="62"/>
      <c r="D2969" s="62"/>
    </row>
    <row r="2970" spans="3:4" x14ac:dyDescent="0.2">
      <c r="C2970" s="62"/>
      <c r="D2970" s="62"/>
    </row>
    <row r="2971" spans="3:4" x14ac:dyDescent="0.2">
      <c r="C2971" s="62"/>
      <c r="D2971" s="62"/>
    </row>
    <row r="2972" spans="3:4" x14ac:dyDescent="0.2">
      <c r="C2972" s="62"/>
      <c r="D2972" s="62"/>
    </row>
    <row r="2973" spans="3:4" x14ac:dyDescent="0.2">
      <c r="C2973" s="62"/>
      <c r="D2973" s="62"/>
    </row>
    <row r="2974" spans="3:4" x14ac:dyDescent="0.2">
      <c r="C2974" s="62"/>
      <c r="D2974" s="62"/>
    </row>
    <row r="2975" spans="3:4" x14ac:dyDescent="0.2">
      <c r="C2975" s="62"/>
      <c r="D2975" s="62"/>
    </row>
    <row r="2976" spans="3:4" x14ac:dyDescent="0.2">
      <c r="C2976" s="62"/>
      <c r="D2976" s="62"/>
    </row>
    <row r="2977" spans="3:4" x14ac:dyDescent="0.2">
      <c r="C2977" s="62"/>
      <c r="D2977" s="62"/>
    </row>
    <row r="2978" spans="3:4" x14ac:dyDescent="0.2">
      <c r="C2978" s="62"/>
      <c r="D2978" s="62"/>
    </row>
    <row r="2979" spans="3:4" x14ac:dyDescent="0.2">
      <c r="C2979" s="62"/>
      <c r="D2979" s="62"/>
    </row>
    <row r="2980" spans="3:4" x14ac:dyDescent="0.2">
      <c r="C2980" s="62"/>
      <c r="D2980" s="62"/>
    </row>
    <row r="2981" spans="3:4" x14ac:dyDescent="0.2">
      <c r="C2981" s="62"/>
      <c r="D2981" s="62"/>
    </row>
    <row r="2982" spans="3:4" x14ac:dyDescent="0.2">
      <c r="C2982" s="62"/>
      <c r="D2982" s="62"/>
    </row>
    <row r="2983" spans="3:4" x14ac:dyDescent="0.2">
      <c r="C2983" s="62"/>
      <c r="D2983" s="62"/>
    </row>
    <row r="2984" spans="3:4" x14ac:dyDescent="0.2">
      <c r="C2984" s="62"/>
      <c r="D2984" s="62"/>
    </row>
    <row r="2985" spans="3:4" x14ac:dyDescent="0.2">
      <c r="C2985" s="62"/>
      <c r="D2985" s="62"/>
    </row>
    <row r="2986" spans="3:4" x14ac:dyDescent="0.2">
      <c r="C2986" s="62"/>
      <c r="D2986" s="62"/>
    </row>
    <row r="2987" spans="3:4" x14ac:dyDescent="0.2">
      <c r="C2987" s="62"/>
      <c r="D2987" s="62"/>
    </row>
    <row r="2988" spans="3:4" x14ac:dyDescent="0.2">
      <c r="C2988" s="62"/>
      <c r="D2988" s="62"/>
    </row>
    <row r="2989" spans="3:4" x14ac:dyDescent="0.2">
      <c r="C2989" s="62"/>
      <c r="D2989" s="62"/>
    </row>
    <row r="2990" spans="3:4" x14ac:dyDescent="0.2">
      <c r="C2990" s="62"/>
      <c r="D2990" s="62"/>
    </row>
    <row r="2991" spans="3:4" x14ac:dyDescent="0.2">
      <c r="C2991" s="62"/>
      <c r="D2991" s="62"/>
    </row>
    <row r="2992" spans="3:4" x14ac:dyDescent="0.2">
      <c r="C2992" s="62"/>
      <c r="D2992" s="62"/>
    </row>
    <row r="2993" spans="3:4" x14ac:dyDescent="0.2">
      <c r="C2993" s="62"/>
      <c r="D2993" s="62"/>
    </row>
    <row r="2994" spans="3:4" x14ac:dyDescent="0.2">
      <c r="C2994" s="62"/>
      <c r="D2994" s="62"/>
    </row>
    <row r="2995" spans="3:4" x14ac:dyDescent="0.2">
      <c r="C2995" s="62"/>
      <c r="D2995" s="62"/>
    </row>
    <row r="2996" spans="3:4" x14ac:dyDescent="0.2">
      <c r="C2996" s="62"/>
      <c r="D2996" s="62"/>
    </row>
    <row r="2997" spans="3:4" x14ac:dyDescent="0.2">
      <c r="C2997" s="62"/>
      <c r="D2997" s="62"/>
    </row>
    <row r="2998" spans="3:4" x14ac:dyDescent="0.2">
      <c r="C2998" s="62"/>
      <c r="D2998" s="62"/>
    </row>
    <row r="2999" spans="3:4" x14ac:dyDescent="0.2">
      <c r="C2999" s="62"/>
      <c r="D2999" s="62"/>
    </row>
    <row r="3000" spans="3:4" x14ac:dyDescent="0.2">
      <c r="C3000" s="62"/>
      <c r="D3000" s="62"/>
    </row>
    <row r="3001" spans="3:4" x14ac:dyDescent="0.2">
      <c r="C3001" s="62"/>
      <c r="D3001" s="62"/>
    </row>
    <row r="3002" spans="3:4" x14ac:dyDescent="0.2">
      <c r="C3002" s="62"/>
      <c r="D3002" s="62"/>
    </row>
    <row r="3003" spans="3:4" x14ac:dyDescent="0.2">
      <c r="C3003" s="62"/>
      <c r="D3003" s="62"/>
    </row>
    <row r="3004" spans="3:4" x14ac:dyDescent="0.2">
      <c r="C3004" s="62"/>
      <c r="D3004" s="62"/>
    </row>
    <row r="3005" spans="3:4" x14ac:dyDescent="0.2">
      <c r="C3005" s="62"/>
      <c r="D3005" s="62"/>
    </row>
    <row r="3006" spans="3:4" x14ac:dyDescent="0.2">
      <c r="C3006" s="62"/>
      <c r="D3006" s="62"/>
    </row>
    <row r="3007" spans="3:4" x14ac:dyDescent="0.2">
      <c r="C3007" s="62"/>
      <c r="D3007" s="62"/>
    </row>
    <row r="3008" spans="3:4" x14ac:dyDescent="0.2">
      <c r="C3008" s="62"/>
      <c r="D3008" s="62"/>
    </row>
    <row r="3009" spans="3:4" x14ac:dyDescent="0.2">
      <c r="C3009" s="62"/>
      <c r="D3009" s="62"/>
    </row>
    <row r="3010" spans="3:4" x14ac:dyDescent="0.2">
      <c r="C3010" s="62"/>
      <c r="D3010" s="62"/>
    </row>
    <row r="3011" spans="3:4" x14ac:dyDescent="0.2">
      <c r="C3011" s="62"/>
      <c r="D3011" s="62"/>
    </row>
    <row r="3012" spans="3:4" x14ac:dyDescent="0.2">
      <c r="C3012" s="62"/>
      <c r="D3012" s="62"/>
    </row>
    <row r="3013" spans="3:4" x14ac:dyDescent="0.2">
      <c r="C3013" s="62"/>
      <c r="D3013" s="62"/>
    </row>
    <row r="3014" spans="3:4" x14ac:dyDescent="0.2">
      <c r="C3014" s="62"/>
      <c r="D3014" s="62"/>
    </row>
    <row r="3015" spans="3:4" x14ac:dyDescent="0.2">
      <c r="C3015" s="62"/>
      <c r="D3015" s="62"/>
    </row>
    <row r="3016" spans="3:4" x14ac:dyDescent="0.2">
      <c r="C3016" s="62"/>
      <c r="D3016" s="62"/>
    </row>
    <row r="3017" spans="3:4" x14ac:dyDescent="0.2">
      <c r="C3017" s="62"/>
      <c r="D3017" s="62"/>
    </row>
    <row r="3018" spans="3:4" x14ac:dyDescent="0.2">
      <c r="C3018" s="62"/>
      <c r="D3018" s="62"/>
    </row>
    <row r="3019" spans="3:4" x14ac:dyDescent="0.2">
      <c r="C3019" s="62"/>
      <c r="D3019" s="62"/>
    </row>
    <row r="3020" spans="3:4" x14ac:dyDescent="0.2">
      <c r="C3020" s="62"/>
      <c r="D3020" s="62"/>
    </row>
    <row r="3021" spans="3:4" x14ac:dyDescent="0.2">
      <c r="C3021" s="62"/>
      <c r="D3021" s="62"/>
    </row>
    <row r="3022" spans="3:4" x14ac:dyDescent="0.2">
      <c r="C3022" s="62"/>
      <c r="D3022" s="62"/>
    </row>
    <row r="3023" spans="3:4" x14ac:dyDescent="0.2">
      <c r="C3023" s="62"/>
      <c r="D3023" s="62"/>
    </row>
    <row r="3024" spans="3:4" x14ac:dyDescent="0.2">
      <c r="C3024" s="62"/>
      <c r="D3024" s="62"/>
    </row>
    <row r="3025" spans="3:4" x14ac:dyDescent="0.2">
      <c r="C3025" s="62"/>
      <c r="D3025" s="62"/>
    </row>
    <row r="3026" spans="3:4" x14ac:dyDescent="0.2">
      <c r="C3026" s="62"/>
      <c r="D3026" s="62"/>
    </row>
    <row r="3027" spans="3:4" x14ac:dyDescent="0.2">
      <c r="C3027" s="62"/>
      <c r="D3027" s="62"/>
    </row>
    <row r="3028" spans="3:4" x14ac:dyDescent="0.2">
      <c r="C3028" s="62"/>
      <c r="D3028" s="62"/>
    </row>
    <row r="3029" spans="3:4" x14ac:dyDescent="0.2">
      <c r="C3029" s="62"/>
      <c r="D3029" s="62"/>
    </row>
    <row r="3030" spans="3:4" x14ac:dyDescent="0.2">
      <c r="C3030" s="62"/>
      <c r="D3030" s="62"/>
    </row>
    <row r="3031" spans="3:4" x14ac:dyDescent="0.2">
      <c r="C3031" s="62"/>
      <c r="D3031" s="62"/>
    </row>
    <row r="3032" spans="3:4" x14ac:dyDescent="0.2">
      <c r="C3032" s="62"/>
      <c r="D3032" s="62"/>
    </row>
    <row r="3033" spans="3:4" x14ac:dyDescent="0.2">
      <c r="C3033" s="62"/>
      <c r="D3033" s="62"/>
    </row>
    <row r="3034" spans="3:4" x14ac:dyDescent="0.2">
      <c r="C3034" s="62"/>
      <c r="D3034" s="62"/>
    </row>
    <row r="3035" spans="3:4" x14ac:dyDescent="0.2">
      <c r="C3035" s="62"/>
      <c r="D3035" s="62"/>
    </row>
    <row r="3036" spans="3:4" x14ac:dyDescent="0.2">
      <c r="C3036" s="62"/>
      <c r="D3036" s="62"/>
    </row>
    <row r="3037" spans="3:4" x14ac:dyDescent="0.2">
      <c r="C3037" s="62"/>
      <c r="D3037" s="62"/>
    </row>
    <row r="3038" spans="3:4" x14ac:dyDescent="0.2">
      <c r="C3038" s="62"/>
      <c r="D3038" s="62"/>
    </row>
    <row r="3039" spans="3:4" x14ac:dyDescent="0.2">
      <c r="C3039" s="62"/>
      <c r="D3039" s="62"/>
    </row>
    <row r="3040" spans="3:4" x14ac:dyDescent="0.2">
      <c r="C3040" s="62"/>
      <c r="D3040" s="62"/>
    </row>
    <row r="3041" spans="3:4" x14ac:dyDescent="0.2">
      <c r="C3041" s="62"/>
      <c r="D3041" s="62"/>
    </row>
    <row r="3042" spans="3:4" x14ac:dyDescent="0.2">
      <c r="C3042" s="62"/>
      <c r="D3042" s="62"/>
    </row>
    <row r="3043" spans="3:4" x14ac:dyDescent="0.2">
      <c r="C3043" s="62"/>
      <c r="D3043" s="62"/>
    </row>
    <row r="3044" spans="3:4" x14ac:dyDescent="0.2">
      <c r="C3044" s="62"/>
      <c r="D3044" s="62"/>
    </row>
    <row r="3045" spans="3:4" x14ac:dyDescent="0.2">
      <c r="C3045" s="62"/>
      <c r="D3045" s="62"/>
    </row>
    <row r="3046" spans="3:4" x14ac:dyDescent="0.2">
      <c r="C3046" s="62"/>
      <c r="D3046" s="62"/>
    </row>
    <row r="3047" spans="3:4" x14ac:dyDescent="0.2">
      <c r="C3047" s="62"/>
      <c r="D3047" s="62"/>
    </row>
    <row r="3048" spans="3:4" x14ac:dyDescent="0.2">
      <c r="C3048" s="62"/>
      <c r="D3048" s="62"/>
    </row>
    <row r="3049" spans="3:4" x14ac:dyDescent="0.2">
      <c r="C3049" s="62"/>
      <c r="D3049" s="62"/>
    </row>
    <row r="3050" spans="3:4" x14ac:dyDescent="0.2">
      <c r="C3050" s="62"/>
      <c r="D3050" s="62"/>
    </row>
    <row r="3051" spans="3:4" x14ac:dyDescent="0.2">
      <c r="C3051" s="62"/>
      <c r="D3051" s="62"/>
    </row>
    <row r="3052" spans="3:4" x14ac:dyDescent="0.2">
      <c r="C3052" s="62"/>
      <c r="D3052" s="62"/>
    </row>
    <row r="3053" spans="3:4" x14ac:dyDescent="0.2">
      <c r="C3053" s="62"/>
      <c r="D3053" s="62"/>
    </row>
    <row r="3054" spans="3:4" x14ac:dyDescent="0.2">
      <c r="C3054" s="62"/>
      <c r="D3054" s="62"/>
    </row>
    <row r="3055" spans="3:4" x14ac:dyDescent="0.2">
      <c r="C3055" s="62"/>
      <c r="D3055" s="62"/>
    </row>
    <row r="3056" spans="3:4" x14ac:dyDescent="0.2">
      <c r="C3056" s="62"/>
      <c r="D3056" s="62"/>
    </row>
    <row r="3057" spans="3:4" x14ac:dyDescent="0.2">
      <c r="C3057" s="62"/>
      <c r="D3057" s="62"/>
    </row>
    <row r="3058" spans="3:4" x14ac:dyDescent="0.2">
      <c r="C3058" s="62"/>
      <c r="D3058" s="62"/>
    </row>
    <row r="3059" spans="3:4" x14ac:dyDescent="0.2">
      <c r="C3059" s="62"/>
      <c r="D3059" s="62"/>
    </row>
    <row r="3060" spans="3:4" x14ac:dyDescent="0.2">
      <c r="C3060" s="62"/>
      <c r="D3060" s="62"/>
    </row>
    <row r="3061" spans="3:4" x14ac:dyDescent="0.2">
      <c r="C3061" s="62"/>
      <c r="D3061" s="62"/>
    </row>
    <row r="3062" spans="3:4" x14ac:dyDescent="0.2">
      <c r="C3062" s="62"/>
      <c r="D3062" s="62"/>
    </row>
    <row r="3063" spans="3:4" x14ac:dyDescent="0.2">
      <c r="C3063" s="62"/>
      <c r="D3063" s="62"/>
    </row>
    <row r="3064" spans="3:4" x14ac:dyDescent="0.2">
      <c r="C3064" s="62"/>
      <c r="D3064" s="62"/>
    </row>
    <row r="3065" spans="3:4" x14ac:dyDescent="0.2">
      <c r="C3065" s="62"/>
      <c r="D3065" s="62"/>
    </row>
    <row r="3066" spans="3:4" x14ac:dyDescent="0.2">
      <c r="C3066" s="62"/>
      <c r="D3066" s="62"/>
    </row>
    <row r="3067" spans="3:4" x14ac:dyDescent="0.2">
      <c r="C3067" s="62"/>
      <c r="D3067" s="62"/>
    </row>
    <row r="3068" spans="3:4" x14ac:dyDescent="0.2">
      <c r="C3068" s="62"/>
      <c r="D3068" s="62"/>
    </row>
    <row r="3069" spans="3:4" x14ac:dyDescent="0.2">
      <c r="C3069" s="62"/>
      <c r="D3069" s="62"/>
    </row>
    <row r="3070" spans="3:4" x14ac:dyDescent="0.2">
      <c r="C3070" s="62"/>
      <c r="D3070" s="62"/>
    </row>
    <row r="3071" spans="3:4" x14ac:dyDescent="0.2">
      <c r="C3071" s="62"/>
      <c r="D3071" s="62"/>
    </row>
    <row r="3072" spans="3:4" x14ac:dyDescent="0.2">
      <c r="C3072" s="62"/>
      <c r="D3072" s="62"/>
    </row>
    <row r="3073" spans="3:4" x14ac:dyDescent="0.2">
      <c r="C3073" s="62"/>
      <c r="D3073" s="62"/>
    </row>
    <row r="3074" spans="3:4" x14ac:dyDescent="0.2">
      <c r="C3074" s="62"/>
      <c r="D3074" s="62"/>
    </row>
    <row r="3075" spans="3:4" x14ac:dyDescent="0.2">
      <c r="C3075" s="62"/>
      <c r="D3075" s="62"/>
    </row>
    <row r="3076" spans="3:4" x14ac:dyDescent="0.2">
      <c r="C3076" s="62"/>
      <c r="D3076" s="62"/>
    </row>
    <row r="3077" spans="3:4" x14ac:dyDescent="0.2">
      <c r="C3077" s="62"/>
      <c r="D3077" s="62"/>
    </row>
    <row r="3078" spans="3:4" x14ac:dyDescent="0.2">
      <c r="C3078" s="62"/>
      <c r="D3078" s="62"/>
    </row>
    <row r="3079" spans="3:4" x14ac:dyDescent="0.2">
      <c r="C3079" s="62"/>
      <c r="D3079" s="62"/>
    </row>
    <row r="3080" spans="3:4" x14ac:dyDescent="0.2">
      <c r="C3080" s="62"/>
      <c r="D3080" s="62"/>
    </row>
    <row r="3081" spans="3:4" x14ac:dyDescent="0.2">
      <c r="C3081" s="62"/>
      <c r="D3081" s="62"/>
    </row>
    <row r="3082" spans="3:4" x14ac:dyDescent="0.2">
      <c r="C3082" s="62"/>
      <c r="D3082" s="62"/>
    </row>
    <row r="3083" spans="3:4" x14ac:dyDescent="0.2">
      <c r="C3083" s="62"/>
      <c r="D3083" s="62"/>
    </row>
    <row r="3084" spans="3:4" x14ac:dyDescent="0.2">
      <c r="C3084" s="62"/>
      <c r="D3084" s="62"/>
    </row>
    <row r="3085" spans="3:4" x14ac:dyDescent="0.2">
      <c r="C3085" s="62"/>
      <c r="D3085" s="62"/>
    </row>
    <row r="3086" spans="3:4" x14ac:dyDescent="0.2">
      <c r="C3086" s="62"/>
      <c r="D3086" s="62"/>
    </row>
    <row r="3087" spans="3:4" x14ac:dyDescent="0.2">
      <c r="C3087" s="62"/>
      <c r="D3087" s="62"/>
    </row>
    <row r="3088" spans="3:4" x14ac:dyDescent="0.2">
      <c r="C3088" s="62"/>
      <c r="D3088" s="62"/>
    </row>
    <row r="3089" spans="3:4" x14ac:dyDescent="0.2">
      <c r="C3089" s="62"/>
      <c r="D3089" s="62"/>
    </row>
    <row r="3090" spans="3:4" x14ac:dyDescent="0.2">
      <c r="C3090" s="62"/>
      <c r="D3090" s="62"/>
    </row>
    <row r="3091" spans="3:4" x14ac:dyDescent="0.2">
      <c r="C3091" s="62"/>
      <c r="D3091" s="62"/>
    </row>
    <row r="3092" spans="3:4" x14ac:dyDescent="0.2">
      <c r="C3092" s="62"/>
      <c r="D3092" s="62"/>
    </row>
    <row r="3093" spans="3:4" x14ac:dyDescent="0.2">
      <c r="C3093" s="62"/>
      <c r="D3093" s="62"/>
    </row>
    <row r="3094" spans="3:4" x14ac:dyDescent="0.2">
      <c r="C3094" s="62"/>
      <c r="D3094" s="62"/>
    </row>
    <row r="3095" spans="3:4" x14ac:dyDescent="0.2">
      <c r="C3095" s="62"/>
      <c r="D3095" s="62"/>
    </row>
    <row r="3096" spans="3:4" x14ac:dyDescent="0.2">
      <c r="C3096" s="62"/>
      <c r="D3096" s="62"/>
    </row>
    <row r="3097" spans="3:4" x14ac:dyDescent="0.2">
      <c r="C3097" s="62"/>
      <c r="D3097" s="62"/>
    </row>
    <row r="3098" spans="3:4" x14ac:dyDescent="0.2">
      <c r="C3098" s="62"/>
      <c r="D3098" s="62"/>
    </row>
    <row r="3099" spans="3:4" x14ac:dyDescent="0.2">
      <c r="C3099" s="62"/>
      <c r="D3099" s="62"/>
    </row>
    <row r="3100" spans="3:4" x14ac:dyDescent="0.2">
      <c r="C3100" s="62"/>
      <c r="D3100" s="62"/>
    </row>
    <row r="3101" spans="3:4" x14ac:dyDescent="0.2">
      <c r="C3101" s="62"/>
      <c r="D3101" s="62"/>
    </row>
    <row r="3102" spans="3:4" x14ac:dyDescent="0.2">
      <c r="C3102" s="62"/>
      <c r="D3102" s="62"/>
    </row>
    <row r="3103" spans="3:4" x14ac:dyDescent="0.2">
      <c r="C3103" s="62"/>
      <c r="D3103" s="62"/>
    </row>
    <row r="3104" spans="3:4" x14ac:dyDescent="0.2">
      <c r="C3104" s="62"/>
      <c r="D3104" s="62"/>
    </row>
    <row r="3105" spans="3:4" x14ac:dyDescent="0.2">
      <c r="C3105" s="62"/>
      <c r="D3105" s="62"/>
    </row>
    <row r="3106" spans="3:4" x14ac:dyDescent="0.2">
      <c r="C3106" s="62"/>
      <c r="D3106" s="62"/>
    </row>
    <row r="3107" spans="3:4" x14ac:dyDescent="0.2">
      <c r="C3107" s="62"/>
      <c r="D3107" s="62"/>
    </row>
    <row r="3108" spans="3:4" x14ac:dyDescent="0.2">
      <c r="C3108" s="62"/>
      <c r="D3108" s="62"/>
    </row>
    <row r="3109" spans="3:4" x14ac:dyDescent="0.2">
      <c r="C3109" s="62"/>
      <c r="D3109" s="62"/>
    </row>
    <row r="3110" spans="3:4" x14ac:dyDescent="0.2">
      <c r="C3110" s="62"/>
      <c r="D3110" s="62"/>
    </row>
    <row r="3111" spans="3:4" x14ac:dyDescent="0.2">
      <c r="C3111" s="62"/>
      <c r="D3111" s="62"/>
    </row>
    <row r="3112" spans="3:4" x14ac:dyDescent="0.2">
      <c r="C3112" s="62"/>
      <c r="D3112" s="62"/>
    </row>
    <row r="3113" spans="3:4" x14ac:dyDescent="0.2">
      <c r="C3113" s="62"/>
      <c r="D3113" s="62"/>
    </row>
    <row r="3114" spans="3:4" x14ac:dyDescent="0.2">
      <c r="C3114" s="62"/>
      <c r="D3114" s="62"/>
    </row>
    <row r="3115" spans="3:4" x14ac:dyDescent="0.2">
      <c r="C3115" s="62"/>
      <c r="D3115" s="62"/>
    </row>
    <row r="3116" spans="3:4" x14ac:dyDescent="0.2">
      <c r="C3116" s="62"/>
      <c r="D3116" s="62"/>
    </row>
    <row r="3117" spans="3:4" x14ac:dyDescent="0.2">
      <c r="C3117" s="62"/>
      <c r="D3117" s="62"/>
    </row>
    <row r="3118" spans="3:4" x14ac:dyDescent="0.2">
      <c r="C3118" s="62"/>
      <c r="D3118" s="62"/>
    </row>
    <row r="3119" spans="3:4" x14ac:dyDescent="0.2">
      <c r="C3119" s="62"/>
      <c r="D3119" s="62"/>
    </row>
    <row r="3120" spans="3:4" x14ac:dyDescent="0.2">
      <c r="C3120" s="62"/>
      <c r="D3120" s="62"/>
    </row>
    <row r="3121" spans="3:4" x14ac:dyDescent="0.2">
      <c r="C3121" s="62"/>
      <c r="D3121" s="62"/>
    </row>
    <row r="3122" spans="3:4" x14ac:dyDescent="0.2">
      <c r="C3122" s="62"/>
      <c r="D3122" s="62"/>
    </row>
    <row r="3123" spans="3:4" x14ac:dyDescent="0.2">
      <c r="C3123" s="62"/>
      <c r="D3123" s="62"/>
    </row>
    <row r="3124" spans="3:4" x14ac:dyDescent="0.2">
      <c r="C3124" s="62"/>
      <c r="D3124" s="62"/>
    </row>
    <row r="3125" spans="3:4" x14ac:dyDescent="0.2">
      <c r="C3125" s="62"/>
      <c r="D3125" s="62"/>
    </row>
    <row r="3126" spans="3:4" x14ac:dyDescent="0.2">
      <c r="C3126" s="62"/>
      <c r="D3126" s="62"/>
    </row>
    <row r="3127" spans="3:4" x14ac:dyDescent="0.2">
      <c r="C3127" s="62"/>
      <c r="D3127" s="62"/>
    </row>
    <row r="3128" spans="3:4" x14ac:dyDescent="0.2">
      <c r="C3128" s="62"/>
      <c r="D3128" s="62"/>
    </row>
    <row r="3129" spans="3:4" x14ac:dyDescent="0.2">
      <c r="C3129" s="62"/>
      <c r="D3129" s="62"/>
    </row>
    <row r="3130" spans="3:4" x14ac:dyDescent="0.2">
      <c r="C3130" s="62"/>
      <c r="D3130" s="62"/>
    </row>
    <row r="3131" spans="3:4" x14ac:dyDescent="0.2">
      <c r="C3131" s="62"/>
      <c r="D3131" s="62"/>
    </row>
    <row r="3132" spans="3:4" x14ac:dyDescent="0.2">
      <c r="C3132" s="62"/>
      <c r="D3132" s="62"/>
    </row>
    <row r="3133" spans="3:4" x14ac:dyDescent="0.2">
      <c r="C3133" s="62"/>
      <c r="D3133" s="62"/>
    </row>
    <row r="3134" spans="3:4" x14ac:dyDescent="0.2">
      <c r="C3134" s="62"/>
      <c r="D3134" s="62"/>
    </row>
    <row r="3135" spans="3:4" x14ac:dyDescent="0.2">
      <c r="C3135" s="62"/>
      <c r="D3135" s="62"/>
    </row>
    <row r="3136" spans="3:4" x14ac:dyDescent="0.2">
      <c r="C3136" s="62"/>
      <c r="D3136" s="62"/>
    </row>
    <row r="3137" spans="3:4" x14ac:dyDescent="0.2">
      <c r="C3137" s="62"/>
      <c r="D3137" s="62"/>
    </row>
    <row r="3138" spans="3:4" x14ac:dyDescent="0.2">
      <c r="C3138" s="62"/>
      <c r="D3138" s="62"/>
    </row>
    <row r="3139" spans="3:4" x14ac:dyDescent="0.2">
      <c r="C3139" s="62"/>
      <c r="D3139" s="62"/>
    </row>
    <row r="3140" spans="3:4" x14ac:dyDescent="0.2">
      <c r="C3140" s="62"/>
      <c r="D3140" s="62"/>
    </row>
    <row r="3141" spans="3:4" x14ac:dyDescent="0.2">
      <c r="C3141" s="62"/>
      <c r="D3141" s="62"/>
    </row>
    <row r="3142" spans="3:4" x14ac:dyDescent="0.2">
      <c r="C3142" s="62"/>
      <c r="D3142" s="62"/>
    </row>
    <row r="3143" spans="3:4" x14ac:dyDescent="0.2">
      <c r="C3143" s="62"/>
      <c r="D3143" s="62"/>
    </row>
    <row r="3144" spans="3:4" x14ac:dyDescent="0.2">
      <c r="C3144" s="62"/>
      <c r="D3144" s="62"/>
    </row>
    <row r="3145" spans="3:4" x14ac:dyDescent="0.2">
      <c r="C3145" s="62"/>
      <c r="D3145" s="62"/>
    </row>
    <row r="3146" spans="3:4" x14ac:dyDescent="0.2">
      <c r="C3146" s="62"/>
      <c r="D3146" s="62"/>
    </row>
    <row r="3147" spans="3:4" x14ac:dyDescent="0.2">
      <c r="C3147" s="62"/>
      <c r="D3147" s="62"/>
    </row>
    <row r="3148" spans="3:4" x14ac:dyDescent="0.2">
      <c r="C3148" s="62"/>
      <c r="D3148" s="62"/>
    </row>
    <row r="3149" spans="3:4" x14ac:dyDescent="0.2">
      <c r="C3149" s="62"/>
      <c r="D3149" s="62"/>
    </row>
    <row r="3150" spans="3:4" x14ac:dyDescent="0.2">
      <c r="C3150" s="62"/>
      <c r="D3150" s="62"/>
    </row>
    <row r="3151" spans="3:4" x14ac:dyDescent="0.2">
      <c r="C3151" s="62"/>
      <c r="D3151" s="62"/>
    </row>
    <row r="3152" spans="3:4" x14ac:dyDescent="0.2">
      <c r="C3152" s="62"/>
      <c r="D3152" s="62"/>
    </row>
    <row r="3153" spans="3:4" x14ac:dyDescent="0.2">
      <c r="C3153" s="62"/>
      <c r="D3153" s="62"/>
    </row>
    <row r="3154" spans="3:4" x14ac:dyDescent="0.2">
      <c r="C3154" s="62"/>
      <c r="D3154" s="62"/>
    </row>
    <row r="3155" spans="3:4" x14ac:dyDescent="0.2">
      <c r="C3155" s="62"/>
      <c r="D3155" s="62"/>
    </row>
    <row r="3156" spans="3:4" x14ac:dyDescent="0.2">
      <c r="C3156" s="62"/>
      <c r="D3156" s="62"/>
    </row>
    <row r="3157" spans="3:4" x14ac:dyDescent="0.2">
      <c r="C3157" s="62"/>
      <c r="D3157" s="62"/>
    </row>
    <row r="3158" spans="3:4" x14ac:dyDescent="0.2">
      <c r="C3158" s="62"/>
      <c r="D3158" s="62"/>
    </row>
    <row r="3159" spans="3:4" x14ac:dyDescent="0.2">
      <c r="C3159" s="62"/>
      <c r="D3159" s="62"/>
    </row>
    <row r="3160" spans="3:4" x14ac:dyDescent="0.2">
      <c r="C3160" s="62"/>
      <c r="D3160" s="62"/>
    </row>
    <row r="3161" spans="3:4" x14ac:dyDescent="0.2">
      <c r="C3161" s="62"/>
      <c r="D3161" s="62"/>
    </row>
    <row r="3162" spans="3:4" x14ac:dyDescent="0.2">
      <c r="C3162" s="62"/>
      <c r="D3162" s="62"/>
    </row>
    <row r="3163" spans="3:4" x14ac:dyDescent="0.2">
      <c r="C3163" s="62"/>
      <c r="D3163" s="62"/>
    </row>
    <row r="3164" spans="3:4" x14ac:dyDescent="0.2">
      <c r="C3164" s="62"/>
      <c r="D3164" s="62"/>
    </row>
    <row r="3165" spans="3:4" x14ac:dyDescent="0.2">
      <c r="C3165" s="62"/>
      <c r="D3165" s="62"/>
    </row>
    <row r="3166" spans="3:4" x14ac:dyDescent="0.2">
      <c r="C3166" s="62"/>
      <c r="D3166" s="62"/>
    </row>
    <row r="3167" spans="3:4" x14ac:dyDescent="0.2">
      <c r="C3167" s="62"/>
      <c r="D3167" s="62"/>
    </row>
    <row r="3168" spans="3:4" x14ac:dyDescent="0.2">
      <c r="C3168" s="62"/>
      <c r="D3168" s="62"/>
    </row>
    <row r="3169" spans="3:4" x14ac:dyDescent="0.2">
      <c r="C3169" s="62"/>
      <c r="D3169" s="62"/>
    </row>
    <row r="3170" spans="3:4" x14ac:dyDescent="0.2">
      <c r="C3170" s="62"/>
      <c r="D3170" s="62"/>
    </row>
    <row r="3171" spans="3:4" x14ac:dyDescent="0.2">
      <c r="C3171" s="62"/>
      <c r="D3171" s="62"/>
    </row>
    <row r="3172" spans="3:4" x14ac:dyDescent="0.2">
      <c r="C3172" s="62"/>
      <c r="D3172" s="62"/>
    </row>
    <row r="3173" spans="3:4" x14ac:dyDescent="0.2">
      <c r="C3173" s="62"/>
      <c r="D3173" s="62"/>
    </row>
    <row r="3174" spans="3:4" x14ac:dyDescent="0.2">
      <c r="C3174" s="62"/>
      <c r="D3174" s="62"/>
    </row>
    <row r="3175" spans="3:4" x14ac:dyDescent="0.2">
      <c r="C3175" s="62"/>
      <c r="D3175" s="62"/>
    </row>
    <row r="3176" spans="3:4" x14ac:dyDescent="0.2">
      <c r="C3176" s="62"/>
      <c r="D3176" s="62"/>
    </row>
    <row r="3177" spans="3:4" x14ac:dyDescent="0.2">
      <c r="C3177" s="62"/>
      <c r="D3177" s="62"/>
    </row>
    <row r="3178" spans="3:4" x14ac:dyDescent="0.2">
      <c r="C3178" s="62"/>
      <c r="D3178" s="62"/>
    </row>
    <row r="3179" spans="3:4" x14ac:dyDescent="0.2">
      <c r="C3179" s="62"/>
      <c r="D3179" s="62"/>
    </row>
    <row r="3180" spans="3:4" x14ac:dyDescent="0.2">
      <c r="C3180" s="62"/>
      <c r="D3180" s="62"/>
    </row>
    <row r="3181" spans="3:4" x14ac:dyDescent="0.2">
      <c r="C3181" s="62"/>
      <c r="D3181" s="62"/>
    </row>
    <row r="3182" spans="3:4" x14ac:dyDescent="0.2">
      <c r="C3182" s="62"/>
      <c r="D3182" s="62"/>
    </row>
    <row r="3183" spans="3:4" x14ac:dyDescent="0.2">
      <c r="C3183" s="62"/>
      <c r="D3183" s="62"/>
    </row>
    <row r="3184" spans="3:4" x14ac:dyDescent="0.2">
      <c r="C3184" s="62"/>
      <c r="D3184" s="62"/>
    </row>
    <row r="3185" spans="3:4" x14ac:dyDescent="0.2">
      <c r="C3185" s="62"/>
      <c r="D3185" s="62"/>
    </row>
    <row r="3186" spans="3:4" x14ac:dyDescent="0.2">
      <c r="C3186" s="62"/>
      <c r="D3186" s="62"/>
    </row>
    <row r="3187" spans="3:4" x14ac:dyDescent="0.2">
      <c r="C3187" s="62"/>
      <c r="D3187" s="62"/>
    </row>
    <row r="3188" spans="3:4" x14ac:dyDescent="0.2">
      <c r="C3188" s="62"/>
      <c r="D3188" s="62"/>
    </row>
    <row r="3189" spans="3:4" x14ac:dyDescent="0.2">
      <c r="C3189" s="62"/>
      <c r="D3189" s="62"/>
    </row>
    <row r="3190" spans="3:4" x14ac:dyDescent="0.2">
      <c r="C3190" s="62"/>
      <c r="D3190" s="62"/>
    </row>
    <row r="3191" spans="3:4" x14ac:dyDescent="0.2">
      <c r="C3191" s="62"/>
      <c r="D3191" s="62"/>
    </row>
    <row r="3192" spans="3:4" x14ac:dyDescent="0.2">
      <c r="C3192" s="62"/>
      <c r="D3192" s="62"/>
    </row>
    <row r="3193" spans="3:4" x14ac:dyDescent="0.2">
      <c r="C3193" s="62"/>
      <c r="D3193" s="62"/>
    </row>
    <row r="3194" spans="3:4" x14ac:dyDescent="0.2">
      <c r="C3194" s="62"/>
      <c r="D3194" s="62"/>
    </row>
    <row r="3195" spans="3:4" x14ac:dyDescent="0.2">
      <c r="C3195" s="62"/>
      <c r="D3195" s="62"/>
    </row>
    <row r="3196" spans="3:4" x14ac:dyDescent="0.2">
      <c r="C3196" s="62"/>
      <c r="D3196" s="62"/>
    </row>
    <row r="3197" spans="3:4" x14ac:dyDescent="0.2">
      <c r="C3197" s="62"/>
      <c r="D3197" s="62"/>
    </row>
    <row r="3198" spans="3:4" x14ac:dyDescent="0.2">
      <c r="C3198" s="62"/>
      <c r="D3198" s="62"/>
    </row>
    <row r="3199" spans="3:4" x14ac:dyDescent="0.2">
      <c r="C3199" s="62"/>
      <c r="D3199" s="62"/>
    </row>
    <row r="3200" spans="3:4" x14ac:dyDescent="0.2">
      <c r="C3200" s="62"/>
      <c r="D3200" s="62"/>
    </row>
    <row r="3201" spans="3:4" x14ac:dyDescent="0.2">
      <c r="C3201" s="62"/>
      <c r="D3201" s="62"/>
    </row>
    <row r="3202" spans="3:4" x14ac:dyDescent="0.2">
      <c r="C3202" s="62"/>
      <c r="D3202" s="62"/>
    </row>
    <row r="3203" spans="3:4" x14ac:dyDescent="0.2">
      <c r="C3203" s="62"/>
      <c r="D3203" s="62"/>
    </row>
    <row r="3204" spans="3:4" x14ac:dyDescent="0.2">
      <c r="C3204" s="62"/>
      <c r="D3204" s="62"/>
    </row>
    <row r="3205" spans="3:4" x14ac:dyDescent="0.2">
      <c r="C3205" s="62"/>
      <c r="D3205" s="62"/>
    </row>
    <row r="3206" spans="3:4" x14ac:dyDescent="0.2">
      <c r="C3206" s="62"/>
      <c r="D3206" s="62"/>
    </row>
    <row r="3207" spans="3:4" x14ac:dyDescent="0.2">
      <c r="C3207" s="62"/>
      <c r="D3207" s="62"/>
    </row>
    <row r="3208" spans="3:4" x14ac:dyDescent="0.2">
      <c r="C3208" s="62"/>
      <c r="D3208" s="62"/>
    </row>
    <row r="3209" spans="3:4" x14ac:dyDescent="0.2">
      <c r="C3209" s="62"/>
      <c r="D3209" s="62"/>
    </row>
    <row r="3210" spans="3:4" x14ac:dyDescent="0.2">
      <c r="C3210" s="62"/>
      <c r="D3210" s="62"/>
    </row>
    <row r="3211" spans="3:4" x14ac:dyDescent="0.2">
      <c r="C3211" s="62"/>
      <c r="D3211" s="62"/>
    </row>
    <row r="3212" spans="3:4" x14ac:dyDescent="0.2">
      <c r="C3212" s="62"/>
      <c r="D3212" s="62"/>
    </row>
    <row r="3213" spans="3:4" x14ac:dyDescent="0.2">
      <c r="C3213" s="62"/>
      <c r="D3213" s="62"/>
    </row>
    <row r="3214" spans="3:4" x14ac:dyDescent="0.2">
      <c r="C3214" s="62"/>
      <c r="D3214" s="62"/>
    </row>
    <row r="3215" spans="3:4" x14ac:dyDescent="0.2">
      <c r="C3215" s="62"/>
      <c r="D3215" s="62"/>
    </row>
    <row r="3216" spans="3:4" x14ac:dyDescent="0.2">
      <c r="C3216" s="62"/>
      <c r="D3216" s="62"/>
    </row>
    <row r="3217" spans="3:4" x14ac:dyDescent="0.2">
      <c r="C3217" s="62"/>
      <c r="D3217" s="62"/>
    </row>
    <row r="3218" spans="3:4" x14ac:dyDescent="0.2">
      <c r="C3218" s="62"/>
      <c r="D3218" s="62"/>
    </row>
    <row r="3219" spans="3:4" x14ac:dyDescent="0.2">
      <c r="C3219" s="62"/>
      <c r="D3219" s="62"/>
    </row>
    <row r="3220" spans="3:4" x14ac:dyDescent="0.2">
      <c r="C3220" s="62"/>
      <c r="D3220" s="62"/>
    </row>
    <row r="3221" spans="3:4" x14ac:dyDescent="0.2">
      <c r="C3221" s="62"/>
      <c r="D3221" s="62"/>
    </row>
    <row r="3222" spans="3:4" x14ac:dyDescent="0.2">
      <c r="C3222" s="62"/>
      <c r="D3222" s="62"/>
    </row>
    <row r="3223" spans="3:4" x14ac:dyDescent="0.2">
      <c r="C3223" s="62"/>
      <c r="D3223" s="62"/>
    </row>
    <row r="3224" spans="3:4" x14ac:dyDescent="0.2">
      <c r="C3224" s="62"/>
      <c r="D3224" s="62"/>
    </row>
    <row r="3225" spans="3:4" x14ac:dyDescent="0.2">
      <c r="C3225" s="62"/>
      <c r="D3225" s="62"/>
    </row>
    <row r="3226" spans="3:4" x14ac:dyDescent="0.2">
      <c r="C3226" s="62"/>
      <c r="D3226" s="62"/>
    </row>
    <row r="3227" spans="3:4" x14ac:dyDescent="0.2">
      <c r="C3227" s="62"/>
      <c r="D3227" s="62"/>
    </row>
    <row r="3228" spans="3:4" x14ac:dyDescent="0.2">
      <c r="C3228" s="62"/>
      <c r="D3228" s="62"/>
    </row>
    <row r="3229" spans="3:4" x14ac:dyDescent="0.2">
      <c r="C3229" s="62"/>
      <c r="D3229" s="62"/>
    </row>
    <row r="3230" spans="3:4" x14ac:dyDescent="0.2">
      <c r="C3230" s="62"/>
      <c r="D3230" s="62"/>
    </row>
    <row r="3231" spans="3:4" x14ac:dyDescent="0.2">
      <c r="C3231" s="62"/>
      <c r="D3231" s="62"/>
    </row>
    <row r="3232" spans="3:4" x14ac:dyDescent="0.2">
      <c r="C3232" s="62"/>
      <c r="D3232" s="62"/>
    </row>
    <row r="3233" spans="3:4" x14ac:dyDescent="0.2">
      <c r="C3233" s="62"/>
      <c r="D3233" s="62"/>
    </row>
    <row r="3234" spans="3:4" x14ac:dyDescent="0.2">
      <c r="C3234" s="62"/>
      <c r="D3234" s="62"/>
    </row>
    <row r="3235" spans="3:4" x14ac:dyDescent="0.2">
      <c r="C3235" s="62"/>
      <c r="D3235" s="62"/>
    </row>
    <row r="3236" spans="3:4" x14ac:dyDescent="0.2">
      <c r="C3236" s="62"/>
      <c r="D3236" s="62"/>
    </row>
    <row r="3237" spans="3:4" x14ac:dyDescent="0.2">
      <c r="C3237" s="62"/>
      <c r="D3237" s="62"/>
    </row>
    <row r="3238" spans="3:4" x14ac:dyDescent="0.2">
      <c r="C3238" s="62"/>
      <c r="D3238" s="62"/>
    </row>
    <row r="3239" spans="3:4" x14ac:dyDescent="0.2">
      <c r="C3239" s="62"/>
      <c r="D3239" s="62"/>
    </row>
    <row r="3240" spans="3:4" x14ac:dyDescent="0.2">
      <c r="C3240" s="62"/>
      <c r="D3240" s="62"/>
    </row>
    <row r="3241" spans="3:4" x14ac:dyDescent="0.2">
      <c r="C3241" s="62"/>
      <c r="D3241" s="62"/>
    </row>
    <row r="3242" spans="3:4" x14ac:dyDescent="0.2">
      <c r="C3242" s="62"/>
      <c r="D3242" s="62"/>
    </row>
    <row r="3243" spans="3:4" x14ac:dyDescent="0.2">
      <c r="C3243" s="62"/>
      <c r="D3243" s="62"/>
    </row>
    <row r="3244" spans="3:4" x14ac:dyDescent="0.2">
      <c r="C3244" s="62"/>
      <c r="D3244" s="62"/>
    </row>
    <row r="3245" spans="3:4" x14ac:dyDescent="0.2">
      <c r="C3245" s="62"/>
      <c r="D3245" s="62"/>
    </row>
    <row r="3246" spans="3:4" x14ac:dyDescent="0.2">
      <c r="C3246" s="62"/>
      <c r="D3246" s="62"/>
    </row>
    <row r="3247" spans="3:4" x14ac:dyDescent="0.2">
      <c r="C3247" s="62"/>
      <c r="D3247" s="62"/>
    </row>
    <row r="3248" spans="3:4" x14ac:dyDescent="0.2">
      <c r="C3248" s="62"/>
      <c r="D3248" s="62"/>
    </row>
    <row r="3249" spans="3:4" x14ac:dyDescent="0.2">
      <c r="C3249" s="62"/>
      <c r="D3249" s="62"/>
    </row>
    <row r="3250" spans="3:4" x14ac:dyDescent="0.2">
      <c r="C3250" s="62"/>
      <c r="D3250" s="62"/>
    </row>
    <row r="3251" spans="3:4" x14ac:dyDescent="0.2">
      <c r="C3251" s="62"/>
      <c r="D3251" s="62"/>
    </row>
    <row r="3252" spans="3:4" x14ac:dyDescent="0.2">
      <c r="C3252" s="62"/>
      <c r="D3252" s="62"/>
    </row>
    <row r="3253" spans="3:4" x14ac:dyDescent="0.2">
      <c r="C3253" s="62"/>
      <c r="D3253" s="62"/>
    </row>
    <row r="3254" spans="3:4" x14ac:dyDescent="0.2">
      <c r="C3254" s="62"/>
      <c r="D3254" s="62"/>
    </row>
    <row r="3255" spans="3:4" x14ac:dyDescent="0.2">
      <c r="C3255" s="62"/>
      <c r="D3255" s="62"/>
    </row>
    <row r="3256" spans="3:4" x14ac:dyDescent="0.2">
      <c r="C3256" s="62"/>
      <c r="D3256" s="62"/>
    </row>
    <row r="3257" spans="3:4" x14ac:dyDescent="0.2">
      <c r="C3257" s="62"/>
      <c r="D3257" s="62"/>
    </row>
    <row r="3258" spans="3:4" x14ac:dyDescent="0.2">
      <c r="C3258" s="62"/>
      <c r="D3258" s="62"/>
    </row>
    <row r="3259" spans="3:4" x14ac:dyDescent="0.2">
      <c r="C3259" s="62"/>
      <c r="D3259" s="62"/>
    </row>
    <row r="3260" spans="3:4" x14ac:dyDescent="0.2">
      <c r="C3260" s="62"/>
      <c r="D3260" s="62"/>
    </row>
    <row r="3261" spans="3:4" x14ac:dyDescent="0.2">
      <c r="C3261" s="62"/>
      <c r="D3261" s="62"/>
    </row>
    <row r="3262" spans="3:4" x14ac:dyDescent="0.2">
      <c r="C3262" s="62"/>
      <c r="D3262" s="62"/>
    </row>
    <row r="3263" spans="3:4" x14ac:dyDescent="0.2">
      <c r="C3263" s="62"/>
      <c r="D3263" s="62"/>
    </row>
    <row r="3264" spans="3:4" x14ac:dyDescent="0.2">
      <c r="C3264" s="62"/>
      <c r="D3264" s="62"/>
    </row>
    <row r="3265" spans="3:4" x14ac:dyDescent="0.2">
      <c r="C3265" s="62"/>
      <c r="D3265" s="62"/>
    </row>
    <row r="3266" spans="3:4" x14ac:dyDescent="0.2">
      <c r="C3266" s="62"/>
      <c r="D3266" s="62"/>
    </row>
    <row r="3267" spans="3:4" x14ac:dyDescent="0.2">
      <c r="C3267" s="62"/>
      <c r="D3267" s="62"/>
    </row>
    <row r="3268" spans="3:4" x14ac:dyDescent="0.2">
      <c r="C3268" s="62"/>
      <c r="D3268" s="62"/>
    </row>
    <row r="3269" spans="3:4" x14ac:dyDescent="0.2">
      <c r="C3269" s="62"/>
      <c r="D3269" s="62"/>
    </row>
    <row r="3270" spans="3:4" x14ac:dyDescent="0.2">
      <c r="C3270" s="62"/>
      <c r="D3270" s="62"/>
    </row>
    <row r="3271" spans="3:4" x14ac:dyDescent="0.2">
      <c r="C3271" s="62"/>
      <c r="D3271" s="62"/>
    </row>
    <row r="3272" spans="3:4" x14ac:dyDescent="0.2">
      <c r="C3272" s="62"/>
      <c r="D3272" s="62"/>
    </row>
    <row r="3273" spans="3:4" x14ac:dyDescent="0.2">
      <c r="C3273" s="62"/>
      <c r="D3273" s="62"/>
    </row>
    <row r="3274" spans="3:4" x14ac:dyDescent="0.2">
      <c r="C3274" s="62"/>
      <c r="D3274" s="62"/>
    </row>
    <row r="3275" spans="3:4" x14ac:dyDescent="0.2">
      <c r="C3275" s="62"/>
      <c r="D3275" s="62"/>
    </row>
    <row r="3276" spans="3:4" x14ac:dyDescent="0.2">
      <c r="C3276" s="62"/>
      <c r="D3276" s="62"/>
    </row>
    <row r="3277" spans="3:4" x14ac:dyDescent="0.2">
      <c r="C3277" s="62"/>
      <c r="D3277" s="62"/>
    </row>
    <row r="3278" spans="3:4" x14ac:dyDescent="0.2">
      <c r="C3278" s="62"/>
      <c r="D3278" s="62"/>
    </row>
    <row r="3279" spans="3:4" x14ac:dyDescent="0.2">
      <c r="C3279" s="62"/>
      <c r="D3279" s="62"/>
    </row>
    <row r="3280" spans="3:4" x14ac:dyDescent="0.2">
      <c r="C3280" s="62"/>
      <c r="D3280" s="62"/>
    </row>
    <row r="3281" spans="3:4" x14ac:dyDescent="0.2">
      <c r="C3281" s="62"/>
      <c r="D3281" s="62"/>
    </row>
    <row r="3282" spans="3:4" x14ac:dyDescent="0.2">
      <c r="C3282" s="62"/>
      <c r="D3282" s="62"/>
    </row>
    <row r="3283" spans="3:4" x14ac:dyDescent="0.2">
      <c r="C3283" s="62"/>
      <c r="D3283" s="62"/>
    </row>
    <row r="3284" spans="3:4" x14ac:dyDescent="0.2">
      <c r="C3284" s="62"/>
      <c r="D3284" s="62"/>
    </row>
    <row r="3285" spans="3:4" x14ac:dyDescent="0.2">
      <c r="C3285" s="62"/>
      <c r="D3285" s="62"/>
    </row>
    <row r="3286" spans="3:4" x14ac:dyDescent="0.2">
      <c r="C3286" s="62"/>
      <c r="D3286" s="62"/>
    </row>
    <row r="3287" spans="3:4" x14ac:dyDescent="0.2">
      <c r="C3287" s="62"/>
      <c r="D3287" s="62"/>
    </row>
    <row r="3288" spans="3:4" x14ac:dyDescent="0.2">
      <c r="C3288" s="62"/>
      <c r="D3288" s="62"/>
    </row>
    <row r="3289" spans="3:4" x14ac:dyDescent="0.2">
      <c r="C3289" s="62"/>
      <c r="D3289" s="62"/>
    </row>
    <row r="3290" spans="3:4" x14ac:dyDescent="0.2">
      <c r="C3290" s="62"/>
      <c r="D3290" s="62"/>
    </row>
    <row r="3291" spans="3:4" x14ac:dyDescent="0.2">
      <c r="C3291" s="62"/>
      <c r="D3291" s="62"/>
    </row>
    <row r="3292" spans="3:4" x14ac:dyDescent="0.2">
      <c r="C3292" s="62"/>
      <c r="D3292" s="62"/>
    </row>
    <row r="3293" spans="3:4" x14ac:dyDescent="0.2">
      <c r="C3293" s="62"/>
      <c r="D3293" s="62"/>
    </row>
    <row r="3294" spans="3:4" x14ac:dyDescent="0.2">
      <c r="C3294" s="62"/>
      <c r="D3294" s="62"/>
    </row>
    <row r="3295" spans="3:4" x14ac:dyDescent="0.2">
      <c r="C3295" s="62"/>
      <c r="D3295" s="62"/>
    </row>
    <row r="3296" spans="3:4" x14ac:dyDescent="0.2">
      <c r="C3296" s="62"/>
      <c r="D3296" s="62"/>
    </row>
    <row r="3297" spans="3:4" x14ac:dyDescent="0.2">
      <c r="C3297" s="62"/>
      <c r="D3297" s="62"/>
    </row>
    <row r="3298" spans="3:4" x14ac:dyDescent="0.2">
      <c r="C3298" s="62"/>
      <c r="D3298" s="62"/>
    </row>
    <row r="3299" spans="3:4" x14ac:dyDescent="0.2">
      <c r="C3299" s="62"/>
      <c r="D3299" s="62"/>
    </row>
    <row r="3300" spans="3:4" x14ac:dyDescent="0.2">
      <c r="C3300" s="62"/>
      <c r="D3300" s="62"/>
    </row>
    <row r="3301" spans="3:4" x14ac:dyDescent="0.2">
      <c r="C3301" s="62"/>
      <c r="D3301" s="62"/>
    </row>
    <row r="3302" spans="3:4" x14ac:dyDescent="0.2">
      <c r="C3302" s="62"/>
      <c r="D3302" s="62"/>
    </row>
    <row r="3303" spans="3:4" x14ac:dyDescent="0.2">
      <c r="C3303" s="62"/>
      <c r="D3303" s="62"/>
    </row>
    <row r="3304" spans="3:4" x14ac:dyDescent="0.2">
      <c r="C3304" s="62"/>
      <c r="D3304" s="62"/>
    </row>
    <row r="3305" spans="3:4" x14ac:dyDescent="0.2">
      <c r="C3305" s="62"/>
      <c r="D3305" s="62"/>
    </row>
    <row r="3306" spans="3:4" x14ac:dyDescent="0.2">
      <c r="C3306" s="62"/>
      <c r="D3306" s="62"/>
    </row>
    <row r="3307" spans="3:4" x14ac:dyDescent="0.2">
      <c r="C3307" s="62"/>
      <c r="D3307" s="62"/>
    </row>
    <row r="3308" spans="3:4" x14ac:dyDescent="0.2">
      <c r="C3308" s="62"/>
      <c r="D3308" s="62"/>
    </row>
    <row r="3309" spans="3:4" x14ac:dyDescent="0.2">
      <c r="C3309" s="62"/>
      <c r="D3309" s="62"/>
    </row>
    <row r="3310" spans="3:4" x14ac:dyDescent="0.2">
      <c r="C3310" s="62"/>
      <c r="D3310" s="62"/>
    </row>
    <row r="3311" spans="3:4" x14ac:dyDescent="0.2">
      <c r="C3311" s="62"/>
      <c r="D3311" s="62"/>
    </row>
    <row r="3312" spans="3:4" x14ac:dyDescent="0.2">
      <c r="C3312" s="62"/>
      <c r="D3312" s="62"/>
    </row>
    <row r="3313" spans="3:4" x14ac:dyDescent="0.2">
      <c r="C3313" s="62"/>
      <c r="D3313" s="62"/>
    </row>
    <row r="3314" spans="3:4" x14ac:dyDescent="0.2">
      <c r="C3314" s="62"/>
      <c r="D3314" s="62"/>
    </row>
    <row r="3315" spans="3:4" x14ac:dyDescent="0.2">
      <c r="C3315" s="62"/>
      <c r="D3315" s="62"/>
    </row>
    <row r="3316" spans="3:4" x14ac:dyDescent="0.2">
      <c r="C3316" s="62"/>
      <c r="D3316" s="62"/>
    </row>
    <row r="3317" spans="3:4" x14ac:dyDescent="0.2">
      <c r="C3317" s="62"/>
      <c r="D3317" s="62"/>
    </row>
    <row r="3318" spans="3:4" x14ac:dyDescent="0.2">
      <c r="C3318" s="62"/>
      <c r="D3318" s="62"/>
    </row>
    <row r="3319" spans="3:4" x14ac:dyDescent="0.2">
      <c r="C3319" s="62"/>
      <c r="D3319" s="62"/>
    </row>
    <row r="3320" spans="3:4" x14ac:dyDescent="0.2">
      <c r="C3320" s="62"/>
      <c r="D3320" s="62"/>
    </row>
    <row r="3321" spans="3:4" x14ac:dyDescent="0.2">
      <c r="C3321" s="62"/>
      <c r="D3321" s="62"/>
    </row>
    <row r="3322" spans="3:4" x14ac:dyDescent="0.2">
      <c r="C3322" s="62"/>
      <c r="D3322" s="62"/>
    </row>
    <row r="3323" spans="3:4" x14ac:dyDescent="0.2">
      <c r="C3323" s="62"/>
      <c r="D3323" s="62"/>
    </row>
    <row r="3324" spans="3:4" x14ac:dyDescent="0.2">
      <c r="C3324" s="62"/>
      <c r="D3324" s="62"/>
    </row>
    <row r="3325" spans="3:4" x14ac:dyDescent="0.2">
      <c r="C3325" s="62"/>
      <c r="D3325" s="62"/>
    </row>
    <row r="3326" spans="3:4" x14ac:dyDescent="0.2">
      <c r="C3326" s="62"/>
      <c r="D3326" s="62"/>
    </row>
    <row r="3327" spans="3:4" x14ac:dyDescent="0.2">
      <c r="C3327" s="62"/>
      <c r="D3327" s="62"/>
    </row>
    <row r="3328" spans="3:4" x14ac:dyDescent="0.2">
      <c r="C3328" s="62"/>
      <c r="D3328" s="62"/>
    </row>
    <row r="3329" spans="3:4" x14ac:dyDescent="0.2">
      <c r="C3329" s="62"/>
      <c r="D3329" s="62"/>
    </row>
    <row r="3330" spans="3:4" x14ac:dyDescent="0.2">
      <c r="C3330" s="62"/>
      <c r="D3330" s="62"/>
    </row>
    <row r="3331" spans="3:4" x14ac:dyDescent="0.2">
      <c r="C3331" s="62"/>
      <c r="D3331" s="62"/>
    </row>
    <row r="3332" spans="3:4" x14ac:dyDescent="0.2">
      <c r="C3332" s="62"/>
      <c r="D3332" s="62"/>
    </row>
    <row r="3333" spans="3:4" x14ac:dyDescent="0.2">
      <c r="C3333" s="62"/>
      <c r="D3333" s="62"/>
    </row>
    <row r="3334" spans="3:4" x14ac:dyDescent="0.2">
      <c r="C3334" s="62"/>
      <c r="D3334" s="62"/>
    </row>
    <row r="3335" spans="3:4" x14ac:dyDescent="0.2">
      <c r="C3335" s="62"/>
      <c r="D3335" s="62"/>
    </row>
    <row r="3336" spans="3:4" x14ac:dyDescent="0.2">
      <c r="C3336" s="62"/>
      <c r="D3336" s="62"/>
    </row>
    <row r="3337" spans="3:4" x14ac:dyDescent="0.2">
      <c r="C3337" s="62"/>
      <c r="D3337" s="62"/>
    </row>
    <row r="3338" spans="3:4" x14ac:dyDescent="0.2">
      <c r="C3338" s="62"/>
      <c r="D3338" s="62"/>
    </row>
    <row r="3339" spans="3:4" x14ac:dyDescent="0.2">
      <c r="C3339" s="62"/>
      <c r="D3339" s="62"/>
    </row>
    <row r="3340" spans="3:4" x14ac:dyDescent="0.2">
      <c r="C3340" s="62"/>
      <c r="D3340" s="62"/>
    </row>
    <row r="3341" spans="3:4" x14ac:dyDescent="0.2">
      <c r="C3341" s="62"/>
      <c r="D3341" s="62"/>
    </row>
    <row r="3342" spans="3:4" x14ac:dyDescent="0.2">
      <c r="C3342" s="62"/>
      <c r="D3342" s="62"/>
    </row>
    <row r="3343" spans="3:4" x14ac:dyDescent="0.2">
      <c r="C3343" s="62"/>
      <c r="D3343" s="62"/>
    </row>
    <row r="3344" spans="3:4" x14ac:dyDescent="0.2">
      <c r="C3344" s="62"/>
      <c r="D3344" s="62"/>
    </row>
    <row r="3345" spans="3:4" x14ac:dyDescent="0.2">
      <c r="C3345" s="62"/>
      <c r="D3345" s="62"/>
    </row>
    <row r="3346" spans="3:4" x14ac:dyDescent="0.2">
      <c r="C3346" s="62"/>
      <c r="D3346" s="62"/>
    </row>
    <row r="3347" spans="3:4" x14ac:dyDescent="0.2">
      <c r="C3347" s="62"/>
      <c r="D3347" s="62"/>
    </row>
    <row r="3348" spans="3:4" x14ac:dyDescent="0.2">
      <c r="C3348" s="62"/>
      <c r="D3348" s="62"/>
    </row>
    <row r="3349" spans="3:4" x14ac:dyDescent="0.2">
      <c r="C3349" s="62"/>
      <c r="D3349" s="62"/>
    </row>
    <row r="3350" spans="3:4" x14ac:dyDescent="0.2">
      <c r="C3350" s="62"/>
      <c r="D3350" s="62"/>
    </row>
    <row r="3351" spans="3:4" x14ac:dyDescent="0.2">
      <c r="C3351" s="62"/>
      <c r="D3351" s="62"/>
    </row>
    <row r="3352" spans="3:4" x14ac:dyDescent="0.2">
      <c r="C3352" s="62"/>
      <c r="D3352" s="62"/>
    </row>
    <row r="3353" spans="3:4" x14ac:dyDescent="0.2">
      <c r="C3353" s="62"/>
      <c r="D3353" s="62"/>
    </row>
    <row r="3354" spans="3:4" x14ac:dyDescent="0.2">
      <c r="C3354" s="62"/>
      <c r="D3354" s="62"/>
    </row>
    <row r="3355" spans="3:4" x14ac:dyDescent="0.2">
      <c r="C3355" s="62"/>
      <c r="D3355" s="62"/>
    </row>
    <row r="3356" spans="3:4" x14ac:dyDescent="0.2">
      <c r="C3356" s="62"/>
      <c r="D3356" s="62"/>
    </row>
    <row r="3357" spans="3:4" x14ac:dyDescent="0.2">
      <c r="C3357" s="62"/>
      <c r="D3357" s="62"/>
    </row>
    <row r="3358" spans="3:4" x14ac:dyDescent="0.2">
      <c r="C3358" s="62"/>
      <c r="D3358" s="62"/>
    </row>
    <row r="3359" spans="3:4" x14ac:dyDescent="0.2">
      <c r="C3359" s="62"/>
      <c r="D3359" s="62"/>
    </row>
    <row r="3360" spans="3:4" x14ac:dyDescent="0.2">
      <c r="C3360" s="62"/>
      <c r="D3360" s="62"/>
    </row>
    <row r="3361" spans="3:4" x14ac:dyDescent="0.2">
      <c r="C3361" s="62"/>
      <c r="D3361" s="62"/>
    </row>
    <row r="3362" spans="3:4" x14ac:dyDescent="0.2">
      <c r="C3362" s="62"/>
      <c r="D3362" s="62"/>
    </row>
    <row r="3363" spans="3:4" x14ac:dyDescent="0.2">
      <c r="C3363" s="62"/>
      <c r="D3363" s="62"/>
    </row>
    <row r="3364" spans="3:4" x14ac:dyDescent="0.2">
      <c r="C3364" s="62"/>
      <c r="D3364" s="62"/>
    </row>
    <row r="3365" spans="3:4" x14ac:dyDescent="0.2">
      <c r="C3365" s="62"/>
      <c r="D3365" s="62"/>
    </row>
    <row r="3366" spans="3:4" x14ac:dyDescent="0.2">
      <c r="C3366" s="62"/>
      <c r="D3366" s="62"/>
    </row>
    <row r="3367" spans="3:4" x14ac:dyDescent="0.2">
      <c r="C3367" s="62"/>
      <c r="D3367" s="62"/>
    </row>
    <row r="3368" spans="3:4" x14ac:dyDescent="0.2">
      <c r="C3368" s="62"/>
      <c r="D3368" s="62"/>
    </row>
    <row r="3369" spans="3:4" x14ac:dyDescent="0.2">
      <c r="C3369" s="62"/>
      <c r="D3369" s="62"/>
    </row>
    <row r="3370" spans="3:4" x14ac:dyDescent="0.2">
      <c r="C3370" s="62"/>
      <c r="D3370" s="62"/>
    </row>
    <row r="3371" spans="3:4" x14ac:dyDescent="0.2">
      <c r="C3371" s="62"/>
      <c r="D3371" s="62"/>
    </row>
    <row r="3372" spans="3:4" x14ac:dyDescent="0.2">
      <c r="C3372" s="62"/>
      <c r="D3372" s="62"/>
    </row>
    <row r="3373" spans="3:4" x14ac:dyDescent="0.2">
      <c r="C3373" s="62"/>
      <c r="D3373" s="62"/>
    </row>
    <row r="3374" spans="3:4" x14ac:dyDescent="0.2">
      <c r="C3374" s="62"/>
      <c r="D3374" s="62"/>
    </row>
    <row r="3375" spans="3:4" x14ac:dyDescent="0.2">
      <c r="C3375" s="62"/>
      <c r="D3375" s="62"/>
    </row>
    <row r="3376" spans="3:4" x14ac:dyDescent="0.2">
      <c r="C3376" s="62"/>
      <c r="D3376" s="62"/>
    </row>
    <row r="3377" spans="3:4" x14ac:dyDescent="0.2">
      <c r="C3377" s="62"/>
      <c r="D3377" s="62"/>
    </row>
    <row r="3378" spans="3:4" x14ac:dyDescent="0.2">
      <c r="C3378" s="62"/>
      <c r="D3378" s="62"/>
    </row>
    <row r="3379" spans="3:4" x14ac:dyDescent="0.2">
      <c r="C3379" s="62"/>
      <c r="D3379" s="62"/>
    </row>
    <row r="3380" spans="3:4" x14ac:dyDescent="0.2">
      <c r="C3380" s="62"/>
      <c r="D3380" s="62"/>
    </row>
    <row r="3381" spans="3:4" x14ac:dyDescent="0.2">
      <c r="C3381" s="62"/>
      <c r="D3381" s="62"/>
    </row>
    <row r="3382" spans="3:4" x14ac:dyDescent="0.2">
      <c r="C3382" s="62"/>
      <c r="D3382" s="62"/>
    </row>
    <row r="3383" spans="3:4" x14ac:dyDescent="0.2">
      <c r="C3383" s="62"/>
      <c r="D3383" s="62"/>
    </row>
    <row r="3384" spans="3:4" x14ac:dyDescent="0.2">
      <c r="C3384" s="62"/>
      <c r="D3384" s="62"/>
    </row>
    <row r="3385" spans="3:4" x14ac:dyDescent="0.2">
      <c r="C3385" s="62"/>
      <c r="D3385" s="62"/>
    </row>
    <row r="3386" spans="3:4" x14ac:dyDescent="0.2">
      <c r="C3386" s="62"/>
      <c r="D3386" s="62"/>
    </row>
    <row r="3387" spans="3:4" x14ac:dyDescent="0.2">
      <c r="C3387" s="62"/>
      <c r="D3387" s="62"/>
    </row>
    <row r="3388" spans="3:4" x14ac:dyDescent="0.2">
      <c r="C3388" s="62"/>
      <c r="D3388" s="62"/>
    </row>
    <row r="3389" spans="3:4" x14ac:dyDescent="0.2">
      <c r="C3389" s="62"/>
      <c r="D3389" s="62"/>
    </row>
    <row r="3390" spans="3:4" x14ac:dyDescent="0.2">
      <c r="C3390" s="62"/>
      <c r="D3390" s="62"/>
    </row>
    <row r="3391" spans="3:4" x14ac:dyDescent="0.2">
      <c r="C3391" s="62"/>
      <c r="D3391" s="62"/>
    </row>
    <row r="3392" spans="3:4" x14ac:dyDescent="0.2">
      <c r="C3392" s="62"/>
      <c r="D3392" s="62"/>
    </row>
    <row r="3393" spans="3:4" x14ac:dyDescent="0.2">
      <c r="C3393" s="62"/>
      <c r="D3393" s="62"/>
    </row>
    <row r="3394" spans="3:4" x14ac:dyDescent="0.2">
      <c r="C3394" s="62"/>
      <c r="D3394" s="62"/>
    </row>
    <row r="3395" spans="3:4" x14ac:dyDescent="0.2">
      <c r="C3395" s="62"/>
      <c r="D3395" s="62"/>
    </row>
    <row r="3396" spans="3:4" x14ac:dyDescent="0.2">
      <c r="C3396" s="62"/>
      <c r="D3396" s="62"/>
    </row>
    <row r="3397" spans="3:4" x14ac:dyDescent="0.2">
      <c r="C3397" s="62"/>
      <c r="D3397" s="62"/>
    </row>
    <row r="3398" spans="3:4" x14ac:dyDescent="0.2">
      <c r="C3398" s="62"/>
      <c r="D3398" s="62"/>
    </row>
    <row r="3399" spans="3:4" x14ac:dyDescent="0.2">
      <c r="C3399" s="62"/>
      <c r="D3399" s="62"/>
    </row>
    <row r="3400" spans="3:4" x14ac:dyDescent="0.2">
      <c r="C3400" s="62"/>
      <c r="D3400" s="62"/>
    </row>
    <row r="3401" spans="3:4" x14ac:dyDescent="0.2">
      <c r="C3401" s="62"/>
      <c r="D3401" s="62"/>
    </row>
    <row r="3402" spans="3:4" x14ac:dyDescent="0.2">
      <c r="C3402" s="62"/>
      <c r="D3402" s="62"/>
    </row>
    <row r="3403" spans="3:4" x14ac:dyDescent="0.2">
      <c r="C3403" s="62"/>
      <c r="D3403" s="62"/>
    </row>
    <row r="3404" spans="3:4" x14ac:dyDescent="0.2">
      <c r="C3404" s="62"/>
      <c r="D3404" s="62"/>
    </row>
    <row r="3405" spans="3:4" x14ac:dyDescent="0.2">
      <c r="C3405" s="62"/>
      <c r="D3405" s="62"/>
    </row>
    <row r="3406" spans="3:4" x14ac:dyDescent="0.2">
      <c r="C3406" s="62"/>
      <c r="D3406" s="62"/>
    </row>
    <row r="3407" spans="3:4" x14ac:dyDescent="0.2">
      <c r="C3407" s="62"/>
      <c r="D3407" s="62"/>
    </row>
    <row r="3408" spans="3:4" x14ac:dyDescent="0.2">
      <c r="C3408" s="62"/>
      <c r="D3408" s="62"/>
    </row>
    <row r="3409" spans="3:4" x14ac:dyDescent="0.2">
      <c r="C3409" s="62"/>
      <c r="D3409" s="62"/>
    </row>
    <row r="3410" spans="3:4" x14ac:dyDescent="0.2">
      <c r="C3410" s="62"/>
      <c r="D3410" s="62"/>
    </row>
    <row r="3411" spans="3:4" x14ac:dyDescent="0.2">
      <c r="C3411" s="62"/>
      <c r="D3411" s="62"/>
    </row>
    <row r="3412" spans="3:4" x14ac:dyDescent="0.2">
      <c r="C3412" s="62"/>
      <c r="D3412" s="62"/>
    </row>
    <row r="3413" spans="3:4" x14ac:dyDescent="0.2">
      <c r="C3413" s="62"/>
      <c r="D3413" s="62"/>
    </row>
    <row r="3414" spans="3:4" x14ac:dyDescent="0.2">
      <c r="C3414" s="62"/>
      <c r="D3414" s="62"/>
    </row>
    <row r="3415" spans="3:4" x14ac:dyDescent="0.2">
      <c r="C3415" s="62"/>
      <c r="D3415" s="62"/>
    </row>
    <row r="3416" spans="3:4" x14ac:dyDescent="0.2">
      <c r="C3416" s="62"/>
      <c r="D3416" s="62"/>
    </row>
    <row r="3417" spans="3:4" x14ac:dyDescent="0.2">
      <c r="C3417" s="62"/>
      <c r="D3417" s="62"/>
    </row>
    <row r="3418" spans="3:4" x14ac:dyDescent="0.2">
      <c r="C3418" s="62"/>
      <c r="D3418" s="62"/>
    </row>
    <row r="3419" spans="3:4" x14ac:dyDescent="0.2">
      <c r="C3419" s="62"/>
      <c r="D3419" s="62"/>
    </row>
    <row r="3420" spans="3:4" x14ac:dyDescent="0.2">
      <c r="C3420" s="62"/>
      <c r="D3420" s="62"/>
    </row>
    <row r="3421" spans="3:4" x14ac:dyDescent="0.2">
      <c r="C3421" s="62"/>
      <c r="D3421" s="62"/>
    </row>
    <row r="3422" spans="3:4" x14ac:dyDescent="0.2">
      <c r="C3422" s="62"/>
      <c r="D3422" s="62"/>
    </row>
    <row r="3423" spans="3:4" x14ac:dyDescent="0.2">
      <c r="C3423" s="62"/>
      <c r="D3423" s="62"/>
    </row>
    <row r="3424" spans="3:4" x14ac:dyDescent="0.2">
      <c r="C3424" s="62"/>
      <c r="D3424" s="62"/>
    </row>
    <row r="3425" spans="3:4" x14ac:dyDescent="0.2">
      <c r="C3425" s="62"/>
      <c r="D3425" s="62"/>
    </row>
    <row r="3426" spans="3:4" x14ac:dyDescent="0.2">
      <c r="C3426" s="62"/>
      <c r="D3426" s="62"/>
    </row>
    <row r="3427" spans="3:4" x14ac:dyDescent="0.2">
      <c r="C3427" s="62"/>
      <c r="D3427" s="62"/>
    </row>
    <row r="3428" spans="3:4" x14ac:dyDescent="0.2">
      <c r="C3428" s="62"/>
      <c r="D3428" s="62"/>
    </row>
    <row r="3429" spans="3:4" x14ac:dyDescent="0.2">
      <c r="C3429" s="62"/>
      <c r="D3429" s="62"/>
    </row>
    <row r="3430" spans="3:4" x14ac:dyDescent="0.2">
      <c r="C3430" s="62"/>
      <c r="D3430" s="62"/>
    </row>
    <row r="3431" spans="3:4" x14ac:dyDescent="0.2">
      <c r="C3431" s="62"/>
      <c r="D3431" s="62"/>
    </row>
    <row r="3432" spans="3:4" x14ac:dyDescent="0.2">
      <c r="C3432" s="62"/>
      <c r="D3432" s="62"/>
    </row>
    <row r="3433" spans="3:4" x14ac:dyDescent="0.2">
      <c r="C3433" s="62"/>
      <c r="D3433" s="62"/>
    </row>
    <row r="3434" spans="3:4" x14ac:dyDescent="0.2">
      <c r="C3434" s="62"/>
      <c r="D3434" s="62"/>
    </row>
    <row r="3435" spans="3:4" x14ac:dyDescent="0.2">
      <c r="C3435" s="62"/>
      <c r="D3435" s="62"/>
    </row>
    <row r="3436" spans="3:4" x14ac:dyDescent="0.2">
      <c r="C3436" s="62"/>
      <c r="D3436" s="62"/>
    </row>
    <row r="3437" spans="3:4" x14ac:dyDescent="0.2">
      <c r="C3437" s="62"/>
      <c r="D3437" s="62"/>
    </row>
    <row r="3438" spans="3:4" x14ac:dyDescent="0.2">
      <c r="C3438" s="62"/>
      <c r="D3438" s="62"/>
    </row>
    <row r="3439" spans="3:4" x14ac:dyDescent="0.2">
      <c r="C3439" s="62"/>
      <c r="D3439" s="62"/>
    </row>
    <row r="3440" spans="3:4" x14ac:dyDescent="0.2">
      <c r="C3440" s="62"/>
      <c r="D3440" s="62"/>
    </row>
    <row r="3441" spans="3:4" x14ac:dyDescent="0.2">
      <c r="C3441" s="62"/>
      <c r="D3441" s="62"/>
    </row>
    <row r="3442" spans="3:4" x14ac:dyDescent="0.2">
      <c r="C3442" s="62"/>
      <c r="D3442" s="62"/>
    </row>
    <row r="3443" spans="3:4" x14ac:dyDescent="0.2">
      <c r="C3443" s="62"/>
      <c r="D3443" s="62"/>
    </row>
    <row r="3444" spans="3:4" x14ac:dyDescent="0.2">
      <c r="C3444" s="62"/>
      <c r="D3444" s="62"/>
    </row>
    <row r="3445" spans="3:4" x14ac:dyDescent="0.2">
      <c r="C3445" s="62"/>
      <c r="D3445" s="62"/>
    </row>
    <row r="3446" spans="3:4" x14ac:dyDescent="0.2">
      <c r="C3446" s="62"/>
      <c r="D3446" s="62"/>
    </row>
    <row r="3447" spans="3:4" x14ac:dyDescent="0.2">
      <c r="C3447" s="62"/>
      <c r="D3447" s="62"/>
    </row>
    <row r="3448" spans="3:4" x14ac:dyDescent="0.2">
      <c r="C3448" s="62"/>
      <c r="D3448" s="62"/>
    </row>
    <row r="3449" spans="3:4" x14ac:dyDescent="0.2">
      <c r="C3449" s="62"/>
      <c r="D3449" s="62"/>
    </row>
    <row r="3450" spans="3:4" x14ac:dyDescent="0.2">
      <c r="C3450" s="62"/>
      <c r="D3450" s="62"/>
    </row>
    <row r="3451" spans="3:4" x14ac:dyDescent="0.2">
      <c r="C3451" s="62"/>
      <c r="D3451" s="62"/>
    </row>
    <row r="3452" spans="3:4" x14ac:dyDescent="0.2">
      <c r="C3452" s="62"/>
      <c r="D3452" s="62"/>
    </row>
    <row r="3453" spans="3:4" x14ac:dyDescent="0.2">
      <c r="C3453" s="62"/>
      <c r="D3453" s="62"/>
    </row>
    <row r="3454" spans="3:4" x14ac:dyDescent="0.2">
      <c r="C3454" s="62"/>
      <c r="D3454" s="62"/>
    </row>
    <row r="3455" spans="3:4" x14ac:dyDescent="0.2">
      <c r="C3455" s="62"/>
      <c r="D3455" s="62"/>
    </row>
    <row r="3456" spans="3:4" x14ac:dyDescent="0.2">
      <c r="C3456" s="62"/>
      <c r="D3456" s="62"/>
    </row>
    <row r="3457" spans="3:4" x14ac:dyDescent="0.2">
      <c r="C3457" s="62"/>
      <c r="D3457" s="62"/>
    </row>
    <row r="3458" spans="3:4" x14ac:dyDescent="0.2">
      <c r="C3458" s="62"/>
      <c r="D3458" s="62"/>
    </row>
    <row r="3459" spans="3:4" x14ac:dyDescent="0.2">
      <c r="C3459" s="62"/>
      <c r="D3459" s="62"/>
    </row>
    <row r="3460" spans="3:4" x14ac:dyDescent="0.2">
      <c r="C3460" s="62"/>
      <c r="D3460" s="62"/>
    </row>
    <row r="3461" spans="3:4" x14ac:dyDescent="0.2">
      <c r="C3461" s="62"/>
      <c r="D3461" s="62"/>
    </row>
    <row r="3462" spans="3:4" x14ac:dyDescent="0.2">
      <c r="C3462" s="62"/>
      <c r="D3462" s="62"/>
    </row>
    <row r="3463" spans="3:4" x14ac:dyDescent="0.2">
      <c r="C3463" s="62"/>
      <c r="D3463" s="62"/>
    </row>
    <row r="3464" spans="3:4" x14ac:dyDescent="0.2">
      <c r="C3464" s="62"/>
      <c r="D3464" s="62"/>
    </row>
    <row r="3465" spans="3:4" x14ac:dyDescent="0.2">
      <c r="C3465" s="62"/>
      <c r="D3465" s="62"/>
    </row>
    <row r="3466" spans="3:4" x14ac:dyDescent="0.2">
      <c r="C3466" s="62"/>
      <c r="D3466" s="62"/>
    </row>
    <row r="3467" spans="3:4" x14ac:dyDescent="0.2">
      <c r="C3467" s="62"/>
      <c r="D3467" s="62"/>
    </row>
    <row r="3468" spans="3:4" x14ac:dyDescent="0.2">
      <c r="C3468" s="62"/>
      <c r="D3468" s="62"/>
    </row>
    <row r="3469" spans="3:4" x14ac:dyDescent="0.2">
      <c r="C3469" s="62"/>
      <c r="D3469" s="62"/>
    </row>
    <row r="3470" spans="3:4" x14ac:dyDescent="0.2">
      <c r="C3470" s="62"/>
      <c r="D3470" s="62"/>
    </row>
    <row r="3471" spans="3:4" x14ac:dyDescent="0.2">
      <c r="C3471" s="62"/>
      <c r="D3471" s="62"/>
    </row>
    <row r="3472" spans="3:4" x14ac:dyDescent="0.2">
      <c r="C3472" s="62"/>
      <c r="D3472" s="62"/>
    </row>
    <row r="3473" spans="3:4" x14ac:dyDescent="0.2">
      <c r="C3473" s="62"/>
      <c r="D3473" s="62"/>
    </row>
    <row r="3474" spans="3:4" x14ac:dyDescent="0.2">
      <c r="C3474" s="62"/>
      <c r="D3474" s="62"/>
    </row>
    <row r="3475" spans="3:4" x14ac:dyDescent="0.2">
      <c r="C3475" s="62"/>
      <c r="D3475" s="62"/>
    </row>
    <row r="3476" spans="3:4" x14ac:dyDescent="0.2">
      <c r="C3476" s="62"/>
      <c r="D3476" s="62"/>
    </row>
    <row r="3477" spans="3:4" x14ac:dyDescent="0.2">
      <c r="C3477" s="62"/>
      <c r="D3477" s="62"/>
    </row>
    <row r="3478" spans="3:4" x14ac:dyDescent="0.2">
      <c r="C3478" s="62"/>
      <c r="D3478" s="62"/>
    </row>
    <row r="3479" spans="3:4" x14ac:dyDescent="0.2">
      <c r="C3479" s="62"/>
      <c r="D3479" s="62"/>
    </row>
    <row r="3480" spans="3:4" x14ac:dyDescent="0.2">
      <c r="C3480" s="62"/>
      <c r="D3480" s="62"/>
    </row>
    <row r="3481" spans="3:4" x14ac:dyDescent="0.2">
      <c r="C3481" s="62"/>
      <c r="D3481" s="62"/>
    </row>
    <row r="3482" spans="3:4" x14ac:dyDescent="0.2">
      <c r="C3482" s="62"/>
      <c r="D3482" s="62"/>
    </row>
    <row r="3483" spans="3:4" x14ac:dyDescent="0.2">
      <c r="C3483" s="62"/>
      <c r="D3483" s="62"/>
    </row>
    <row r="3484" spans="3:4" x14ac:dyDescent="0.2">
      <c r="C3484" s="62"/>
      <c r="D3484" s="62"/>
    </row>
    <row r="3485" spans="3:4" x14ac:dyDescent="0.2">
      <c r="C3485" s="62"/>
      <c r="D3485" s="62"/>
    </row>
    <row r="3486" spans="3:4" x14ac:dyDescent="0.2">
      <c r="C3486" s="62"/>
      <c r="D3486" s="62"/>
    </row>
    <row r="3487" spans="3:4" x14ac:dyDescent="0.2">
      <c r="C3487" s="62"/>
      <c r="D3487" s="62"/>
    </row>
    <row r="3488" spans="3:4" x14ac:dyDescent="0.2">
      <c r="C3488" s="62"/>
      <c r="D3488" s="62"/>
    </row>
    <row r="3489" spans="3:4" x14ac:dyDescent="0.2">
      <c r="C3489" s="62"/>
      <c r="D3489" s="62"/>
    </row>
    <row r="3490" spans="3:4" x14ac:dyDescent="0.2">
      <c r="C3490" s="62"/>
      <c r="D3490" s="62"/>
    </row>
    <row r="3491" spans="3:4" x14ac:dyDescent="0.2">
      <c r="C3491" s="62"/>
      <c r="D3491" s="62"/>
    </row>
    <row r="3492" spans="3:4" x14ac:dyDescent="0.2">
      <c r="C3492" s="62"/>
      <c r="D3492" s="62"/>
    </row>
    <row r="3493" spans="3:4" x14ac:dyDescent="0.2">
      <c r="C3493" s="62"/>
      <c r="D3493" s="62"/>
    </row>
    <row r="3494" spans="3:4" x14ac:dyDescent="0.2">
      <c r="C3494" s="62"/>
      <c r="D3494" s="62"/>
    </row>
    <row r="3495" spans="3:4" x14ac:dyDescent="0.2">
      <c r="C3495" s="62"/>
      <c r="D3495" s="62"/>
    </row>
    <row r="3496" spans="3:4" x14ac:dyDescent="0.2">
      <c r="C3496" s="62"/>
      <c r="D3496" s="62"/>
    </row>
    <row r="3497" spans="3:4" x14ac:dyDescent="0.2">
      <c r="C3497" s="62"/>
      <c r="D3497" s="62"/>
    </row>
    <row r="3498" spans="3:4" x14ac:dyDescent="0.2">
      <c r="C3498" s="62"/>
      <c r="D3498" s="62"/>
    </row>
    <row r="3499" spans="3:4" x14ac:dyDescent="0.2">
      <c r="C3499" s="62"/>
      <c r="D3499" s="62"/>
    </row>
    <row r="3500" spans="3:4" x14ac:dyDescent="0.2">
      <c r="C3500" s="62"/>
      <c r="D3500" s="62"/>
    </row>
    <row r="3501" spans="3:4" x14ac:dyDescent="0.2">
      <c r="C3501" s="62"/>
      <c r="D3501" s="62"/>
    </row>
    <row r="3502" spans="3:4" x14ac:dyDescent="0.2">
      <c r="C3502" s="62"/>
      <c r="D3502" s="62"/>
    </row>
    <row r="3503" spans="3:4" x14ac:dyDescent="0.2">
      <c r="C3503" s="62"/>
      <c r="D3503" s="62"/>
    </row>
    <row r="3504" spans="3:4" x14ac:dyDescent="0.2">
      <c r="C3504" s="62"/>
      <c r="D3504" s="62"/>
    </row>
    <row r="3505" spans="3:4" x14ac:dyDescent="0.2">
      <c r="C3505" s="62"/>
      <c r="D3505" s="62"/>
    </row>
    <row r="3506" spans="3:4" x14ac:dyDescent="0.2">
      <c r="C3506" s="62"/>
      <c r="D3506" s="62"/>
    </row>
    <row r="3507" spans="3:4" x14ac:dyDescent="0.2">
      <c r="C3507" s="62"/>
      <c r="D3507" s="62"/>
    </row>
    <row r="3508" spans="3:4" x14ac:dyDescent="0.2">
      <c r="C3508" s="62"/>
      <c r="D3508" s="62"/>
    </row>
    <row r="3509" spans="3:4" x14ac:dyDescent="0.2">
      <c r="C3509" s="62"/>
      <c r="D3509" s="62"/>
    </row>
    <row r="3510" spans="3:4" x14ac:dyDescent="0.2">
      <c r="C3510" s="62"/>
      <c r="D3510" s="62"/>
    </row>
    <row r="3511" spans="3:4" x14ac:dyDescent="0.2">
      <c r="C3511" s="62"/>
      <c r="D3511" s="62"/>
    </row>
    <row r="3512" spans="3:4" x14ac:dyDescent="0.2">
      <c r="C3512" s="62"/>
      <c r="D3512" s="62"/>
    </row>
    <row r="3513" spans="3:4" x14ac:dyDescent="0.2">
      <c r="C3513" s="62"/>
      <c r="D3513" s="62"/>
    </row>
    <row r="3514" spans="3:4" x14ac:dyDescent="0.2">
      <c r="C3514" s="62"/>
      <c r="D3514" s="62"/>
    </row>
    <row r="3515" spans="3:4" x14ac:dyDescent="0.2">
      <c r="C3515" s="62"/>
      <c r="D3515" s="62"/>
    </row>
    <row r="3516" spans="3:4" x14ac:dyDescent="0.2">
      <c r="C3516" s="62"/>
      <c r="D3516" s="62"/>
    </row>
    <row r="3517" spans="3:4" x14ac:dyDescent="0.2">
      <c r="C3517" s="62"/>
      <c r="D3517" s="62"/>
    </row>
    <row r="3518" spans="3:4" x14ac:dyDescent="0.2">
      <c r="C3518" s="62"/>
      <c r="D3518" s="62"/>
    </row>
    <row r="3519" spans="3:4" x14ac:dyDescent="0.2">
      <c r="C3519" s="62"/>
      <c r="D3519" s="62"/>
    </row>
    <row r="3520" spans="3:4" x14ac:dyDescent="0.2">
      <c r="C3520" s="62"/>
      <c r="D3520" s="62"/>
    </row>
    <row r="3521" spans="3:4" x14ac:dyDescent="0.2">
      <c r="C3521" s="62"/>
      <c r="D3521" s="62"/>
    </row>
    <row r="3522" spans="3:4" x14ac:dyDescent="0.2">
      <c r="C3522" s="62"/>
      <c r="D3522" s="62"/>
    </row>
    <row r="3523" spans="3:4" x14ac:dyDescent="0.2">
      <c r="C3523" s="62"/>
      <c r="D3523" s="62"/>
    </row>
    <row r="3524" spans="3:4" x14ac:dyDescent="0.2">
      <c r="C3524" s="62"/>
      <c r="D3524" s="62"/>
    </row>
    <row r="3525" spans="3:4" x14ac:dyDescent="0.2">
      <c r="C3525" s="62"/>
      <c r="D3525" s="62"/>
    </row>
    <row r="3526" spans="3:4" x14ac:dyDescent="0.2">
      <c r="C3526" s="62"/>
      <c r="D3526" s="62"/>
    </row>
    <row r="3527" spans="3:4" x14ac:dyDescent="0.2">
      <c r="C3527" s="62"/>
      <c r="D3527" s="62"/>
    </row>
    <row r="3528" spans="3:4" x14ac:dyDescent="0.2">
      <c r="C3528" s="62"/>
      <c r="D3528" s="62"/>
    </row>
    <row r="3529" spans="3:4" x14ac:dyDescent="0.2">
      <c r="C3529" s="62"/>
      <c r="D3529" s="62"/>
    </row>
    <row r="3530" spans="3:4" x14ac:dyDescent="0.2">
      <c r="C3530" s="62"/>
      <c r="D3530" s="62"/>
    </row>
    <row r="3531" spans="3:4" x14ac:dyDescent="0.2">
      <c r="C3531" s="62"/>
      <c r="D3531" s="62"/>
    </row>
    <row r="3532" spans="3:4" x14ac:dyDescent="0.2">
      <c r="C3532" s="62"/>
      <c r="D3532" s="62"/>
    </row>
    <row r="3533" spans="3:4" x14ac:dyDescent="0.2">
      <c r="C3533" s="62"/>
      <c r="D3533" s="62"/>
    </row>
    <row r="3534" spans="3:4" x14ac:dyDescent="0.2">
      <c r="C3534" s="62"/>
      <c r="D3534" s="62"/>
    </row>
    <row r="3535" spans="3:4" x14ac:dyDescent="0.2">
      <c r="C3535" s="62"/>
      <c r="D3535" s="62"/>
    </row>
    <row r="3536" spans="3:4" x14ac:dyDescent="0.2">
      <c r="C3536" s="62"/>
      <c r="D3536" s="62"/>
    </row>
    <row r="3537" spans="3:4" x14ac:dyDescent="0.2">
      <c r="C3537" s="62"/>
      <c r="D3537" s="62"/>
    </row>
    <row r="3538" spans="3:4" x14ac:dyDescent="0.2">
      <c r="C3538" s="62"/>
      <c r="D3538" s="62"/>
    </row>
    <row r="3539" spans="3:4" x14ac:dyDescent="0.2">
      <c r="C3539" s="62"/>
      <c r="D3539" s="62"/>
    </row>
    <row r="3540" spans="3:4" x14ac:dyDescent="0.2">
      <c r="C3540" s="62"/>
      <c r="D3540" s="62"/>
    </row>
    <row r="3541" spans="3:4" x14ac:dyDescent="0.2">
      <c r="C3541" s="62"/>
      <c r="D3541" s="62"/>
    </row>
    <row r="3542" spans="3:4" x14ac:dyDescent="0.2">
      <c r="C3542" s="62"/>
      <c r="D3542" s="62"/>
    </row>
    <row r="3543" spans="3:4" x14ac:dyDescent="0.2">
      <c r="C3543" s="62"/>
      <c r="D3543" s="62"/>
    </row>
    <row r="3544" spans="3:4" x14ac:dyDescent="0.2">
      <c r="C3544" s="62"/>
      <c r="D3544" s="62"/>
    </row>
    <row r="3545" spans="3:4" x14ac:dyDescent="0.2">
      <c r="C3545" s="62"/>
      <c r="D3545" s="62"/>
    </row>
    <row r="3546" spans="3:4" x14ac:dyDescent="0.2">
      <c r="C3546" s="62"/>
      <c r="D3546" s="62"/>
    </row>
    <row r="3547" spans="3:4" x14ac:dyDescent="0.2">
      <c r="C3547" s="62"/>
      <c r="D3547" s="62"/>
    </row>
    <row r="3548" spans="3:4" x14ac:dyDescent="0.2">
      <c r="C3548" s="62"/>
      <c r="D3548" s="62"/>
    </row>
    <row r="3549" spans="3:4" x14ac:dyDescent="0.2">
      <c r="C3549" s="62"/>
      <c r="D3549" s="62"/>
    </row>
    <row r="3550" spans="3:4" x14ac:dyDescent="0.2">
      <c r="C3550" s="62"/>
      <c r="D3550" s="62"/>
    </row>
    <row r="3551" spans="3:4" x14ac:dyDescent="0.2">
      <c r="C3551" s="62"/>
      <c r="D3551" s="62"/>
    </row>
    <row r="3552" spans="3:4" x14ac:dyDescent="0.2">
      <c r="C3552" s="62"/>
      <c r="D3552" s="62"/>
    </row>
    <row r="3553" spans="3:4" x14ac:dyDescent="0.2">
      <c r="C3553" s="62"/>
      <c r="D3553" s="62"/>
    </row>
    <row r="3554" spans="3:4" x14ac:dyDescent="0.2">
      <c r="C3554" s="62"/>
      <c r="D3554" s="62"/>
    </row>
    <row r="3555" spans="3:4" x14ac:dyDescent="0.2">
      <c r="C3555" s="62"/>
      <c r="D3555" s="62"/>
    </row>
    <row r="3556" spans="3:4" x14ac:dyDescent="0.2">
      <c r="C3556" s="62"/>
      <c r="D3556" s="62"/>
    </row>
    <row r="3557" spans="3:4" x14ac:dyDescent="0.2">
      <c r="C3557" s="62"/>
      <c r="D3557" s="62"/>
    </row>
    <row r="3558" spans="3:4" x14ac:dyDescent="0.2">
      <c r="C3558" s="62"/>
      <c r="D3558" s="62"/>
    </row>
    <row r="3559" spans="3:4" x14ac:dyDescent="0.2">
      <c r="C3559" s="62"/>
      <c r="D3559" s="62"/>
    </row>
    <row r="3560" spans="3:4" x14ac:dyDescent="0.2">
      <c r="C3560" s="62"/>
      <c r="D3560" s="62"/>
    </row>
    <row r="3561" spans="3:4" x14ac:dyDescent="0.2">
      <c r="C3561" s="62"/>
      <c r="D3561" s="62"/>
    </row>
    <row r="3562" spans="3:4" x14ac:dyDescent="0.2">
      <c r="C3562" s="62"/>
      <c r="D3562" s="62"/>
    </row>
    <row r="3563" spans="3:4" x14ac:dyDescent="0.2">
      <c r="C3563" s="62"/>
      <c r="D3563" s="62"/>
    </row>
    <row r="3564" spans="3:4" x14ac:dyDescent="0.2">
      <c r="C3564" s="62"/>
      <c r="D3564" s="62"/>
    </row>
    <row r="3565" spans="3:4" x14ac:dyDescent="0.2">
      <c r="C3565" s="62"/>
      <c r="D3565" s="62"/>
    </row>
    <row r="3566" spans="3:4" x14ac:dyDescent="0.2">
      <c r="C3566" s="62"/>
      <c r="D3566" s="62"/>
    </row>
    <row r="3567" spans="3:4" x14ac:dyDescent="0.2">
      <c r="C3567" s="62"/>
      <c r="D3567" s="62"/>
    </row>
    <row r="3568" spans="3:4" x14ac:dyDescent="0.2">
      <c r="C3568" s="62"/>
      <c r="D3568" s="62"/>
    </row>
    <row r="3569" spans="3:4" x14ac:dyDescent="0.2">
      <c r="C3569" s="62"/>
      <c r="D3569" s="62"/>
    </row>
    <row r="3570" spans="3:4" x14ac:dyDescent="0.2">
      <c r="C3570" s="62"/>
      <c r="D3570" s="62"/>
    </row>
    <row r="3571" spans="3:4" x14ac:dyDescent="0.2">
      <c r="C3571" s="62"/>
      <c r="D3571" s="62"/>
    </row>
    <row r="3572" spans="3:4" x14ac:dyDescent="0.2">
      <c r="C3572" s="62"/>
      <c r="D3572" s="62"/>
    </row>
    <row r="3573" spans="3:4" x14ac:dyDescent="0.2">
      <c r="C3573" s="62"/>
      <c r="D3573" s="62"/>
    </row>
    <row r="3574" spans="3:4" x14ac:dyDescent="0.2">
      <c r="C3574" s="62"/>
      <c r="D3574" s="62"/>
    </row>
    <row r="3575" spans="3:4" x14ac:dyDescent="0.2">
      <c r="C3575" s="62"/>
      <c r="D3575" s="62"/>
    </row>
    <row r="3576" spans="3:4" x14ac:dyDescent="0.2">
      <c r="C3576" s="62"/>
      <c r="D3576" s="62"/>
    </row>
    <row r="3577" spans="3:4" x14ac:dyDescent="0.2">
      <c r="C3577" s="62"/>
      <c r="D3577" s="62"/>
    </row>
    <row r="3578" spans="3:4" x14ac:dyDescent="0.2">
      <c r="C3578" s="62"/>
      <c r="D3578" s="62"/>
    </row>
    <row r="3579" spans="3:4" x14ac:dyDescent="0.2">
      <c r="C3579" s="62"/>
      <c r="D3579" s="62"/>
    </row>
    <row r="3580" spans="3:4" x14ac:dyDescent="0.2">
      <c r="C3580" s="62"/>
      <c r="D3580" s="62"/>
    </row>
    <row r="3581" spans="3:4" x14ac:dyDescent="0.2">
      <c r="C3581" s="62"/>
      <c r="D3581" s="62"/>
    </row>
    <row r="3582" spans="3:4" x14ac:dyDescent="0.2">
      <c r="C3582" s="62"/>
      <c r="D3582" s="62"/>
    </row>
    <row r="3583" spans="3:4" x14ac:dyDescent="0.2">
      <c r="C3583" s="62"/>
      <c r="D3583" s="62"/>
    </row>
    <row r="3584" spans="3:4" x14ac:dyDescent="0.2">
      <c r="C3584" s="62"/>
      <c r="D3584" s="62"/>
    </row>
    <row r="3585" spans="3:4" x14ac:dyDescent="0.2">
      <c r="C3585" s="62"/>
      <c r="D3585" s="62"/>
    </row>
    <row r="3586" spans="3:4" x14ac:dyDescent="0.2">
      <c r="C3586" s="62"/>
      <c r="D3586" s="62"/>
    </row>
    <row r="3587" spans="3:4" x14ac:dyDescent="0.2">
      <c r="C3587" s="62"/>
      <c r="D3587" s="62"/>
    </row>
    <row r="3588" spans="3:4" x14ac:dyDescent="0.2">
      <c r="C3588" s="62"/>
      <c r="D3588" s="62"/>
    </row>
    <row r="3589" spans="3:4" x14ac:dyDescent="0.2">
      <c r="C3589" s="62"/>
      <c r="D3589" s="62"/>
    </row>
    <row r="3590" spans="3:4" x14ac:dyDescent="0.2">
      <c r="C3590" s="62"/>
      <c r="D3590" s="62"/>
    </row>
    <row r="3591" spans="3:4" x14ac:dyDescent="0.2">
      <c r="C3591" s="62"/>
      <c r="D3591" s="62"/>
    </row>
    <row r="3592" spans="3:4" x14ac:dyDescent="0.2">
      <c r="C3592" s="62"/>
      <c r="D3592" s="62"/>
    </row>
    <row r="3593" spans="3:4" x14ac:dyDescent="0.2">
      <c r="C3593" s="62"/>
      <c r="D3593" s="62"/>
    </row>
    <row r="3594" spans="3:4" x14ac:dyDescent="0.2">
      <c r="C3594" s="62"/>
      <c r="D3594" s="62"/>
    </row>
    <row r="3595" spans="3:4" x14ac:dyDescent="0.2">
      <c r="C3595" s="62"/>
      <c r="D3595" s="62"/>
    </row>
    <row r="3596" spans="3:4" x14ac:dyDescent="0.2">
      <c r="C3596" s="62"/>
      <c r="D3596" s="62"/>
    </row>
    <row r="3597" spans="3:4" x14ac:dyDescent="0.2">
      <c r="C3597" s="62"/>
      <c r="D3597" s="62"/>
    </row>
    <row r="3598" spans="3:4" x14ac:dyDescent="0.2">
      <c r="C3598" s="62"/>
      <c r="D3598" s="62"/>
    </row>
    <row r="3599" spans="3:4" x14ac:dyDescent="0.2">
      <c r="C3599" s="62"/>
      <c r="D3599" s="62"/>
    </row>
    <row r="3600" spans="3:4" x14ac:dyDescent="0.2">
      <c r="C3600" s="62"/>
      <c r="D3600" s="62"/>
    </row>
    <row r="3601" spans="3:4" x14ac:dyDescent="0.2">
      <c r="C3601" s="62"/>
      <c r="D3601" s="62"/>
    </row>
    <row r="3602" spans="3:4" x14ac:dyDescent="0.2">
      <c r="C3602" s="62"/>
      <c r="D3602" s="62"/>
    </row>
    <row r="3603" spans="3:4" x14ac:dyDescent="0.2">
      <c r="C3603" s="62"/>
      <c r="D3603" s="62"/>
    </row>
    <row r="3604" spans="3:4" x14ac:dyDescent="0.2">
      <c r="C3604" s="62"/>
      <c r="D3604" s="62"/>
    </row>
    <row r="3605" spans="3:4" x14ac:dyDescent="0.2">
      <c r="C3605" s="62"/>
      <c r="D3605" s="62"/>
    </row>
    <row r="3606" spans="3:4" x14ac:dyDescent="0.2">
      <c r="C3606" s="62"/>
      <c r="D3606" s="62"/>
    </row>
    <row r="3607" spans="3:4" x14ac:dyDescent="0.2">
      <c r="C3607" s="62"/>
      <c r="D3607" s="62"/>
    </row>
    <row r="3608" spans="3:4" x14ac:dyDescent="0.2">
      <c r="C3608" s="62"/>
      <c r="D3608" s="62"/>
    </row>
    <row r="3609" spans="3:4" x14ac:dyDescent="0.2">
      <c r="C3609" s="62"/>
      <c r="D3609" s="62"/>
    </row>
    <row r="3610" spans="3:4" x14ac:dyDescent="0.2">
      <c r="C3610" s="62"/>
      <c r="D3610" s="62"/>
    </row>
    <row r="3611" spans="3:4" x14ac:dyDescent="0.2">
      <c r="C3611" s="62"/>
      <c r="D3611" s="62"/>
    </row>
    <row r="3612" spans="3:4" x14ac:dyDescent="0.2">
      <c r="C3612" s="62"/>
      <c r="D3612" s="62"/>
    </row>
    <row r="3613" spans="3:4" x14ac:dyDescent="0.2">
      <c r="C3613" s="62"/>
      <c r="D3613" s="62"/>
    </row>
    <row r="3614" spans="3:4" x14ac:dyDescent="0.2">
      <c r="C3614" s="62"/>
      <c r="D3614" s="62"/>
    </row>
    <row r="3615" spans="3:4" x14ac:dyDescent="0.2">
      <c r="C3615" s="62"/>
      <c r="D3615" s="62"/>
    </row>
    <row r="3616" spans="3:4" x14ac:dyDescent="0.2">
      <c r="C3616" s="62"/>
      <c r="D3616" s="62"/>
    </row>
    <row r="3617" spans="3:4" x14ac:dyDescent="0.2">
      <c r="C3617" s="62"/>
      <c r="D3617" s="62"/>
    </row>
    <row r="3618" spans="3:4" x14ac:dyDescent="0.2">
      <c r="C3618" s="62"/>
      <c r="D3618" s="62"/>
    </row>
    <row r="3619" spans="3:4" x14ac:dyDescent="0.2">
      <c r="C3619" s="62"/>
      <c r="D3619" s="62"/>
    </row>
    <row r="3620" spans="3:4" x14ac:dyDescent="0.2">
      <c r="C3620" s="62"/>
      <c r="D3620" s="62"/>
    </row>
    <row r="3621" spans="3:4" x14ac:dyDescent="0.2">
      <c r="C3621" s="62"/>
      <c r="D3621" s="62"/>
    </row>
    <row r="3622" spans="3:4" x14ac:dyDescent="0.2">
      <c r="C3622" s="62"/>
      <c r="D3622" s="62"/>
    </row>
    <row r="3623" spans="3:4" x14ac:dyDescent="0.2">
      <c r="C3623" s="62"/>
      <c r="D3623" s="62"/>
    </row>
    <row r="3624" spans="3:4" x14ac:dyDescent="0.2">
      <c r="C3624" s="62"/>
      <c r="D3624" s="62"/>
    </row>
    <row r="3625" spans="3:4" x14ac:dyDescent="0.2">
      <c r="C3625" s="62"/>
      <c r="D3625" s="62"/>
    </row>
    <row r="3626" spans="3:4" x14ac:dyDescent="0.2">
      <c r="C3626" s="62"/>
      <c r="D3626" s="62"/>
    </row>
    <row r="3627" spans="3:4" x14ac:dyDescent="0.2">
      <c r="C3627" s="62"/>
      <c r="D3627" s="62"/>
    </row>
    <row r="3628" spans="3:4" x14ac:dyDescent="0.2">
      <c r="C3628" s="62"/>
      <c r="D3628" s="62"/>
    </row>
    <row r="3629" spans="3:4" x14ac:dyDescent="0.2">
      <c r="C3629" s="62"/>
      <c r="D3629" s="62"/>
    </row>
    <row r="3630" spans="3:4" x14ac:dyDescent="0.2">
      <c r="C3630" s="62"/>
      <c r="D3630" s="62"/>
    </row>
    <row r="3631" spans="3:4" x14ac:dyDescent="0.2">
      <c r="C3631" s="62"/>
      <c r="D3631" s="62"/>
    </row>
    <row r="3632" spans="3:4" x14ac:dyDescent="0.2">
      <c r="C3632" s="62"/>
      <c r="D3632" s="62"/>
    </row>
    <row r="3633" spans="3:4" x14ac:dyDescent="0.2">
      <c r="C3633" s="62"/>
      <c r="D3633" s="62"/>
    </row>
    <row r="3634" spans="3:4" x14ac:dyDescent="0.2">
      <c r="C3634" s="62"/>
      <c r="D3634" s="62"/>
    </row>
    <row r="3635" spans="3:4" x14ac:dyDescent="0.2">
      <c r="C3635" s="62"/>
      <c r="D3635" s="62"/>
    </row>
    <row r="3636" spans="3:4" x14ac:dyDescent="0.2">
      <c r="C3636" s="62"/>
      <c r="D3636" s="62"/>
    </row>
    <row r="3637" spans="3:4" x14ac:dyDescent="0.2">
      <c r="C3637" s="62"/>
      <c r="D3637" s="62"/>
    </row>
    <row r="3638" spans="3:4" x14ac:dyDescent="0.2">
      <c r="C3638" s="62"/>
      <c r="D3638" s="62"/>
    </row>
    <row r="3639" spans="3:4" x14ac:dyDescent="0.2">
      <c r="C3639" s="62"/>
      <c r="D3639" s="62"/>
    </row>
    <row r="3640" spans="3:4" x14ac:dyDescent="0.2">
      <c r="C3640" s="62"/>
      <c r="D3640" s="62"/>
    </row>
    <row r="3641" spans="3:4" x14ac:dyDescent="0.2">
      <c r="C3641" s="62"/>
      <c r="D3641" s="62"/>
    </row>
    <row r="3642" spans="3:4" x14ac:dyDescent="0.2">
      <c r="C3642" s="62"/>
      <c r="D3642" s="62"/>
    </row>
    <row r="3643" spans="3:4" x14ac:dyDescent="0.2">
      <c r="C3643" s="62"/>
      <c r="D3643" s="62"/>
    </row>
    <row r="3644" spans="3:4" x14ac:dyDescent="0.2">
      <c r="C3644" s="62"/>
      <c r="D3644" s="62"/>
    </row>
    <row r="3645" spans="3:4" x14ac:dyDescent="0.2">
      <c r="C3645" s="62"/>
      <c r="D3645" s="62"/>
    </row>
    <row r="3646" spans="3:4" x14ac:dyDescent="0.2">
      <c r="C3646" s="62"/>
      <c r="D3646" s="62"/>
    </row>
    <row r="3647" spans="3:4" x14ac:dyDescent="0.2">
      <c r="C3647" s="62"/>
      <c r="D3647" s="62"/>
    </row>
    <row r="3648" spans="3:4" x14ac:dyDescent="0.2">
      <c r="C3648" s="62"/>
      <c r="D3648" s="62"/>
    </row>
    <row r="3649" spans="3:4" x14ac:dyDescent="0.2">
      <c r="C3649" s="62"/>
      <c r="D3649" s="62"/>
    </row>
    <row r="3650" spans="3:4" x14ac:dyDescent="0.2">
      <c r="C3650" s="62"/>
      <c r="D3650" s="62"/>
    </row>
    <row r="3651" spans="3:4" x14ac:dyDescent="0.2">
      <c r="C3651" s="62"/>
      <c r="D3651" s="62"/>
    </row>
    <row r="3652" spans="3:4" x14ac:dyDescent="0.2">
      <c r="C3652" s="62"/>
      <c r="D3652" s="62"/>
    </row>
    <row r="3653" spans="3:4" x14ac:dyDescent="0.2">
      <c r="C3653" s="62"/>
      <c r="D3653" s="62"/>
    </row>
    <row r="3654" spans="3:4" x14ac:dyDescent="0.2">
      <c r="C3654" s="62"/>
      <c r="D3654" s="62"/>
    </row>
    <row r="3655" spans="3:4" x14ac:dyDescent="0.2">
      <c r="C3655" s="62"/>
      <c r="D3655" s="62"/>
    </row>
    <row r="3656" spans="3:4" x14ac:dyDescent="0.2">
      <c r="C3656" s="62"/>
      <c r="D3656" s="62"/>
    </row>
    <row r="3657" spans="3:4" x14ac:dyDescent="0.2">
      <c r="C3657" s="62"/>
      <c r="D3657" s="62"/>
    </row>
    <row r="3658" spans="3:4" x14ac:dyDescent="0.2">
      <c r="C3658" s="62"/>
      <c r="D3658" s="62"/>
    </row>
    <row r="3659" spans="3:4" x14ac:dyDescent="0.2">
      <c r="C3659" s="62"/>
      <c r="D3659" s="62"/>
    </row>
    <row r="3660" spans="3:4" x14ac:dyDescent="0.2">
      <c r="C3660" s="62"/>
      <c r="D3660" s="62"/>
    </row>
    <row r="3661" spans="3:4" x14ac:dyDescent="0.2">
      <c r="C3661" s="62"/>
      <c r="D3661" s="62"/>
    </row>
    <row r="3662" spans="3:4" x14ac:dyDescent="0.2">
      <c r="C3662" s="62"/>
      <c r="D3662" s="62"/>
    </row>
    <row r="3663" spans="3:4" x14ac:dyDescent="0.2">
      <c r="C3663" s="62"/>
      <c r="D3663" s="62"/>
    </row>
    <row r="3664" spans="3:4" x14ac:dyDescent="0.2">
      <c r="C3664" s="62"/>
      <c r="D3664" s="62"/>
    </row>
    <row r="3665" spans="3:4" x14ac:dyDescent="0.2">
      <c r="C3665" s="62"/>
      <c r="D3665" s="62"/>
    </row>
    <row r="3666" spans="3:4" x14ac:dyDescent="0.2">
      <c r="C3666" s="62"/>
      <c r="D3666" s="62"/>
    </row>
    <row r="3667" spans="3:4" x14ac:dyDescent="0.2">
      <c r="C3667" s="62"/>
      <c r="D3667" s="62"/>
    </row>
    <row r="3668" spans="3:4" x14ac:dyDescent="0.2">
      <c r="C3668" s="62"/>
      <c r="D3668" s="62"/>
    </row>
    <row r="3669" spans="3:4" x14ac:dyDescent="0.2">
      <c r="C3669" s="62"/>
      <c r="D3669" s="62"/>
    </row>
    <row r="3670" spans="3:4" x14ac:dyDescent="0.2">
      <c r="C3670" s="62"/>
      <c r="D3670" s="62"/>
    </row>
    <row r="3671" spans="3:4" x14ac:dyDescent="0.2">
      <c r="C3671" s="62"/>
      <c r="D3671" s="62"/>
    </row>
    <row r="3672" spans="3:4" x14ac:dyDescent="0.2">
      <c r="C3672" s="62"/>
      <c r="D3672" s="62"/>
    </row>
    <row r="3673" spans="3:4" x14ac:dyDescent="0.2">
      <c r="C3673" s="62"/>
      <c r="D3673" s="62"/>
    </row>
    <row r="3674" spans="3:4" x14ac:dyDescent="0.2">
      <c r="C3674" s="62"/>
      <c r="D3674" s="62"/>
    </row>
    <row r="3675" spans="3:4" x14ac:dyDescent="0.2">
      <c r="C3675" s="62"/>
      <c r="D3675" s="62"/>
    </row>
    <row r="3676" spans="3:4" x14ac:dyDescent="0.2">
      <c r="C3676" s="62"/>
      <c r="D3676" s="62"/>
    </row>
    <row r="3677" spans="3:4" x14ac:dyDescent="0.2">
      <c r="C3677" s="62"/>
      <c r="D3677" s="62"/>
    </row>
    <row r="3678" spans="3:4" x14ac:dyDescent="0.2">
      <c r="C3678" s="62"/>
      <c r="D3678" s="62"/>
    </row>
    <row r="3679" spans="3:4" x14ac:dyDescent="0.2">
      <c r="C3679" s="62"/>
      <c r="D3679" s="62"/>
    </row>
    <row r="3680" spans="3:4" x14ac:dyDescent="0.2">
      <c r="C3680" s="62"/>
      <c r="D3680" s="62"/>
    </row>
    <row r="3681" spans="3:4" x14ac:dyDescent="0.2">
      <c r="C3681" s="62"/>
      <c r="D3681" s="62"/>
    </row>
    <row r="3682" spans="3:4" x14ac:dyDescent="0.2">
      <c r="C3682" s="62"/>
      <c r="D3682" s="62"/>
    </row>
    <row r="3683" spans="3:4" x14ac:dyDescent="0.2">
      <c r="C3683" s="62"/>
      <c r="D3683" s="62"/>
    </row>
    <row r="3684" spans="3:4" x14ac:dyDescent="0.2">
      <c r="C3684" s="62"/>
      <c r="D3684" s="62"/>
    </row>
    <row r="3685" spans="3:4" x14ac:dyDescent="0.2">
      <c r="C3685" s="62"/>
      <c r="D3685" s="62"/>
    </row>
    <row r="3686" spans="3:4" x14ac:dyDescent="0.2">
      <c r="C3686" s="62"/>
      <c r="D3686" s="62"/>
    </row>
    <row r="3687" spans="3:4" x14ac:dyDescent="0.2">
      <c r="C3687" s="62"/>
      <c r="D3687" s="62"/>
    </row>
    <row r="3688" spans="3:4" x14ac:dyDescent="0.2">
      <c r="C3688" s="62"/>
      <c r="D3688" s="62"/>
    </row>
    <row r="3689" spans="3:4" x14ac:dyDescent="0.2">
      <c r="C3689" s="62"/>
      <c r="D3689" s="62"/>
    </row>
    <row r="3690" spans="3:4" x14ac:dyDescent="0.2">
      <c r="C3690" s="62"/>
      <c r="D3690" s="62"/>
    </row>
    <row r="3691" spans="3:4" x14ac:dyDescent="0.2">
      <c r="C3691" s="62"/>
      <c r="D3691" s="62"/>
    </row>
    <row r="3692" spans="3:4" x14ac:dyDescent="0.2">
      <c r="C3692" s="62"/>
      <c r="D3692" s="62"/>
    </row>
    <row r="3693" spans="3:4" x14ac:dyDescent="0.2">
      <c r="C3693" s="62"/>
      <c r="D3693" s="62"/>
    </row>
    <row r="3694" spans="3:4" x14ac:dyDescent="0.2">
      <c r="C3694" s="62"/>
      <c r="D3694" s="62"/>
    </row>
    <row r="3695" spans="3:4" x14ac:dyDescent="0.2">
      <c r="C3695" s="62"/>
      <c r="D3695" s="62"/>
    </row>
    <row r="3696" spans="3:4" x14ac:dyDescent="0.2">
      <c r="C3696" s="62"/>
      <c r="D3696" s="62"/>
    </row>
    <row r="3697" spans="3:4" x14ac:dyDescent="0.2">
      <c r="C3697" s="62"/>
      <c r="D3697" s="62"/>
    </row>
    <row r="3698" spans="3:4" x14ac:dyDescent="0.2">
      <c r="C3698" s="62"/>
      <c r="D3698" s="62"/>
    </row>
    <row r="3699" spans="3:4" x14ac:dyDescent="0.2">
      <c r="C3699" s="62"/>
      <c r="D3699" s="62"/>
    </row>
    <row r="3700" spans="3:4" x14ac:dyDescent="0.2">
      <c r="C3700" s="62"/>
      <c r="D3700" s="62"/>
    </row>
    <row r="3701" spans="3:4" x14ac:dyDescent="0.2">
      <c r="C3701" s="62"/>
      <c r="D3701" s="62"/>
    </row>
    <row r="3702" spans="3:4" x14ac:dyDescent="0.2">
      <c r="C3702" s="62"/>
      <c r="D3702" s="62"/>
    </row>
    <row r="3703" spans="3:4" x14ac:dyDescent="0.2">
      <c r="C3703" s="62"/>
      <c r="D3703" s="62"/>
    </row>
    <row r="3704" spans="3:4" x14ac:dyDescent="0.2">
      <c r="C3704" s="62"/>
      <c r="D3704" s="62"/>
    </row>
    <row r="3705" spans="3:4" x14ac:dyDescent="0.2">
      <c r="C3705" s="62"/>
      <c r="D3705" s="62"/>
    </row>
    <row r="3706" spans="3:4" x14ac:dyDescent="0.2">
      <c r="C3706" s="62"/>
      <c r="D3706" s="62"/>
    </row>
    <row r="3707" spans="3:4" x14ac:dyDescent="0.2">
      <c r="C3707" s="62"/>
      <c r="D3707" s="62"/>
    </row>
    <row r="3708" spans="3:4" x14ac:dyDescent="0.2">
      <c r="C3708" s="62"/>
      <c r="D3708" s="62"/>
    </row>
    <row r="3709" spans="3:4" x14ac:dyDescent="0.2">
      <c r="C3709" s="62"/>
      <c r="D3709" s="62"/>
    </row>
    <row r="3710" spans="3:4" x14ac:dyDescent="0.2">
      <c r="C3710" s="62"/>
      <c r="D3710" s="62"/>
    </row>
    <row r="3711" spans="3:4" x14ac:dyDescent="0.2">
      <c r="C3711" s="62"/>
      <c r="D3711" s="62"/>
    </row>
    <row r="3712" spans="3:4" x14ac:dyDescent="0.2">
      <c r="C3712" s="62"/>
      <c r="D3712" s="62"/>
    </row>
    <row r="3713" spans="3:4" x14ac:dyDescent="0.2">
      <c r="C3713" s="62"/>
      <c r="D3713" s="62"/>
    </row>
    <row r="3714" spans="3:4" x14ac:dyDescent="0.2">
      <c r="C3714" s="62"/>
      <c r="D3714" s="62"/>
    </row>
    <row r="3715" spans="3:4" x14ac:dyDescent="0.2">
      <c r="C3715" s="62"/>
      <c r="D3715" s="62"/>
    </row>
    <row r="3716" spans="3:4" x14ac:dyDescent="0.2">
      <c r="C3716" s="62"/>
      <c r="D3716" s="62"/>
    </row>
    <row r="3717" spans="3:4" x14ac:dyDescent="0.2">
      <c r="C3717" s="62"/>
      <c r="D3717" s="62"/>
    </row>
    <row r="3718" spans="3:4" x14ac:dyDescent="0.2">
      <c r="C3718" s="62"/>
      <c r="D3718" s="62"/>
    </row>
    <row r="3719" spans="3:4" x14ac:dyDescent="0.2">
      <c r="C3719" s="62"/>
      <c r="D3719" s="62"/>
    </row>
    <row r="3720" spans="3:4" x14ac:dyDescent="0.2">
      <c r="C3720" s="62"/>
      <c r="D3720" s="62"/>
    </row>
    <row r="3721" spans="3:4" x14ac:dyDescent="0.2">
      <c r="C3721" s="62"/>
      <c r="D3721" s="62"/>
    </row>
    <row r="3722" spans="3:4" x14ac:dyDescent="0.2">
      <c r="C3722" s="62"/>
      <c r="D3722" s="62"/>
    </row>
    <row r="3723" spans="3:4" x14ac:dyDescent="0.2">
      <c r="C3723" s="62"/>
      <c r="D3723" s="62"/>
    </row>
    <row r="3724" spans="3:4" x14ac:dyDescent="0.2">
      <c r="C3724" s="62"/>
      <c r="D3724" s="62"/>
    </row>
    <row r="3725" spans="3:4" x14ac:dyDescent="0.2">
      <c r="C3725" s="62"/>
      <c r="D3725" s="62"/>
    </row>
    <row r="3726" spans="3:4" x14ac:dyDescent="0.2">
      <c r="C3726" s="62"/>
      <c r="D3726" s="62"/>
    </row>
    <row r="3727" spans="3:4" x14ac:dyDescent="0.2">
      <c r="C3727" s="62"/>
      <c r="D3727" s="62"/>
    </row>
    <row r="3728" spans="3:4" x14ac:dyDescent="0.2">
      <c r="C3728" s="62"/>
      <c r="D3728" s="62"/>
    </row>
    <row r="3729" spans="3:4" x14ac:dyDescent="0.2">
      <c r="C3729" s="62"/>
      <c r="D3729" s="62"/>
    </row>
    <row r="3730" spans="3:4" x14ac:dyDescent="0.2">
      <c r="C3730" s="62"/>
      <c r="D3730" s="62"/>
    </row>
    <row r="3731" spans="3:4" x14ac:dyDescent="0.2">
      <c r="C3731" s="62"/>
      <c r="D3731" s="62"/>
    </row>
    <row r="3732" spans="3:4" x14ac:dyDescent="0.2">
      <c r="C3732" s="62"/>
      <c r="D3732" s="62"/>
    </row>
    <row r="3733" spans="3:4" x14ac:dyDescent="0.2">
      <c r="C3733" s="62"/>
      <c r="D3733" s="62"/>
    </row>
    <row r="3734" spans="3:4" x14ac:dyDescent="0.2">
      <c r="C3734" s="62"/>
      <c r="D3734" s="62"/>
    </row>
    <row r="3735" spans="3:4" x14ac:dyDescent="0.2">
      <c r="C3735" s="62"/>
      <c r="D3735" s="62"/>
    </row>
    <row r="3736" spans="3:4" x14ac:dyDescent="0.2">
      <c r="C3736" s="62"/>
      <c r="D3736" s="62"/>
    </row>
    <row r="3737" spans="3:4" x14ac:dyDescent="0.2">
      <c r="C3737" s="62"/>
      <c r="D3737" s="62"/>
    </row>
    <row r="3738" spans="3:4" x14ac:dyDescent="0.2">
      <c r="C3738" s="62"/>
      <c r="D3738" s="62"/>
    </row>
    <row r="3739" spans="3:4" x14ac:dyDescent="0.2">
      <c r="C3739" s="62"/>
      <c r="D3739" s="62"/>
    </row>
    <row r="3740" spans="3:4" x14ac:dyDescent="0.2">
      <c r="C3740" s="62"/>
      <c r="D3740" s="62"/>
    </row>
    <row r="3741" spans="3:4" x14ac:dyDescent="0.2">
      <c r="C3741" s="62"/>
      <c r="D3741" s="62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7"/>
  </sheetPr>
  <dimension ref="A1:AB339"/>
  <sheetViews>
    <sheetView workbookViewId="0">
      <selection activeCell="A10" sqref="A10:B10"/>
    </sheetView>
  </sheetViews>
  <sheetFormatPr defaultRowHeight="12.75" x14ac:dyDescent="0.2"/>
  <cols>
    <col min="1" max="1" width="9.140625" style="16"/>
    <col min="2" max="2" width="10.7109375" style="16" customWidth="1"/>
    <col min="3" max="4" width="9.140625" style="16"/>
    <col min="5" max="5" width="12" style="16" customWidth="1"/>
    <col min="6" max="6" width="9.140625" style="16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 x14ac:dyDescent="0.3">
      <c r="A1" s="88" t="s">
        <v>145</v>
      </c>
      <c r="D1" s="17" t="s">
        <v>146</v>
      </c>
      <c r="M1" s="89" t="s">
        <v>147</v>
      </c>
      <c r="N1" s="16" t="s">
        <v>148</v>
      </c>
      <c r="O1" s="16">
        <f ca="1">H18*J18-I18*I18</f>
        <v>7453.5759431832557</v>
      </c>
      <c r="P1" s="16" t="s">
        <v>239</v>
      </c>
      <c r="U1" s="114" t="s">
        <v>204</v>
      </c>
      <c r="V1" s="115" t="s">
        <v>211</v>
      </c>
      <c r="AA1" s="16">
        <v>1</v>
      </c>
      <c r="AB1" s="16" t="s">
        <v>149</v>
      </c>
    </row>
    <row r="2" spans="1:28" x14ac:dyDescent="0.2">
      <c r="M2" s="89" t="s">
        <v>150</v>
      </c>
      <c r="N2" s="16" t="s">
        <v>151</v>
      </c>
      <c r="O2" s="16">
        <f ca="1">+F18*J18-H18*I18</f>
        <v>-8127.7581568672358</v>
      </c>
      <c r="P2" s="16" t="s">
        <v>240</v>
      </c>
      <c r="U2" s="16">
        <v>-4.5</v>
      </c>
      <c r="V2" s="16">
        <f t="shared" ref="V2:V18" ca="1" si="0">+E$4+E$5*U2+E$6*U2^2</f>
        <v>-3.0198894368252273E-2</v>
      </c>
      <c r="AA2" s="16">
        <v>2</v>
      </c>
      <c r="AB2" s="16" t="s">
        <v>87</v>
      </c>
    </row>
    <row r="3" spans="1:28" ht="13.5" thickBot="1" x14ac:dyDescent="0.25">
      <c r="A3" s="16" t="s">
        <v>152</v>
      </c>
      <c r="B3" s="16" t="s">
        <v>153</v>
      </c>
      <c r="E3" s="90" t="s">
        <v>154</v>
      </c>
      <c r="F3" s="90" t="s">
        <v>155</v>
      </c>
      <c r="G3" s="90" t="s">
        <v>156</v>
      </c>
      <c r="H3" s="90" t="s">
        <v>157</v>
      </c>
      <c r="M3" s="89" t="s">
        <v>158</v>
      </c>
      <c r="N3" s="16" t="s">
        <v>159</v>
      </c>
      <c r="O3" s="16">
        <f ca="1">+F18*I18-H18*H18</f>
        <v>1552.5637160137421</v>
      </c>
      <c r="P3" s="16" t="s">
        <v>241</v>
      </c>
      <c r="U3" s="16">
        <v>-4.2</v>
      </c>
      <c r="V3" s="16">
        <f t="shared" ca="1" si="0"/>
        <v>-2.4226526196321013E-2</v>
      </c>
      <c r="AA3" s="16">
        <v>3</v>
      </c>
      <c r="AB3" s="16" t="s">
        <v>160</v>
      </c>
    </row>
    <row r="4" spans="1:28" x14ac:dyDescent="0.2">
      <c r="A4" s="16" t="s">
        <v>161</v>
      </c>
      <c r="B4" s="16" t="s">
        <v>162</v>
      </c>
      <c r="D4" s="91" t="s">
        <v>163</v>
      </c>
      <c r="E4" s="92">
        <f ca="1">(G18*O1-K18*O2+L18*O3)/O7</f>
        <v>-4.1691053753705959E-3</v>
      </c>
      <c r="F4" s="93">
        <f ca="1">+E7/O7*O18</f>
        <v>6.4748205535161002E-4</v>
      </c>
      <c r="G4" s="94">
        <f>+B18</f>
        <v>1</v>
      </c>
      <c r="H4" s="132">
        <f ca="1">ABS(F4/E4)</f>
        <v>0.15530479492715021</v>
      </c>
      <c r="M4" s="89" t="s">
        <v>164</v>
      </c>
      <c r="N4" s="16" t="s">
        <v>165</v>
      </c>
      <c r="O4" s="16">
        <f ca="1">+C18*J18-H18*H18</f>
        <v>19330.082738922854</v>
      </c>
      <c r="P4" s="16" t="s">
        <v>242</v>
      </c>
      <c r="U4" s="16">
        <v>-3.9</v>
      </c>
      <c r="V4" s="16">
        <f t="shared" ca="1" si="0"/>
        <v>-1.8859450725209628E-2</v>
      </c>
      <c r="AA4" s="16">
        <v>4</v>
      </c>
      <c r="AB4" s="16" t="s">
        <v>166</v>
      </c>
    </row>
    <row r="5" spans="1:28" x14ac:dyDescent="0.2">
      <c r="A5" s="16" t="s">
        <v>167</v>
      </c>
      <c r="B5" s="96">
        <v>40323</v>
      </c>
      <c r="D5" s="97" t="s">
        <v>168</v>
      </c>
      <c r="E5" s="98">
        <f ca="1">+(-G18*O2+K18*O4-L18*O5)/O7</f>
        <v>-9.3479199665232396E-3</v>
      </c>
      <c r="F5" s="99">
        <f ca="1">P18*E7/O7</f>
        <v>9.5266169575349078E-4</v>
      </c>
      <c r="G5" s="100">
        <f>+B18/A18</f>
        <v>1E-4</v>
      </c>
      <c r="H5" s="132">
        <f ca="1">ABS(F5/E5)</f>
        <v>0.10191162303113011</v>
      </c>
      <c r="M5" s="89" t="s">
        <v>169</v>
      </c>
      <c r="N5" s="16" t="s">
        <v>170</v>
      </c>
      <c r="O5" s="16">
        <f ca="1">+C18*I18-F18*H18</f>
        <v>-4406.2712324867543</v>
      </c>
      <c r="P5" s="16" t="s">
        <v>243</v>
      </c>
      <c r="U5" s="16">
        <v>-3.6</v>
      </c>
      <c r="V5" s="16">
        <f t="shared" ca="1" si="0"/>
        <v>-1.4097667954918132E-2</v>
      </c>
      <c r="AA5" s="16">
        <v>5</v>
      </c>
      <c r="AB5" s="16" t="s">
        <v>171</v>
      </c>
    </row>
    <row r="6" spans="1:28" ht="13.5" thickBot="1" x14ac:dyDescent="0.25">
      <c r="D6" s="101" t="s">
        <v>172</v>
      </c>
      <c r="E6" s="102">
        <f ca="1">+(G18*O3-K18*O5+L18*O6)/O7</f>
        <v>-3.3627372267770986E-3</v>
      </c>
      <c r="F6" s="103">
        <f ca="1">Q18*E7/O7</f>
        <v>2.2668651594643925E-4</v>
      </c>
      <c r="G6" s="104">
        <f>+B18/A18^2</f>
        <v>1E-8</v>
      </c>
      <c r="H6" s="132">
        <f ca="1">ABS(F6/E6)</f>
        <v>6.7411308306031176E-2</v>
      </c>
      <c r="M6" s="105" t="s">
        <v>173</v>
      </c>
      <c r="N6" s="106" t="s">
        <v>174</v>
      </c>
      <c r="O6" s="106">
        <f ca="1">+C18*H18-F18*F18</f>
        <v>1101.803485749899</v>
      </c>
      <c r="P6" s="16" t="s">
        <v>244</v>
      </c>
      <c r="U6" s="16">
        <v>-3.3</v>
      </c>
      <c r="V6" s="16">
        <f t="shared" ca="1" si="0"/>
        <v>-9.9411778854465067E-3</v>
      </c>
      <c r="AA6" s="16">
        <v>6</v>
      </c>
      <c r="AB6" s="16" t="s">
        <v>175</v>
      </c>
    </row>
    <row r="7" spans="1:28" x14ac:dyDescent="0.2">
      <c r="D7" s="17" t="s">
        <v>176</v>
      </c>
      <c r="E7" s="107">
        <f ca="1">SQRT(N18/(B15-3))</f>
        <v>2.1285061643989195E-3</v>
      </c>
      <c r="G7" s="108">
        <f>+B22</f>
        <v>-2.5457319992710836E-2</v>
      </c>
      <c r="M7" s="89" t="s">
        <v>177</v>
      </c>
      <c r="N7" s="16" t="s">
        <v>178</v>
      </c>
      <c r="O7" s="16">
        <f ca="1">+C18*O1-F18*O2+H18*O3</f>
        <v>76533.592168244228</v>
      </c>
      <c r="U7" s="16">
        <v>-3</v>
      </c>
      <c r="V7" s="16">
        <f t="shared" ca="1" si="0"/>
        <v>-6.3899805167947632E-3</v>
      </c>
      <c r="AA7" s="16">
        <v>7</v>
      </c>
      <c r="AB7" s="16" t="s">
        <v>179</v>
      </c>
    </row>
    <row r="8" spans="1:28" x14ac:dyDescent="0.2">
      <c r="A8" s="57">
        <v>21</v>
      </c>
      <c r="B8" s="16" t="s">
        <v>183</v>
      </c>
      <c r="C8" s="133">
        <v>21</v>
      </c>
      <c r="D8" s="17" t="s">
        <v>218</v>
      </c>
      <c r="F8" s="118">
        <f ca="1">CORREL(INDIRECT(E12):INDIRECT(E13),INDIRECT(M12):INDIRECT(M13))</f>
        <v>0.79194554496689784</v>
      </c>
      <c r="G8" s="107"/>
      <c r="K8" s="108"/>
      <c r="U8" s="16">
        <v>-2.7</v>
      </c>
      <c r="V8" s="16">
        <f t="shared" ca="1" si="0"/>
        <v>-3.4440758489629013E-3</v>
      </c>
      <c r="AA8" s="16">
        <v>8</v>
      </c>
      <c r="AB8" s="16" t="s">
        <v>180</v>
      </c>
    </row>
    <row r="9" spans="1:28" x14ac:dyDescent="0.2">
      <c r="A9" s="57">
        <f>20+COUNT(A21:A1446)</f>
        <v>94</v>
      </c>
      <c r="B9" s="16" t="s">
        <v>185</v>
      </c>
      <c r="C9" s="133">
        <f>A9</f>
        <v>94</v>
      </c>
      <c r="E9" s="119">
        <f ca="1">E6*G6</f>
        <v>-3.3627372267770985E-11</v>
      </c>
      <c r="F9" s="120">
        <f ca="1">H6</f>
        <v>6.7411308306031176E-2</v>
      </c>
      <c r="G9" s="121">
        <f ca="1">F8</f>
        <v>0.79194554496689784</v>
      </c>
      <c r="K9" s="108"/>
      <c r="U9" s="16">
        <v>-2.4</v>
      </c>
      <c r="V9" s="16">
        <f t="shared" ca="1" si="0"/>
        <v>-1.1034638819509071E-3</v>
      </c>
      <c r="AA9" s="16">
        <v>9</v>
      </c>
      <c r="AB9" s="16" t="s">
        <v>111</v>
      </c>
    </row>
    <row r="10" spans="1:28" x14ac:dyDescent="0.2">
      <c r="A10" s="189" t="s">
        <v>60</v>
      </c>
      <c r="B10" s="143">
        <f>'Active 1'!C8</f>
        <v>0.318830261985383</v>
      </c>
      <c r="D10" s="16" t="s">
        <v>233</v>
      </c>
      <c r="E10" s="16">
        <f ca="1">2*E9*365.2422/B10</f>
        <v>-7.704497904821059E-8</v>
      </c>
      <c r="F10" s="16" t="s">
        <v>234</v>
      </c>
      <c r="U10" s="16">
        <v>-2.1</v>
      </c>
      <c r="V10" s="16">
        <f t="shared" ca="1" si="0"/>
        <v>6.3185538424120197E-4</v>
      </c>
      <c r="AA10" s="16">
        <v>10</v>
      </c>
      <c r="AB10" s="16" t="s">
        <v>181</v>
      </c>
    </row>
    <row r="11" spans="1:28" x14ac:dyDescent="0.2">
      <c r="U11" s="16">
        <v>-1.8</v>
      </c>
      <c r="V11" s="16">
        <f t="shared" ca="1" si="0"/>
        <v>1.7618819496134364E-3</v>
      </c>
      <c r="AA11" s="16">
        <v>11</v>
      </c>
      <c r="AB11" s="16" t="s">
        <v>182</v>
      </c>
    </row>
    <row r="12" spans="1:28" x14ac:dyDescent="0.2">
      <c r="C12" s="20" t="str">
        <f t="shared" ref="C12:Q13" si="1">C$15&amp;$C8</f>
        <v>C21</v>
      </c>
      <c r="D12" s="20" t="str">
        <f t="shared" si="1"/>
        <v>D21</v>
      </c>
      <c r="E12" s="20" t="str">
        <f t="shared" si="1"/>
        <v>E21</v>
      </c>
      <c r="F12" s="20" t="str">
        <f t="shared" si="1"/>
        <v>F21</v>
      </c>
      <c r="G12" s="20" t="str">
        <f t="shared" ref="G12:Q12" si="2">G15&amp;$C8</f>
        <v>G21</v>
      </c>
      <c r="H12" s="20" t="str">
        <f t="shared" si="2"/>
        <v>H21</v>
      </c>
      <c r="I12" s="20" t="str">
        <f t="shared" si="2"/>
        <v>I21</v>
      </c>
      <c r="J12" s="20" t="str">
        <f t="shared" si="2"/>
        <v>J21</v>
      </c>
      <c r="K12" s="20" t="str">
        <f t="shared" si="2"/>
        <v>K21</v>
      </c>
      <c r="L12" s="20" t="str">
        <f t="shared" si="2"/>
        <v>L21</v>
      </c>
      <c r="M12" s="20" t="str">
        <f t="shared" si="2"/>
        <v>M21</v>
      </c>
      <c r="N12" s="20" t="str">
        <f t="shared" si="2"/>
        <v>N21</v>
      </c>
      <c r="O12" s="20" t="str">
        <f t="shared" si="2"/>
        <v>O21</v>
      </c>
      <c r="P12" s="20" t="str">
        <f t="shared" si="2"/>
        <v>P21</v>
      </c>
      <c r="Q12" s="20" t="str">
        <f t="shared" si="2"/>
        <v>Q21</v>
      </c>
      <c r="U12" s="16">
        <v>-1.5</v>
      </c>
      <c r="V12" s="16">
        <f t="shared" ca="1" si="0"/>
        <v>2.2866158141657926E-3</v>
      </c>
      <c r="AA12" s="16">
        <v>12</v>
      </c>
      <c r="AB12" s="16" t="s">
        <v>184</v>
      </c>
    </row>
    <row r="13" spans="1:28" x14ac:dyDescent="0.2">
      <c r="C13" s="20" t="str">
        <f t="shared" si="1"/>
        <v>C94</v>
      </c>
      <c r="D13" s="20" t="str">
        <f t="shared" si="1"/>
        <v>D94</v>
      </c>
      <c r="E13" s="20" t="str">
        <f t="shared" si="1"/>
        <v>E94</v>
      </c>
      <c r="F13" s="20" t="str">
        <f t="shared" si="1"/>
        <v>F94</v>
      </c>
      <c r="G13" s="20" t="str">
        <f t="shared" si="1"/>
        <v>G94</v>
      </c>
      <c r="H13" s="20" t="str">
        <f t="shared" si="1"/>
        <v>H94</v>
      </c>
      <c r="I13" s="20" t="str">
        <f t="shared" si="1"/>
        <v>I94</v>
      </c>
      <c r="J13" s="20" t="str">
        <f t="shared" si="1"/>
        <v>J94</v>
      </c>
      <c r="K13" s="20" t="str">
        <f t="shared" si="1"/>
        <v>K94</v>
      </c>
      <c r="L13" s="20" t="str">
        <f t="shared" si="1"/>
        <v>L94</v>
      </c>
      <c r="M13" s="20" t="str">
        <f t="shared" si="1"/>
        <v>M94</v>
      </c>
      <c r="N13" s="20" t="str">
        <f t="shared" si="1"/>
        <v>N94</v>
      </c>
      <c r="O13" s="20" t="str">
        <f t="shared" si="1"/>
        <v>O94</v>
      </c>
      <c r="P13" s="20" t="str">
        <f t="shared" si="1"/>
        <v>P94</v>
      </c>
      <c r="Q13" s="20" t="str">
        <f t="shared" si="1"/>
        <v>Q94</v>
      </c>
      <c r="U13" s="16">
        <v>-1.2</v>
      </c>
      <c r="V13" s="16">
        <f t="shared" ca="1" si="0"/>
        <v>2.2060569778982698E-3</v>
      </c>
      <c r="AA13" s="16">
        <v>13</v>
      </c>
      <c r="AB13" s="16" t="s">
        <v>186</v>
      </c>
    </row>
    <row r="14" spans="1:28" x14ac:dyDescent="0.2">
      <c r="U14" s="16">
        <v>-0.9</v>
      </c>
      <c r="V14" s="16">
        <f t="shared" ca="1" si="0"/>
        <v>1.5202054408108697E-3</v>
      </c>
      <c r="AA14" s="16">
        <v>14</v>
      </c>
      <c r="AB14" s="16" t="s">
        <v>187</v>
      </c>
    </row>
    <row r="15" spans="1:28" x14ac:dyDescent="0.2">
      <c r="A15" s="17" t="s">
        <v>191</v>
      </c>
      <c r="B15" s="17">
        <f>C9-C8+1</f>
        <v>74</v>
      </c>
      <c r="C15" s="20" t="str">
        <f t="shared" ref="C15:Q15" si="3">VLOOKUP(C16,$AA1:$AB26,2,FALSE)</f>
        <v>C</v>
      </c>
      <c r="D15" s="20" t="str">
        <f t="shared" si="3"/>
        <v>D</v>
      </c>
      <c r="E15" s="20" t="str">
        <f t="shared" si="3"/>
        <v>E</v>
      </c>
      <c r="F15" s="20" t="str">
        <f t="shared" si="3"/>
        <v>F</v>
      </c>
      <c r="G15" s="20" t="str">
        <f t="shared" si="3"/>
        <v>G</v>
      </c>
      <c r="H15" s="20" t="str">
        <f t="shared" si="3"/>
        <v>H</v>
      </c>
      <c r="I15" s="20" t="str">
        <f t="shared" si="3"/>
        <v>I</v>
      </c>
      <c r="J15" s="20" t="str">
        <f t="shared" si="3"/>
        <v>J</v>
      </c>
      <c r="K15" s="20" t="str">
        <f t="shared" si="3"/>
        <v>K</v>
      </c>
      <c r="L15" s="20" t="str">
        <f t="shared" si="3"/>
        <v>L</v>
      </c>
      <c r="M15" s="20" t="str">
        <f t="shared" si="3"/>
        <v>M</v>
      </c>
      <c r="N15" s="20" t="str">
        <f t="shared" si="3"/>
        <v>N</v>
      </c>
      <c r="O15" s="20" t="str">
        <f t="shared" si="3"/>
        <v>O</v>
      </c>
      <c r="P15" s="20" t="str">
        <f t="shared" si="3"/>
        <v>P</v>
      </c>
      <c r="Q15" s="20" t="str">
        <f t="shared" si="3"/>
        <v>Q</v>
      </c>
      <c r="U15" s="16">
        <v>-0.6</v>
      </c>
      <c r="V15" s="16">
        <f t="shared" ca="1" si="0"/>
        <v>2.2906120290359239E-4</v>
      </c>
      <c r="AA15" s="16">
        <v>15</v>
      </c>
      <c r="AB15" s="16" t="s">
        <v>188</v>
      </c>
    </row>
    <row r="16" spans="1:28" x14ac:dyDescent="0.2">
      <c r="A16" s="20"/>
      <c r="C16" s="20">
        <f>COLUMN()</f>
        <v>3</v>
      </c>
      <c r="D16" s="20">
        <f>COLUMN()</f>
        <v>4</v>
      </c>
      <c r="E16" s="20">
        <f>COLUMN()</f>
        <v>5</v>
      </c>
      <c r="F16" s="20">
        <f>COLUMN()</f>
        <v>6</v>
      </c>
      <c r="G16" s="20">
        <f>COLUMN()</f>
        <v>7</v>
      </c>
      <c r="H16" s="20">
        <f>COLUMN()</f>
        <v>8</v>
      </c>
      <c r="I16" s="20">
        <f>COLUMN()</f>
        <v>9</v>
      </c>
      <c r="J16" s="20">
        <f>COLUMN()</f>
        <v>10</v>
      </c>
      <c r="K16" s="20">
        <f>COLUMN()</f>
        <v>11</v>
      </c>
      <c r="L16" s="20">
        <f>COLUMN()</f>
        <v>12</v>
      </c>
      <c r="M16" s="20">
        <f>COLUMN()</f>
        <v>13</v>
      </c>
      <c r="N16" s="20">
        <f>COLUMN()</f>
        <v>14</v>
      </c>
      <c r="O16" s="20">
        <f>COLUMN()</f>
        <v>15</v>
      </c>
      <c r="P16" s="20">
        <f>COLUMN()</f>
        <v>16</v>
      </c>
      <c r="Q16" s="20">
        <f>COLUMN()</f>
        <v>17</v>
      </c>
      <c r="U16" s="16">
        <v>-0.3</v>
      </c>
      <c r="V16" s="16">
        <f t="shared" ca="1" si="0"/>
        <v>-1.6673757358235629E-3</v>
      </c>
      <c r="AA16" s="16">
        <v>16</v>
      </c>
      <c r="AB16" s="16" t="s">
        <v>189</v>
      </c>
    </row>
    <row r="17" spans="1:28" x14ac:dyDescent="0.2">
      <c r="A17" s="17" t="s">
        <v>190</v>
      </c>
      <c r="U17" s="16">
        <v>0</v>
      </c>
      <c r="V17" s="16">
        <f t="shared" ca="1" si="0"/>
        <v>-4.1691053753705959E-3</v>
      </c>
      <c r="AA17" s="16">
        <v>17</v>
      </c>
      <c r="AB17" s="16" t="s">
        <v>192</v>
      </c>
    </row>
    <row r="18" spans="1:28" x14ac:dyDescent="0.2">
      <c r="A18" s="110">
        <v>10000</v>
      </c>
      <c r="B18" s="110">
        <v>1</v>
      </c>
      <c r="C18" s="16">
        <f ca="1">SUM(INDIRECT(C12):INDIRECT(C13))</f>
        <v>24.59999999999998</v>
      </c>
      <c r="D18" s="134">
        <f ca="1">SUM(INDIRECT(D12):INDIRECT(D13))</f>
        <v>-85.669799999999995</v>
      </c>
      <c r="E18" s="134">
        <f ca="1">SUM(INDIRECT(E12):INDIRECT(E13))</f>
        <v>2.9460059522534721E-3</v>
      </c>
      <c r="F18" s="17">
        <f ca="1">SUM(INDIRECT(F12):INDIRECT(F13))</f>
        <v>-27.624149999999993</v>
      </c>
      <c r="G18" s="17">
        <f ca="1">SUM(INDIRECT(G12):INDIRECT(G13))</f>
        <v>-9.9256814214459116E-2</v>
      </c>
      <c r="H18" s="17">
        <f ca="1">SUM(INDIRECT(H12):INDIRECT(H13))</f>
        <v>75.808827194000003</v>
      </c>
      <c r="I18" s="17">
        <f ca="1">SUM(INDIRECT(I12):INDIRECT(I13))</f>
        <v>-264.24494496820711</v>
      </c>
      <c r="J18" s="17">
        <f ca="1">SUM(INDIRECT(J12):INDIRECT(J13))</f>
        <v>1019.3927243679931</v>
      </c>
      <c r="K18" s="17">
        <f ca="1">SUM(INDIRECT(K12):INDIRECT(K13))</f>
        <v>0.29509945632179507</v>
      </c>
      <c r="L18" s="17">
        <f ca="1">SUM(INDIRECT(L12):INDIRECT(L13))</f>
        <v>-1.2738642547718773</v>
      </c>
      <c r="N18" s="16">
        <f ca="1">SUM(INDIRECT(N12):INDIRECT(N13))</f>
        <v>3.2166823292377819E-4</v>
      </c>
      <c r="O18" s="16">
        <f ca="1">SQRT(SUM(INDIRECT(O12):INDIRECT(O13)))</f>
        <v>23281.176436963957</v>
      </c>
      <c r="P18" s="16">
        <f ca="1">SQRT(SUM(INDIRECT(P12):INDIRECT(P13)))</f>
        <v>34254.362480409007</v>
      </c>
      <c r="Q18" s="16">
        <f ca="1">SQRT(SUM(INDIRECT(Q12):INDIRECT(Q13)))</f>
        <v>8150.8494791624389</v>
      </c>
      <c r="U18" s="16">
        <v>0.3</v>
      </c>
      <c r="V18" s="16">
        <f t="shared" ca="1" si="0"/>
        <v>-7.2761277157375069E-3</v>
      </c>
      <c r="AA18" s="16">
        <v>18</v>
      </c>
      <c r="AB18" s="16" t="s">
        <v>194</v>
      </c>
    </row>
    <row r="19" spans="1:28" x14ac:dyDescent="0.2">
      <c r="A19" s="111" t="s">
        <v>195</v>
      </c>
      <c r="F19" s="112" t="s">
        <v>196</v>
      </c>
      <c r="G19" s="112" t="s">
        <v>197</v>
      </c>
      <c r="H19" s="112" t="s">
        <v>198</v>
      </c>
      <c r="I19" s="112" t="s">
        <v>199</v>
      </c>
      <c r="J19" s="112" t="s">
        <v>200</v>
      </c>
      <c r="K19" s="112" t="s">
        <v>201</v>
      </c>
      <c r="L19" s="112" t="s">
        <v>202</v>
      </c>
      <c r="M19" s="113"/>
      <c r="N19" s="113"/>
      <c r="O19" s="113"/>
      <c r="P19" s="113"/>
      <c r="Q19" s="113"/>
      <c r="AA19" s="16">
        <v>19</v>
      </c>
      <c r="AB19" s="16" t="s">
        <v>203</v>
      </c>
    </row>
    <row r="20" spans="1:28" ht="15" thickBot="1" x14ac:dyDescent="0.25">
      <c r="A20" s="114" t="s">
        <v>204</v>
      </c>
      <c r="B20" s="114" t="s">
        <v>205</v>
      </c>
      <c r="C20" s="114" t="s">
        <v>235</v>
      </c>
      <c r="D20" s="114" t="s">
        <v>204</v>
      </c>
      <c r="E20" s="114" t="s">
        <v>205</v>
      </c>
      <c r="F20" s="114" t="s">
        <v>236</v>
      </c>
      <c r="G20" s="114" t="s">
        <v>237</v>
      </c>
      <c r="H20" s="114" t="s">
        <v>245</v>
      </c>
      <c r="I20" s="114" t="s">
        <v>246</v>
      </c>
      <c r="J20" s="114" t="s">
        <v>247</v>
      </c>
      <c r="K20" s="114" t="s">
        <v>238</v>
      </c>
      <c r="L20" s="114" t="s">
        <v>248</v>
      </c>
      <c r="M20" s="115" t="s">
        <v>211</v>
      </c>
      <c r="N20" s="114" t="s">
        <v>212</v>
      </c>
      <c r="O20" s="114" t="s">
        <v>213</v>
      </c>
      <c r="P20" s="114" t="s">
        <v>214</v>
      </c>
      <c r="Q20" s="114" t="s">
        <v>215</v>
      </c>
      <c r="R20" s="90" t="s">
        <v>216</v>
      </c>
      <c r="AA20" s="16">
        <v>20</v>
      </c>
      <c r="AB20" s="16" t="s">
        <v>217</v>
      </c>
    </row>
    <row r="21" spans="1:28" x14ac:dyDescent="0.2">
      <c r="A21" s="116">
        <v>-42078</v>
      </c>
      <c r="B21" s="116">
        <v>-3.737815999193117E-2</v>
      </c>
      <c r="C21" s="135">
        <v>0.2</v>
      </c>
      <c r="D21" s="117">
        <f>A21/A$18</f>
        <v>-4.2077999999999998</v>
      </c>
      <c r="E21" s="117">
        <f>B21/B$18</f>
        <v>-3.737815999193117E-2</v>
      </c>
      <c r="F21" s="57">
        <f>$C21*D21</f>
        <v>-0.84155999999999997</v>
      </c>
      <c r="G21" s="57">
        <f>$C21*E21</f>
        <v>-7.4756319983862347E-3</v>
      </c>
      <c r="H21" s="57">
        <f>C21*D21*D21</f>
        <v>3.5411161679999998</v>
      </c>
      <c r="I21" s="57">
        <f>C21*D21*D21*D21</f>
        <v>-14.900308611710399</v>
      </c>
      <c r="J21" s="57">
        <f>C21*D21*D21*D21*D21</f>
        <v>62.697518576355009</v>
      </c>
      <c r="K21" s="57">
        <f>C21*E21*D21</f>
        <v>3.1455964322809594E-2</v>
      </c>
      <c r="L21" s="57">
        <f>C21*E21*D21*D21</f>
        <v>-0.13236040667751819</v>
      </c>
      <c r="M21" s="57">
        <f t="shared" ref="M21:M82" ca="1" si="4">+E$4+E$5*D21+E$6*D21^2</f>
        <v>-2.4374143552613442E-2</v>
      </c>
      <c r="N21" s="57">
        <f ca="1">C21*(M21-E21)^2</f>
        <v>3.3820888710809145E-5</v>
      </c>
      <c r="O21" s="136">
        <f ca="1">(C21*O$1-O$2*F21+O$3*H21)^2</f>
        <v>22060.421455497595</v>
      </c>
      <c r="P21" s="57">
        <f ca="1">(-C21*O$2+O$4*F21-O$5*H21)^2</f>
        <v>923992.91810982709</v>
      </c>
      <c r="Q21" s="57">
        <f ca="1">+(C21*O$3-F21*O$5+H21*O$6)^2</f>
        <v>254001.14445323637</v>
      </c>
      <c r="R21" s="16">
        <f t="shared" ref="R21:R82" ca="1" si="5">+E21-M21</f>
        <v>-1.3004016439317728E-2</v>
      </c>
      <c r="AA21" s="16">
        <v>21</v>
      </c>
      <c r="AB21" s="16" t="s">
        <v>230</v>
      </c>
    </row>
    <row r="22" spans="1:28" x14ac:dyDescent="0.2">
      <c r="A22" s="116">
        <v>-41831</v>
      </c>
      <c r="B22" s="116">
        <v>-2.5457319992710836E-2</v>
      </c>
      <c r="C22" s="116">
        <v>1</v>
      </c>
      <c r="D22" s="117">
        <f t="shared" ref="D22:E83" si="6">A22/A$18</f>
        <v>-4.1830999999999996</v>
      </c>
      <c r="E22" s="117">
        <f t="shared" si="6"/>
        <v>-2.5457319992710836E-2</v>
      </c>
      <c r="F22" s="57">
        <f t="shared" ref="F22:G83" si="7">$C22*D22</f>
        <v>-4.1830999999999996</v>
      </c>
      <c r="G22" s="57">
        <f t="shared" si="7"/>
        <v>-2.5457319992710836E-2</v>
      </c>
      <c r="H22" s="57">
        <f t="shared" ref="H22:H83" si="8">C22*D22*D22</f>
        <v>17.498325609999995</v>
      </c>
      <c r="I22" s="57">
        <f t="shared" ref="I22:I83" si="9">C22*D22*D22*D22</f>
        <v>-73.197245859190971</v>
      </c>
      <c r="J22" s="57">
        <f t="shared" ref="J22:J83" si="10">C22*D22*D22*D22*D22</f>
        <v>306.1913991535817</v>
      </c>
      <c r="K22" s="57">
        <f t="shared" ref="K22:K83" si="11">C22*E22*D22</f>
        <v>0.10649051526150868</v>
      </c>
      <c r="L22" s="57">
        <f t="shared" ref="L22:L83" si="12">C22*E22*D22*D22</f>
        <v>-0.44546047439041692</v>
      </c>
      <c r="M22" s="57">
        <f t="shared" ca="1" si="4"/>
        <v>-2.39080922984213E-2</v>
      </c>
      <c r="N22" s="57">
        <f t="shared" ref="N22:N83" ca="1" si="13">C22*(M22-E22)^2</f>
        <v>2.4001064487536715E-6</v>
      </c>
      <c r="O22" s="136">
        <f t="shared" ref="O22:O83" ca="1" si="14">(C22*O$1-O$2*F22+O$3*H22)^2</f>
        <v>386406.73773750477</v>
      </c>
      <c r="P22" s="57">
        <f t="shared" ref="P22:P83" ca="1" si="15">(-C22*O$2+O$4*F22-O$5*H22)^2</f>
        <v>19100901.413994502</v>
      </c>
      <c r="Q22" s="57">
        <f t="shared" ref="Q22:Q83" ca="1" si="16">+(C22*O$3-F22*O$5+H22*O$6)^2</f>
        <v>5761952.2067437638</v>
      </c>
      <c r="R22" s="16">
        <f t="shared" ca="1" si="5"/>
        <v>-1.5492276942895358E-3</v>
      </c>
      <c r="AA22" s="16">
        <v>22</v>
      </c>
      <c r="AB22" s="16" t="s">
        <v>229</v>
      </c>
    </row>
    <row r="23" spans="1:28" x14ac:dyDescent="0.2">
      <c r="A23" s="116">
        <v>-41238</v>
      </c>
      <c r="B23" s="116">
        <v>-2.0813359995372593E-2</v>
      </c>
      <c r="C23" s="116">
        <v>1</v>
      </c>
      <c r="D23" s="117">
        <f t="shared" si="6"/>
        <v>-4.1238000000000001</v>
      </c>
      <c r="E23" s="117">
        <f t="shared" si="6"/>
        <v>-2.0813359995372593E-2</v>
      </c>
      <c r="F23" s="57">
        <f t="shared" si="7"/>
        <v>-4.1238000000000001</v>
      </c>
      <c r="G23" s="57">
        <f t="shared" si="7"/>
        <v>-2.0813359995372593E-2</v>
      </c>
      <c r="H23" s="57">
        <f t="shared" si="8"/>
        <v>17.00572644</v>
      </c>
      <c r="I23" s="57">
        <f t="shared" si="9"/>
        <v>-70.128214693272</v>
      </c>
      <c r="J23" s="57">
        <f t="shared" si="10"/>
        <v>289.1947317521151</v>
      </c>
      <c r="K23" s="57">
        <f t="shared" si="11"/>
        <v>8.5830133948917503E-2</v>
      </c>
      <c r="L23" s="57">
        <f t="shared" si="12"/>
        <v>-0.35394630637854602</v>
      </c>
      <c r="M23" s="57">
        <f t="shared" ca="1" si="4"/>
        <v>-2.280594238559764E-2</v>
      </c>
      <c r="N23" s="57">
        <f t="shared" ca="1" si="13"/>
        <v>3.9703845818349593E-6</v>
      </c>
      <c r="O23" s="136">
        <f t="shared" ca="1" si="14"/>
        <v>114785.90828556637</v>
      </c>
      <c r="P23" s="57">
        <f t="shared" ca="1" si="15"/>
        <v>11197095.653232785</v>
      </c>
      <c r="Q23" s="57">
        <f t="shared" ca="1" si="16"/>
        <v>4489953.6658128928</v>
      </c>
      <c r="R23" s="16">
        <f t="shared" ca="1" si="5"/>
        <v>1.9925823902250464E-3</v>
      </c>
      <c r="AA23" s="16">
        <v>23</v>
      </c>
      <c r="AB23" s="16" t="s">
        <v>231</v>
      </c>
    </row>
    <row r="24" spans="1:28" x14ac:dyDescent="0.2">
      <c r="A24" s="116">
        <v>-41235</v>
      </c>
      <c r="B24" s="116">
        <v>-1.9304200002807193E-2</v>
      </c>
      <c r="C24" s="116">
        <v>1</v>
      </c>
      <c r="D24" s="117">
        <f t="shared" si="6"/>
        <v>-4.1234999999999999</v>
      </c>
      <c r="E24" s="117">
        <f t="shared" si="6"/>
        <v>-1.9304200002807193E-2</v>
      </c>
      <c r="F24" s="57">
        <f t="shared" si="7"/>
        <v>-4.1234999999999999</v>
      </c>
      <c r="G24" s="57">
        <f t="shared" si="7"/>
        <v>-1.9304200002807193E-2</v>
      </c>
      <c r="H24" s="57">
        <f t="shared" si="8"/>
        <v>17.003252249999999</v>
      </c>
      <c r="I24" s="57">
        <f t="shared" si="9"/>
        <v>-70.112910652875001</v>
      </c>
      <c r="J24" s="57">
        <f t="shared" si="10"/>
        <v>289.11058707713005</v>
      </c>
      <c r="K24" s="57">
        <f t="shared" si="11"/>
        <v>7.9600868711575457E-2</v>
      </c>
      <c r="L24" s="57">
        <f t="shared" si="12"/>
        <v>-0.32823418213218142</v>
      </c>
      <c r="M24" s="57">
        <f t="shared" ca="1" si="4"/>
        <v>-2.2800426710768477E-2</v>
      </c>
      <c r="N24" s="57">
        <f t="shared" ca="1" si="13"/>
        <v>1.2223601193461804E-5</v>
      </c>
      <c r="O24" s="136">
        <f t="shared" ca="1" si="14"/>
        <v>113837.19509034838</v>
      </c>
      <c r="P24" s="57">
        <f t="shared" ca="1" si="15"/>
        <v>11162970.798925789</v>
      </c>
      <c r="Q24" s="57">
        <f t="shared" ca="1" si="16"/>
        <v>4484004.8185986038</v>
      </c>
      <c r="R24" s="16">
        <f t="shared" ca="1" si="5"/>
        <v>3.4962267079612849E-3</v>
      </c>
      <c r="AA24" s="16">
        <v>24</v>
      </c>
      <c r="AB24" s="16" t="s">
        <v>204</v>
      </c>
    </row>
    <row r="25" spans="1:28" x14ac:dyDescent="0.2">
      <c r="A25" s="116">
        <v>-28780.5</v>
      </c>
      <c r="B25" s="116">
        <v>-1.0264599986840039E-3</v>
      </c>
      <c r="C25" s="116">
        <v>0.1</v>
      </c>
      <c r="D25" s="117">
        <f t="shared" si="6"/>
        <v>-2.87805</v>
      </c>
      <c r="E25" s="117">
        <f t="shared" si="6"/>
        <v>-1.0264599986840039E-3</v>
      </c>
      <c r="F25" s="57">
        <f t="shared" si="7"/>
        <v>-0.28780500000000003</v>
      </c>
      <c r="G25" s="57">
        <f t="shared" si="7"/>
        <v>-1.026459998684004E-4</v>
      </c>
      <c r="H25" s="57">
        <f t="shared" si="8"/>
        <v>0.82831718025000012</v>
      </c>
      <c r="I25" s="57">
        <f t="shared" si="9"/>
        <v>-2.3839382606185127</v>
      </c>
      <c r="J25" s="57">
        <f t="shared" si="10"/>
        <v>6.8610935109731104</v>
      </c>
      <c r="K25" s="57">
        <f t="shared" si="11"/>
        <v>2.9542031992124977E-4</v>
      </c>
      <c r="L25" s="57">
        <f t="shared" si="12"/>
        <v>-8.5023445174935294E-4</v>
      </c>
      <c r="M25" s="57">
        <f t="shared" ca="1" si="4"/>
        <v>-5.1194544917754978E-3</v>
      </c>
      <c r="N25" s="57">
        <f t="shared" ca="1" si="13"/>
        <v>1.6752603920477296E-6</v>
      </c>
      <c r="O25" s="136">
        <f t="shared" ca="1" si="14"/>
        <v>94763.398534557302</v>
      </c>
      <c r="P25" s="57">
        <f t="shared" ca="1" si="15"/>
        <v>1211603.1961028094</v>
      </c>
      <c r="Q25" s="57">
        <f t="shared" ca="1" si="16"/>
        <v>40099.166970378654</v>
      </c>
      <c r="R25" s="16">
        <f t="shared" ca="1" si="5"/>
        <v>4.0929944930914938E-3</v>
      </c>
      <c r="AA25" s="16">
        <v>25</v>
      </c>
      <c r="AB25" s="16" t="s">
        <v>205</v>
      </c>
    </row>
    <row r="26" spans="1:28" x14ac:dyDescent="0.2">
      <c r="A26" s="116">
        <v>-28749</v>
      </c>
      <c r="B26" s="116">
        <v>-1.5180279995547608E-2</v>
      </c>
      <c r="C26" s="116">
        <v>0.1</v>
      </c>
      <c r="D26" s="117">
        <f t="shared" si="6"/>
        <v>-2.8748999999999998</v>
      </c>
      <c r="E26" s="117">
        <f t="shared" si="6"/>
        <v>-1.5180279995547608E-2</v>
      </c>
      <c r="F26" s="57">
        <f t="shared" si="7"/>
        <v>-0.28748999999999997</v>
      </c>
      <c r="G26" s="57">
        <f t="shared" si="7"/>
        <v>-1.5180279995547609E-3</v>
      </c>
      <c r="H26" s="57">
        <f t="shared" si="8"/>
        <v>0.82650500099999979</v>
      </c>
      <c r="I26" s="57">
        <f t="shared" si="9"/>
        <v>-2.3761192273748994</v>
      </c>
      <c r="J26" s="57">
        <f t="shared" si="10"/>
        <v>6.8311051667800982</v>
      </c>
      <c r="K26" s="57">
        <f t="shared" si="11"/>
        <v>4.364178695919982E-3</v>
      </c>
      <c r="L26" s="57">
        <f t="shared" si="12"/>
        <v>-1.2546577332900355E-2</v>
      </c>
      <c r="M26" s="57">
        <f t="shared" ca="1" si="4"/>
        <v>-5.0879616134143664E-3</v>
      </c>
      <c r="N26" s="57">
        <f t="shared" ca="1" si="13"/>
        <v>1.0185489032634454E-5</v>
      </c>
      <c r="O26" s="136">
        <f t="shared" ca="1" si="14"/>
        <v>94919.400372511562</v>
      </c>
      <c r="P26" s="57">
        <f t="shared" ca="1" si="15"/>
        <v>1215780.7031278741</v>
      </c>
      <c r="Q26" s="57">
        <f t="shared" ca="1" si="16"/>
        <v>40343.315087229923</v>
      </c>
      <c r="R26" s="16">
        <f t="shared" ca="1" si="5"/>
        <v>-1.0092318382133241E-2</v>
      </c>
      <c r="AA26" s="16">
        <v>26</v>
      </c>
      <c r="AB26" s="16" t="s">
        <v>232</v>
      </c>
    </row>
    <row r="27" spans="1:28" x14ac:dyDescent="0.2">
      <c r="A27" s="116">
        <v>-27548</v>
      </c>
      <c r="B27" s="116">
        <v>6.5344000904588029E-4</v>
      </c>
      <c r="C27" s="116">
        <v>0.1</v>
      </c>
      <c r="D27" s="117">
        <f t="shared" si="6"/>
        <v>-2.7547999999999999</v>
      </c>
      <c r="E27" s="117">
        <f t="shared" si="6"/>
        <v>6.5344000904588029E-4</v>
      </c>
      <c r="F27" s="57">
        <f t="shared" si="7"/>
        <v>-0.27548</v>
      </c>
      <c r="G27" s="57">
        <f t="shared" si="7"/>
        <v>6.5344000904588026E-5</v>
      </c>
      <c r="H27" s="57">
        <f t="shared" si="8"/>
        <v>0.75889230399999996</v>
      </c>
      <c r="I27" s="57">
        <f t="shared" si="9"/>
        <v>-2.0905965190591997</v>
      </c>
      <c r="J27" s="57">
        <f t="shared" si="10"/>
        <v>5.7591752907042837</v>
      </c>
      <c r="K27" s="57">
        <f t="shared" si="11"/>
        <v>-1.8000965369195909E-4</v>
      </c>
      <c r="L27" s="57">
        <f t="shared" si="12"/>
        <v>4.9589059399060889E-4</v>
      </c>
      <c r="M27" s="57">
        <f t="shared" ca="1" si="4"/>
        <v>-3.9370094693468027E-3</v>
      </c>
      <c r="N27" s="57">
        <f t="shared" ca="1" si="13"/>
        <v>2.1072226413675655E-6</v>
      </c>
      <c r="O27" s="136">
        <f t="shared" ca="1" si="14"/>
        <v>99507.79853780166</v>
      </c>
      <c r="P27" s="57">
        <f t="shared" ca="1" si="15"/>
        <v>1365135.3079130426</v>
      </c>
      <c r="Q27" s="57">
        <f t="shared" ca="1" si="16"/>
        <v>49476.458025724896</v>
      </c>
      <c r="R27" s="16">
        <f t="shared" ca="1" si="5"/>
        <v>4.590449478392683E-3</v>
      </c>
    </row>
    <row r="28" spans="1:28" x14ac:dyDescent="0.2">
      <c r="A28" s="116">
        <v>-23834</v>
      </c>
      <c r="B28" s="116">
        <v>-6.0064799909014255E-3</v>
      </c>
      <c r="C28" s="116">
        <v>1</v>
      </c>
      <c r="D28" s="117">
        <f t="shared" si="6"/>
        <v>-2.3834</v>
      </c>
      <c r="E28" s="117">
        <f t="shared" si="6"/>
        <v>-6.0064799909014255E-3</v>
      </c>
      <c r="F28" s="57">
        <f t="shared" si="7"/>
        <v>-2.3834</v>
      </c>
      <c r="G28" s="57">
        <f t="shared" si="7"/>
        <v>-6.0064799909014255E-3</v>
      </c>
      <c r="H28" s="57">
        <f t="shared" si="8"/>
        <v>5.6805955599999995</v>
      </c>
      <c r="I28" s="57">
        <f t="shared" si="9"/>
        <v>-13.539131457703999</v>
      </c>
      <c r="J28" s="57">
        <f t="shared" si="10"/>
        <v>32.269165916291712</v>
      </c>
      <c r="K28" s="57">
        <f t="shared" si="11"/>
        <v>1.4315844410314457E-2</v>
      </c>
      <c r="L28" s="57">
        <f t="shared" si="12"/>
        <v>-3.4120383567543475E-2</v>
      </c>
      <c r="M28" s="57">
        <f t="shared" ca="1" si="4"/>
        <v>-9.9162308703580615E-4</v>
      </c>
      <c r="N28" s="57">
        <f t="shared" ca="1" si="13"/>
        <v>2.5148789766248666E-5</v>
      </c>
      <c r="O28" s="136">
        <f t="shared" ca="1" si="14"/>
        <v>9601546.8954423107</v>
      </c>
      <c r="P28" s="57">
        <f t="shared" ca="1" si="15"/>
        <v>166753736.40881237</v>
      </c>
      <c r="Q28" s="57">
        <f t="shared" ca="1" si="16"/>
        <v>7238484.3452748591</v>
      </c>
      <c r="R28" s="16">
        <f t="shared" ca="1" si="5"/>
        <v>-5.0148569038656193E-3</v>
      </c>
    </row>
    <row r="29" spans="1:28" x14ac:dyDescent="0.2">
      <c r="A29" s="116">
        <v>-18185.5</v>
      </c>
      <c r="B29" s="116">
        <v>7.1569400097359903E-3</v>
      </c>
      <c r="C29" s="116">
        <v>0.1</v>
      </c>
      <c r="D29" s="117">
        <f t="shared" si="6"/>
        <v>-1.8185500000000001</v>
      </c>
      <c r="E29" s="117">
        <f t="shared" si="6"/>
        <v>7.1569400097359903E-3</v>
      </c>
      <c r="F29" s="57">
        <f t="shared" si="7"/>
        <v>-0.18185500000000002</v>
      </c>
      <c r="G29" s="57">
        <f t="shared" si="7"/>
        <v>7.1569400097359903E-4</v>
      </c>
      <c r="H29" s="57">
        <f t="shared" si="8"/>
        <v>0.33071241025000003</v>
      </c>
      <c r="I29" s="57">
        <f t="shared" si="9"/>
        <v>-0.60141705366013765</v>
      </c>
      <c r="J29" s="57">
        <f t="shared" si="10"/>
        <v>1.0937069829336434</v>
      </c>
      <c r="K29" s="57">
        <f t="shared" si="11"/>
        <v>-1.3015253254705385E-3</v>
      </c>
      <c r="L29" s="57">
        <f t="shared" si="12"/>
        <v>2.3668888806344479E-3</v>
      </c>
      <c r="M29" s="57">
        <f t="shared" ca="1" si="4"/>
        <v>1.7095651467016922E-3</v>
      </c>
      <c r="N29" s="57">
        <f t="shared" ca="1" si="13"/>
        <v>2.9673892898417942E-6</v>
      </c>
      <c r="O29" s="136">
        <f t="shared" ca="1" si="14"/>
        <v>48076.603776766307</v>
      </c>
      <c r="P29" s="57">
        <f t="shared" ca="1" si="15"/>
        <v>1550741.7080395897</v>
      </c>
      <c r="Q29" s="57">
        <f t="shared" ca="1" si="16"/>
        <v>79335.733859415224</v>
      </c>
      <c r="R29" s="16">
        <f t="shared" ca="1" si="5"/>
        <v>5.4473748630342982E-3</v>
      </c>
    </row>
    <row r="30" spans="1:28" x14ac:dyDescent="0.2">
      <c r="A30" s="116">
        <v>-18169</v>
      </c>
      <c r="B30" s="116">
        <v>1.045732000056887E-2</v>
      </c>
      <c r="C30" s="116">
        <v>0.1</v>
      </c>
      <c r="D30" s="117">
        <f t="shared" si="6"/>
        <v>-1.8169</v>
      </c>
      <c r="E30" s="117">
        <f t="shared" si="6"/>
        <v>1.045732000056887E-2</v>
      </c>
      <c r="F30" s="57">
        <f t="shared" si="7"/>
        <v>-0.18169000000000002</v>
      </c>
      <c r="G30" s="57">
        <f t="shared" si="7"/>
        <v>1.0457320000568872E-3</v>
      </c>
      <c r="H30" s="57">
        <f t="shared" si="8"/>
        <v>0.33011256100000003</v>
      </c>
      <c r="I30" s="57">
        <f t="shared" si="9"/>
        <v>-0.59978151208090003</v>
      </c>
      <c r="J30" s="57">
        <f t="shared" si="10"/>
        <v>1.0897430292997872</v>
      </c>
      <c r="K30" s="57">
        <f t="shared" si="11"/>
        <v>-1.8999904709033582E-3</v>
      </c>
      <c r="L30" s="57">
        <f t="shared" si="12"/>
        <v>3.4520926865843115E-3</v>
      </c>
      <c r="M30" s="57">
        <f t="shared" ca="1" si="4"/>
        <v>1.7143124327912221E-3</v>
      </c>
      <c r="N30" s="57">
        <f t="shared" ca="1" si="13"/>
        <v>7.6440181330217243E-6</v>
      </c>
      <c r="O30" s="136">
        <f t="shared" ca="1" si="14"/>
        <v>47897.073663500516</v>
      </c>
      <c r="P30" s="57">
        <f t="shared" ca="1" si="15"/>
        <v>1549381.2428223139</v>
      </c>
      <c r="Q30" s="57">
        <f t="shared" ca="1" si="16"/>
        <v>79298.491418879406</v>
      </c>
      <c r="R30" s="16">
        <f t="shared" ca="1" si="5"/>
        <v>8.7430075677776484E-3</v>
      </c>
    </row>
    <row r="31" spans="1:28" x14ac:dyDescent="0.2">
      <c r="A31" s="116">
        <v>-18167</v>
      </c>
      <c r="B31" s="116">
        <v>6.7967600043630227E-3</v>
      </c>
      <c r="C31" s="116">
        <v>0.1</v>
      </c>
      <c r="D31" s="117">
        <f t="shared" si="6"/>
        <v>-1.8167</v>
      </c>
      <c r="E31" s="117">
        <f t="shared" si="6"/>
        <v>6.7967600043630227E-3</v>
      </c>
      <c r="F31" s="57">
        <f t="shared" si="7"/>
        <v>-0.18167</v>
      </c>
      <c r="G31" s="57">
        <f t="shared" si="7"/>
        <v>6.796760004363023E-4</v>
      </c>
      <c r="H31" s="57">
        <f t="shared" si="8"/>
        <v>0.33003988899999998</v>
      </c>
      <c r="I31" s="57">
        <f t="shared" si="9"/>
        <v>-0.5995834663463</v>
      </c>
      <c r="J31" s="57">
        <f t="shared" si="10"/>
        <v>1.0892632833113232</v>
      </c>
      <c r="K31" s="57">
        <f t="shared" si="11"/>
        <v>-1.2347673899926303E-3</v>
      </c>
      <c r="L31" s="57">
        <f t="shared" si="12"/>
        <v>2.2432019173996114E-3</v>
      </c>
      <c r="M31" s="57">
        <f t="shared" ca="1" si="4"/>
        <v>1.7148866171953596E-3</v>
      </c>
      <c r="N31" s="57">
        <f t="shared" ca="1" si="13"/>
        <v>2.5825437123202941E-6</v>
      </c>
      <c r="O31" s="136">
        <f t="shared" ca="1" si="14"/>
        <v>47875.310119866961</v>
      </c>
      <c r="P31" s="57">
        <f t="shared" ca="1" si="15"/>
        <v>1549215.9726731693</v>
      </c>
      <c r="Q31" s="57">
        <f t="shared" ca="1" si="16"/>
        <v>79293.954818638551</v>
      </c>
      <c r="R31" s="16">
        <f t="shared" ca="1" si="5"/>
        <v>5.0818733871676632E-3</v>
      </c>
    </row>
    <row r="32" spans="1:28" x14ac:dyDescent="0.2">
      <c r="A32" s="116">
        <v>-17869</v>
      </c>
      <c r="B32" s="116">
        <v>1.2373320001643151E-2</v>
      </c>
      <c r="C32" s="116">
        <v>0.1</v>
      </c>
      <c r="D32" s="117">
        <f t="shared" si="6"/>
        <v>-1.7868999999999999</v>
      </c>
      <c r="E32" s="117">
        <f t="shared" si="6"/>
        <v>1.2373320001643151E-2</v>
      </c>
      <c r="F32" s="57">
        <f t="shared" si="7"/>
        <v>-0.17869000000000002</v>
      </c>
      <c r="G32" s="57">
        <f t="shared" si="7"/>
        <v>1.2373320001643152E-3</v>
      </c>
      <c r="H32" s="57">
        <f t="shared" si="8"/>
        <v>0.319301161</v>
      </c>
      <c r="I32" s="57">
        <f t="shared" si="9"/>
        <v>-0.57055924459090002</v>
      </c>
      <c r="J32" s="57">
        <f t="shared" si="10"/>
        <v>1.0195323141594792</v>
      </c>
      <c r="K32" s="57">
        <f t="shared" si="11"/>
        <v>-2.2109885510936149E-3</v>
      </c>
      <c r="L32" s="57">
        <f t="shared" si="12"/>
        <v>3.9508154419491803E-3</v>
      </c>
      <c r="M32" s="57">
        <f t="shared" ca="1" si="4"/>
        <v>1.7974338063313031E-3</v>
      </c>
      <c r="N32" s="57">
        <f t="shared" ca="1" si="13"/>
        <v>1.1184936881618773E-5</v>
      </c>
      <c r="O32" s="136">
        <f t="shared" ca="1" si="14"/>
        <v>44629.145568283573</v>
      </c>
      <c r="P32" s="57">
        <f t="shared" ca="1" si="15"/>
        <v>1523716.5704714651</v>
      </c>
      <c r="Q32" s="57">
        <f t="shared" ca="1" si="16"/>
        <v>78564.223442435759</v>
      </c>
      <c r="R32" s="16">
        <f t="shared" ca="1" si="5"/>
        <v>1.0575886195311848E-2</v>
      </c>
    </row>
    <row r="33" spans="1:18" x14ac:dyDescent="0.2">
      <c r="A33" s="116">
        <v>-17853</v>
      </c>
      <c r="B33" s="116">
        <v>8.8840002717915922E-5</v>
      </c>
      <c r="C33" s="116">
        <v>0.1</v>
      </c>
      <c r="D33" s="117">
        <f t="shared" si="6"/>
        <v>-1.7853000000000001</v>
      </c>
      <c r="E33" s="117">
        <f t="shared" si="6"/>
        <v>8.8840002717915922E-5</v>
      </c>
      <c r="F33" s="57">
        <f t="shared" si="7"/>
        <v>-0.17853000000000002</v>
      </c>
      <c r="G33" s="57">
        <f t="shared" si="7"/>
        <v>8.8840002717915919E-6</v>
      </c>
      <c r="H33" s="57">
        <f t="shared" si="8"/>
        <v>0.31872960900000008</v>
      </c>
      <c r="I33" s="57">
        <f t="shared" si="9"/>
        <v>-0.56902797094770019</v>
      </c>
      <c r="J33" s="57">
        <f t="shared" si="10"/>
        <v>1.0158856365329292</v>
      </c>
      <c r="K33" s="57">
        <f t="shared" si="11"/>
        <v>-1.5860605685229531E-5</v>
      </c>
      <c r="L33" s="57">
        <f t="shared" si="12"/>
        <v>2.8315939329840282E-5</v>
      </c>
      <c r="M33" s="57">
        <f t="shared" ca="1" si="4"/>
        <v>1.8016969262592553E-3</v>
      </c>
      <c r="N33" s="57">
        <f t="shared" ca="1" si="13"/>
        <v>2.9338788405235014E-7</v>
      </c>
      <c r="O33" s="136">
        <f t="shared" ca="1" si="14"/>
        <v>44454.788897267455</v>
      </c>
      <c r="P33" s="57">
        <f t="shared" ca="1" si="15"/>
        <v>1522298.8338992114</v>
      </c>
      <c r="Q33" s="57">
        <f t="shared" ca="1" si="16"/>
        <v>78522.036355987701</v>
      </c>
      <c r="R33" s="16">
        <f t="shared" ca="1" si="5"/>
        <v>-1.7128569235413393E-3</v>
      </c>
    </row>
    <row r="34" spans="1:18" x14ac:dyDescent="0.2">
      <c r="A34" s="116">
        <v>-17850</v>
      </c>
      <c r="B34" s="116">
        <v>5.9800000599352643E-4</v>
      </c>
      <c r="C34" s="116">
        <v>0.1</v>
      </c>
      <c r="D34" s="117">
        <f t="shared" si="6"/>
        <v>-1.7849999999999999</v>
      </c>
      <c r="E34" s="117">
        <f t="shared" si="6"/>
        <v>5.9800000599352643E-4</v>
      </c>
      <c r="F34" s="57">
        <f t="shared" si="7"/>
        <v>-0.17849999999999999</v>
      </c>
      <c r="G34" s="57">
        <f t="shared" si="7"/>
        <v>5.9800000599352643E-5</v>
      </c>
      <c r="H34" s="57">
        <f t="shared" si="8"/>
        <v>0.31862249999999998</v>
      </c>
      <c r="I34" s="57">
        <f t="shared" si="9"/>
        <v>-0.56874116249999995</v>
      </c>
      <c r="J34" s="57">
        <f t="shared" si="10"/>
        <v>1.0152029750624998</v>
      </c>
      <c r="K34" s="57">
        <f t="shared" si="11"/>
        <v>-1.0674300106984447E-4</v>
      </c>
      <c r="L34" s="57">
        <f t="shared" si="12"/>
        <v>1.9053625690967238E-4</v>
      </c>
      <c r="M34" s="57">
        <f t="shared" ca="1" si="4"/>
        <v>1.8024943444855251E-3</v>
      </c>
      <c r="N34" s="57">
        <f t="shared" ca="1" si="13"/>
        <v>1.4508066114592778E-7</v>
      </c>
      <c r="O34" s="136">
        <f t="shared" ca="1" si="14"/>
        <v>44422.097708784393</v>
      </c>
      <c r="P34" s="57">
        <f t="shared" ca="1" si="15"/>
        <v>1522032.462044714</v>
      </c>
      <c r="Q34" s="57">
        <f t="shared" ca="1" si="16"/>
        <v>78514.092343447803</v>
      </c>
      <c r="R34" s="16">
        <f t="shared" ca="1" si="5"/>
        <v>-1.2044943384919987E-3</v>
      </c>
    </row>
    <row r="35" spans="1:18" x14ac:dyDescent="0.2">
      <c r="A35" s="116">
        <v>-17847</v>
      </c>
      <c r="B35" s="116">
        <v>1.071599981514737E-4</v>
      </c>
      <c r="C35" s="116">
        <v>0.1</v>
      </c>
      <c r="D35" s="117">
        <f t="shared" si="6"/>
        <v>-1.7847</v>
      </c>
      <c r="E35" s="117">
        <f t="shared" si="6"/>
        <v>1.071599981514737E-4</v>
      </c>
      <c r="F35" s="57">
        <f t="shared" si="7"/>
        <v>-0.17847000000000002</v>
      </c>
      <c r="G35" s="57">
        <f t="shared" si="7"/>
        <v>1.071599981514737E-5</v>
      </c>
      <c r="H35" s="57">
        <f t="shared" si="8"/>
        <v>0.31851540900000003</v>
      </c>
      <c r="I35" s="57">
        <f t="shared" si="9"/>
        <v>-0.56845445044230003</v>
      </c>
      <c r="J35" s="57">
        <f t="shared" si="10"/>
        <v>1.0145206577043728</v>
      </c>
      <c r="K35" s="57">
        <f t="shared" si="11"/>
        <v>-1.9124844870093511E-5</v>
      </c>
      <c r="L35" s="57">
        <f t="shared" si="12"/>
        <v>3.4132110639655889E-5</v>
      </c>
      <c r="M35" s="57">
        <f t="shared" ca="1" si="4"/>
        <v>1.8032911574190971E-3</v>
      </c>
      <c r="N35" s="57">
        <f t="shared" ca="1" si="13"/>
        <v>2.8768609094385322E-7</v>
      </c>
      <c r="O35" s="136">
        <f t="shared" ca="1" si="14"/>
        <v>44389.406769123023</v>
      </c>
      <c r="P35" s="57">
        <f t="shared" ca="1" si="15"/>
        <v>1521765.9178165775</v>
      </c>
      <c r="Q35" s="57">
        <f t="shared" ca="1" si="16"/>
        <v>78506.137619078247</v>
      </c>
      <c r="R35" s="16">
        <f t="shared" ca="1" si="5"/>
        <v>-1.6961311592676234E-3</v>
      </c>
    </row>
    <row r="36" spans="1:18" x14ac:dyDescent="0.2">
      <c r="A36" s="116">
        <v>-17844</v>
      </c>
      <c r="B36" s="116">
        <v>-3.836799951386638E-4</v>
      </c>
      <c r="C36" s="116">
        <v>0.1</v>
      </c>
      <c r="D36" s="117">
        <f t="shared" si="6"/>
        <v>-1.7844</v>
      </c>
      <c r="E36" s="117">
        <f t="shared" si="6"/>
        <v>-3.836799951386638E-4</v>
      </c>
      <c r="F36" s="57">
        <f t="shared" si="7"/>
        <v>-0.17844000000000002</v>
      </c>
      <c r="G36" s="57">
        <f t="shared" si="7"/>
        <v>-3.8367999513866381E-5</v>
      </c>
      <c r="H36" s="57">
        <f t="shared" si="8"/>
        <v>0.31840833600000001</v>
      </c>
      <c r="I36" s="57">
        <f t="shared" si="9"/>
        <v>-0.56816783475840005</v>
      </c>
      <c r="J36" s="57">
        <f t="shared" si="10"/>
        <v>1.013838684342889</v>
      </c>
      <c r="K36" s="57">
        <f t="shared" si="11"/>
        <v>6.8463858332543169E-5</v>
      </c>
      <c r="L36" s="57">
        <f t="shared" si="12"/>
        <v>-1.2216690880859004E-4</v>
      </c>
      <c r="M36" s="57">
        <f t="shared" ca="1" si="4"/>
        <v>1.8040873650599677E-3</v>
      </c>
      <c r="N36" s="57">
        <f t="shared" ca="1" si="13"/>
        <v>4.7863260223504884E-7</v>
      </c>
      <c r="O36" s="136">
        <f t="shared" ca="1" si="14"/>
        <v>44356.716091289301</v>
      </c>
      <c r="P36" s="57">
        <f t="shared" ca="1" si="15"/>
        <v>1521499.2012662098</v>
      </c>
      <c r="Q36" s="57">
        <f t="shared" ca="1" si="16"/>
        <v>78498.172184568117</v>
      </c>
      <c r="R36" s="16">
        <f t="shared" ca="1" si="5"/>
        <v>-2.1877673601986315E-3</v>
      </c>
    </row>
    <row r="37" spans="1:18" x14ac:dyDescent="0.2">
      <c r="A37" s="116">
        <v>-12891</v>
      </c>
      <c r="B37" s="116">
        <v>-7.6051999349147081E-4</v>
      </c>
      <c r="C37" s="116">
        <v>1</v>
      </c>
      <c r="D37" s="117">
        <f t="shared" si="6"/>
        <v>-1.2890999999999999</v>
      </c>
      <c r="E37" s="117">
        <f t="shared" si="6"/>
        <v>-7.6051999349147081E-4</v>
      </c>
      <c r="F37" s="57">
        <f t="shared" si="7"/>
        <v>-1.2890999999999999</v>
      </c>
      <c r="G37" s="57">
        <f t="shared" si="7"/>
        <v>-7.6051999349147081E-4</v>
      </c>
      <c r="H37" s="57">
        <f t="shared" si="8"/>
        <v>1.6617788099999997</v>
      </c>
      <c r="I37" s="57">
        <f t="shared" si="9"/>
        <v>-2.1421990639709994</v>
      </c>
      <c r="J37" s="57">
        <f t="shared" si="10"/>
        <v>2.761508813365015</v>
      </c>
      <c r="K37" s="57">
        <f t="shared" si="11"/>
        <v>9.8038632360985503E-4</v>
      </c>
      <c r="L37" s="57">
        <f t="shared" si="12"/>
        <v>-1.2638160097654641E-3</v>
      </c>
      <c r="M37" s="57">
        <f t="shared" ca="1" si="4"/>
        <v>2.2931727864181645E-3</v>
      </c>
      <c r="N37" s="57">
        <f t="shared" ca="1" si="13"/>
        <v>9.3250395940722374E-6</v>
      </c>
      <c r="O37" s="136">
        <f t="shared" ca="1" si="14"/>
        <v>197046.86587804157</v>
      </c>
      <c r="P37" s="57">
        <f t="shared" ca="1" si="15"/>
        <v>89650661.744900554</v>
      </c>
      <c r="Q37" s="57">
        <f t="shared" ca="1" si="16"/>
        <v>5274402.9976604749</v>
      </c>
      <c r="R37" s="16">
        <f t="shared" ca="1" si="5"/>
        <v>-3.0536927799096353E-3</v>
      </c>
    </row>
    <row r="38" spans="1:18" x14ac:dyDescent="0.2">
      <c r="A38" s="116">
        <v>-12584</v>
      </c>
      <c r="B38" s="116">
        <v>1.3435200089588761E-3</v>
      </c>
      <c r="C38" s="116">
        <v>1</v>
      </c>
      <c r="D38" s="117">
        <f t="shared" si="6"/>
        <v>-1.2584</v>
      </c>
      <c r="E38" s="117">
        <f t="shared" si="6"/>
        <v>1.3435200089588761E-3</v>
      </c>
      <c r="F38" s="57">
        <f t="shared" si="7"/>
        <v>-1.2584</v>
      </c>
      <c r="G38" s="57">
        <f t="shared" si="7"/>
        <v>1.3435200089588761E-3</v>
      </c>
      <c r="H38" s="57">
        <f t="shared" si="8"/>
        <v>1.5835705599999998</v>
      </c>
      <c r="I38" s="57">
        <f t="shared" si="9"/>
        <v>-1.9927651927039998</v>
      </c>
      <c r="J38" s="57">
        <f t="shared" si="10"/>
        <v>2.5076957184987134</v>
      </c>
      <c r="K38" s="57">
        <f t="shared" si="11"/>
        <v>-1.6906855792738497E-3</v>
      </c>
      <c r="L38" s="57">
        <f t="shared" si="12"/>
        <v>2.1275587329582122E-3</v>
      </c>
      <c r="M38" s="57">
        <f t="shared" ca="1" si="4"/>
        <v>2.2691854371619923E-3</v>
      </c>
      <c r="N38" s="57">
        <f t="shared" ca="1" si="13"/>
        <v>8.5685648497045847E-7</v>
      </c>
      <c r="O38" s="136">
        <f t="shared" ca="1" si="14"/>
        <v>99730.099941068387</v>
      </c>
      <c r="P38" s="57">
        <f t="shared" ca="1" si="15"/>
        <v>85000591.920851752</v>
      </c>
      <c r="Q38" s="57">
        <f t="shared" ca="1" si="16"/>
        <v>5051276.2078586854</v>
      </c>
      <c r="R38" s="16">
        <f t="shared" ca="1" si="5"/>
        <v>-9.2566542820311619E-4</v>
      </c>
    </row>
    <row r="39" spans="1:18" x14ac:dyDescent="0.2">
      <c r="A39" s="116">
        <v>-12471</v>
      </c>
      <c r="B39" s="116">
        <v>-3.4781199938151985E-3</v>
      </c>
      <c r="C39" s="116">
        <v>0.1</v>
      </c>
      <c r="D39" s="117">
        <f t="shared" si="6"/>
        <v>-1.2471000000000001</v>
      </c>
      <c r="E39" s="117">
        <f t="shared" si="6"/>
        <v>-3.4781199938151985E-3</v>
      </c>
      <c r="F39" s="57">
        <f t="shared" si="7"/>
        <v>-0.12471000000000002</v>
      </c>
      <c r="G39" s="57">
        <f t="shared" si="7"/>
        <v>-3.4781199938151988E-4</v>
      </c>
      <c r="H39" s="57">
        <f t="shared" si="8"/>
        <v>0.15552584100000003</v>
      </c>
      <c r="I39" s="57">
        <f t="shared" si="9"/>
        <v>-0.19395627631110005</v>
      </c>
      <c r="J39" s="57">
        <f t="shared" si="10"/>
        <v>0.24188287218757287</v>
      </c>
      <c r="K39" s="57">
        <f t="shared" si="11"/>
        <v>4.3375634442869345E-4</v>
      </c>
      <c r="L39" s="57">
        <f t="shared" si="12"/>
        <v>-5.4093753713702368E-4</v>
      </c>
      <c r="M39" s="57">
        <f t="shared" ca="1" si="4"/>
        <v>2.2587602623153763E-3</v>
      </c>
      <c r="N39" s="57">
        <f t="shared" ca="1" si="13"/>
        <v>3.2911795073180814E-6</v>
      </c>
      <c r="O39" s="136">
        <f t="shared" ca="1" si="14"/>
        <v>717.77631616174381</v>
      </c>
      <c r="P39" s="57">
        <f t="shared" ca="1" si="15"/>
        <v>832820.07658686931</v>
      </c>
      <c r="Q39" s="57">
        <f t="shared" ca="1" si="16"/>
        <v>49680.308753198726</v>
      </c>
      <c r="R39" s="16">
        <f t="shared" ca="1" si="5"/>
        <v>-5.7368802561305748E-3</v>
      </c>
    </row>
    <row r="40" spans="1:18" x14ac:dyDescent="0.2">
      <c r="A40" s="116">
        <v>-12364.5</v>
      </c>
      <c r="B40" s="116">
        <v>5.0970600059372373E-3</v>
      </c>
      <c r="C40" s="116">
        <v>0.1</v>
      </c>
      <c r="D40" s="117">
        <f t="shared" si="6"/>
        <v>-1.23645</v>
      </c>
      <c r="E40" s="117">
        <f t="shared" si="6"/>
        <v>5.0970600059372373E-3</v>
      </c>
      <c r="F40" s="57">
        <f t="shared" si="7"/>
        <v>-0.123645</v>
      </c>
      <c r="G40" s="57">
        <f t="shared" si="7"/>
        <v>5.0970600059372371E-4</v>
      </c>
      <c r="H40" s="57">
        <f t="shared" si="8"/>
        <v>0.15288086025</v>
      </c>
      <c r="I40" s="57">
        <f t="shared" si="9"/>
        <v>-0.18902953965611249</v>
      </c>
      <c r="J40" s="57">
        <f t="shared" si="10"/>
        <v>0.2337255743078003</v>
      </c>
      <c r="K40" s="57">
        <f t="shared" si="11"/>
        <v>-6.3022598443410974E-4</v>
      </c>
      <c r="L40" s="57">
        <f t="shared" si="12"/>
        <v>7.7924291845355505E-4</v>
      </c>
      <c r="M40" s="57">
        <f t="shared" ca="1" si="4"/>
        <v>2.248148666993242E-3</v>
      </c>
      <c r="N40" s="57">
        <f t="shared" ca="1" si="13"/>
        <v>8.1162958171636672E-7</v>
      </c>
      <c r="O40" s="136">
        <f t="shared" ca="1" si="14"/>
        <v>494.69706628481504</v>
      </c>
      <c r="P40" s="57">
        <f t="shared" ca="1" si="15"/>
        <v>816597.28946447</v>
      </c>
      <c r="Q40" s="57">
        <f t="shared" ca="1" si="16"/>
        <v>48890.680260572801</v>
      </c>
      <c r="R40" s="16">
        <f t="shared" ca="1" si="5"/>
        <v>2.8489113389439952E-3</v>
      </c>
    </row>
    <row r="41" spans="1:18" x14ac:dyDescent="0.2">
      <c r="A41" s="116">
        <v>-12160.5</v>
      </c>
      <c r="B41" s="116">
        <v>-7.2800599955371581E-3</v>
      </c>
      <c r="C41" s="116">
        <v>0.1</v>
      </c>
      <c r="D41" s="117">
        <f t="shared" si="6"/>
        <v>-1.2160500000000001</v>
      </c>
      <c r="E41" s="117">
        <f t="shared" si="6"/>
        <v>-7.2800599955371581E-3</v>
      </c>
      <c r="F41" s="57">
        <f t="shared" si="7"/>
        <v>-0.12160500000000002</v>
      </c>
      <c r="G41" s="57">
        <f t="shared" si="7"/>
        <v>-7.2800599955371583E-4</v>
      </c>
      <c r="H41" s="57">
        <f t="shared" si="8"/>
        <v>0.14787776025000005</v>
      </c>
      <c r="I41" s="57">
        <f t="shared" si="9"/>
        <v>-0.17982675035201257</v>
      </c>
      <c r="J41" s="57">
        <f t="shared" si="10"/>
        <v>0.2186783197655649</v>
      </c>
      <c r="K41" s="57">
        <f t="shared" si="11"/>
        <v>8.8529169575729614E-4</v>
      </c>
      <c r="L41" s="57">
        <f t="shared" si="12"/>
        <v>-1.07655896662566E-3</v>
      </c>
      <c r="M41" s="57">
        <f t="shared" ca="1" si="4"/>
        <v>2.2256922058690532E-3</v>
      </c>
      <c r="N41" s="57">
        <f t="shared" ca="1" si="13"/>
        <v>9.0359324914539016E-6</v>
      </c>
      <c r="O41" s="136">
        <f t="shared" ca="1" si="14"/>
        <v>180.33243787345782</v>
      </c>
      <c r="P41" s="57">
        <f t="shared" ca="1" si="15"/>
        <v>785473.40482509078</v>
      </c>
      <c r="Q41" s="57">
        <f t="shared" ca="1" si="16"/>
        <v>47365.432812522762</v>
      </c>
      <c r="R41" s="16">
        <f t="shared" ca="1" si="5"/>
        <v>-9.5057522014062104E-3</v>
      </c>
    </row>
    <row r="42" spans="1:18" x14ac:dyDescent="0.2">
      <c r="A42" s="116">
        <v>-12010</v>
      </c>
      <c r="B42" s="116">
        <v>3.7628000063705258E-3</v>
      </c>
      <c r="C42" s="116">
        <v>0.1</v>
      </c>
      <c r="D42" s="117">
        <f t="shared" si="6"/>
        <v>-1.2010000000000001</v>
      </c>
      <c r="E42" s="117">
        <f t="shared" si="6"/>
        <v>3.7628000063705258E-3</v>
      </c>
      <c r="F42" s="57">
        <f t="shared" si="7"/>
        <v>-0.12010000000000001</v>
      </c>
      <c r="G42" s="57">
        <f t="shared" si="7"/>
        <v>3.7628000063705258E-4</v>
      </c>
      <c r="H42" s="57">
        <f t="shared" si="8"/>
        <v>0.14424010000000001</v>
      </c>
      <c r="I42" s="57">
        <f t="shared" si="9"/>
        <v>-0.17323236010000001</v>
      </c>
      <c r="J42" s="57">
        <f t="shared" si="10"/>
        <v>0.20805206448010002</v>
      </c>
      <c r="K42" s="57">
        <f t="shared" si="11"/>
        <v>-4.5191228076510019E-4</v>
      </c>
      <c r="L42" s="57">
        <f t="shared" si="12"/>
        <v>5.4274664919888539E-4</v>
      </c>
      <c r="M42" s="57">
        <f t="shared" ca="1" si="4"/>
        <v>2.2073309657833018E-3</v>
      </c>
      <c r="N42" s="57">
        <f t="shared" ca="1" si="13"/>
        <v>2.4194839362253392E-7</v>
      </c>
      <c r="O42" s="136">
        <f t="shared" ca="1" si="14"/>
        <v>46.843274411204924</v>
      </c>
      <c r="P42" s="57">
        <f t="shared" ca="1" si="15"/>
        <v>762488.92461199872</v>
      </c>
      <c r="Q42" s="57">
        <f t="shared" ca="1" si="16"/>
        <v>46230.400293524355</v>
      </c>
      <c r="R42" s="16">
        <f t="shared" ca="1" si="5"/>
        <v>1.555469040587224E-3</v>
      </c>
    </row>
    <row r="43" spans="1:18" x14ac:dyDescent="0.2">
      <c r="A43" s="116">
        <v>-11523.5</v>
      </c>
      <c r="B43" s="116">
        <v>1.8315799970878288E-3</v>
      </c>
      <c r="C43" s="116">
        <v>0.1</v>
      </c>
      <c r="D43" s="117">
        <f t="shared" si="6"/>
        <v>-1.15235</v>
      </c>
      <c r="E43" s="117">
        <f t="shared" si="6"/>
        <v>1.8315799970878288E-3</v>
      </c>
      <c r="F43" s="57">
        <f t="shared" si="7"/>
        <v>-0.115235</v>
      </c>
      <c r="G43" s="57">
        <f t="shared" si="7"/>
        <v>1.8315799970878289E-4</v>
      </c>
      <c r="H43" s="57">
        <f t="shared" si="8"/>
        <v>0.13279105225000001</v>
      </c>
      <c r="I43" s="57">
        <f t="shared" si="9"/>
        <v>-0.15302176906028753</v>
      </c>
      <c r="J43" s="57">
        <f t="shared" si="10"/>
        <v>0.17633463557662232</v>
      </c>
      <c r="K43" s="57">
        <f t="shared" si="11"/>
        <v>-2.1106212096441595E-4</v>
      </c>
      <c r="L43" s="57">
        <f t="shared" si="12"/>
        <v>2.4321743509334473E-4</v>
      </c>
      <c r="M43" s="57">
        <f t="shared" ca="1" si="4"/>
        <v>2.1375560502126809E-3</v>
      </c>
      <c r="N43" s="57">
        <f t="shared" ca="1" si="13"/>
        <v>9.3621345085862303E-9</v>
      </c>
      <c r="O43" s="136">
        <f t="shared" ca="1" si="14"/>
        <v>222.66467078034967</v>
      </c>
      <c r="P43" s="57">
        <f t="shared" ca="1" si="15"/>
        <v>688257.52281745849</v>
      </c>
      <c r="Q43" s="57">
        <f t="shared" ca="1" si="16"/>
        <v>42514.583994342429</v>
      </c>
      <c r="R43" s="16">
        <f t="shared" ca="1" si="5"/>
        <v>-3.0597605312485208E-4</v>
      </c>
    </row>
    <row r="44" spans="1:18" x14ac:dyDescent="0.2">
      <c r="A44" s="116">
        <v>-11458</v>
      </c>
      <c r="B44" s="116">
        <v>7.4482400013948791E-3</v>
      </c>
      <c r="C44" s="116">
        <v>0.1</v>
      </c>
      <c r="D44" s="117">
        <f t="shared" si="6"/>
        <v>-1.1457999999999999</v>
      </c>
      <c r="E44" s="117">
        <f t="shared" si="6"/>
        <v>7.4482400013948791E-3</v>
      </c>
      <c r="F44" s="57">
        <f t="shared" si="7"/>
        <v>-0.11458</v>
      </c>
      <c r="G44" s="57">
        <f t="shared" si="7"/>
        <v>7.4482400013948797E-4</v>
      </c>
      <c r="H44" s="57">
        <f t="shared" si="8"/>
        <v>0.131285764</v>
      </c>
      <c r="I44" s="57">
        <f t="shared" si="9"/>
        <v>-0.15042722839119999</v>
      </c>
      <c r="J44" s="57">
        <f t="shared" si="10"/>
        <v>0.17235951829063692</v>
      </c>
      <c r="K44" s="57">
        <f t="shared" si="11"/>
        <v>-8.534193393598253E-4</v>
      </c>
      <c r="L44" s="57">
        <f t="shared" si="12"/>
        <v>9.7784787903848784E-4</v>
      </c>
      <c r="M44" s="57">
        <f t="shared" ca="1" si="4"/>
        <v>2.1269460627850057E-3</v>
      </c>
      <c r="N44" s="57">
        <f t="shared" ca="1" si="13"/>
        <v>2.8316169181086179E-6</v>
      </c>
      <c r="O44" s="136">
        <f t="shared" ca="1" si="14"/>
        <v>320.71717744432033</v>
      </c>
      <c r="P44" s="57">
        <f t="shared" ca="1" si="15"/>
        <v>678291.2299765494</v>
      </c>
      <c r="Q44" s="57">
        <f t="shared" ca="1" si="16"/>
        <v>42009.861626635327</v>
      </c>
      <c r="R44" s="16">
        <f t="shared" ca="1" si="5"/>
        <v>5.3212939386098734E-3</v>
      </c>
    </row>
    <row r="45" spans="1:18" x14ac:dyDescent="0.2">
      <c r="A45" s="116">
        <v>-11392</v>
      </c>
      <c r="B45" s="116">
        <v>9.6497600025031716E-3</v>
      </c>
      <c r="C45" s="116">
        <v>0.1</v>
      </c>
      <c r="D45" s="117">
        <f t="shared" si="6"/>
        <v>-1.1392</v>
      </c>
      <c r="E45" s="117">
        <f t="shared" si="6"/>
        <v>9.6497600025031716E-3</v>
      </c>
      <c r="F45" s="57">
        <f t="shared" si="7"/>
        <v>-0.11392000000000001</v>
      </c>
      <c r="G45" s="57">
        <f t="shared" si="7"/>
        <v>9.6497600025031722E-4</v>
      </c>
      <c r="H45" s="57">
        <f t="shared" si="8"/>
        <v>0.12977766400000001</v>
      </c>
      <c r="I45" s="57">
        <f t="shared" si="9"/>
        <v>-0.14784271482880001</v>
      </c>
      <c r="J45" s="57">
        <f t="shared" si="10"/>
        <v>0.16842242073296898</v>
      </c>
      <c r="K45" s="57">
        <f t="shared" si="11"/>
        <v>-1.0993006594851615E-3</v>
      </c>
      <c r="L45" s="57">
        <f t="shared" si="12"/>
        <v>1.2523233112854959E-3</v>
      </c>
      <c r="M45" s="57">
        <f t="shared" ca="1" si="4"/>
        <v>2.1159632311229777E-3</v>
      </c>
      <c r="N45" s="57">
        <f t="shared" ca="1" si="13"/>
        <v>5.6758093792458634E-6</v>
      </c>
      <c r="O45" s="136">
        <f t="shared" ca="1" si="14"/>
        <v>438.12674461590348</v>
      </c>
      <c r="P45" s="57">
        <f t="shared" ca="1" si="15"/>
        <v>668259.85347643355</v>
      </c>
      <c r="Q45" s="57">
        <f t="shared" ca="1" si="16"/>
        <v>41500.438707027439</v>
      </c>
      <c r="R45" s="16">
        <f t="shared" ca="1" si="5"/>
        <v>7.5337967713801938E-3</v>
      </c>
    </row>
    <row r="46" spans="1:18" x14ac:dyDescent="0.2">
      <c r="A46" s="116">
        <v>-11370</v>
      </c>
      <c r="B46" s="116">
        <v>1.138360000186367E-2</v>
      </c>
      <c r="C46" s="116">
        <v>0.1</v>
      </c>
      <c r="D46" s="117">
        <f t="shared" si="6"/>
        <v>-1.137</v>
      </c>
      <c r="E46" s="117">
        <f t="shared" si="6"/>
        <v>1.138360000186367E-2</v>
      </c>
      <c r="F46" s="57">
        <f t="shared" si="7"/>
        <v>-0.11370000000000001</v>
      </c>
      <c r="G46" s="57">
        <f t="shared" si="7"/>
        <v>1.1383600001863669E-3</v>
      </c>
      <c r="H46" s="57">
        <f t="shared" si="8"/>
        <v>0.1292769</v>
      </c>
      <c r="I46" s="57">
        <f t="shared" si="9"/>
        <v>-0.14698783530000001</v>
      </c>
      <c r="J46" s="57">
        <f t="shared" si="10"/>
        <v>0.1671251687361</v>
      </c>
      <c r="K46" s="57">
        <f t="shared" si="11"/>
        <v>-1.2943153202118992E-3</v>
      </c>
      <c r="L46" s="57">
        <f t="shared" si="12"/>
        <v>1.4716365190809294E-3</v>
      </c>
      <c r="M46" s="57">
        <f t="shared" ca="1" si="4"/>
        <v>2.1122371846429245E-3</v>
      </c>
      <c r="N46" s="57">
        <f t="shared" ca="1" si="13"/>
        <v>8.5958168488543378E-6</v>
      </c>
      <c r="O46" s="136">
        <f t="shared" ca="1" si="14"/>
        <v>481.45646075644356</v>
      </c>
      <c r="P46" s="57">
        <f t="shared" ca="1" si="15"/>
        <v>664918.75621654815</v>
      </c>
      <c r="Q46" s="57">
        <f t="shared" ca="1" si="16"/>
        <v>41330.454323323436</v>
      </c>
      <c r="R46" s="16">
        <f t="shared" ca="1" si="5"/>
        <v>9.2713628172207442E-3</v>
      </c>
    </row>
    <row r="47" spans="1:18" x14ac:dyDescent="0.2">
      <c r="A47" s="116">
        <v>-11329.5</v>
      </c>
      <c r="B47" s="116">
        <v>-2.2427399962907657E-3</v>
      </c>
      <c r="C47" s="116">
        <v>0.1</v>
      </c>
      <c r="D47" s="117">
        <f t="shared" si="6"/>
        <v>-1.1329499999999999</v>
      </c>
      <c r="E47" s="117">
        <f t="shared" si="6"/>
        <v>-2.2427399962907657E-3</v>
      </c>
      <c r="F47" s="57">
        <f t="shared" si="7"/>
        <v>-0.11329499999999999</v>
      </c>
      <c r="G47" s="57">
        <f t="shared" si="7"/>
        <v>-2.2427399962907658E-4</v>
      </c>
      <c r="H47" s="57">
        <f t="shared" si="8"/>
        <v>0.12835757024999997</v>
      </c>
      <c r="I47" s="57">
        <f t="shared" si="9"/>
        <v>-0.14542270921473746</v>
      </c>
      <c r="J47" s="57">
        <f t="shared" si="10"/>
        <v>0.1647566584048368</v>
      </c>
      <c r="K47" s="57">
        <f t="shared" si="11"/>
        <v>2.5409122787976228E-4</v>
      </c>
      <c r="L47" s="57">
        <f t="shared" si="12"/>
        <v>-2.8787265662637664E-4</v>
      </c>
      <c r="M47" s="57">
        <f t="shared" ca="1" si="4"/>
        <v>2.1052927525185925E-3</v>
      </c>
      <c r="N47" s="57">
        <f t="shared" ca="1" si="13"/>
        <v>1.8905388784718663E-6</v>
      </c>
      <c r="O47" s="136">
        <f t="shared" ca="1" si="14"/>
        <v>566.75135543180374</v>
      </c>
      <c r="P47" s="57">
        <f t="shared" ca="1" si="15"/>
        <v>658771.88982133719</v>
      </c>
      <c r="Q47" s="57">
        <f t="shared" ca="1" si="16"/>
        <v>41017.311036348037</v>
      </c>
      <c r="R47" s="16">
        <f t="shared" ca="1" si="5"/>
        <v>-4.3480327488093582E-3</v>
      </c>
    </row>
    <row r="48" spans="1:18" x14ac:dyDescent="0.2">
      <c r="A48" s="116">
        <v>-10513.5</v>
      </c>
      <c r="B48" s="116">
        <v>1.1248780007008463E-2</v>
      </c>
      <c r="C48" s="116">
        <v>0.1</v>
      </c>
      <c r="D48" s="117">
        <f t="shared" si="6"/>
        <v>-1.05135</v>
      </c>
      <c r="E48" s="117">
        <f t="shared" si="6"/>
        <v>1.1248780007008463E-2</v>
      </c>
      <c r="F48" s="57">
        <f t="shared" si="7"/>
        <v>-0.10513500000000001</v>
      </c>
      <c r="G48" s="57">
        <f t="shared" si="7"/>
        <v>1.1248780007008464E-3</v>
      </c>
      <c r="H48" s="57">
        <f t="shared" si="8"/>
        <v>0.11053368225</v>
      </c>
      <c r="I48" s="57">
        <f t="shared" si="9"/>
        <v>-0.11620958683353751</v>
      </c>
      <c r="J48" s="57">
        <f t="shared" si="10"/>
        <v>0.12217694911743966</v>
      </c>
      <c r="K48" s="57">
        <f t="shared" si="11"/>
        <v>-1.1826404860368349E-3</v>
      </c>
      <c r="L48" s="57">
        <f t="shared" si="12"/>
        <v>1.2433690749948263E-3</v>
      </c>
      <c r="M48" s="57">
        <f t="shared" ca="1" si="4"/>
        <v>1.9418730002853518E-3</v>
      </c>
      <c r="N48" s="57">
        <f t="shared" ca="1" si="13"/>
        <v>8.6618518031791752E-6</v>
      </c>
      <c r="O48" s="136">
        <f t="shared" ca="1" si="14"/>
        <v>3900.7925268634408</v>
      </c>
      <c r="P48" s="57">
        <f t="shared" ca="1" si="15"/>
        <v>536484.53881632874</v>
      </c>
      <c r="Q48" s="57">
        <f t="shared" ca="1" si="16"/>
        <v>34674.371921955353</v>
      </c>
      <c r="R48" s="16">
        <f t="shared" ca="1" si="5"/>
        <v>9.3069070067231113E-3</v>
      </c>
    </row>
    <row r="49" spans="1:18" x14ac:dyDescent="0.2">
      <c r="A49" s="116">
        <v>-10451</v>
      </c>
      <c r="B49" s="116">
        <v>9.3562800029758364E-3</v>
      </c>
      <c r="C49" s="116">
        <v>0.1</v>
      </c>
      <c r="D49" s="117">
        <f t="shared" si="6"/>
        <v>-1.0450999999999999</v>
      </c>
      <c r="E49" s="117">
        <f t="shared" si="6"/>
        <v>9.3562800029758364E-3</v>
      </c>
      <c r="F49" s="57">
        <f t="shared" si="7"/>
        <v>-0.10450999999999999</v>
      </c>
      <c r="G49" s="57">
        <f t="shared" si="7"/>
        <v>9.3562800029758366E-4</v>
      </c>
      <c r="H49" s="57">
        <f t="shared" si="8"/>
        <v>0.10922340099999998</v>
      </c>
      <c r="I49" s="57">
        <f t="shared" si="9"/>
        <v>-0.11414937638509998</v>
      </c>
      <c r="J49" s="57">
        <f t="shared" si="10"/>
        <v>0.11929751326006797</v>
      </c>
      <c r="K49" s="57">
        <f t="shared" si="11"/>
        <v>-9.7782482311100467E-4</v>
      </c>
      <c r="L49" s="57">
        <f t="shared" si="12"/>
        <v>1.0219247226333108E-3</v>
      </c>
      <c r="M49" s="57">
        <f t="shared" ca="1" si="4"/>
        <v>1.9275098158638114E-3</v>
      </c>
      <c r="N49" s="57">
        <f t="shared" ca="1" si="13"/>
        <v>5.5186626492924429E-6</v>
      </c>
      <c r="O49" s="136">
        <f t="shared" ca="1" si="14"/>
        <v>4290.4961101312565</v>
      </c>
      <c r="P49" s="57">
        <f t="shared" ca="1" si="15"/>
        <v>527283.94925522443</v>
      </c>
      <c r="Q49" s="57">
        <f t="shared" ca="1" si="16"/>
        <v>34188.12499257124</v>
      </c>
      <c r="R49" s="16">
        <f t="shared" ca="1" si="5"/>
        <v>7.428770187112025E-3</v>
      </c>
    </row>
    <row r="50" spans="1:18" x14ac:dyDescent="0.2">
      <c r="A50" s="116">
        <v>-10391.5</v>
      </c>
      <c r="B50" s="116">
        <v>-2.0453799952520058E-3</v>
      </c>
      <c r="C50" s="116">
        <v>0.1</v>
      </c>
      <c r="D50" s="117">
        <f t="shared" si="6"/>
        <v>-1.03915</v>
      </c>
      <c r="E50" s="117">
        <f t="shared" si="6"/>
        <v>-2.0453799952520058E-3</v>
      </c>
      <c r="F50" s="57">
        <f t="shared" si="7"/>
        <v>-0.10391500000000001</v>
      </c>
      <c r="G50" s="57">
        <f t="shared" si="7"/>
        <v>-2.0453799952520059E-4</v>
      </c>
      <c r="H50" s="57">
        <f t="shared" si="8"/>
        <v>0.10798327225000001</v>
      </c>
      <c r="I50" s="57">
        <f t="shared" si="9"/>
        <v>-0.11221081735858751</v>
      </c>
      <c r="J50" s="57">
        <f t="shared" si="10"/>
        <v>0.11660387085817621</v>
      </c>
      <c r="K50" s="57">
        <f t="shared" si="11"/>
        <v>2.1254566220661218E-4</v>
      </c>
      <c r="L50" s="57">
        <f t="shared" si="12"/>
        <v>-2.2086682488200107E-4</v>
      </c>
      <c r="M50" s="57">
        <f t="shared" ca="1" si="4"/>
        <v>1.913591963199214E-3</v>
      </c>
      <c r="N50" s="57">
        <f t="shared" ca="1" si="13"/>
        <v>1.5673458967803088E-6</v>
      </c>
      <c r="O50" s="136">
        <f t="shared" ca="1" si="14"/>
        <v>4680.2723289286851</v>
      </c>
      <c r="P50" s="57">
        <f t="shared" ca="1" si="15"/>
        <v>518552.86154079612</v>
      </c>
      <c r="Q50" s="57">
        <f t="shared" ca="1" si="16"/>
        <v>33725.47050874633</v>
      </c>
      <c r="R50" s="16">
        <f t="shared" ca="1" si="5"/>
        <v>-3.9589719584512198E-3</v>
      </c>
    </row>
    <row r="51" spans="1:18" x14ac:dyDescent="0.2">
      <c r="A51" s="116">
        <v>-10382</v>
      </c>
      <c r="B51" s="116">
        <v>-2.9330399993341416E-3</v>
      </c>
      <c r="C51" s="116">
        <v>0.1</v>
      </c>
      <c r="D51" s="117">
        <f t="shared" si="6"/>
        <v>-1.0382</v>
      </c>
      <c r="E51" s="117">
        <f t="shared" si="6"/>
        <v>-2.9330399993341416E-3</v>
      </c>
      <c r="F51" s="57">
        <f t="shared" si="7"/>
        <v>-0.10382000000000001</v>
      </c>
      <c r="G51" s="57">
        <f t="shared" si="7"/>
        <v>-2.9330399993341419E-4</v>
      </c>
      <c r="H51" s="57">
        <f t="shared" si="8"/>
        <v>0.10778592400000001</v>
      </c>
      <c r="I51" s="57">
        <f t="shared" si="9"/>
        <v>-0.1119033462968</v>
      </c>
      <c r="J51" s="57">
        <f t="shared" si="10"/>
        <v>0.11617805412533776</v>
      </c>
      <c r="K51" s="57">
        <f t="shared" si="11"/>
        <v>3.0450821273087062E-4</v>
      </c>
      <c r="L51" s="57">
        <f t="shared" si="12"/>
        <v>-3.1614042645718989E-4</v>
      </c>
      <c r="M51" s="57">
        <f t="shared" ca="1" si="4"/>
        <v>1.9113477423001609E-3</v>
      </c>
      <c r="N51" s="57">
        <f t="shared" ca="1" si="13"/>
        <v>2.3468092591296701E-6</v>
      </c>
      <c r="O51" s="136">
        <f t="shared" ca="1" si="14"/>
        <v>4744.2143110224006</v>
      </c>
      <c r="P51" s="57">
        <f t="shared" ca="1" si="15"/>
        <v>517161.41633977718</v>
      </c>
      <c r="Q51" s="57">
        <f t="shared" ca="1" si="16"/>
        <v>33651.628117045817</v>
      </c>
      <c r="R51" s="16">
        <f t="shared" ca="1" si="5"/>
        <v>-4.8443877416343029E-3</v>
      </c>
    </row>
    <row r="52" spans="1:18" x14ac:dyDescent="0.2">
      <c r="A52" s="116">
        <v>-10379</v>
      </c>
      <c r="B52" s="116">
        <v>2.5761200013221242E-3</v>
      </c>
      <c r="C52" s="116">
        <v>0.1</v>
      </c>
      <c r="D52" s="117">
        <f t="shared" si="6"/>
        <v>-1.0379</v>
      </c>
      <c r="E52" s="117">
        <f t="shared" si="6"/>
        <v>2.5761200013221242E-3</v>
      </c>
      <c r="F52" s="57">
        <f t="shared" si="7"/>
        <v>-0.10379000000000001</v>
      </c>
      <c r="G52" s="57">
        <f t="shared" si="7"/>
        <v>2.5761200013221244E-4</v>
      </c>
      <c r="H52" s="57">
        <f t="shared" si="8"/>
        <v>0.10772364100000001</v>
      </c>
      <c r="I52" s="57">
        <f t="shared" si="9"/>
        <v>-0.11180636699390001</v>
      </c>
      <c r="J52" s="57">
        <f t="shared" si="10"/>
        <v>0.11604382830296882</v>
      </c>
      <c r="K52" s="57">
        <f t="shared" si="11"/>
        <v>-2.6737549493722329E-4</v>
      </c>
      <c r="L52" s="57">
        <f t="shared" si="12"/>
        <v>2.7750902619534407E-4</v>
      </c>
      <c r="M52" s="57">
        <f t="shared" ca="1" si="4"/>
        <v>1.9106377799371576E-3</v>
      </c>
      <c r="N52" s="57">
        <f t="shared" ca="1" si="13"/>
        <v>4.4286658697946971E-8</v>
      </c>
      <c r="O52" s="136">
        <f t="shared" ca="1" si="14"/>
        <v>4764.5046842308957</v>
      </c>
      <c r="P52" s="57">
        <f t="shared" ca="1" si="15"/>
        <v>516722.16340952303</v>
      </c>
      <c r="Q52" s="57">
        <f t="shared" ca="1" si="16"/>
        <v>33628.311126676439</v>
      </c>
      <c r="R52" s="16">
        <f t="shared" ca="1" si="5"/>
        <v>6.6548222138496657E-4</v>
      </c>
    </row>
    <row r="53" spans="1:18" x14ac:dyDescent="0.2">
      <c r="A53" s="116">
        <v>-10372.5</v>
      </c>
      <c r="B53" s="116">
        <v>1.1179300003277604E-2</v>
      </c>
      <c r="C53" s="116">
        <v>0.1</v>
      </c>
      <c r="D53" s="117">
        <f t="shared" si="6"/>
        <v>-1.03725</v>
      </c>
      <c r="E53" s="117">
        <f t="shared" si="6"/>
        <v>1.1179300003277604E-2</v>
      </c>
      <c r="F53" s="57">
        <f t="shared" si="7"/>
        <v>-0.10372500000000001</v>
      </c>
      <c r="G53" s="57">
        <f t="shared" si="7"/>
        <v>1.1179300003277604E-3</v>
      </c>
      <c r="H53" s="57">
        <f t="shared" si="8"/>
        <v>0.10758875625000001</v>
      </c>
      <c r="I53" s="57">
        <f t="shared" si="9"/>
        <v>-0.11159643742031251</v>
      </c>
      <c r="J53" s="57">
        <f t="shared" si="10"/>
        <v>0.11575340471421916</v>
      </c>
      <c r="K53" s="57">
        <f t="shared" si="11"/>
        <v>-1.1595728928399695E-3</v>
      </c>
      <c r="L53" s="57">
        <f t="shared" si="12"/>
        <v>1.2027669830982583E-3</v>
      </c>
      <c r="M53" s="57">
        <f t="shared" ca="1" si="4"/>
        <v>1.909097451660412E-3</v>
      </c>
      <c r="N53" s="57">
        <f t="shared" ca="1" si="13"/>
        <v>8.5936655348009883E-6</v>
      </c>
      <c r="O53" s="136">
        <f t="shared" ca="1" si="14"/>
        <v>4808.6289887101102</v>
      </c>
      <c r="P53" s="57">
        <f t="shared" ca="1" si="15"/>
        <v>515770.69812605419</v>
      </c>
      <c r="Q53" s="57">
        <f t="shared" ca="1" si="16"/>
        <v>33577.793768527357</v>
      </c>
      <c r="R53" s="16">
        <f t="shared" ca="1" si="5"/>
        <v>9.2702025516171911E-3</v>
      </c>
    </row>
    <row r="54" spans="1:18" x14ac:dyDescent="0.2">
      <c r="A54" s="116">
        <v>-10363</v>
      </c>
      <c r="B54" s="116">
        <v>-2.7083599998150021E-3</v>
      </c>
      <c r="C54" s="116">
        <v>0.1</v>
      </c>
      <c r="D54" s="117">
        <f t="shared" si="6"/>
        <v>-1.0363</v>
      </c>
      <c r="E54" s="117">
        <f t="shared" si="6"/>
        <v>-2.7083599998150021E-3</v>
      </c>
      <c r="F54" s="57">
        <f t="shared" si="7"/>
        <v>-0.10363</v>
      </c>
      <c r="G54" s="57">
        <f t="shared" si="7"/>
        <v>-2.708359999815002E-4</v>
      </c>
      <c r="H54" s="57">
        <f t="shared" si="8"/>
        <v>0.107391769</v>
      </c>
      <c r="I54" s="57">
        <f t="shared" si="9"/>
        <v>-0.1112900902147</v>
      </c>
      <c r="J54" s="57">
        <f t="shared" si="10"/>
        <v>0.11532992048949361</v>
      </c>
      <c r="K54" s="57">
        <f t="shared" si="11"/>
        <v>2.8066734678082868E-4</v>
      </c>
      <c r="L54" s="57">
        <f t="shared" si="12"/>
        <v>-2.9085557146897275E-4</v>
      </c>
      <c r="M54" s="57">
        <f t="shared" ca="1" si="4"/>
        <v>1.9068410912799695E-3</v>
      </c>
      <c r="N54" s="57">
        <f t="shared" ca="1" si="13"/>
        <v>2.1300081111244213E-6</v>
      </c>
      <c r="O54" s="136">
        <f t="shared" ca="1" si="14"/>
        <v>4873.5171455727686</v>
      </c>
      <c r="P54" s="57">
        <f t="shared" ca="1" si="15"/>
        <v>514380.7115169256</v>
      </c>
      <c r="Q54" s="57">
        <f t="shared" ca="1" si="16"/>
        <v>33503.967703459159</v>
      </c>
      <c r="R54" s="16">
        <f t="shared" ca="1" si="5"/>
        <v>-4.6152010910949712E-3</v>
      </c>
    </row>
    <row r="55" spans="1:18" x14ac:dyDescent="0.2">
      <c r="A55" s="116">
        <v>-10360</v>
      </c>
      <c r="B55" s="116">
        <v>6.8008000016561709E-3</v>
      </c>
      <c r="C55" s="116">
        <v>0.1</v>
      </c>
      <c r="D55" s="117">
        <f t="shared" si="6"/>
        <v>-1.036</v>
      </c>
      <c r="E55" s="117">
        <f t="shared" si="6"/>
        <v>6.8008000016561709E-3</v>
      </c>
      <c r="F55" s="57">
        <f t="shared" si="7"/>
        <v>-0.10360000000000001</v>
      </c>
      <c r="G55" s="57">
        <f t="shared" si="7"/>
        <v>6.8008000016561709E-4</v>
      </c>
      <c r="H55" s="57">
        <f t="shared" si="8"/>
        <v>0.10732960000000001</v>
      </c>
      <c r="I55" s="57">
        <f t="shared" si="9"/>
        <v>-0.11119346560000001</v>
      </c>
      <c r="J55" s="57">
        <f t="shared" si="10"/>
        <v>0.11519643036160002</v>
      </c>
      <c r="K55" s="57">
        <f t="shared" si="11"/>
        <v>-7.0456288017157933E-4</v>
      </c>
      <c r="L55" s="57">
        <f t="shared" si="12"/>
        <v>7.2992714385775623E-4</v>
      </c>
      <c r="M55" s="57">
        <f t="shared" ca="1" si="4"/>
        <v>1.9061272953965285E-3</v>
      </c>
      <c r="N55" s="57">
        <f t="shared" ca="1" si="13"/>
        <v>2.3957820901403089E-6</v>
      </c>
      <c r="O55" s="136">
        <f t="shared" ca="1" si="14"/>
        <v>4894.1066364544549</v>
      </c>
      <c r="P55" s="57">
        <f t="shared" ca="1" si="15"/>
        <v>513941.92111361114</v>
      </c>
      <c r="Q55" s="57">
        <f t="shared" ca="1" si="16"/>
        <v>33480.655968729683</v>
      </c>
      <c r="R55" s="16">
        <f t="shared" ca="1" si="5"/>
        <v>4.894672706259642E-3</v>
      </c>
    </row>
    <row r="56" spans="1:18" x14ac:dyDescent="0.2">
      <c r="A56" s="116">
        <v>-10357</v>
      </c>
      <c r="B56" s="116">
        <v>-6.9003999669803306E-4</v>
      </c>
      <c r="C56" s="116">
        <v>0.1</v>
      </c>
      <c r="D56" s="117">
        <f t="shared" si="6"/>
        <v>-1.0357000000000001</v>
      </c>
      <c r="E56" s="117">
        <f t="shared" si="6"/>
        <v>-6.9003999669803306E-4</v>
      </c>
      <c r="F56" s="57">
        <f t="shared" si="7"/>
        <v>-0.10357000000000001</v>
      </c>
      <c r="G56" s="57">
        <f t="shared" si="7"/>
        <v>-6.9003999669803306E-5</v>
      </c>
      <c r="H56" s="57">
        <f t="shared" si="8"/>
        <v>0.10726744900000001</v>
      </c>
      <c r="I56" s="57">
        <f t="shared" si="9"/>
        <v>-0.11109689692930003</v>
      </c>
      <c r="J56" s="57">
        <f t="shared" si="10"/>
        <v>0.11506305614967605</v>
      </c>
      <c r="K56" s="57">
        <f t="shared" si="11"/>
        <v>7.1467442458015293E-5</v>
      </c>
      <c r="L56" s="57">
        <f t="shared" si="12"/>
        <v>-7.4018830153766443E-5</v>
      </c>
      <c r="M56" s="57">
        <f t="shared" ca="1" si="4"/>
        <v>1.9054128942203861E-3</v>
      </c>
      <c r="N56" s="57">
        <f t="shared" ca="1" si="13"/>
        <v>6.7363757089767802E-7</v>
      </c>
      <c r="O56" s="136">
        <f t="shared" ca="1" si="14"/>
        <v>4914.743446981186</v>
      </c>
      <c r="P56" s="57">
        <f t="shared" ca="1" si="15"/>
        <v>513503.20427450043</v>
      </c>
      <c r="Q56" s="57">
        <f t="shared" ca="1" si="16"/>
        <v>33457.345091611591</v>
      </c>
      <c r="R56" s="16">
        <f t="shared" ca="1" si="5"/>
        <v>-2.5954528909184192E-3</v>
      </c>
    </row>
    <row r="57" spans="1:18" x14ac:dyDescent="0.2">
      <c r="A57" s="116">
        <v>-10350.5</v>
      </c>
      <c r="B57" s="116">
        <v>-8.6859996372368187E-5</v>
      </c>
      <c r="C57" s="116">
        <v>0.1</v>
      </c>
      <c r="D57" s="117">
        <f t="shared" si="6"/>
        <v>-1.03505</v>
      </c>
      <c r="E57" s="117">
        <f t="shared" si="6"/>
        <v>-8.6859996372368187E-5</v>
      </c>
      <c r="F57" s="57">
        <f t="shared" si="7"/>
        <v>-0.10350500000000001</v>
      </c>
      <c r="G57" s="57">
        <f t="shared" si="7"/>
        <v>-8.6859996372368183E-6</v>
      </c>
      <c r="H57" s="57">
        <f t="shared" si="8"/>
        <v>0.10713285025000002</v>
      </c>
      <c r="I57" s="57">
        <f t="shared" si="9"/>
        <v>-0.11088785665126252</v>
      </c>
      <c r="J57" s="57">
        <f t="shared" si="10"/>
        <v>0.11477447602688928</v>
      </c>
      <c r="K57" s="57">
        <f t="shared" si="11"/>
        <v>8.9904439245219697E-6</v>
      </c>
      <c r="L57" s="57">
        <f t="shared" si="12"/>
        <v>-9.3055589840764657E-6</v>
      </c>
      <c r="M57" s="57">
        <f t="shared" ca="1" si="4"/>
        <v>1.903862948515171E-3</v>
      </c>
      <c r="N57" s="57">
        <f t="shared" ca="1" si="13"/>
        <v>3.9629778433017167E-7</v>
      </c>
      <c r="O57" s="136">
        <f t="shared" ca="1" si="14"/>
        <v>4959.6189868463616</v>
      </c>
      <c r="P57" s="57">
        <f t="shared" ca="1" si="15"/>
        <v>512552.90418316599</v>
      </c>
      <c r="Q57" s="57">
        <f t="shared" ca="1" si="16"/>
        <v>33406.841169397499</v>
      </c>
      <c r="R57" s="16">
        <f t="shared" ca="1" si="5"/>
        <v>-1.9907229448875392E-3</v>
      </c>
    </row>
    <row r="58" spans="1:18" x14ac:dyDescent="0.2">
      <c r="A58" s="116">
        <v>-10347.5</v>
      </c>
      <c r="B58" s="116">
        <v>3.422300003876444E-3</v>
      </c>
      <c r="C58" s="116">
        <v>0.1</v>
      </c>
      <c r="D58" s="117">
        <f t="shared" si="6"/>
        <v>-1.0347500000000001</v>
      </c>
      <c r="E58" s="117">
        <f t="shared" si="6"/>
        <v>3.422300003876444E-3</v>
      </c>
      <c r="F58" s="57">
        <f t="shared" si="7"/>
        <v>-0.10347500000000001</v>
      </c>
      <c r="G58" s="57">
        <f t="shared" si="7"/>
        <v>3.4223000038764441E-4</v>
      </c>
      <c r="H58" s="57">
        <f t="shared" si="8"/>
        <v>0.10707075625000002</v>
      </c>
      <c r="I58" s="57">
        <f t="shared" si="9"/>
        <v>-0.11079146502968754</v>
      </c>
      <c r="J58" s="57">
        <f t="shared" si="10"/>
        <v>0.11464146843946918</v>
      </c>
      <c r="K58" s="57">
        <f t="shared" si="11"/>
        <v>-3.5412249290111506E-4</v>
      </c>
      <c r="L58" s="57">
        <f t="shared" si="12"/>
        <v>3.6642824952942883E-4</v>
      </c>
      <c r="M58" s="57">
        <f t="shared" ca="1" si="4"/>
        <v>1.9031466305788089E-3</v>
      </c>
      <c r="N58" s="57">
        <f t="shared" ca="1" si="13"/>
        <v>2.3078269716015839E-7</v>
      </c>
      <c r="O58" s="136">
        <f t="shared" ca="1" si="14"/>
        <v>4980.4058059251229</v>
      </c>
      <c r="P58" s="57">
        <f t="shared" ca="1" si="15"/>
        <v>512114.42125837563</v>
      </c>
      <c r="Q58" s="57">
        <f t="shared" ca="1" si="16"/>
        <v>33383.533058074616</v>
      </c>
      <c r="R58" s="16">
        <f t="shared" ca="1" si="5"/>
        <v>1.5191533732976351E-3</v>
      </c>
    </row>
    <row r="59" spans="1:18" x14ac:dyDescent="0.2">
      <c r="A59" s="116">
        <v>-10338</v>
      </c>
      <c r="B59" s="116">
        <v>8.534640001016669E-3</v>
      </c>
      <c r="C59" s="116">
        <v>0.1</v>
      </c>
      <c r="D59" s="117">
        <f t="shared" si="6"/>
        <v>-1.0338000000000001</v>
      </c>
      <c r="E59" s="117">
        <f t="shared" si="6"/>
        <v>8.534640001016669E-3</v>
      </c>
      <c r="F59" s="57">
        <f t="shared" si="7"/>
        <v>-0.10338000000000001</v>
      </c>
      <c r="G59" s="57">
        <f t="shared" si="7"/>
        <v>8.534640001016669E-4</v>
      </c>
      <c r="H59" s="57">
        <f t="shared" si="8"/>
        <v>0.10687424400000002</v>
      </c>
      <c r="I59" s="57">
        <f t="shared" si="9"/>
        <v>-0.11048659344720002</v>
      </c>
      <c r="J59" s="57">
        <f t="shared" si="10"/>
        <v>0.11422104030571539</v>
      </c>
      <c r="K59" s="57">
        <f t="shared" si="11"/>
        <v>-8.8231108330510326E-4</v>
      </c>
      <c r="L59" s="57">
        <f t="shared" si="12"/>
        <v>9.1213319792081578E-4</v>
      </c>
      <c r="M59" s="57">
        <f t="shared" ca="1" si="4"/>
        <v>1.9008742971965403E-3</v>
      </c>
      <c r="N59" s="57">
        <f t="shared" ca="1" si="13"/>
        <v>4.4006847413180165E-6</v>
      </c>
      <c r="O59" s="136">
        <f t="shared" ca="1" si="14"/>
        <v>5046.5437083506931</v>
      </c>
      <c r="P59" s="57">
        <f t="shared" ca="1" si="15"/>
        <v>510726.38201576873</v>
      </c>
      <c r="Q59" s="57">
        <f t="shared" ca="1" si="16"/>
        <v>33309.729941406804</v>
      </c>
      <c r="R59" s="16">
        <f t="shared" ca="1" si="5"/>
        <v>6.6337657038201287E-3</v>
      </c>
    </row>
    <row r="60" spans="1:18" x14ac:dyDescent="0.2">
      <c r="A60" s="116">
        <v>-10335</v>
      </c>
      <c r="B60" s="116">
        <v>-4.0561999994679354E-3</v>
      </c>
      <c r="C60" s="116">
        <v>0.1</v>
      </c>
      <c r="D60" s="117">
        <f t="shared" si="6"/>
        <v>-1.0335000000000001</v>
      </c>
      <c r="E60" s="117">
        <f t="shared" si="6"/>
        <v>-4.0561999994679354E-3</v>
      </c>
      <c r="F60" s="57">
        <f t="shared" si="7"/>
        <v>-0.10335000000000001</v>
      </c>
      <c r="G60" s="57">
        <f t="shared" si="7"/>
        <v>-4.0561999994679357E-4</v>
      </c>
      <c r="H60" s="57">
        <f t="shared" si="8"/>
        <v>0.10681222500000002</v>
      </c>
      <c r="I60" s="57">
        <f t="shared" si="9"/>
        <v>-0.11039043453750004</v>
      </c>
      <c r="J60" s="57">
        <f t="shared" si="10"/>
        <v>0.11408851409450631</v>
      </c>
      <c r="K60" s="57">
        <f t="shared" si="11"/>
        <v>4.1920826994501118E-4</v>
      </c>
      <c r="L60" s="57">
        <f t="shared" si="12"/>
        <v>-4.3325174698816908E-4</v>
      </c>
      <c r="M60" s="57">
        <f t="shared" ca="1" si="4"/>
        <v>1.9001554572072566E-3</v>
      </c>
      <c r="N60" s="57">
        <f t="shared" ca="1" si="13"/>
        <v>3.5478170326264339E-6</v>
      </c>
      <c r="O60" s="136">
        <f t="shared" ca="1" si="14"/>
        <v>5067.5282847973813</v>
      </c>
      <c r="P60" s="57">
        <f t="shared" ca="1" si="15"/>
        <v>510288.20910007478</v>
      </c>
      <c r="Q60" s="57">
        <f t="shared" ca="1" si="16"/>
        <v>33286.42558523747</v>
      </c>
      <c r="R60" s="16">
        <f t="shared" ca="1" si="5"/>
        <v>-5.9563554566751924E-3</v>
      </c>
    </row>
    <row r="61" spans="1:18" x14ac:dyDescent="0.2">
      <c r="A61" s="116">
        <v>-10335</v>
      </c>
      <c r="B61" s="116">
        <v>8.4380000043893233E-4</v>
      </c>
      <c r="C61" s="116">
        <v>1</v>
      </c>
      <c r="D61" s="117">
        <f t="shared" si="6"/>
        <v>-1.0335000000000001</v>
      </c>
      <c r="E61" s="117">
        <f t="shared" si="6"/>
        <v>8.4380000043893233E-4</v>
      </c>
      <c r="F61" s="57">
        <f t="shared" si="7"/>
        <v>-1.0335000000000001</v>
      </c>
      <c r="G61" s="57">
        <f t="shared" si="7"/>
        <v>8.4380000043893233E-4</v>
      </c>
      <c r="H61" s="57">
        <f t="shared" si="8"/>
        <v>1.0681222500000003</v>
      </c>
      <c r="I61" s="57">
        <f t="shared" si="9"/>
        <v>-1.1039043453750004</v>
      </c>
      <c r="J61" s="57">
        <f t="shared" si="10"/>
        <v>1.1408851409450629</v>
      </c>
      <c r="K61" s="57">
        <f t="shared" si="11"/>
        <v>-8.720673004536366E-4</v>
      </c>
      <c r="L61" s="57">
        <f t="shared" si="12"/>
        <v>9.012815550188335E-4</v>
      </c>
      <c r="M61" s="57">
        <f t="shared" ca="1" si="4"/>
        <v>1.9001554572072566E-3</v>
      </c>
      <c r="N61" s="57">
        <f t="shared" ca="1" si="13"/>
        <v>1.1158868510442149E-6</v>
      </c>
      <c r="O61" s="136">
        <f t="shared" ca="1" si="14"/>
        <v>506752.82847973722</v>
      </c>
      <c r="P61" s="57">
        <f t="shared" ca="1" si="15"/>
        <v>51028820.910007477</v>
      </c>
      <c r="Q61" s="57">
        <f t="shared" ca="1" si="16"/>
        <v>3328642.5585237467</v>
      </c>
      <c r="R61" s="16">
        <f t="shared" ca="1" si="5"/>
        <v>-1.0563554567683243E-3</v>
      </c>
    </row>
    <row r="62" spans="1:18" x14ac:dyDescent="0.2">
      <c r="A62" s="116">
        <v>-10335</v>
      </c>
      <c r="B62" s="116">
        <v>5.9438000025693327E-3</v>
      </c>
      <c r="C62" s="116">
        <v>1</v>
      </c>
      <c r="D62" s="117">
        <f t="shared" si="6"/>
        <v>-1.0335000000000001</v>
      </c>
      <c r="E62" s="117">
        <f t="shared" si="6"/>
        <v>5.9438000025693327E-3</v>
      </c>
      <c r="F62" s="57">
        <f t="shared" si="7"/>
        <v>-1.0335000000000001</v>
      </c>
      <c r="G62" s="57">
        <f t="shared" si="7"/>
        <v>5.9438000025693327E-3</v>
      </c>
      <c r="H62" s="57">
        <f t="shared" si="8"/>
        <v>1.0681222500000003</v>
      </c>
      <c r="I62" s="57">
        <f t="shared" si="9"/>
        <v>-1.1039043453750004</v>
      </c>
      <c r="J62" s="57">
        <f t="shared" si="10"/>
        <v>1.1408851409450629</v>
      </c>
      <c r="K62" s="57">
        <f t="shared" si="11"/>
        <v>-6.1429173026554063E-3</v>
      </c>
      <c r="L62" s="57">
        <f t="shared" si="12"/>
        <v>6.348705032294363E-3</v>
      </c>
      <c r="M62" s="57">
        <f t="shared" ca="1" si="4"/>
        <v>1.9001554572072566E-3</v>
      </c>
      <c r="N62" s="57">
        <f t="shared" ca="1" si="13"/>
        <v>1.6351061209236467E-5</v>
      </c>
      <c r="O62" s="136">
        <f t="shared" ca="1" si="14"/>
        <v>506752.82847973722</v>
      </c>
      <c r="P62" s="57">
        <f t="shared" ca="1" si="15"/>
        <v>51028820.910007477</v>
      </c>
      <c r="Q62" s="57">
        <f t="shared" ca="1" si="16"/>
        <v>3328642.5585237467</v>
      </c>
      <c r="R62" s="16">
        <f t="shared" ca="1" si="5"/>
        <v>4.0436445453620757E-3</v>
      </c>
    </row>
    <row r="63" spans="1:18" x14ac:dyDescent="0.2">
      <c r="A63" s="116">
        <v>-10294</v>
      </c>
      <c r="B63" s="116">
        <v>5.0023200019495562E-3</v>
      </c>
      <c r="C63" s="116">
        <v>0.1</v>
      </c>
      <c r="D63" s="117">
        <f t="shared" si="6"/>
        <v>-1.0294000000000001</v>
      </c>
      <c r="E63" s="117">
        <f t="shared" si="6"/>
        <v>5.0023200019495562E-3</v>
      </c>
      <c r="F63" s="57">
        <f t="shared" si="7"/>
        <v>-0.10294000000000002</v>
      </c>
      <c r="G63" s="57">
        <f t="shared" si="7"/>
        <v>5.0023200019495568E-4</v>
      </c>
      <c r="H63" s="57">
        <f t="shared" si="8"/>
        <v>0.10596643600000002</v>
      </c>
      <c r="I63" s="57">
        <f t="shared" si="9"/>
        <v>-0.10908184921840003</v>
      </c>
      <c r="J63" s="57">
        <f t="shared" si="10"/>
        <v>0.112288855585421</v>
      </c>
      <c r="K63" s="57">
        <f t="shared" si="11"/>
        <v>-5.1493882100068741E-4</v>
      </c>
      <c r="L63" s="57">
        <f t="shared" si="12"/>
        <v>5.3007802233810762E-4</v>
      </c>
      <c r="M63" s="57">
        <f t="shared" ca="1" si="4"/>
        <v>1.8902706469074975E-3</v>
      </c>
      <c r="N63" s="57">
        <f t="shared" ca="1" si="13"/>
        <v>9.6848511882176949E-7</v>
      </c>
      <c r="O63" s="136">
        <f t="shared" ca="1" si="14"/>
        <v>5359.0911008126495</v>
      </c>
      <c r="P63" s="57">
        <f t="shared" ca="1" si="15"/>
        <v>504307.40224943525</v>
      </c>
      <c r="Q63" s="57">
        <f t="shared" ca="1" si="16"/>
        <v>32968.02822748023</v>
      </c>
      <c r="R63" s="16">
        <f t="shared" ca="1" si="5"/>
        <v>3.1120493550420587E-3</v>
      </c>
    </row>
    <row r="64" spans="1:18" x14ac:dyDescent="0.2">
      <c r="A64" s="116">
        <v>-10272.5</v>
      </c>
      <c r="B64" s="116">
        <v>6.1513000036939047E-3</v>
      </c>
      <c r="C64" s="116">
        <v>0.1</v>
      </c>
      <c r="D64" s="117">
        <f t="shared" si="6"/>
        <v>-1.02725</v>
      </c>
      <c r="E64" s="117">
        <f t="shared" si="6"/>
        <v>6.1513000036939047E-3</v>
      </c>
      <c r="F64" s="57">
        <f t="shared" si="7"/>
        <v>-0.10272500000000001</v>
      </c>
      <c r="G64" s="57">
        <f t="shared" si="7"/>
        <v>6.1513000036939047E-4</v>
      </c>
      <c r="H64" s="57">
        <f t="shared" si="8"/>
        <v>0.10552425625000002</v>
      </c>
      <c r="I64" s="57">
        <f t="shared" si="9"/>
        <v>-0.10839979223281251</v>
      </c>
      <c r="J64" s="57">
        <f t="shared" si="10"/>
        <v>0.11135368657115666</v>
      </c>
      <c r="K64" s="57">
        <f t="shared" si="11"/>
        <v>-6.3189229287945636E-4</v>
      </c>
      <c r="L64" s="57">
        <f t="shared" si="12"/>
        <v>6.4911135786042159E-4</v>
      </c>
      <c r="M64" s="57">
        <f t="shared" ca="1" si="4"/>
        <v>1.8850419620419926E-3</v>
      </c>
      <c r="N64" s="57">
        <f t="shared" ca="1" si="13"/>
        <v>1.8200957677959608E-6</v>
      </c>
      <c r="O64" s="136">
        <f t="shared" ca="1" si="14"/>
        <v>5515.5529876845403</v>
      </c>
      <c r="P64" s="57">
        <f t="shared" ca="1" si="15"/>
        <v>501176.83344942436</v>
      </c>
      <c r="Q64" s="57">
        <f t="shared" ca="1" si="16"/>
        <v>32801.139041748691</v>
      </c>
      <c r="R64" s="16">
        <f t="shared" ca="1" si="5"/>
        <v>4.2662580416519122E-3</v>
      </c>
    </row>
    <row r="65" spans="1:18" x14ac:dyDescent="0.2">
      <c r="A65" s="116">
        <v>-10208</v>
      </c>
      <c r="B65" s="116">
        <v>1.5982400000211783E-3</v>
      </c>
      <c r="C65" s="116">
        <v>0.1</v>
      </c>
      <c r="D65" s="117">
        <f t="shared" si="6"/>
        <v>-1.0207999999999999</v>
      </c>
      <c r="E65" s="117">
        <f t="shared" si="6"/>
        <v>1.5982400000211783E-3</v>
      </c>
      <c r="F65" s="57">
        <f t="shared" si="7"/>
        <v>-0.10208</v>
      </c>
      <c r="G65" s="57">
        <f t="shared" si="7"/>
        <v>1.5982400000211783E-4</v>
      </c>
      <c r="H65" s="57">
        <f t="shared" si="8"/>
        <v>0.104203264</v>
      </c>
      <c r="I65" s="57">
        <f t="shared" si="9"/>
        <v>-0.10637069189119999</v>
      </c>
      <c r="J65" s="57">
        <f t="shared" si="10"/>
        <v>0.10858320228253694</v>
      </c>
      <c r="K65" s="57">
        <f t="shared" si="11"/>
        <v>-1.6314833920216186E-4</v>
      </c>
      <c r="L65" s="57">
        <f t="shared" si="12"/>
        <v>1.6654182465756682E-4</v>
      </c>
      <c r="M65" s="57">
        <f t="shared" ca="1" si="4"/>
        <v>1.8691693764115087E-3</v>
      </c>
      <c r="N65" s="57">
        <f t="shared" ca="1" si="13"/>
        <v>7.3402726991253334E-9</v>
      </c>
      <c r="O65" s="136">
        <f t="shared" ca="1" si="14"/>
        <v>5999.7802516900756</v>
      </c>
      <c r="P65" s="57">
        <f t="shared" ca="1" si="15"/>
        <v>491809.32729212951</v>
      </c>
      <c r="Q65" s="57">
        <f t="shared" ca="1" si="16"/>
        <v>32300.815494850111</v>
      </c>
      <c r="R65" s="16">
        <f t="shared" ca="1" si="5"/>
        <v>-2.7092937639033041E-4</v>
      </c>
    </row>
    <row r="66" spans="1:18" x14ac:dyDescent="0.2">
      <c r="A66" s="116">
        <v>-10118.5</v>
      </c>
      <c r="B66" s="116">
        <v>1.6288180006085895E-2</v>
      </c>
      <c r="C66" s="116">
        <v>0.1</v>
      </c>
      <c r="D66" s="117">
        <f t="shared" si="6"/>
        <v>-1.0118499999999999</v>
      </c>
      <c r="E66" s="117">
        <f t="shared" si="6"/>
        <v>1.6288180006085895E-2</v>
      </c>
      <c r="F66" s="57">
        <f t="shared" si="7"/>
        <v>-0.101185</v>
      </c>
      <c r="G66" s="57">
        <f t="shared" si="7"/>
        <v>1.6288180006085895E-3</v>
      </c>
      <c r="H66" s="57">
        <f t="shared" si="8"/>
        <v>0.10238404224999999</v>
      </c>
      <c r="I66" s="57">
        <f t="shared" si="9"/>
        <v>-0.10359729315066248</v>
      </c>
      <c r="J66" s="57">
        <f t="shared" si="10"/>
        <v>0.10482492107449781</v>
      </c>
      <c r="K66" s="57">
        <f t="shared" si="11"/>
        <v>-1.6481194939158012E-3</v>
      </c>
      <c r="L66" s="57">
        <f t="shared" si="12"/>
        <v>1.6676497099187032E-3</v>
      </c>
      <c r="M66" s="57">
        <f t="shared" ca="1" si="4"/>
        <v>1.846681139736002E-3</v>
      </c>
      <c r="N66" s="57">
        <f t="shared" ca="1" si="13"/>
        <v>2.0855688950678526E-5</v>
      </c>
      <c r="O66" s="136">
        <f t="shared" ca="1" si="14"/>
        <v>6708.942466453359</v>
      </c>
      <c r="P66" s="57">
        <f t="shared" ca="1" si="15"/>
        <v>478873.33681302506</v>
      </c>
      <c r="Q66" s="57">
        <f t="shared" ca="1" si="16"/>
        <v>31607.537665070126</v>
      </c>
      <c r="R66" s="16">
        <f t="shared" ca="1" si="5"/>
        <v>1.4441498866349893E-2</v>
      </c>
    </row>
    <row r="67" spans="1:18" x14ac:dyDescent="0.2">
      <c r="A67" s="116">
        <v>-9946</v>
      </c>
      <c r="B67" s="116">
        <v>1.0064880007121246E-2</v>
      </c>
      <c r="C67" s="116">
        <v>0.1</v>
      </c>
      <c r="D67" s="117">
        <f t="shared" si="6"/>
        <v>-0.99460000000000004</v>
      </c>
      <c r="E67" s="117">
        <f t="shared" si="6"/>
        <v>1.0064880007121246E-2</v>
      </c>
      <c r="F67" s="57">
        <f t="shared" si="7"/>
        <v>-9.9460000000000007E-2</v>
      </c>
      <c r="G67" s="57">
        <f t="shared" si="7"/>
        <v>1.0064880007121246E-3</v>
      </c>
      <c r="H67" s="57">
        <f t="shared" si="8"/>
        <v>9.8922916000000014E-2</v>
      </c>
      <c r="I67" s="57">
        <f t="shared" si="9"/>
        <v>-9.8388732253600023E-2</v>
      </c>
      <c r="J67" s="57">
        <f t="shared" si="10"/>
        <v>9.7857433099430582E-2</v>
      </c>
      <c r="K67" s="57">
        <f t="shared" si="11"/>
        <v>-1.0010529655082791E-3</v>
      </c>
      <c r="L67" s="57">
        <f t="shared" si="12"/>
        <v>9.956472794945344E-4</v>
      </c>
      <c r="M67" s="57">
        <f t="shared" ca="1" si="4"/>
        <v>1.80181810118798E-3</v>
      </c>
      <c r="N67" s="57">
        <f t="shared" ca="1" si="13"/>
        <v>6.8278192061285513E-6</v>
      </c>
      <c r="O67" s="136">
        <f t="shared" ca="1" si="14"/>
        <v>8200.1895699349807</v>
      </c>
      <c r="P67" s="57">
        <f t="shared" ca="1" si="15"/>
        <v>454158.75114218291</v>
      </c>
      <c r="Q67" s="57">
        <f t="shared" ca="1" si="16"/>
        <v>30275.21753137574</v>
      </c>
      <c r="R67" s="16">
        <f t="shared" ca="1" si="5"/>
        <v>8.2630619059332663E-3</v>
      </c>
    </row>
    <row r="68" spans="1:18" x14ac:dyDescent="0.2">
      <c r="A68" s="116">
        <v>-9118</v>
      </c>
      <c r="B68" s="116">
        <v>9.5930400057113729E-3</v>
      </c>
      <c r="C68" s="116">
        <v>0.1</v>
      </c>
      <c r="D68" s="117">
        <f t="shared" si="6"/>
        <v>-0.91180000000000005</v>
      </c>
      <c r="E68" s="117">
        <f t="shared" si="6"/>
        <v>9.5930400057113729E-3</v>
      </c>
      <c r="F68" s="57">
        <f t="shared" si="7"/>
        <v>-9.1180000000000011E-2</v>
      </c>
      <c r="G68" s="57">
        <f t="shared" si="7"/>
        <v>9.5930400057113734E-4</v>
      </c>
      <c r="H68" s="57">
        <f t="shared" si="8"/>
        <v>8.3137924000000016E-2</v>
      </c>
      <c r="I68" s="57">
        <f t="shared" si="9"/>
        <v>-7.5805159103200015E-2</v>
      </c>
      <c r="J68" s="57">
        <f t="shared" si="10"/>
        <v>6.9119144070297775E-2</v>
      </c>
      <c r="K68" s="57">
        <f t="shared" si="11"/>
        <v>-8.7469338772076311E-4</v>
      </c>
      <c r="L68" s="57">
        <f t="shared" si="12"/>
        <v>7.9754543092379186E-4</v>
      </c>
      <c r="M68" s="57">
        <f t="shared" ca="1" si="4"/>
        <v>1.5586181301876431E-3</v>
      </c>
      <c r="N68" s="57">
        <f t="shared" ca="1" si="13"/>
        <v>6.4551934873894253E-6</v>
      </c>
      <c r="O68" s="136">
        <f t="shared" ca="1" si="14"/>
        <v>17781.030318250479</v>
      </c>
      <c r="P68" s="57">
        <f t="shared" ca="1" si="15"/>
        <v>340370.59508224268</v>
      </c>
      <c r="Q68" s="57">
        <f t="shared" ca="1" si="16"/>
        <v>23995.802200305083</v>
      </c>
      <c r="R68" s="16">
        <f t="shared" ca="1" si="5"/>
        <v>8.0344218755237298E-3</v>
      </c>
    </row>
    <row r="69" spans="1:18" x14ac:dyDescent="0.2">
      <c r="A69" s="116">
        <v>-9065</v>
      </c>
      <c r="B69" s="116">
        <v>1.7882000029203482E-3</v>
      </c>
      <c r="C69" s="116">
        <v>0.1</v>
      </c>
      <c r="D69" s="117">
        <f t="shared" si="6"/>
        <v>-0.90649999999999997</v>
      </c>
      <c r="E69" s="117">
        <f t="shared" si="6"/>
        <v>1.7882000029203482E-3</v>
      </c>
      <c r="F69" s="57">
        <f t="shared" si="7"/>
        <v>-9.0650000000000008E-2</v>
      </c>
      <c r="G69" s="57">
        <f t="shared" si="7"/>
        <v>1.7882000029203484E-4</v>
      </c>
      <c r="H69" s="57">
        <f t="shared" si="8"/>
        <v>8.2174225000000004E-2</v>
      </c>
      <c r="I69" s="57">
        <f t="shared" si="9"/>
        <v>-7.4490934962500005E-2</v>
      </c>
      <c r="J69" s="57">
        <f t="shared" si="10"/>
        <v>6.7526032543506254E-2</v>
      </c>
      <c r="K69" s="57">
        <f t="shared" si="11"/>
        <v>-1.6210033026472958E-4</v>
      </c>
      <c r="L69" s="57">
        <f t="shared" si="12"/>
        <v>1.4694394938497736E-4</v>
      </c>
      <c r="M69" s="57">
        <f t="shared" ca="1" si="4"/>
        <v>1.5414808193921475E-3</v>
      </c>
      <c r="N69" s="57">
        <f t="shared" ca="1" si="13"/>
        <v>6.0870355520821996E-9</v>
      </c>
      <c r="O69" s="136">
        <f t="shared" ca="1" si="14"/>
        <v>18538.738867546122</v>
      </c>
      <c r="P69" s="57">
        <f t="shared" ca="1" si="15"/>
        <v>333407.22872215015</v>
      </c>
      <c r="Q69" s="57">
        <f t="shared" ca="1" si="16"/>
        <v>23602.873795329277</v>
      </c>
      <c r="R69" s="16">
        <f t="shared" ca="1" si="5"/>
        <v>2.4671918352820073E-4</v>
      </c>
    </row>
    <row r="70" spans="1:18" x14ac:dyDescent="0.2">
      <c r="A70" s="116">
        <v>-9065</v>
      </c>
      <c r="B70" s="116">
        <v>3.4882000036304817E-3</v>
      </c>
      <c r="C70" s="116">
        <v>0.1</v>
      </c>
      <c r="D70" s="117">
        <f t="shared" si="6"/>
        <v>-0.90649999999999997</v>
      </c>
      <c r="E70" s="117">
        <f t="shared" si="6"/>
        <v>3.4882000036304817E-3</v>
      </c>
      <c r="F70" s="57">
        <f t="shared" si="7"/>
        <v>-9.0650000000000008E-2</v>
      </c>
      <c r="G70" s="57">
        <f t="shared" si="7"/>
        <v>3.488200003630482E-4</v>
      </c>
      <c r="H70" s="57">
        <f t="shared" si="8"/>
        <v>8.2174225000000004E-2</v>
      </c>
      <c r="I70" s="57">
        <f t="shared" si="9"/>
        <v>-7.4490934962500005E-2</v>
      </c>
      <c r="J70" s="57">
        <f t="shared" si="10"/>
        <v>6.7526032543506254E-2</v>
      </c>
      <c r="K70" s="57">
        <f t="shared" si="11"/>
        <v>-3.1620533032910317E-4</v>
      </c>
      <c r="L70" s="57">
        <f t="shared" si="12"/>
        <v>2.8664013194333203E-4</v>
      </c>
      <c r="M70" s="57">
        <f t="shared" ca="1" si="4"/>
        <v>1.5414808193921475E-3</v>
      </c>
      <c r="N70" s="57">
        <f t="shared" ca="1" si="13"/>
        <v>3.7897155822815658E-7</v>
      </c>
      <c r="O70" s="136">
        <f t="shared" ca="1" si="14"/>
        <v>18538.738867546122</v>
      </c>
      <c r="P70" s="57">
        <f t="shared" ca="1" si="15"/>
        <v>333407.22872215015</v>
      </c>
      <c r="Q70" s="57">
        <f t="shared" ca="1" si="16"/>
        <v>23602.873795329277</v>
      </c>
      <c r="R70" s="16">
        <f t="shared" ca="1" si="5"/>
        <v>1.9467191842383342E-3</v>
      </c>
    </row>
    <row r="71" spans="1:18" x14ac:dyDescent="0.2">
      <c r="A71" s="116">
        <v>-8704</v>
      </c>
      <c r="B71" s="116">
        <v>9.8571200069272891E-3</v>
      </c>
      <c r="C71" s="116">
        <v>0.1</v>
      </c>
      <c r="D71" s="117">
        <f t="shared" si="6"/>
        <v>-0.87039999999999995</v>
      </c>
      <c r="E71" s="117">
        <f t="shared" si="6"/>
        <v>9.8571200069272891E-3</v>
      </c>
      <c r="F71" s="57">
        <f t="shared" si="7"/>
        <v>-8.7040000000000006E-2</v>
      </c>
      <c r="G71" s="57">
        <f t="shared" si="7"/>
        <v>9.8571200069272899E-4</v>
      </c>
      <c r="H71" s="57">
        <f t="shared" si="8"/>
        <v>7.5759616000000002E-2</v>
      </c>
      <c r="I71" s="57">
        <f t="shared" si="9"/>
        <v>-6.5941169766399993E-2</v>
      </c>
      <c r="J71" s="57">
        <f t="shared" si="10"/>
        <v>5.7395194164674548E-2</v>
      </c>
      <c r="K71" s="57">
        <f t="shared" si="11"/>
        <v>-8.5796372540295125E-4</v>
      </c>
      <c r="L71" s="57">
        <f t="shared" si="12"/>
        <v>7.4677162659072876E-4</v>
      </c>
      <c r="M71" s="57">
        <f t="shared" ca="1" si="4"/>
        <v>1.4197273533958525E-3</v>
      </c>
      <c r="N71" s="57">
        <f t="shared" ca="1" si="13"/>
        <v>7.1189594789866245E-6</v>
      </c>
      <c r="O71" s="136">
        <f t="shared" ca="1" si="14"/>
        <v>24192.428826875712</v>
      </c>
      <c r="P71" s="57">
        <f t="shared" ca="1" si="15"/>
        <v>287185.77611099608</v>
      </c>
      <c r="Q71" s="57">
        <f t="shared" ca="1" si="16"/>
        <v>20965.090309387917</v>
      </c>
      <c r="R71" s="16">
        <f t="shared" ca="1" si="5"/>
        <v>8.4373926535314357E-3</v>
      </c>
    </row>
    <row r="72" spans="1:18" x14ac:dyDescent="0.2">
      <c r="A72" s="116">
        <v>-6922</v>
      </c>
      <c r="B72" s="116">
        <v>-1.0018399989348836E-3</v>
      </c>
      <c r="C72" s="116">
        <v>1</v>
      </c>
      <c r="D72" s="117">
        <f t="shared" si="6"/>
        <v>-0.69220000000000004</v>
      </c>
      <c r="E72" s="117">
        <f t="shared" si="6"/>
        <v>-1.0018399989348836E-3</v>
      </c>
      <c r="F72" s="57">
        <f t="shared" si="7"/>
        <v>-0.69220000000000004</v>
      </c>
      <c r="G72" s="57">
        <f t="shared" si="7"/>
        <v>-1.0018399989348836E-3</v>
      </c>
      <c r="H72" s="57">
        <f t="shared" si="8"/>
        <v>0.47914084000000007</v>
      </c>
      <c r="I72" s="57">
        <f t="shared" si="9"/>
        <v>-0.33166128944800005</v>
      </c>
      <c r="J72" s="57">
        <f t="shared" si="10"/>
        <v>0.22957594455590566</v>
      </c>
      <c r="K72" s="57">
        <f t="shared" si="11"/>
        <v>6.934736472627265E-4</v>
      </c>
      <c r="L72" s="57">
        <f t="shared" si="12"/>
        <v>-4.8002245863525931E-4</v>
      </c>
      <c r="M72" s="57">
        <f t="shared" ca="1" si="4"/>
        <v>6.9030008591954104E-4</v>
      </c>
      <c r="N72" s="57">
        <f t="shared" ca="1" si="13"/>
        <v>2.8633380667711396E-6</v>
      </c>
      <c r="O72" s="136">
        <f t="shared" ca="1" si="14"/>
        <v>6612295.599507669</v>
      </c>
      <c r="P72" s="57">
        <f t="shared" ca="1" si="15"/>
        <v>9867769.5563980248</v>
      </c>
      <c r="Q72" s="57">
        <f t="shared" ca="1" si="16"/>
        <v>940004.28914126044</v>
      </c>
      <c r="R72" s="16">
        <f t="shared" ca="1" si="5"/>
        <v>-1.6921400848544247E-3</v>
      </c>
    </row>
    <row r="73" spans="1:18" x14ac:dyDescent="0.2">
      <c r="A73" s="116">
        <v>-6922</v>
      </c>
      <c r="B73" s="116">
        <v>-5.0183999701403081E-4</v>
      </c>
      <c r="C73" s="116">
        <v>1</v>
      </c>
      <c r="D73" s="117">
        <f t="shared" si="6"/>
        <v>-0.69220000000000004</v>
      </c>
      <c r="E73" s="117">
        <f t="shared" si="6"/>
        <v>-5.0183999701403081E-4</v>
      </c>
      <c r="F73" s="57">
        <f t="shared" si="7"/>
        <v>-0.69220000000000004</v>
      </c>
      <c r="G73" s="57">
        <f t="shared" si="7"/>
        <v>-5.0183999701403081E-4</v>
      </c>
      <c r="H73" s="57">
        <f t="shared" si="8"/>
        <v>0.47914084000000007</v>
      </c>
      <c r="I73" s="57">
        <f t="shared" si="9"/>
        <v>-0.33166128944800005</v>
      </c>
      <c r="J73" s="57">
        <f t="shared" si="10"/>
        <v>0.22957594455590566</v>
      </c>
      <c r="K73" s="57">
        <f t="shared" si="11"/>
        <v>3.4737364593311217E-4</v>
      </c>
      <c r="L73" s="57">
        <f t="shared" si="12"/>
        <v>-2.4045203771490026E-4</v>
      </c>
      <c r="M73" s="57">
        <f t="shared" ca="1" si="4"/>
        <v>6.9030008591954104E-4</v>
      </c>
      <c r="N73" s="57">
        <f t="shared" ca="1" si="13"/>
        <v>1.4211979773368635E-6</v>
      </c>
      <c r="O73" s="136">
        <f t="shared" ca="1" si="14"/>
        <v>6612295.599507669</v>
      </c>
      <c r="P73" s="57">
        <f t="shared" ca="1" si="15"/>
        <v>9867769.5563980248</v>
      </c>
      <c r="Q73" s="57">
        <f t="shared" ca="1" si="16"/>
        <v>940004.28914126044</v>
      </c>
      <c r="R73" s="16">
        <f t="shared" ca="1" si="5"/>
        <v>-1.1921400829335719E-3</v>
      </c>
    </row>
    <row r="74" spans="1:18" x14ac:dyDescent="0.2">
      <c r="A74" s="116">
        <v>-6922</v>
      </c>
      <c r="B74" s="116">
        <v>-1.839995093178004E-6</v>
      </c>
      <c r="C74" s="116">
        <v>0.1</v>
      </c>
      <c r="D74" s="117">
        <f t="shared" si="6"/>
        <v>-0.69220000000000004</v>
      </c>
      <c r="E74" s="117">
        <f t="shared" si="6"/>
        <v>-1.839995093178004E-6</v>
      </c>
      <c r="F74" s="57">
        <f t="shared" si="7"/>
        <v>-6.9220000000000004E-2</v>
      </c>
      <c r="G74" s="57">
        <f t="shared" si="7"/>
        <v>-1.8399950931780041E-7</v>
      </c>
      <c r="H74" s="57">
        <f t="shared" si="8"/>
        <v>4.7914084000000003E-2</v>
      </c>
      <c r="I74" s="57">
        <f t="shared" si="9"/>
        <v>-3.3166128944800005E-2</v>
      </c>
      <c r="J74" s="57">
        <f t="shared" si="10"/>
        <v>2.2957594455590563E-2</v>
      </c>
      <c r="K74" s="57">
        <f t="shared" si="11"/>
        <v>1.2736446034978144E-7</v>
      </c>
      <c r="L74" s="57">
        <f t="shared" si="12"/>
        <v>-8.8161679454118721E-8</v>
      </c>
      <c r="M74" s="57">
        <f t="shared" ca="1" si="4"/>
        <v>6.9030008591954104E-4</v>
      </c>
      <c r="N74" s="57">
        <f t="shared" ca="1" si="13"/>
        <v>4.7905789174429331E-8</v>
      </c>
      <c r="O74" s="136">
        <f t="shared" ca="1" si="14"/>
        <v>66122.9559950767</v>
      </c>
      <c r="P74" s="57">
        <f t="shared" ca="1" si="15"/>
        <v>98677.69556398032</v>
      </c>
      <c r="Q74" s="57">
        <f t="shared" ca="1" si="16"/>
        <v>9400.0428914126005</v>
      </c>
      <c r="R74" s="16">
        <f t="shared" ca="1" si="5"/>
        <v>-6.9214008101271905E-4</v>
      </c>
    </row>
    <row r="75" spans="1:18" x14ac:dyDescent="0.2">
      <c r="A75" s="116">
        <v>-4755</v>
      </c>
      <c r="B75" s="116">
        <v>-3.9185999994515441E-3</v>
      </c>
      <c r="C75" s="116">
        <v>0.1</v>
      </c>
      <c r="D75" s="117">
        <f t="shared" si="6"/>
        <v>-0.47549999999999998</v>
      </c>
      <c r="E75" s="117">
        <f t="shared" si="6"/>
        <v>-3.9185999994515441E-3</v>
      </c>
      <c r="F75" s="57">
        <f t="shared" si="7"/>
        <v>-4.7550000000000002E-2</v>
      </c>
      <c r="G75" s="57">
        <f t="shared" si="7"/>
        <v>-3.9185999994515445E-4</v>
      </c>
      <c r="H75" s="57">
        <f t="shared" si="8"/>
        <v>2.2610024999999999E-2</v>
      </c>
      <c r="I75" s="57">
        <f t="shared" si="9"/>
        <v>-1.0751066887499999E-2</v>
      </c>
      <c r="J75" s="57">
        <f t="shared" si="10"/>
        <v>5.1121323050062496E-3</v>
      </c>
      <c r="K75" s="57">
        <f t="shared" si="11"/>
        <v>1.8632942997392094E-4</v>
      </c>
      <c r="L75" s="57">
        <f t="shared" si="12"/>
        <v>-8.8599643952599398E-5</v>
      </c>
      <c r="M75" s="57">
        <f t="shared" ca="1" si="4"/>
        <v>-4.8448515894740428E-4</v>
      </c>
      <c r="N75" s="57">
        <f t="shared" ca="1" si="13"/>
        <v>1.1793144737770773E-6</v>
      </c>
      <c r="O75" s="136">
        <f t="shared" ca="1" si="14"/>
        <v>155225.12452373665</v>
      </c>
      <c r="P75" s="57">
        <f t="shared" ca="1" si="15"/>
        <v>45.477703138495556</v>
      </c>
      <c r="Q75" s="57">
        <f t="shared" ca="1" si="16"/>
        <v>861.42374124004175</v>
      </c>
      <c r="R75" s="16">
        <f t="shared" ca="1" si="5"/>
        <v>-3.4341148405041396E-3</v>
      </c>
    </row>
    <row r="76" spans="1:18" x14ac:dyDescent="0.2">
      <c r="A76" s="116">
        <v>-4749</v>
      </c>
      <c r="B76" s="116">
        <v>1.609972000005655E-2</v>
      </c>
      <c r="C76" s="116">
        <v>0.1</v>
      </c>
      <c r="D76" s="117">
        <f t="shared" si="6"/>
        <v>-0.47489999999999999</v>
      </c>
      <c r="E76" s="117">
        <f t="shared" si="6"/>
        <v>1.609972000005655E-2</v>
      </c>
      <c r="F76" s="57">
        <f t="shared" si="7"/>
        <v>-4.7490000000000004E-2</v>
      </c>
      <c r="G76" s="57">
        <f t="shared" si="7"/>
        <v>1.6099720000056551E-3</v>
      </c>
      <c r="H76" s="57">
        <f t="shared" si="8"/>
        <v>2.2553001000000003E-2</v>
      </c>
      <c r="I76" s="57">
        <f t="shared" si="9"/>
        <v>-1.0710420174900001E-2</v>
      </c>
      <c r="J76" s="57">
        <f t="shared" si="10"/>
        <v>5.0863785410600101E-3</v>
      </c>
      <c r="K76" s="57">
        <f t="shared" si="11"/>
        <v>-7.645757028026856E-4</v>
      </c>
      <c r="L76" s="57">
        <f t="shared" si="12"/>
        <v>3.6309700126099537E-4</v>
      </c>
      <c r="M76" s="57">
        <f t="shared" ca="1" si="4"/>
        <v>-4.881763436511209E-4</v>
      </c>
      <c r="N76" s="57">
        <f t="shared" ca="1" si="13"/>
        <v>2.7515830510959033E-5</v>
      </c>
      <c r="O76" s="136">
        <f t="shared" ca="1" si="14"/>
        <v>155539.78890454088</v>
      </c>
      <c r="P76" s="57">
        <f t="shared" ca="1" si="15"/>
        <v>34.049256452616298</v>
      </c>
      <c r="Q76" s="57">
        <f t="shared" ca="1" si="16"/>
        <v>849.6335431454263</v>
      </c>
      <c r="R76" s="16">
        <f t="shared" ca="1" si="5"/>
        <v>1.6587896343707671E-2</v>
      </c>
    </row>
    <row r="77" spans="1:18" x14ac:dyDescent="0.2">
      <c r="A77" s="116">
        <v>-4705</v>
      </c>
      <c r="B77" s="116">
        <v>-4.3259999802103266E-4</v>
      </c>
      <c r="C77" s="116">
        <v>0.1</v>
      </c>
      <c r="D77" s="117">
        <f t="shared" si="6"/>
        <v>-0.47049999999999997</v>
      </c>
      <c r="E77" s="117">
        <f t="shared" si="6"/>
        <v>-4.3259999802103266E-4</v>
      </c>
      <c r="F77" s="57">
        <f t="shared" si="7"/>
        <v>-4.7050000000000002E-2</v>
      </c>
      <c r="G77" s="57">
        <f t="shared" si="7"/>
        <v>-4.325999980210327E-5</v>
      </c>
      <c r="H77" s="57">
        <f t="shared" si="8"/>
        <v>2.2137025000000001E-2</v>
      </c>
      <c r="I77" s="57">
        <f t="shared" si="9"/>
        <v>-1.04154702625E-2</v>
      </c>
      <c r="J77" s="57">
        <f t="shared" si="10"/>
        <v>4.9004787585062498E-3</v>
      </c>
      <c r="K77" s="57">
        <f t="shared" si="11"/>
        <v>2.0353829906889588E-5</v>
      </c>
      <c r="L77" s="57">
        <f t="shared" si="12"/>
        <v>-9.5764769711915515E-6</v>
      </c>
      <c r="M77" s="57">
        <f t="shared" ca="1" si="4"/>
        <v>-5.1531901169736495E-4</v>
      </c>
      <c r="N77" s="57">
        <f t="shared" ca="1" si="13"/>
        <v>6.8424352235852485E-10</v>
      </c>
      <c r="O77" s="136">
        <f t="shared" ca="1" si="14"/>
        <v>157859.77725342565</v>
      </c>
      <c r="P77" s="57">
        <f t="shared" ca="1" si="15"/>
        <v>0.70083561110515125</v>
      </c>
      <c r="Q77" s="57">
        <f t="shared" ca="1" si="16"/>
        <v>765.52035875341642</v>
      </c>
      <c r="R77" s="16">
        <f t="shared" ca="1" si="5"/>
        <v>8.2719013676332289E-5</v>
      </c>
    </row>
    <row r="78" spans="1:18" x14ac:dyDescent="0.2">
      <c r="A78" s="116">
        <v>-4661</v>
      </c>
      <c r="B78" s="116">
        <v>-9.9649199983105063E-3</v>
      </c>
      <c r="C78" s="116">
        <v>0.1</v>
      </c>
      <c r="D78" s="117">
        <f t="shared" si="6"/>
        <v>-0.46610000000000001</v>
      </c>
      <c r="E78" s="117">
        <f t="shared" si="6"/>
        <v>-9.9649199983105063E-3</v>
      </c>
      <c r="F78" s="57">
        <f t="shared" si="7"/>
        <v>-4.6610000000000006E-2</v>
      </c>
      <c r="G78" s="57">
        <f t="shared" si="7"/>
        <v>-9.9649199983105059E-4</v>
      </c>
      <c r="H78" s="57">
        <f t="shared" si="8"/>
        <v>2.1724921000000005E-2</v>
      </c>
      <c r="I78" s="57">
        <f t="shared" si="9"/>
        <v>-1.0125985678100002E-2</v>
      </c>
      <c r="J78" s="57">
        <f t="shared" si="10"/>
        <v>4.7197219245624115E-3</v>
      </c>
      <c r="K78" s="57">
        <f t="shared" si="11"/>
        <v>4.6446492112125267E-4</v>
      </c>
      <c r="L78" s="57">
        <f t="shared" si="12"/>
        <v>-2.1648709973461587E-4</v>
      </c>
      <c r="M78" s="57">
        <f t="shared" ca="1" si="4"/>
        <v>-5.4259188492902918E-4</v>
      </c>
      <c r="N78" s="57">
        <f t="shared" ca="1" si="13"/>
        <v>8.8780267076218949E-6</v>
      </c>
      <c r="O78" s="136">
        <f t="shared" ca="1" si="14"/>
        <v>160201.75212349434</v>
      </c>
      <c r="P78" s="57">
        <f t="shared" ca="1" si="15"/>
        <v>56.649009934789589</v>
      </c>
      <c r="Q78" s="57">
        <f t="shared" ca="1" si="16"/>
        <v>685.56712909240889</v>
      </c>
      <c r="R78" s="16">
        <f t="shared" ca="1" si="5"/>
        <v>-9.4223281133814767E-3</v>
      </c>
    </row>
    <row r="79" spans="1:18" x14ac:dyDescent="0.2">
      <c r="A79" s="116">
        <v>-4523</v>
      </c>
      <c r="B79" s="116">
        <v>-3.54356000025291E-3</v>
      </c>
      <c r="C79" s="116">
        <v>0.1</v>
      </c>
      <c r="D79" s="117">
        <f t="shared" si="6"/>
        <v>-0.45229999999999998</v>
      </c>
      <c r="E79" s="117">
        <f t="shared" si="6"/>
        <v>-3.54356000025291E-3</v>
      </c>
      <c r="F79" s="57">
        <f t="shared" si="7"/>
        <v>-4.5229999999999999E-2</v>
      </c>
      <c r="G79" s="57">
        <f t="shared" si="7"/>
        <v>-3.5435600002529103E-4</v>
      </c>
      <c r="H79" s="57">
        <f t="shared" si="8"/>
        <v>2.0457528999999999E-2</v>
      </c>
      <c r="I79" s="57">
        <f t="shared" si="9"/>
        <v>-9.2529403666999997E-3</v>
      </c>
      <c r="J79" s="57">
        <f t="shared" si="10"/>
        <v>4.1851049278584093E-3</v>
      </c>
      <c r="K79" s="57">
        <f t="shared" si="11"/>
        <v>1.6027521881143913E-4</v>
      </c>
      <c r="L79" s="57">
        <f t="shared" si="12"/>
        <v>-7.2492481468413921E-5</v>
      </c>
      <c r="M79" s="57">
        <f t="shared" ca="1" si="4"/>
        <v>-6.2897411787385556E-4</v>
      </c>
      <c r="N79" s="57">
        <f t="shared" ca="1" si="13"/>
        <v>8.4948108657632903E-7</v>
      </c>
      <c r="O79" s="136">
        <f t="shared" ca="1" si="14"/>
        <v>167690.83159527025</v>
      </c>
      <c r="P79" s="57">
        <f t="shared" ca="1" si="15"/>
        <v>818.9667393318166</v>
      </c>
      <c r="Q79" s="57">
        <f t="shared" ca="1" si="16"/>
        <v>462.2112785357304</v>
      </c>
      <c r="R79" s="16">
        <f t="shared" ca="1" si="5"/>
        <v>-2.9145858823790543E-3</v>
      </c>
    </row>
    <row r="80" spans="1:18" x14ac:dyDescent="0.2">
      <c r="A80" s="116">
        <v>-4451</v>
      </c>
      <c r="B80" s="116">
        <v>-6.3237200010917149E-3</v>
      </c>
      <c r="C80" s="116">
        <v>0.1</v>
      </c>
      <c r="D80" s="117">
        <f t="shared" si="6"/>
        <v>-0.4451</v>
      </c>
      <c r="E80" s="117">
        <f t="shared" si="6"/>
        <v>-6.3237200010917149E-3</v>
      </c>
      <c r="F80" s="57">
        <f t="shared" si="7"/>
        <v>-4.4510000000000001E-2</v>
      </c>
      <c r="G80" s="57">
        <f t="shared" si="7"/>
        <v>-6.3237200010917154E-4</v>
      </c>
      <c r="H80" s="57">
        <f t="shared" si="8"/>
        <v>1.9811400999999999E-2</v>
      </c>
      <c r="I80" s="57">
        <f t="shared" si="9"/>
        <v>-8.8180545851000002E-3</v>
      </c>
      <c r="J80" s="57">
        <f t="shared" si="10"/>
        <v>3.9249160958280101E-3</v>
      </c>
      <c r="K80" s="57">
        <f t="shared" si="11"/>
        <v>2.8146877724859225E-4</v>
      </c>
      <c r="L80" s="57">
        <f t="shared" si="12"/>
        <v>-1.2528175275334841E-4</v>
      </c>
      <c r="M80" s="57">
        <f t="shared" ca="1" si="4"/>
        <v>-6.7455155484419241E-4</v>
      </c>
      <c r="N80" s="57">
        <f t="shared" ca="1" si="13"/>
        <v>3.1913104134078652E-6</v>
      </c>
      <c r="O80" s="136">
        <f t="shared" ca="1" si="14"/>
        <v>171685.54221986028</v>
      </c>
      <c r="P80" s="57">
        <f t="shared" ca="1" si="15"/>
        <v>1575.1563370534025</v>
      </c>
      <c r="Q80" s="57">
        <f t="shared" ca="1" si="16"/>
        <v>362.46411203588366</v>
      </c>
      <c r="R80" s="16">
        <f t="shared" ca="1" si="5"/>
        <v>-5.6491684462475229E-3</v>
      </c>
    </row>
    <row r="81" spans="1:18" x14ac:dyDescent="0.2">
      <c r="A81" s="116">
        <v>-4316.5</v>
      </c>
      <c r="B81" s="116">
        <v>-9.9637999664992094E-4</v>
      </c>
      <c r="C81" s="116">
        <v>0.1</v>
      </c>
      <c r="D81" s="117">
        <f t="shared" si="6"/>
        <v>-0.43164999999999998</v>
      </c>
      <c r="E81" s="117">
        <f t="shared" si="6"/>
        <v>-9.9637999664992094E-4</v>
      </c>
      <c r="F81" s="57">
        <f t="shared" si="7"/>
        <v>-4.3165000000000002E-2</v>
      </c>
      <c r="G81" s="57">
        <f t="shared" si="7"/>
        <v>-9.9637999664992097E-5</v>
      </c>
      <c r="H81" s="57">
        <f t="shared" si="8"/>
        <v>1.8632172249999999E-2</v>
      </c>
      <c r="I81" s="57">
        <f t="shared" si="9"/>
        <v>-8.0425771517124989E-3</v>
      </c>
      <c r="J81" s="57">
        <f t="shared" si="10"/>
        <v>3.4715784275367E-3</v>
      </c>
      <c r="K81" s="57">
        <f t="shared" si="11"/>
        <v>4.3008742555393834E-5</v>
      </c>
      <c r="L81" s="57">
        <f t="shared" si="12"/>
        <v>-1.8564723724035749E-5</v>
      </c>
      <c r="M81" s="57">
        <f t="shared" ca="1" si="4"/>
        <v>-7.6062671422882217E-4</v>
      </c>
      <c r="N81" s="57">
        <f t="shared" ca="1" si="13"/>
        <v>5.5579610172322368E-9</v>
      </c>
      <c r="O81" s="136">
        <f t="shared" ca="1" si="14"/>
        <v>179310.36665487158</v>
      </c>
      <c r="P81" s="57">
        <f t="shared" ca="1" si="15"/>
        <v>3659.1851377091425</v>
      </c>
      <c r="Q81" s="57">
        <f t="shared" ca="1" si="16"/>
        <v>207.68654237849398</v>
      </c>
      <c r="R81" s="16">
        <f t="shared" ca="1" si="5"/>
        <v>-2.3575328242109877E-4</v>
      </c>
    </row>
    <row r="82" spans="1:18" x14ac:dyDescent="0.2">
      <c r="A82" s="116">
        <v>-3532</v>
      </c>
      <c r="B82" s="116">
        <v>6.6489600067143328E-3</v>
      </c>
      <c r="C82" s="116">
        <v>0.1</v>
      </c>
      <c r="D82" s="117">
        <f t="shared" si="6"/>
        <v>-0.35320000000000001</v>
      </c>
      <c r="E82" s="117">
        <f t="shared" si="6"/>
        <v>6.6489600067143328E-3</v>
      </c>
      <c r="F82" s="57">
        <f t="shared" si="7"/>
        <v>-3.5320000000000004E-2</v>
      </c>
      <c r="G82" s="57">
        <f t="shared" si="7"/>
        <v>6.6489600067143328E-4</v>
      </c>
      <c r="H82" s="57">
        <f t="shared" si="8"/>
        <v>1.2475024000000001E-2</v>
      </c>
      <c r="I82" s="57">
        <f t="shared" si="9"/>
        <v>-4.4061784768000007E-3</v>
      </c>
      <c r="J82" s="57">
        <f t="shared" si="10"/>
        <v>1.5562622380057604E-3</v>
      </c>
      <c r="K82" s="57">
        <f t="shared" si="11"/>
        <v>-2.3484126743715024E-4</v>
      </c>
      <c r="L82" s="57">
        <f t="shared" si="12"/>
        <v>8.2945935658801468E-5</v>
      </c>
      <c r="M82" s="57">
        <f t="shared" ca="1" si="4"/>
        <v>-1.2869223192919651E-3</v>
      </c>
      <c r="N82" s="57">
        <f t="shared" ca="1" si="13"/>
        <v>6.2978228292219139E-6</v>
      </c>
      <c r="O82" s="136">
        <f t="shared" ca="1" si="14"/>
        <v>228152.81431955431</v>
      </c>
      <c r="P82" s="57">
        <f t="shared" ca="1" si="15"/>
        <v>34227.084139515144</v>
      </c>
      <c r="Q82" s="57">
        <f t="shared" ca="1" si="16"/>
        <v>178.80761862641876</v>
      </c>
      <c r="R82" s="16">
        <f t="shared" ca="1" si="5"/>
        <v>7.9358823260062984E-3</v>
      </c>
    </row>
    <row r="83" spans="1:18" x14ac:dyDescent="0.2">
      <c r="A83" s="116">
        <v>-3497.5</v>
      </c>
      <c r="B83" s="116">
        <v>-9.9569999292725697E-4</v>
      </c>
      <c r="C83" s="116">
        <v>0.1</v>
      </c>
      <c r="D83" s="117">
        <f t="shared" si="6"/>
        <v>-0.34975000000000001</v>
      </c>
      <c r="E83" s="117">
        <f t="shared" si="6"/>
        <v>-9.9569999292725697E-4</v>
      </c>
      <c r="F83" s="57">
        <f t="shared" si="7"/>
        <v>-3.4974999999999999E-2</v>
      </c>
      <c r="G83" s="57">
        <f t="shared" si="7"/>
        <v>-9.9569999292725697E-5</v>
      </c>
      <c r="H83" s="57">
        <f t="shared" si="8"/>
        <v>1.223250625E-2</v>
      </c>
      <c r="I83" s="57">
        <f t="shared" si="9"/>
        <v>-4.2783190609374999E-3</v>
      </c>
      <c r="J83" s="57">
        <f t="shared" si="10"/>
        <v>1.4963420915628906E-3</v>
      </c>
      <c r="K83" s="57">
        <f t="shared" si="11"/>
        <v>3.4824607252630813E-5</v>
      </c>
      <c r="L83" s="57">
        <f t="shared" si="12"/>
        <v>-1.2179906386607628E-5</v>
      </c>
      <c r="M83" s="57">
        <f t="shared" ref="M83:M145" ca="1" si="17">+E$4+E$5*D83+E$6*D83^2</f>
        <v>-1.3110174085156781E-3</v>
      </c>
      <c r="N83" s="57">
        <f t="shared" ca="1" si="13"/>
        <v>9.9425072573361104E-9</v>
      </c>
      <c r="O83" s="136">
        <f t="shared" ca="1" si="14"/>
        <v>230477.76477659203</v>
      </c>
      <c r="P83" s="57">
        <f t="shared" ca="1" si="15"/>
        <v>36330.613797420054</v>
      </c>
      <c r="Q83" s="57">
        <f t="shared" ca="1" si="16"/>
        <v>213.88633319410897</v>
      </c>
      <c r="R83" s="16">
        <f t="shared" ref="R83:R145" ca="1" si="18">+E83-M83</f>
        <v>3.1531741558842117E-4</v>
      </c>
    </row>
    <row r="84" spans="1:18" x14ac:dyDescent="0.2">
      <c r="A84" s="116">
        <v>-3485</v>
      </c>
      <c r="B84" s="116">
        <v>2.6258000070811249E-3</v>
      </c>
      <c r="C84" s="116">
        <v>0.1</v>
      </c>
      <c r="D84" s="117">
        <f t="shared" ref="D84:E146" si="19">A84/A$18</f>
        <v>-0.34849999999999998</v>
      </c>
      <c r="E84" s="117">
        <f t="shared" si="19"/>
        <v>2.6258000070811249E-3</v>
      </c>
      <c r="F84" s="57">
        <f t="shared" ref="F84:G146" si="20">$C84*D84</f>
        <v>-3.4849999999999999E-2</v>
      </c>
      <c r="G84" s="57">
        <f t="shared" si="20"/>
        <v>2.6258000070811249E-4</v>
      </c>
      <c r="H84" s="57">
        <f t="shared" ref="H84:H146" si="21">C84*D84*D84</f>
        <v>1.2145224999999999E-2</v>
      </c>
      <c r="I84" s="57">
        <f t="shared" ref="I84:I146" si="22">C84*D84*D84*D84</f>
        <v>-4.2326109124999995E-3</v>
      </c>
      <c r="J84" s="57">
        <f t="shared" ref="J84:J146" si="23">C84*D84*D84*D84*D84</f>
        <v>1.4750649030062497E-3</v>
      </c>
      <c r="K84" s="57">
        <f t="shared" ref="K84:K146" si="24">C84*E84*D84</f>
        <v>-9.1509130246777198E-5</v>
      </c>
      <c r="L84" s="57">
        <f t="shared" ref="L84:L146" si="25">C84*E84*D84*D84</f>
        <v>3.1890931891001853E-5</v>
      </c>
      <c r="M84" s="57">
        <f t="shared" ca="1" si="17"/>
        <v>-1.3197672693880862E-3</v>
      </c>
      <c r="N84" s="57">
        <f t="shared" ref="N84:N146" ca="1" si="26">C84*(M84-E84)^2</f>
        <v>1.5567501133144668E-6</v>
      </c>
      <c r="O84" s="136">
        <f t="shared" ref="O84:O146" ca="1" si="27">(C84*O$1-O$2*F84+O$3*H84)^2</f>
        <v>231323.92428284069</v>
      </c>
      <c r="P84" s="57">
        <f t="shared" ref="P84:P146" ca="1" si="28">(-C84*O$2+O$4*F84-O$5*H84)^2</f>
        <v>37109.24021985686</v>
      </c>
      <c r="Q84" s="57">
        <f t="shared" ref="Q84:Q146" ca="1" si="29">+(C84*O$3-F84*O$5+H84*O$6)^2</f>
        <v>227.3904272256251</v>
      </c>
      <c r="R84" s="16">
        <f t="shared" ca="1" si="18"/>
        <v>3.9455672764692109E-3</v>
      </c>
    </row>
    <row r="85" spans="1:18" x14ac:dyDescent="0.2">
      <c r="A85" s="116">
        <v>-1279.5</v>
      </c>
      <c r="B85" s="116">
        <v>-4.6567399986088276E-3</v>
      </c>
      <c r="C85" s="116">
        <v>0.1</v>
      </c>
      <c r="D85" s="117">
        <f t="shared" si="19"/>
        <v>-0.12795000000000001</v>
      </c>
      <c r="E85" s="117">
        <f t="shared" si="19"/>
        <v>-4.6567399986088276E-3</v>
      </c>
      <c r="F85" s="57">
        <f t="shared" si="20"/>
        <v>-1.2795000000000001E-2</v>
      </c>
      <c r="G85" s="57">
        <f t="shared" si="20"/>
        <v>-4.6567399986088278E-4</v>
      </c>
      <c r="H85" s="57">
        <f t="shared" si="21"/>
        <v>1.6371202500000002E-3</v>
      </c>
      <c r="I85" s="57">
        <f t="shared" si="22"/>
        <v>-2.0946953598750004E-4</v>
      </c>
      <c r="J85" s="57">
        <f t="shared" si="23"/>
        <v>2.6801627129600633E-5</v>
      </c>
      <c r="K85" s="57">
        <f t="shared" si="24"/>
        <v>5.9582988282199959E-5</v>
      </c>
      <c r="L85" s="57">
        <f t="shared" si="25"/>
        <v>-7.6236433507074852E-6</v>
      </c>
      <c r="M85" s="57">
        <f t="shared" ca="1" si="17"/>
        <v>-3.0280910677478036E-3</v>
      </c>
      <c r="N85" s="57">
        <f t="shared" ca="1" si="26"/>
        <v>2.6524973399947564E-7</v>
      </c>
      <c r="O85" s="136">
        <f t="shared" ca="1" si="27"/>
        <v>414613.21400303853</v>
      </c>
      <c r="P85" s="57">
        <f t="shared" ca="1" si="28"/>
        <v>327940.62424690305</v>
      </c>
      <c r="Q85" s="57">
        <f t="shared" ca="1" si="29"/>
        <v>10136.848205353021</v>
      </c>
      <c r="R85" s="16">
        <f t="shared" ca="1" si="18"/>
        <v>-1.628648930861024E-3</v>
      </c>
    </row>
    <row r="86" spans="1:18" x14ac:dyDescent="0.2">
      <c r="A86" s="116">
        <v>-554</v>
      </c>
      <c r="B86" s="116">
        <v>-4.8248800012515858E-3</v>
      </c>
      <c r="C86" s="116">
        <v>1</v>
      </c>
      <c r="D86" s="117">
        <f t="shared" si="19"/>
        <v>-5.5399999999999998E-2</v>
      </c>
      <c r="E86" s="117">
        <f t="shared" si="19"/>
        <v>-4.8248800012515858E-3</v>
      </c>
      <c r="F86" s="57">
        <f t="shared" si="20"/>
        <v>-5.5399999999999998E-2</v>
      </c>
      <c r="G86" s="57">
        <f t="shared" si="20"/>
        <v>-4.8248800012515858E-3</v>
      </c>
      <c r="H86" s="57">
        <f t="shared" si="21"/>
        <v>3.0691599999999996E-3</v>
      </c>
      <c r="I86" s="57">
        <f t="shared" si="22"/>
        <v>-1.7003146399999997E-4</v>
      </c>
      <c r="J86" s="57">
        <f t="shared" si="23"/>
        <v>9.4197431055999989E-6</v>
      </c>
      <c r="K86" s="57">
        <f t="shared" si="24"/>
        <v>2.6729835206933784E-4</v>
      </c>
      <c r="L86" s="57">
        <f t="shared" si="25"/>
        <v>-1.4808328704641315E-5</v>
      </c>
      <c r="M86" s="57">
        <f t="shared" ca="1" si="17"/>
        <v>-3.6615513878121438E-3</v>
      </c>
      <c r="N86" s="57">
        <f t="shared" ca="1" si="26"/>
        <v>1.3533334628469346E-6</v>
      </c>
      <c r="O86" s="136">
        <f t="shared" ca="1" si="27"/>
        <v>49112949.923783503</v>
      </c>
      <c r="P86" s="57">
        <f t="shared" ca="1" si="28"/>
        <v>49990487.217215285</v>
      </c>
      <c r="Q86" s="57">
        <f t="shared" ca="1" si="29"/>
        <v>1720918.6782909792</v>
      </c>
      <c r="R86" s="16">
        <f t="shared" ca="1" si="18"/>
        <v>-1.163328613439442E-3</v>
      </c>
    </row>
    <row r="87" spans="1:18" x14ac:dyDescent="0.2">
      <c r="A87" s="116">
        <v>-516.5</v>
      </c>
      <c r="B87" s="116">
        <v>-3.9767836569808424E-3</v>
      </c>
      <c r="C87" s="116">
        <v>1</v>
      </c>
      <c r="D87" s="117">
        <f t="shared" si="19"/>
        <v>-5.1650000000000001E-2</v>
      </c>
      <c r="E87" s="117">
        <f t="shared" si="19"/>
        <v>-3.9767836569808424E-3</v>
      </c>
      <c r="F87" s="57">
        <f t="shared" si="20"/>
        <v>-5.1650000000000001E-2</v>
      </c>
      <c r="G87" s="57">
        <f t="shared" si="20"/>
        <v>-3.9767836569808424E-3</v>
      </c>
      <c r="H87" s="57">
        <f t="shared" si="21"/>
        <v>2.6677225000000001E-3</v>
      </c>
      <c r="I87" s="57">
        <f t="shared" si="22"/>
        <v>-1.3778786712500001E-4</v>
      </c>
      <c r="J87" s="57">
        <f t="shared" si="23"/>
        <v>7.1167433370062502E-6</v>
      </c>
      <c r="K87" s="57">
        <f t="shared" si="24"/>
        <v>2.054008758830605E-4</v>
      </c>
      <c r="L87" s="57">
        <f t="shared" si="25"/>
        <v>-1.0608955239360076E-5</v>
      </c>
      <c r="M87" s="57">
        <f t="shared" ca="1" si="17"/>
        <v>-3.6952561588611313E-3</v>
      </c>
      <c r="N87" s="57">
        <f t="shared" ca="1" si="26"/>
        <v>7.9257732197543887E-8</v>
      </c>
      <c r="O87" s="136">
        <f t="shared" ca="1" si="27"/>
        <v>49532304.463408299</v>
      </c>
      <c r="P87" s="57">
        <f t="shared" ca="1" si="28"/>
        <v>50995510.479386739</v>
      </c>
      <c r="Q87" s="57">
        <f t="shared" ca="1" si="29"/>
        <v>1763369.1701536539</v>
      </c>
      <c r="R87" s="16">
        <f t="shared" ca="1" si="18"/>
        <v>-2.8152749811971101E-4</v>
      </c>
    </row>
    <row r="88" spans="1:18" x14ac:dyDescent="0.2">
      <c r="A88" s="116">
        <v>0</v>
      </c>
      <c r="B88" s="116">
        <v>-5.6999999942490831E-3</v>
      </c>
      <c r="C88" s="116">
        <v>1</v>
      </c>
      <c r="D88" s="117">
        <f t="shared" si="19"/>
        <v>0</v>
      </c>
      <c r="E88" s="117">
        <f t="shared" si="19"/>
        <v>-5.6999999942490831E-3</v>
      </c>
      <c r="F88" s="57">
        <f t="shared" si="20"/>
        <v>0</v>
      </c>
      <c r="G88" s="57">
        <f t="shared" si="20"/>
        <v>-5.6999999942490831E-3</v>
      </c>
      <c r="H88" s="57">
        <f t="shared" si="21"/>
        <v>0</v>
      </c>
      <c r="I88" s="57">
        <f t="shared" si="22"/>
        <v>0</v>
      </c>
      <c r="J88" s="57">
        <f t="shared" si="23"/>
        <v>0</v>
      </c>
      <c r="K88" s="57">
        <f t="shared" si="24"/>
        <v>0</v>
      </c>
      <c r="L88" s="57">
        <f t="shared" si="25"/>
        <v>0</v>
      </c>
      <c r="M88" s="57">
        <f t="shared" ca="1" si="17"/>
        <v>-4.1691053753705959E-3</v>
      </c>
      <c r="N88" s="57">
        <f t="shared" ca="1" si="26"/>
        <v>2.3436383341111085E-6</v>
      </c>
      <c r="O88" s="136">
        <f t="shared" ca="1" si="27"/>
        <v>55555794.340800159</v>
      </c>
      <c r="P88" s="57">
        <f t="shared" ca="1" si="28"/>
        <v>66060452.656521887</v>
      </c>
      <c r="Q88" s="57">
        <f t="shared" ca="1" si="29"/>
        <v>2410454.0922823995</v>
      </c>
      <c r="R88" s="16">
        <f t="shared" ca="1" si="18"/>
        <v>-1.5308946188784872E-3</v>
      </c>
    </row>
    <row r="89" spans="1:18" x14ac:dyDescent="0.2">
      <c r="A89" s="116">
        <v>172</v>
      </c>
      <c r="B89" s="116">
        <v>-3.9081599970813841E-3</v>
      </c>
      <c r="C89" s="116">
        <v>1</v>
      </c>
      <c r="D89" s="117">
        <f t="shared" si="19"/>
        <v>1.72E-2</v>
      </c>
      <c r="E89" s="117">
        <f t="shared" si="19"/>
        <v>-3.9081599970813841E-3</v>
      </c>
      <c r="F89" s="57">
        <f t="shared" si="20"/>
        <v>1.72E-2</v>
      </c>
      <c r="G89" s="57">
        <f t="shared" si="20"/>
        <v>-3.9081599970813841E-3</v>
      </c>
      <c r="H89" s="57">
        <f t="shared" si="21"/>
        <v>2.9584000000000001E-4</v>
      </c>
      <c r="I89" s="57">
        <f t="shared" si="22"/>
        <v>5.0884479999999999E-6</v>
      </c>
      <c r="J89" s="57">
        <f t="shared" si="23"/>
        <v>8.7521305599999998E-8</v>
      </c>
      <c r="K89" s="57">
        <f t="shared" si="24"/>
        <v>-6.7220351949799799E-5</v>
      </c>
      <c r="L89" s="57">
        <f t="shared" si="25"/>
        <v>-1.1561900535365565E-6</v>
      </c>
      <c r="M89" s="57">
        <f t="shared" ca="1" si="17"/>
        <v>-4.330884430975966E-3</v>
      </c>
      <c r="N89" s="57">
        <f t="shared" ca="1" si="26"/>
        <v>1.7869594701149476E-7</v>
      </c>
      <c r="O89" s="136">
        <f t="shared" ca="1" si="27"/>
        <v>57666294.983417131</v>
      </c>
      <c r="P89" s="57">
        <f t="shared" ca="1" si="28"/>
        <v>71597644.469812542</v>
      </c>
      <c r="Q89" s="57">
        <f t="shared" ca="1" si="29"/>
        <v>2652590.5252474495</v>
      </c>
      <c r="R89" s="16">
        <f t="shared" ca="1" si="18"/>
        <v>4.2272443389458191E-4</v>
      </c>
    </row>
    <row r="90" spans="1:18" x14ac:dyDescent="0.2">
      <c r="A90" s="116">
        <v>184.5</v>
      </c>
      <c r="B90" s="116">
        <v>-5.0866599995060824E-3</v>
      </c>
      <c r="C90" s="116">
        <v>1</v>
      </c>
      <c r="D90" s="117">
        <f t="shared" si="19"/>
        <v>1.8450000000000001E-2</v>
      </c>
      <c r="E90" s="117">
        <f t="shared" si="19"/>
        <v>-5.0866599995060824E-3</v>
      </c>
      <c r="F90" s="57">
        <f t="shared" si="20"/>
        <v>1.8450000000000001E-2</v>
      </c>
      <c r="G90" s="57">
        <f t="shared" si="20"/>
        <v>-5.0866599995060824E-3</v>
      </c>
      <c r="H90" s="57">
        <f t="shared" si="21"/>
        <v>3.4040250000000002E-4</v>
      </c>
      <c r="I90" s="57">
        <f t="shared" si="22"/>
        <v>6.2804261250000007E-6</v>
      </c>
      <c r="J90" s="57">
        <f t="shared" si="23"/>
        <v>1.1587386200625002E-7</v>
      </c>
      <c r="K90" s="57">
        <f t="shared" si="24"/>
        <v>-9.3848876990887232E-5</v>
      </c>
      <c r="L90" s="57">
        <f t="shared" si="25"/>
        <v>-1.7315117804818694E-6</v>
      </c>
      <c r="M90" s="57">
        <f t="shared" ca="1" si="17"/>
        <v>-4.3427191829117874E-3</v>
      </c>
      <c r="N90" s="57">
        <f t="shared" ca="1" si="26"/>
        <v>5.5344793859498644E-7</v>
      </c>
      <c r="O90" s="136">
        <f t="shared" ca="1" si="27"/>
        <v>57821752.478180312</v>
      </c>
      <c r="P90" s="57">
        <f t="shared" ca="1" si="28"/>
        <v>72010466.379330635</v>
      </c>
      <c r="Q90" s="57">
        <f t="shared" ca="1" si="29"/>
        <v>2670722.3255349658</v>
      </c>
      <c r="R90" s="16">
        <f t="shared" ca="1" si="18"/>
        <v>-7.4394081659429501E-4</v>
      </c>
    </row>
    <row r="91" spans="1:18" x14ac:dyDescent="0.2">
      <c r="A91" s="116">
        <v>316.5</v>
      </c>
      <c r="B91" s="116">
        <v>-3.8836199964862317E-3</v>
      </c>
      <c r="C91" s="116">
        <v>1</v>
      </c>
      <c r="D91" s="117">
        <f t="shared" si="19"/>
        <v>3.1649999999999998E-2</v>
      </c>
      <c r="E91" s="117">
        <f t="shared" si="19"/>
        <v>-3.8836199964862317E-3</v>
      </c>
      <c r="F91" s="57">
        <f t="shared" si="20"/>
        <v>3.1649999999999998E-2</v>
      </c>
      <c r="G91" s="57">
        <f t="shared" si="20"/>
        <v>-3.8836199964862317E-3</v>
      </c>
      <c r="H91" s="57">
        <f t="shared" si="21"/>
        <v>1.0017224999999998E-3</v>
      </c>
      <c r="I91" s="57">
        <f t="shared" si="22"/>
        <v>3.1704517124999987E-5</v>
      </c>
      <c r="J91" s="57">
        <f t="shared" si="23"/>
        <v>1.0034479670062494E-6</v>
      </c>
      <c r="K91" s="57">
        <f t="shared" si="24"/>
        <v>-1.2291657288878921E-4</v>
      </c>
      <c r="L91" s="57">
        <f t="shared" si="25"/>
        <v>-3.8903095319301783E-6</v>
      </c>
      <c r="M91" s="57">
        <f t="shared" ca="1" si="17"/>
        <v>-4.468335571852707E-3</v>
      </c>
      <c r="N91" s="57">
        <f t="shared" ca="1" si="26"/>
        <v>3.4189230407614831E-7</v>
      </c>
      <c r="O91" s="136">
        <f t="shared" ca="1" si="27"/>
        <v>59480723.927433565</v>
      </c>
      <c r="P91" s="57">
        <f t="shared" ca="1" si="28"/>
        <v>76456996.261618018</v>
      </c>
      <c r="Q91" s="57">
        <f t="shared" ca="1" si="29"/>
        <v>2866675.3195634675</v>
      </c>
      <c r="R91" s="16">
        <f t="shared" ca="1" si="18"/>
        <v>5.8471557536647536E-4</v>
      </c>
    </row>
    <row r="92" spans="1:18" x14ac:dyDescent="0.2">
      <c r="A92" s="116">
        <v>427.5</v>
      </c>
      <c r="B92" s="116">
        <v>-4.164699996181298E-3</v>
      </c>
      <c r="C92" s="116">
        <v>1</v>
      </c>
      <c r="D92" s="117">
        <f t="shared" si="19"/>
        <v>4.2750000000000003E-2</v>
      </c>
      <c r="E92" s="117">
        <f t="shared" si="19"/>
        <v>-4.164699996181298E-3</v>
      </c>
      <c r="F92" s="57">
        <f t="shared" si="20"/>
        <v>4.2750000000000003E-2</v>
      </c>
      <c r="G92" s="57">
        <f t="shared" si="20"/>
        <v>-4.164699996181298E-3</v>
      </c>
      <c r="H92" s="57">
        <f t="shared" si="21"/>
        <v>1.8275625000000002E-3</v>
      </c>
      <c r="I92" s="57">
        <f t="shared" si="22"/>
        <v>7.8128296875000015E-5</v>
      </c>
      <c r="J92" s="57">
        <f t="shared" si="23"/>
        <v>3.3399846914062508E-6</v>
      </c>
      <c r="K92" s="57">
        <f t="shared" si="24"/>
        <v>-1.780409248367505E-4</v>
      </c>
      <c r="L92" s="57">
        <f t="shared" si="25"/>
        <v>-7.6112495367710848E-6</v>
      </c>
      <c r="M92" s="57">
        <f t="shared" ca="1" si="17"/>
        <v>-4.5748745663924759E-3</v>
      </c>
      <c r="N92" s="57">
        <f t="shared" ca="1" si="26"/>
        <v>1.6824317804792451E-7</v>
      </c>
      <c r="O92" s="136">
        <f t="shared" ca="1" si="27"/>
        <v>60900465.196918033</v>
      </c>
      <c r="P92" s="57">
        <f t="shared" ca="1" si="28"/>
        <v>80320525.703337178</v>
      </c>
      <c r="Q92" s="57">
        <f t="shared" ca="1" si="29"/>
        <v>3037858.7577893999</v>
      </c>
      <c r="R92" s="16">
        <f t="shared" ca="1" si="18"/>
        <v>4.1017457021117788E-4</v>
      </c>
    </row>
    <row r="93" spans="1:18" x14ac:dyDescent="0.2">
      <c r="A93" s="116">
        <v>496.5</v>
      </c>
      <c r="B93" s="116">
        <v>-5.0670506316237152E-3</v>
      </c>
      <c r="C93" s="116">
        <v>1</v>
      </c>
      <c r="D93" s="117">
        <f t="shared" si="19"/>
        <v>4.965E-2</v>
      </c>
      <c r="E93" s="117">
        <f t="shared" si="19"/>
        <v>-5.0670506316237152E-3</v>
      </c>
      <c r="F93" s="57">
        <f t="shared" si="20"/>
        <v>4.965E-2</v>
      </c>
      <c r="G93" s="57">
        <f t="shared" si="20"/>
        <v>-5.0670506316237152E-3</v>
      </c>
      <c r="H93" s="57">
        <f t="shared" si="21"/>
        <v>2.4651224999999999E-3</v>
      </c>
      <c r="I93" s="57">
        <f t="shared" si="22"/>
        <v>1.2239333212499999E-4</v>
      </c>
      <c r="J93" s="57">
        <f t="shared" si="23"/>
        <v>6.0768289400062498E-6</v>
      </c>
      <c r="K93" s="57">
        <f t="shared" si="24"/>
        <v>-2.5157906386011748E-4</v>
      </c>
      <c r="L93" s="57">
        <f t="shared" si="25"/>
        <v>-1.2490900520654833E-5</v>
      </c>
      <c r="M93" s="57">
        <f t="shared" ca="1" si="17"/>
        <v>-4.6415191609077908E-3</v>
      </c>
      <c r="N93" s="57">
        <f t="shared" ca="1" si="26"/>
        <v>1.8107703256965762E-7</v>
      </c>
      <c r="O93" s="136">
        <f t="shared" ca="1" si="27"/>
        <v>61794478.231678374</v>
      </c>
      <c r="P93" s="57">
        <f t="shared" ca="1" si="28"/>
        <v>82780132.18409951</v>
      </c>
      <c r="Q93" s="57">
        <f t="shared" ca="1" si="29"/>
        <v>3147257.5298996754</v>
      </c>
      <c r="R93" s="16">
        <f t="shared" ca="1" si="18"/>
        <v>-4.255314707159244E-4</v>
      </c>
    </row>
    <row r="94" spans="1:18" x14ac:dyDescent="0.2">
      <c r="A94" s="116">
        <v>529.5</v>
      </c>
      <c r="B94" s="116">
        <v>-4.1332600012538023E-3</v>
      </c>
      <c r="C94" s="116">
        <v>1</v>
      </c>
      <c r="D94" s="117">
        <f t="shared" si="19"/>
        <v>5.2949999999999997E-2</v>
      </c>
      <c r="E94" s="117">
        <f t="shared" si="19"/>
        <v>-4.1332600012538023E-3</v>
      </c>
      <c r="F94" s="57">
        <f t="shared" si="20"/>
        <v>5.2949999999999997E-2</v>
      </c>
      <c r="G94" s="57">
        <f t="shared" si="20"/>
        <v>-4.1332600012538023E-3</v>
      </c>
      <c r="H94" s="57">
        <f t="shared" si="21"/>
        <v>2.8037024999999997E-3</v>
      </c>
      <c r="I94" s="57">
        <f t="shared" si="22"/>
        <v>1.4845604737499996E-4</v>
      </c>
      <c r="J94" s="57">
        <f t="shared" si="23"/>
        <v>7.8607477085062477E-6</v>
      </c>
      <c r="K94" s="57">
        <f t="shared" si="24"/>
        <v>-2.1885611706638883E-4</v>
      </c>
      <c r="L94" s="57">
        <f t="shared" si="25"/>
        <v>-1.1588431398665288E-5</v>
      </c>
      <c r="M94" s="57">
        <f t="shared" ca="1" si="17"/>
        <v>-4.6735058523675599E-3</v>
      </c>
      <c r="N94" s="57">
        <f t="shared" ca="1" si="26"/>
        <v>2.9186557964562829E-7</v>
      </c>
      <c r="O94" s="136">
        <f t="shared" ca="1" si="27"/>
        <v>62225176.935203776</v>
      </c>
      <c r="P94" s="57">
        <f t="shared" ca="1" si="28"/>
        <v>83972296.428797707</v>
      </c>
      <c r="Q94" s="57">
        <f t="shared" ca="1" si="29"/>
        <v>3200395.4383394876</v>
      </c>
      <c r="R94" s="16">
        <f t="shared" ca="1" si="18"/>
        <v>5.4024585111375756E-4</v>
      </c>
    </row>
    <row r="95" spans="1:18" x14ac:dyDescent="0.2">
      <c r="A95" s="116"/>
      <c r="B95" s="116"/>
      <c r="C95" s="116"/>
      <c r="D95" s="117">
        <f t="shared" si="19"/>
        <v>0</v>
      </c>
      <c r="E95" s="117">
        <f t="shared" si="19"/>
        <v>0</v>
      </c>
      <c r="F95" s="57">
        <f t="shared" si="20"/>
        <v>0</v>
      </c>
      <c r="G95" s="57">
        <f t="shared" si="20"/>
        <v>0</v>
      </c>
      <c r="H95" s="57">
        <f t="shared" si="21"/>
        <v>0</v>
      </c>
      <c r="I95" s="57">
        <f t="shared" si="22"/>
        <v>0</v>
      </c>
      <c r="J95" s="57">
        <f t="shared" si="23"/>
        <v>0</v>
      </c>
      <c r="K95" s="57">
        <f t="shared" si="24"/>
        <v>0</v>
      </c>
      <c r="L95" s="57">
        <f t="shared" si="25"/>
        <v>0</v>
      </c>
      <c r="M95" s="57">
        <f t="shared" ca="1" si="17"/>
        <v>-4.1691053753705959E-3</v>
      </c>
      <c r="N95" s="57">
        <f t="shared" ca="1" si="26"/>
        <v>0</v>
      </c>
      <c r="O95" s="136">
        <f t="shared" ca="1" si="27"/>
        <v>0</v>
      </c>
      <c r="P95" s="57">
        <f t="shared" ca="1" si="28"/>
        <v>0</v>
      </c>
      <c r="Q95" s="57">
        <f t="shared" ca="1" si="29"/>
        <v>0</v>
      </c>
      <c r="R95" s="16">
        <f t="shared" ca="1" si="18"/>
        <v>4.1691053753705959E-3</v>
      </c>
    </row>
    <row r="96" spans="1:18" x14ac:dyDescent="0.2">
      <c r="A96" s="116"/>
      <c r="B96" s="116"/>
      <c r="C96" s="116"/>
      <c r="D96" s="117">
        <f t="shared" si="19"/>
        <v>0</v>
      </c>
      <c r="E96" s="117">
        <f t="shared" si="19"/>
        <v>0</v>
      </c>
      <c r="F96" s="57">
        <f t="shared" si="20"/>
        <v>0</v>
      </c>
      <c r="G96" s="57">
        <f t="shared" si="20"/>
        <v>0</v>
      </c>
      <c r="H96" s="57">
        <f t="shared" si="21"/>
        <v>0</v>
      </c>
      <c r="I96" s="57">
        <f t="shared" si="22"/>
        <v>0</v>
      </c>
      <c r="J96" s="57">
        <f t="shared" si="23"/>
        <v>0</v>
      </c>
      <c r="K96" s="57">
        <f t="shared" si="24"/>
        <v>0</v>
      </c>
      <c r="L96" s="57">
        <f t="shared" si="25"/>
        <v>0</v>
      </c>
      <c r="M96" s="57">
        <f t="shared" ca="1" si="17"/>
        <v>-4.1691053753705959E-3</v>
      </c>
      <c r="N96" s="57">
        <f t="shared" ca="1" si="26"/>
        <v>0</v>
      </c>
      <c r="O96" s="136">
        <f t="shared" ca="1" si="27"/>
        <v>0</v>
      </c>
      <c r="P96" s="57">
        <f t="shared" ca="1" si="28"/>
        <v>0</v>
      </c>
      <c r="Q96" s="57">
        <f t="shared" ca="1" si="29"/>
        <v>0</v>
      </c>
      <c r="R96" s="16">
        <f t="shared" ca="1" si="18"/>
        <v>4.1691053753705959E-3</v>
      </c>
    </row>
    <row r="97" spans="1:18" x14ac:dyDescent="0.2">
      <c r="A97" s="116"/>
      <c r="B97" s="116"/>
      <c r="C97" s="116"/>
      <c r="D97" s="117">
        <f t="shared" si="19"/>
        <v>0</v>
      </c>
      <c r="E97" s="117">
        <f t="shared" si="19"/>
        <v>0</v>
      </c>
      <c r="F97" s="57">
        <f t="shared" si="20"/>
        <v>0</v>
      </c>
      <c r="G97" s="57">
        <f t="shared" si="20"/>
        <v>0</v>
      </c>
      <c r="H97" s="57">
        <f t="shared" si="21"/>
        <v>0</v>
      </c>
      <c r="I97" s="57">
        <f t="shared" si="22"/>
        <v>0</v>
      </c>
      <c r="J97" s="57">
        <f t="shared" si="23"/>
        <v>0</v>
      </c>
      <c r="K97" s="57">
        <f t="shared" si="24"/>
        <v>0</v>
      </c>
      <c r="L97" s="57">
        <f t="shared" si="25"/>
        <v>0</v>
      </c>
      <c r="M97" s="57">
        <f t="shared" ca="1" si="17"/>
        <v>-4.1691053753705959E-3</v>
      </c>
      <c r="N97" s="57">
        <f t="shared" ca="1" si="26"/>
        <v>0</v>
      </c>
      <c r="O97" s="136">
        <f t="shared" ca="1" si="27"/>
        <v>0</v>
      </c>
      <c r="P97" s="57">
        <f t="shared" ca="1" si="28"/>
        <v>0</v>
      </c>
      <c r="Q97" s="57">
        <f t="shared" ca="1" si="29"/>
        <v>0</v>
      </c>
      <c r="R97" s="16">
        <f t="shared" ca="1" si="18"/>
        <v>4.1691053753705959E-3</v>
      </c>
    </row>
    <row r="98" spans="1:18" x14ac:dyDescent="0.2">
      <c r="A98" s="116"/>
      <c r="B98" s="116"/>
      <c r="C98" s="116"/>
      <c r="D98" s="117">
        <f t="shared" si="19"/>
        <v>0</v>
      </c>
      <c r="E98" s="117">
        <f t="shared" si="19"/>
        <v>0</v>
      </c>
      <c r="F98" s="57">
        <f t="shared" si="20"/>
        <v>0</v>
      </c>
      <c r="G98" s="57">
        <f t="shared" si="20"/>
        <v>0</v>
      </c>
      <c r="H98" s="57">
        <f t="shared" si="21"/>
        <v>0</v>
      </c>
      <c r="I98" s="57">
        <f t="shared" si="22"/>
        <v>0</v>
      </c>
      <c r="J98" s="57">
        <f t="shared" si="23"/>
        <v>0</v>
      </c>
      <c r="K98" s="57">
        <f t="shared" si="24"/>
        <v>0</v>
      </c>
      <c r="L98" s="57">
        <f t="shared" si="25"/>
        <v>0</v>
      </c>
      <c r="M98" s="57">
        <f t="shared" ca="1" si="17"/>
        <v>-4.1691053753705959E-3</v>
      </c>
      <c r="N98" s="57">
        <f t="shared" ca="1" si="26"/>
        <v>0</v>
      </c>
      <c r="O98" s="136">
        <f t="shared" ca="1" si="27"/>
        <v>0</v>
      </c>
      <c r="P98" s="57">
        <f t="shared" ca="1" si="28"/>
        <v>0</v>
      </c>
      <c r="Q98" s="57">
        <f t="shared" ca="1" si="29"/>
        <v>0</v>
      </c>
      <c r="R98" s="16">
        <f t="shared" ca="1" si="18"/>
        <v>4.1691053753705959E-3</v>
      </c>
    </row>
    <row r="99" spans="1:18" x14ac:dyDescent="0.2">
      <c r="A99" s="116"/>
      <c r="B99" s="116"/>
      <c r="C99" s="116"/>
      <c r="D99" s="117">
        <f t="shared" si="19"/>
        <v>0</v>
      </c>
      <c r="E99" s="117">
        <f t="shared" si="19"/>
        <v>0</v>
      </c>
      <c r="F99" s="57">
        <f t="shared" si="20"/>
        <v>0</v>
      </c>
      <c r="G99" s="57">
        <f t="shared" si="20"/>
        <v>0</v>
      </c>
      <c r="H99" s="57">
        <f t="shared" si="21"/>
        <v>0</v>
      </c>
      <c r="I99" s="57">
        <f t="shared" si="22"/>
        <v>0</v>
      </c>
      <c r="J99" s="57">
        <f t="shared" si="23"/>
        <v>0</v>
      </c>
      <c r="K99" s="57">
        <f t="shared" si="24"/>
        <v>0</v>
      </c>
      <c r="L99" s="57">
        <f t="shared" si="25"/>
        <v>0</v>
      </c>
      <c r="M99" s="57">
        <f t="shared" ca="1" si="17"/>
        <v>-4.1691053753705959E-3</v>
      </c>
      <c r="N99" s="57">
        <f t="shared" ca="1" si="26"/>
        <v>0</v>
      </c>
      <c r="O99" s="136">
        <f t="shared" ca="1" si="27"/>
        <v>0</v>
      </c>
      <c r="P99" s="57">
        <f t="shared" ca="1" si="28"/>
        <v>0</v>
      </c>
      <c r="Q99" s="57">
        <f t="shared" ca="1" si="29"/>
        <v>0</v>
      </c>
      <c r="R99" s="16">
        <f t="shared" ca="1" si="18"/>
        <v>4.1691053753705959E-3</v>
      </c>
    </row>
    <row r="100" spans="1:18" x14ac:dyDescent="0.2">
      <c r="A100" s="116"/>
      <c r="B100" s="116"/>
      <c r="C100" s="116"/>
      <c r="D100" s="117">
        <f t="shared" si="19"/>
        <v>0</v>
      </c>
      <c r="E100" s="117">
        <f t="shared" si="19"/>
        <v>0</v>
      </c>
      <c r="F100" s="57">
        <f t="shared" si="20"/>
        <v>0</v>
      </c>
      <c r="G100" s="57">
        <f t="shared" si="20"/>
        <v>0</v>
      </c>
      <c r="H100" s="57">
        <f t="shared" si="21"/>
        <v>0</v>
      </c>
      <c r="I100" s="57">
        <f t="shared" si="22"/>
        <v>0</v>
      </c>
      <c r="J100" s="57">
        <f t="shared" si="23"/>
        <v>0</v>
      </c>
      <c r="K100" s="57">
        <f t="shared" si="24"/>
        <v>0</v>
      </c>
      <c r="L100" s="57">
        <f t="shared" si="25"/>
        <v>0</v>
      </c>
      <c r="M100" s="57">
        <f t="shared" ca="1" si="17"/>
        <v>-4.1691053753705959E-3</v>
      </c>
      <c r="N100" s="57">
        <f t="shared" ca="1" si="26"/>
        <v>0</v>
      </c>
      <c r="O100" s="136">
        <f t="shared" ca="1" si="27"/>
        <v>0</v>
      </c>
      <c r="P100" s="57">
        <f t="shared" ca="1" si="28"/>
        <v>0</v>
      </c>
      <c r="Q100" s="57">
        <f t="shared" ca="1" si="29"/>
        <v>0</v>
      </c>
      <c r="R100" s="16">
        <f t="shared" ca="1" si="18"/>
        <v>4.1691053753705959E-3</v>
      </c>
    </row>
    <row r="101" spans="1:18" x14ac:dyDescent="0.2">
      <c r="A101" s="116"/>
      <c r="B101" s="116"/>
      <c r="C101" s="116"/>
      <c r="D101" s="117">
        <f t="shared" si="19"/>
        <v>0</v>
      </c>
      <c r="E101" s="117">
        <f t="shared" si="19"/>
        <v>0</v>
      </c>
      <c r="F101" s="57">
        <f t="shared" si="20"/>
        <v>0</v>
      </c>
      <c r="G101" s="57">
        <f t="shared" si="20"/>
        <v>0</v>
      </c>
      <c r="H101" s="57">
        <f t="shared" si="21"/>
        <v>0</v>
      </c>
      <c r="I101" s="57">
        <f t="shared" si="22"/>
        <v>0</v>
      </c>
      <c r="J101" s="57">
        <f t="shared" si="23"/>
        <v>0</v>
      </c>
      <c r="K101" s="57">
        <f t="shared" si="24"/>
        <v>0</v>
      </c>
      <c r="L101" s="57">
        <f t="shared" si="25"/>
        <v>0</v>
      </c>
      <c r="M101" s="57">
        <f t="shared" ca="1" si="17"/>
        <v>-4.1691053753705959E-3</v>
      </c>
      <c r="N101" s="57">
        <f t="shared" ca="1" si="26"/>
        <v>0</v>
      </c>
      <c r="O101" s="136">
        <f t="shared" ca="1" si="27"/>
        <v>0</v>
      </c>
      <c r="P101" s="57">
        <f t="shared" ca="1" si="28"/>
        <v>0</v>
      </c>
      <c r="Q101" s="57">
        <f t="shared" ca="1" si="29"/>
        <v>0</v>
      </c>
      <c r="R101" s="16">
        <f t="shared" ca="1" si="18"/>
        <v>4.1691053753705959E-3</v>
      </c>
    </row>
    <row r="102" spans="1:18" x14ac:dyDescent="0.2">
      <c r="A102" s="116"/>
      <c r="B102" s="116"/>
      <c r="C102" s="116"/>
      <c r="D102" s="117">
        <f t="shared" si="19"/>
        <v>0</v>
      </c>
      <c r="E102" s="117">
        <f t="shared" si="19"/>
        <v>0</v>
      </c>
      <c r="F102" s="57">
        <f t="shared" si="20"/>
        <v>0</v>
      </c>
      <c r="G102" s="57">
        <f t="shared" si="20"/>
        <v>0</v>
      </c>
      <c r="H102" s="57">
        <f t="shared" si="21"/>
        <v>0</v>
      </c>
      <c r="I102" s="57">
        <f t="shared" si="22"/>
        <v>0</v>
      </c>
      <c r="J102" s="57">
        <f t="shared" si="23"/>
        <v>0</v>
      </c>
      <c r="K102" s="57">
        <f t="shared" si="24"/>
        <v>0</v>
      </c>
      <c r="L102" s="57">
        <f t="shared" si="25"/>
        <v>0</v>
      </c>
      <c r="M102" s="57">
        <f t="shared" ca="1" si="17"/>
        <v>-4.1691053753705959E-3</v>
      </c>
      <c r="N102" s="57">
        <f t="shared" ca="1" si="26"/>
        <v>0</v>
      </c>
      <c r="O102" s="136">
        <f t="shared" ca="1" si="27"/>
        <v>0</v>
      </c>
      <c r="P102" s="57">
        <f t="shared" ca="1" si="28"/>
        <v>0</v>
      </c>
      <c r="Q102" s="57">
        <f t="shared" ca="1" si="29"/>
        <v>0</v>
      </c>
      <c r="R102" s="16">
        <f t="shared" ca="1" si="18"/>
        <v>4.1691053753705959E-3</v>
      </c>
    </row>
    <row r="103" spans="1:18" x14ac:dyDescent="0.2">
      <c r="A103" s="116"/>
      <c r="B103" s="116"/>
      <c r="C103" s="116"/>
      <c r="D103" s="117">
        <f t="shared" si="19"/>
        <v>0</v>
      </c>
      <c r="E103" s="117">
        <f t="shared" si="19"/>
        <v>0</v>
      </c>
      <c r="F103" s="57">
        <f t="shared" si="20"/>
        <v>0</v>
      </c>
      <c r="G103" s="57">
        <f t="shared" si="20"/>
        <v>0</v>
      </c>
      <c r="H103" s="57">
        <f t="shared" si="21"/>
        <v>0</v>
      </c>
      <c r="I103" s="57">
        <f t="shared" si="22"/>
        <v>0</v>
      </c>
      <c r="J103" s="57">
        <f t="shared" si="23"/>
        <v>0</v>
      </c>
      <c r="K103" s="57">
        <f t="shared" si="24"/>
        <v>0</v>
      </c>
      <c r="L103" s="57">
        <f t="shared" si="25"/>
        <v>0</v>
      </c>
      <c r="M103" s="57">
        <f t="shared" ca="1" si="17"/>
        <v>-4.1691053753705959E-3</v>
      </c>
      <c r="N103" s="57">
        <f t="shared" ca="1" si="26"/>
        <v>0</v>
      </c>
      <c r="O103" s="136">
        <f t="shared" ca="1" si="27"/>
        <v>0</v>
      </c>
      <c r="P103" s="57">
        <f t="shared" ca="1" si="28"/>
        <v>0</v>
      </c>
      <c r="Q103" s="57">
        <f t="shared" ca="1" si="29"/>
        <v>0</v>
      </c>
      <c r="R103" s="16">
        <f t="shared" ca="1" si="18"/>
        <v>4.1691053753705959E-3</v>
      </c>
    </row>
    <row r="104" spans="1:18" x14ac:dyDescent="0.2">
      <c r="A104" s="116"/>
      <c r="B104" s="116"/>
      <c r="C104" s="116"/>
      <c r="D104" s="117">
        <f t="shared" si="19"/>
        <v>0</v>
      </c>
      <c r="E104" s="117">
        <f t="shared" si="19"/>
        <v>0</v>
      </c>
      <c r="F104" s="57">
        <f t="shared" si="20"/>
        <v>0</v>
      </c>
      <c r="G104" s="57">
        <f t="shared" si="20"/>
        <v>0</v>
      </c>
      <c r="H104" s="57">
        <f t="shared" si="21"/>
        <v>0</v>
      </c>
      <c r="I104" s="57">
        <f t="shared" si="22"/>
        <v>0</v>
      </c>
      <c r="J104" s="57">
        <f t="shared" si="23"/>
        <v>0</v>
      </c>
      <c r="K104" s="57">
        <f t="shared" si="24"/>
        <v>0</v>
      </c>
      <c r="L104" s="57">
        <f t="shared" si="25"/>
        <v>0</v>
      </c>
      <c r="M104" s="57">
        <f t="shared" ca="1" si="17"/>
        <v>-4.1691053753705959E-3</v>
      </c>
      <c r="N104" s="57">
        <f t="shared" ca="1" si="26"/>
        <v>0</v>
      </c>
      <c r="O104" s="136">
        <f t="shared" ca="1" si="27"/>
        <v>0</v>
      </c>
      <c r="P104" s="57">
        <f t="shared" ca="1" si="28"/>
        <v>0</v>
      </c>
      <c r="Q104" s="57">
        <f t="shared" ca="1" si="29"/>
        <v>0</v>
      </c>
      <c r="R104" s="16">
        <f t="shared" ca="1" si="18"/>
        <v>4.1691053753705959E-3</v>
      </c>
    </row>
    <row r="105" spans="1:18" x14ac:dyDescent="0.2">
      <c r="A105" s="116"/>
      <c r="B105" s="116"/>
      <c r="C105" s="116"/>
      <c r="D105" s="117">
        <f t="shared" si="19"/>
        <v>0</v>
      </c>
      <c r="E105" s="117">
        <f t="shared" si="19"/>
        <v>0</v>
      </c>
      <c r="F105" s="57">
        <f t="shared" si="20"/>
        <v>0</v>
      </c>
      <c r="G105" s="57">
        <f t="shared" si="20"/>
        <v>0</v>
      </c>
      <c r="H105" s="57">
        <f t="shared" si="21"/>
        <v>0</v>
      </c>
      <c r="I105" s="57">
        <f t="shared" si="22"/>
        <v>0</v>
      </c>
      <c r="J105" s="57">
        <f t="shared" si="23"/>
        <v>0</v>
      </c>
      <c r="K105" s="57">
        <f t="shared" si="24"/>
        <v>0</v>
      </c>
      <c r="L105" s="57">
        <f t="shared" si="25"/>
        <v>0</v>
      </c>
      <c r="M105" s="57">
        <f t="shared" ca="1" si="17"/>
        <v>-4.1691053753705959E-3</v>
      </c>
      <c r="N105" s="57">
        <f t="shared" ca="1" si="26"/>
        <v>0</v>
      </c>
      <c r="O105" s="136">
        <f t="shared" ca="1" si="27"/>
        <v>0</v>
      </c>
      <c r="P105" s="57">
        <f t="shared" ca="1" si="28"/>
        <v>0</v>
      </c>
      <c r="Q105" s="57">
        <f t="shared" ca="1" si="29"/>
        <v>0</v>
      </c>
      <c r="R105" s="16">
        <f t="shared" ca="1" si="18"/>
        <v>4.1691053753705959E-3</v>
      </c>
    </row>
    <row r="106" spans="1:18" x14ac:dyDescent="0.2">
      <c r="A106" s="116"/>
      <c r="B106" s="116"/>
      <c r="C106" s="116"/>
      <c r="D106" s="117">
        <f t="shared" si="19"/>
        <v>0</v>
      </c>
      <c r="E106" s="117">
        <f t="shared" si="19"/>
        <v>0</v>
      </c>
      <c r="F106" s="57">
        <f t="shared" si="20"/>
        <v>0</v>
      </c>
      <c r="G106" s="57">
        <f t="shared" si="20"/>
        <v>0</v>
      </c>
      <c r="H106" s="57">
        <f t="shared" si="21"/>
        <v>0</v>
      </c>
      <c r="I106" s="57">
        <f t="shared" si="22"/>
        <v>0</v>
      </c>
      <c r="J106" s="57">
        <f t="shared" si="23"/>
        <v>0</v>
      </c>
      <c r="K106" s="57">
        <f t="shared" si="24"/>
        <v>0</v>
      </c>
      <c r="L106" s="57">
        <f t="shared" si="25"/>
        <v>0</v>
      </c>
      <c r="M106" s="57">
        <f t="shared" ca="1" si="17"/>
        <v>-4.1691053753705959E-3</v>
      </c>
      <c r="N106" s="57">
        <f t="shared" ca="1" si="26"/>
        <v>0</v>
      </c>
      <c r="O106" s="136">
        <f t="shared" ca="1" si="27"/>
        <v>0</v>
      </c>
      <c r="P106" s="57">
        <f t="shared" ca="1" si="28"/>
        <v>0</v>
      </c>
      <c r="Q106" s="57">
        <f t="shared" ca="1" si="29"/>
        <v>0</v>
      </c>
      <c r="R106" s="16">
        <f t="shared" ca="1" si="18"/>
        <v>4.1691053753705959E-3</v>
      </c>
    </row>
    <row r="107" spans="1:18" x14ac:dyDescent="0.2">
      <c r="A107" s="116"/>
      <c r="B107" s="116"/>
      <c r="C107" s="116"/>
      <c r="D107" s="117">
        <f t="shared" si="19"/>
        <v>0</v>
      </c>
      <c r="E107" s="117">
        <f t="shared" si="19"/>
        <v>0</v>
      </c>
      <c r="F107" s="57">
        <f t="shared" si="20"/>
        <v>0</v>
      </c>
      <c r="G107" s="57">
        <f t="shared" si="20"/>
        <v>0</v>
      </c>
      <c r="H107" s="57">
        <f t="shared" si="21"/>
        <v>0</v>
      </c>
      <c r="I107" s="57">
        <f t="shared" si="22"/>
        <v>0</v>
      </c>
      <c r="J107" s="57">
        <f t="shared" si="23"/>
        <v>0</v>
      </c>
      <c r="K107" s="57">
        <f t="shared" si="24"/>
        <v>0</v>
      </c>
      <c r="L107" s="57">
        <f t="shared" si="25"/>
        <v>0</v>
      </c>
      <c r="M107" s="57">
        <f t="shared" ca="1" si="17"/>
        <v>-4.1691053753705959E-3</v>
      </c>
      <c r="N107" s="57">
        <f t="shared" ca="1" si="26"/>
        <v>0</v>
      </c>
      <c r="O107" s="136">
        <f t="shared" ca="1" si="27"/>
        <v>0</v>
      </c>
      <c r="P107" s="57">
        <f t="shared" ca="1" si="28"/>
        <v>0</v>
      </c>
      <c r="Q107" s="57">
        <f t="shared" ca="1" si="29"/>
        <v>0</v>
      </c>
      <c r="R107" s="16">
        <f t="shared" ca="1" si="18"/>
        <v>4.1691053753705959E-3</v>
      </c>
    </row>
    <row r="108" spans="1:18" x14ac:dyDescent="0.2">
      <c r="A108" s="116"/>
      <c r="B108" s="116"/>
      <c r="C108" s="116"/>
      <c r="D108" s="117">
        <f t="shared" si="19"/>
        <v>0</v>
      </c>
      <c r="E108" s="117">
        <f t="shared" si="19"/>
        <v>0</v>
      </c>
      <c r="F108" s="57">
        <f t="shared" si="20"/>
        <v>0</v>
      </c>
      <c r="G108" s="57">
        <f t="shared" si="20"/>
        <v>0</v>
      </c>
      <c r="H108" s="57">
        <f t="shared" si="21"/>
        <v>0</v>
      </c>
      <c r="I108" s="57">
        <f t="shared" si="22"/>
        <v>0</v>
      </c>
      <c r="J108" s="57">
        <f t="shared" si="23"/>
        <v>0</v>
      </c>
      <c r="K108" s="57">
        <f t="shared" si="24"/>
        <v>0</v>
      </c>
      <c r="L108" s="57">
        <f t="shared" si="25"/>
        <v>0</v>
      </c>
      <c r="M108" s="57">
        <f t="shared" ca="1" si="17"/>
        <v>-4.1691053753705959E-3</v>
      </c>
      <c r="N108" s="57">
        <f t="shared" ca="1" si="26"/>
        <v>0</v>
      </c>
      <c r="O108" s="136">
        <f t="shared" ca="1" si="27"/>
        <v>0</v>
      </c>
      <c r="P108" s="57">
        <f t="shared" ca="1" si="28"/>
        <v>0</v>
      </c>
      <c r="Q108" s="57">
        <f t="shared" ca="1" si="29"/>
        <v>0</v>
      </c>
      <c r="R108" s="16">
        <f t="shared" ca="1" si="18"/>
        <v>4.1691053753705959E-3</v>
      </c>
    </row>
    <row r="109" spans="1:18" x14ac:dyDescent="0.2">
      <c r="A109" s="116"/>
      <c r="B109" s="116"/>
      <c r="C109" s="116"/>
      <c r="D109" s="117">
        <f t="shared" si="19"/>
        <v>0</v>
      </c>
      <c r="E109" s="117">
        <f t="shared" si="19"/>
        <v>0</v>
      </c>
      <c r="F109" s="57">
        <f t="shared" si="20"/>
        <v>0</v>
      </c>
      <c r="G109" s="57">
        <f t="shared" si="20"/>
        <v>0</v>
      </c>
      <c r="H109" s="57">
        <f t="shared" si="21"/>
        <v>0</v>
      </c>
      <c r="I109" s="57">
        <f t="shared" si="22"/>
        <v>0</v>
      </c>
      <c r="J109" s="57">
        <f t="shared" si="23"/>
        <v>0</v>
      </c>
      <c r="K109" s="57">
        <f t="shared" si="24"/>
        <v>0</v>
      </c>
      <c r="L109" s="57">
        <f t="shared" si="25"/>
        <v>0</v>
      </c>
      <c r="M109" s="57">
        <f t="shared" ca="1" si="17"/>
        <v>-4.1691053753705959E-3</v>
      </c>
      <c r="N109" s="57">
        <f t="shared" ca="1" si="26"/>
        <v>0</v>
      </c>
      <c r="O109" s="136">
        <f t="shared" ca="1" si="27"/>
        <v>0</v>
      </c>
      <c r="P109" s="57">
        <f t="shared" ca="1" si="28"/>
        <v>0</v>
      </c>
      <c r="Q109" s="57">
        <f t="shared" ca="1" si="29"/>
        <v>0</v>
      </c>
      <c r="R109" s="16">
        <f t="shared" ca="1" si="18"/>
        <v>4.1691053753705959E-3</v>
      </c>
    </row>
    <row r="110" spans="1:18" x14ac:dyDescent="0.2">
      <c r="A110" s="116"/>
      <c r="B110" s="116"/>
      <c r="C110" s="116"/>
      <c r="D110" s="117">
        <f t="shared" si="19"/>
        <v>0</v>
      </c>
      <c r="E110" s="117">
        <f t="shared" si="19"/>
        <v>0</v>
      </c>
      <c r="F110" s="57">
        <f t="shared" si="20"/>
        <v>0</v>
      </c>
      <c r="G110" s="57">
        <f t="shared" si="20"/>
        <v>0</v>
      </c>
      <c r="H110" s="57">
        <f t="shared" si="21"/>
        <v>0</v>
      </c>
      <c r="I110" s="57">
        <f t="shared" si="22"/>
        <v>0</v>
      </c>
      <c r="J110" s="57">
        <f t="shared" si="23"/>
        <v>0</v>
      </c>
      <c r="K110" s="57">
        <f t="shared" si="24"/>
        <v>0</v>
      </c>
      <c r="L110" s="57">
        <f t="shared" si="25"/>
        <v>0</v>
      </c>
      <c r="M110" s="57">
        <f t="shared" ca="1" si="17"/>
        <v>-4.1691053753705959E-3</v>
      </c>
      <c r="N110" s="57">
        <f t="shared" ca="1" si="26"/>
        <v>0</v>
      </c>
      <c r="O110" s="136">
        <f t="shared" ca="1" si="27"/>
        <v>0</v>
      </c>
      <c r="P110" s="57">
        <f t="shared" ca="1" si="28"/>
        <v>0</v>
      </c>
      <c r="Q110" s="57">
        <f t="shared" ca="1" si="29"/>
        <v>0</v>
      </c>
      <c r="R110" s="16">
        <f t="shared" ca="1" si="18"/>
        <v>4.1691053753705959E-3</v>
      </c>
    </row>
    <row r="111" spans="1:18" x14ac:dyDescent="0.2">
      <c r="A111" s="116"/>
      <c r="B111" s="116"/>
      <c r="C111" s="116"/>
      <c r="D111" s="117">
        <f t="shared" si="19"/>
        <v>0</v>
      </c>
      <c r="E111" s="117">
        <f t="shared" si="19"/>
        <v>0</v>
      </c>
      <c r="F111" s="57">
        <f t="shared" si="20"/>
        <v>0</v>
      </c>
      <c r="G111" s="57">
        <f t="shared" si="20"/>
        <v>0</v>
      </c>
      <c r="H111" s="57">
        <f t="shared" si="21"/>
        <v>0</v>
      </c>
      <c r="I111" s="57">
        <f t="shared" si="22"/>
        <v>0</v>
      </c>
      <c r="J111" s="57">
        <f t="shared" si="23"/>
        <v>0</v>
      </c>
      <c r="K111" s="57">
        <f t="shared" si="24"/>
        <v>0</v>
      </c>
      <c r="L111" s="57">
        <f t="shared" si="25"/>
        <v>0</v>
      </c>
      <c r="M111" s="57">
        <f t="shared" ca="1" si="17"/>
        <v>-4.1691053753705959E-3</v>
      </c>
      <c r="N111" s="57">
        <f t="shared" ca="1" si="26"/>
        <v>0</v>
      </c>
      <c r="O111" s="136">
        <f t="shared" ca="1" si="27"/>
        <v>0</v>
      </c>
      <c r="P111" s="57">
        <f t="shared" ca="1" si="28"/>
        <v>0</v>
      </c>
      <c r="Q111" s="57">
        <f t="shared" ca="1" si="29"/>
        <v>0</v>
      </c>
      <c r="R111" s="16">
        <f t="shared" ca="1" si="18"/>
        <v>4.1691053753705959E-3</v>
      </c>
    </row>
    <row r="112" spans="1:18" x14ac:dyDescent="0.2">
      <c r="A112" s="116"/>
      <c r="B112" s="116"/>
      <c r="C112" s="116"/>
      <c r="D112" s="117">
        <f t="shared" si="19"/>
        <v>0</v>
      </c>
      <c r="E112" s="117">
        <f t="shared" si="19"/>
        <v>0</v>
      </c>
      <c r="F112" s="57">
        <f t="shared" si="20"/>
        <v>0</v>
      </c>
      <c r="G112" s="57">
        <f t="shared" si="20"/>
        <v>0</v>
      </c>
      <c r="H112" s="57">
        <f t="shared" si="21"/>
        <v>0</v>
      </c>
      <c r="I112" s="57">
        <f t="shared" si="22"/>
        <v>0</v>
      </c>
      <c r="J112" s="57">
        <f t="shared" si="23"/>
        <v>0</v>
      </c>
      <c r="K112" s="57">
        <f t="shared" si="24"/>
        <v>0</v>
      </c>
      <c r="L112" s="57">
        <f t="shared" si="25"/>
        <v>0</v>
      </c>
      <c r="M112" s="57">
        <f t="shared" ca="1" si="17"/>
        <v>-4.1691053753705959E-3</v>
      </c>
      <c r="N112" s="57">
        <f t="shared" ca="1" si="26"/>
        <v>0</v>
      </c>
      <c r="O112" s="136">
        <f t="shared" ca="1" si="27"/>
        <v>0</v>
      </c>
      <c r="P112" s="57">
        <f t="shared" ca="1" si="28"/>
        <v>0</v>
      </c>
      <c r="Q112" s="57">
        <f t="shared" ca="1" si="29"/>
        <v>0</v>
      </c>
      <c r="R112" s="16">
        <f t="shared" ca="1" si="18"/>
        <v>4.1691053753705959E-3</v>
      </c>
    </row>
    <row r="113" spans="1:18" x14ac:dyDescent="0.2">
      <c r="A113" s="116"/>
      <c r="B113" s="116"/>
      <c r="C113" s="116"/>
      <c r="D113" s="117">
        <f t="shared" si="19"/>
        <v>0</v>
      </c>
      <c r="E113" s="117">
        <f t="shared" si="19"/>
        <v>0</v>
      </c>
      <c r="F113" s="57">
        <f t="shared" si="20"/>
        <v>0</v>
      </c>
      <c r="G113" s="57">
        <f t="shared" si="20"/>
        <v>0</v>
      </c>
      <c r="H113" s="57">
        <f t="shared" si="21"/>
        <v>0</v>
      </c>
      <c r="I113" s="57">
        <f t="shared" si="22"/>
        <v>0</v>
      </c>
      <c r="J113" s="57">
        <f t="shared" si="23"/>
        <v>0</v>
      </c>
      <c r="K113" s="57">
        <f t="shared" si="24"/>
        <v>0</v>
      </c>
      <c r="L113" s="57">
        <f t="shared" si="25"/>
        <v>0</v>
      </c>
      <c r="M113" s="57">
        <f t="shared" ca="1" si="17"/>
        <v>-4.1691053753705959E-3</v>
      </c>
      <c r="N113" s="57">
        <f t="shared" ca="1" si="26"/>
        <v>0</v>
      </c>
      <c r="O113" s="136">
        <f t="shared" ca="1" si="27"/>
        <v>0</v>
      </c>
      <c r="P113" s="57">
        <f t="shared" ca="1" si="28"/>
        <v>0</v>
      </c>
      <c r="Q113" s="57">
        <f t="shared" ca="1" si="29"/>
        <v>0</v>
      </c>
      <c r="R113" s="16">
        <f t="shared" ca="1" si="18"/>
        <v>4.1691053753705959E-3</v>
      </c>
    </row>
    <row r="114" spans="1:18" x14ac:dyDescent="0.2">
      <c r="A114" s="116"/>
      <c r="B114" s="116"/>
      <c r="C114" s="116"/>
      <c r="D114" s="117">
        <f t="shared" si="19"/>
        <v>0</v>
      </c>
      <c r="E114" s="117">
        <f t="shared" si="19"/>
        <v>0</v>
      </c>
      <c r="F114" s="57">
        <f t="shared" si="20"/>
        <v>0</v>
      </c>
      <c r="G114" s="57">
        <f t="shared" si="20"/>
        <v>0</v>
      </c>
      <c r="H114" s="57">
        <f t="shared" si="21"/>
        <v>0</v>
      </c>
      <c r="I114" s="57">
        <f t="shared" si="22"/>
        <v>0</v>
      </c>
      <c r="J114" s="57">
        <f t="shared" si="23"/>
        <v>0</v>
      </c>
      <c r="K114" s="57">
        <f t="shared" si="24"/>
        <v>0</v>
      </c>
      <c r="L114" s="57">
        <f t="shared" si="25"/>
        <v>0</v>
      </c>
      <c r="M114" s="57">
        <f t="shared" ca="1" si="17"/>
        <v>-4.1691053753705959E-3</v>
      </c>
      <c r="N114" s="57">
        <f t="shared" ca="1" si="26"/>
        <v>0</v>
      </c>
      <c r="O114" s="136">
        <f t="shared" ca="1" si="27"/>
        <v>0</v>
      </c>
      <c r="P114" s="57">
        <f t="shared" ca="1" si="28"/>
        <v>0</v>
      </c>
      <c r="Q114" s="57">
        <f t="shared" ca="1" si="29"/>
        <v>0</v>
      </c>
      <c r="R114" s="16">
        <f t="shared" ca="1" si="18"/>
        <v>4.1691053753705959E-3</v>
      </c>
    </row>
    <row r="115" spans="1:18" x14ac:dyDescent="0.2">
      <c r="A115" s="116"/>
      <c r="B115" s="116"/>
      <c r="C115" s="116"/>
      <c r="D115" s="117">
        <f t="shared" si="19"/>
        <v>0</v>
      </c>
      <c r="E115" s="117">
        <f t="shared" si="19"/>
        <v>0</v>
      </c>
      <c r="F115" s="57">
        <f t="shared" si="20"/>
        <v>0</v>
      </c>
      <c r="G115" s="57">
        <f t="shared" si="20"/>
        <v>0</v>
      </c>
      <c r="H115" s="57">
        <f t="shared" si="21"/>
        <v>0</v>
      </c>
      <c r="I115" s="57">
        <f t="shared" si="22"/>
        <v>0</v>
      </c>
      <c r="J115" s="57">
        <f t="shared" si="23"/>
        <v>0</v>
      </c>
      <c r="K115" s="57">
        <f t="shared" si="24"/>
        <v>0</v>
      </c>
      <c r="L115" s="57">
        <f t="shared" si="25"/>
        <v>0</v>
      </c>
      <c r="M115" s="57">
        <f t="shared" ca="1" si="17"/>
        <v>-4.1691053753705959E-3</v>
      </c>
      <c r="N115" s="57">
        <f t="shared" ca="1" si="26"/>
        <v>0</v>
      </c>
      <c r="O115" s="136">
        <f t="shared" ca="1" si="27"/>
        <v>0</v>
      </c>
      <c r="P115" s="57">
        <f t="shared" ca="1" si="28"/>
        <v>0</v>
      </c>
      <c r="Q115" s="57">
        <f t="shared" ca="1" si="29"/>
        <v>0</v>
      </c>
      <c r="R115" s="16">
        <f t="shared" ca="1" si="18"/>
        <v>4.1691053753705959E-3</v>
      </c>
    </row>
    <row r="116" spans="1:18" x14ac:dyDescent="0.2">
      <c r="A116" s="116"/>
      <c r="B116" s="116"/>
      <c r="C116" s="116"/>
      <c r="D116" s="117">
        <f t="shared" si="19"/>
        <v>0</v>
      </c>
      <c r="E116" s="117">
        <f t="shared" si="19"/>
        <v>0</v>
      </c>
      <c r="F116" s="57">
        <f t="shared" si="20"/>
        <v>0</v>
      </c>
      <c r="G116" s="57">
        <f t="shared" si="20"/>
        <v>0</v>
      </c>
      <c r="H116" s="57">
        <f t="shared" si="21"/>
        <v>0</v>
      </c>
      <c r="I116" s="57">
        <f t="shared" si="22"/>
        <v>0</v>
      </c>
      <c r="J116" s="57">
        <f t="shared" si="23"/>
        <v>0</v>
      </c>
      <c r="K116" s="57">
        <f t="shared" si="24"/>
        <v>0</v>
      </c>
      <c r="L116" s="57">
        <f t="shared" si="25"/>
        <v>0</v>
      </c>
      <c r="M116" s="57">
        <f t="shared" ca="1" si="17"/>
        <v>-4.1691053753705959E-3</v>
      </c>
      <c r="N116" s="57">
        <f t="shared" ca="1" si="26"/>
        <v>0</v>
      </c>
      <c r="O116" s="136">
        <f t="shared" ca="1" si="27"/>
        <v>0</v>
      </c>
      <c r="P116" s="57">
        <f t="shared" ca="1" si="28"/>
        <v>0</v>
      </c>
      <c r="Q116" s="57">
        <f t="shared" ca="1" si="29"/>
        <v>0</v>
      </c>
      <c r="R116" s="16">
        <f t="shared" ca="1" si="18"/>
        <v>4.1691053753705959E-3</v>
      </c>
    </row>
    <row r="117" spans="1:18" x14ac:dyDescent="0.2">
      <c r="A117" s="116"/>
      <c r="B117" s="116"/>
      <c r="C117" s="116"/>
      <c r="D117" s="117">
        <f t="shared" si="19"/>
        <v>0</v>
      </c>
      <c r="E117" s="117">
        <f t="shared" si="19"/>
        <v>0</v>
      </c>
      <c r="F117" s="57">
        <f t="shared" si="20"/>
        <v>0</v>
      </c>
      <c r="G117" s="57">
        <f t="shared" si="20"/>
        <v>0</v>
      </c>
      <c r="H117" s="57">
        <f t="shared" si="21"/>
        <v>0</v>
      </c>
      <c r="I117" s="57">
        <f t="shared" si="22"/>
        <v>0</v>
      </c>
      <c r="J117" s="57">
        <f t="shared" si="23"/>
        <v>0</v>
      </c>
      <c r="K117" s="57">
        <f t="shared" si="24"/>
        <v>0</v>
      </c>
      <c r="L117" s="57">
        <f t="shared" si="25"/>
        <v>0</v>
      </c>
      <c r="M117" s="57">
        <f t="shared" ca="1" si="17"/>
        <v>-4.1691053753705959E-3</v>
      </c>
      <c r="N117" s="57">
        <f t="shared" ca="1" si="26"/>
        <v>0</v>
      </c>
      <c r="O117" s="136">
        <f t="shared" ca="1" si="27"/>
        <v>0</v>
      </c>
      <c r="P117" s="57">
        <f t="shared" ca="1" si="28"/>
        <v>0</v>
      </c>
      <c r="Q117" s="57">
        <f t="shared" ca="1" si="29"/>
        <v>0</v>
      </c>
      <c r="R117" s="16">
        <f t="shared" ca="1" si="18"/>
        <v>4.1691053753705959E-3</v>
      </c>
    </row>
    <row r="118" spans="1:18" x14ac:dyDescent="0.2">
      <c r="A118" s="116"/>
      <c r="B118" s="116"/>
      <c r="C118" s="116"/>
      <c r="D118" s="117">
        <f t="shared" si="19"/>
        <v>0</v>
      </c>
      <c r="E118" s="117">
        <f t="shared" si="19"/>
        <v>0</v>
      </c>
      <c r="F118" s="57">
        <f t="shared" si="20"/>
        <v>0</v>
      </c>
      <c r="G118" s="57">
        <f t="shared" si="20"/>
        <v>0</v>
      </c>
      <c r="H118" s="57">
        <f t="shared" si="21"/>
        <v>0</v>
      </c>
      <c r="I118" s="57">
        <f t="shared" si="22"/>
        <v>0</v>
      </c>
      <c r="J118" s="57">
        <f t="shared" si="23"/>
        <v>0</v>
      </c>
      <c r="K118" s="57">
        <f t="shared" si="24"/>
        <v>0</v>
      </c>
      <c r="L118" s="57">
        <f t="shared" si="25"/>
        <v>0</v>
      </c>
      <c r="M118" s="57">
        <f t="shared" ca="1" si="17"/>
        <v>-4.1691053753705959E-3</v>
      </c>
      <c r="N118" s="57">
        <f t="shared" ca="1" si="26"/>
        <v>0</v>
      </c>
      <c r="O118" s="136">
        <f t="shared" ca="1" si="27"/>
        <v>0</v>
      </c>
      <c r="P118" s="57">
        <f t="shared" ca="1" si="28"/>
        <v>0</v>
      </c>
      <c r="Q118" s="57">
        <f t="shared" ca="1" si="29"/>
        <v>0</v>
      </c>
      <c r="R118" s="16">
        <f t="shared" ca="1" si="18"/>
        <v>4.1691053753705959E-3</v>
      </c>
    </row>
    <row r="119" spans="1:18" x14ac:dyDescent="0.2">
      <c r="A119" s="116"/>
      <c r="B119" s="116"/>
      <c r="C119" s="116"/>
      <c r="D119" s="117">
        <f t="shared" si="19"/>
        <v>0</v>
      </c>
      <c r="E119" s="117">
        <f t="shared" si="19"/>
        <v>0</v>
      </c>
      <c r="F119" s="57">
        <f t="shared" si="20"/>
        <v>0</v>
      </c>
      <c r="G119" s="57">
        <f t="shared" si="20"/>
        <v>0</v>
      </c>
      <c r="H119" s="57">
        <f t="shared" si="21"/>
        <v>0</v>
      </c>
      <c r="I119" s="57">
        <f t="shared" si="22"/>
        <v>0</v>
      </c>
      <c r="J119" s="57">
        <f t="shared" si="23"/>
        <v>0</v>
      </c>
      <c r="K119" s="57">
        <f t="shared" si="24"/>
        <v>0</v>
      </c>
      <c r="L119" s="57">
        <f t="shared" si="25"/>
        <v>0</v>
      </c>
      <c r="M119" s="57">
        <f t="shared" ca="1" si="17"/>
        <v>-4.1691053753705959E-3</v>
      </c>
      <c r="N119" s="57">
        <f t="shared" ca="1" si="26"/>
        <v>0</v>
      </c>
      <c r="O119" s="136">
        <f t="shared" ca="1" si="27"/>
        <v>0</v>
      </c>
      <c r="P119" s="57">
        <f t="shared" ca="1" si="28"/>
        <v>0</v>
      </c>
      <c r="Q119" s="57">
        <f t="shared" ca="1" si="29"/>
        <v>0</v>
      </c>
      <c r="R119" s="16">
        <f t="shared" ca="1" si="18"/>
        <v>4.1691053753705959E-3</v>
      </c>
    </row>
    <row r="120" spans="1:18" x14ac:dyDescent="0.2">
      <c r="A120" s="116"/>
      <c r="B120" s="116"/>
      <c r="C120" s="116"/>
      <c r="D120" s="117">
        <f t="shared" si="19"/>
        <v>0</v>
      </c>
      <c r="E120" s="117">
        <f t="shared" si="19"/>
        <v>0</v>
      </c>
      <c r="F120" s="57">
        <f t="shared" si="20"/>
        <v>0</v>
      </c>
      <c r="G120" s="57">
        <f t="shared" si="20"/>
        <v>0</v>
      </c>
      <c r="H120" s="57">
        <f t="shared" si="21"/>
        <v>0</v>
      </c>
      <c r="I120" s="57">
        <f t="shared" si="22"/>
        <v>0</v>
      </c>
      <c r="J120" s="57">
        <f t="shared" si="23"/>
        <v>0</v>
      </c>
      <c r="K120" s="57">
        <f t="shared" si="24"/>
        <v>0</v>
      </c>
      <c r="L120" s="57">
        <f t="shared" si="25"/>
        <v>0</v>
      </c>
      <c r="M120" s="57">
        <f t="shared" ca="1" si="17"/>
        <v>-4.1691053753705959E-3</v>
      </c>
      <c r="N120" s="57">
        <f t="shared" ca="1" si="26"/>
        <v>0</v>
      </c>
      <c r="O120" s="136">
        <f t="shared" ca="1" si="27"/>
        <v>0</v>
      </c>
      <c r="P120" s="57">
        <f t="shared" ca="1" si="28"/>
        <v>0</v>
      </c>
      <c r="Q120" s="57">
        <f t="shared" ca="1" si="29"/>
        <v>0</v>
      </c>
      <c r="R120" s="16">
        <f t="shared" ca="1" si="18"/>
        <v>4.1691053753705959E-3</v>
      </c>
    </row>
    <row r="121" spans="1:18" x14ac:dyDescent="0.2">
      <c r="A121" s="116"/>
      <c r="B121" s="116"/>
      <c r="C121" s="116"/>
      <c r="D121" s="117">
        <f t="shared" si="19"/>
        <v>0</v>
      </c>
      <c r="E121" s="117">
        <f t="shared" si="19"/>
        <v>0</v>
      </c>
      <c r="F121" s="57">
        <f t="shared" si="20"/>
        <v>0</v>
      </c>
      <c r="G121" s="57">
        <f t="shared" si="20"/>
        <v>0</v>
      </c>
      <c r="H121" s="57">
        <f t="shared" si="21"/>
        <v>0</v>
      </c>
      <c r="I121" s="57">
        <f t="shared" si="22"/>
        <v>0</v>
      </c>
      <c r="J121" s="57">
        <f t="shared" si="23"/>
        <v>0</v>
      </c>
      <c r="K121" s="57">
        <f t="shared" si="24"/>
        <v>0</v>
      </c>
      <c r="L121" s="57">
        <f t="shared" si="25"/>
        <v>0</v>
      </c>
      <c r="M121" s="57">
        <f t="shared" ca="1" si="17"/>
        <v>-4.1691053753705959E-3</v>
      </c>
      <c r="N121" s="57">
        <f t="shared" ca="1" si="26"/>
        <v>0</v>
      </c>
      <c r="O121" s="136">
        <f t="shared" ca="1" si="27"/>
        <v>0</v>
      </c>
      <c r="P121" s="57">
        <f t="shared" ca="1" si="28"/>
        <v>0</v>
      </c>
      <c r="Q121" s="57">
        <f t="shared" ca="1" si="29"/>
        <v>0</v>
      </c>
      <c r="R121" s="16">
        <f t="shared" ca="1" si="18"/>
        <v>4.1691053753705959E-3</v>
      </c>
    </row>
    <row r="122" spans="1:18" x14ac:dyDescent="0.2">
      <c r="A122" s="116"/>
      <c r="B122" s="116"/>
      <c r="C122" s="116"/>
      <c r="D122" s="117">
        <f t="shared" si="19"/>
        <v>0</v>
      </c>
      <c r="E122" s="117">
        <f t="shared" si="19"/>
        <v>0</v>
      </c>
      <c r="F122" s="57">
        <f t="shared" si="20"/>
        <v>0</v>
      </c>
      <c r="G122" s="57">
        <f t="shared" si="20"/>
        <v>0</v>
      </c>
      <c r="H122" s="57">
        <f t="shared" si="21"/>
        <v>0</v>
      </c>
      <c r="I122" s="57">
        <f t="shared" si="22"/>
        <v>0</v>
      </c>
      <c r="J122" s="57">
        <f t="shared" si="23"/>
        <v>0</v>
      </c>
      <c r="K122" s="57">
        <f t="shared" si="24"/>
        <v>0</v>
      </c>
      <c r="L122" s="57">
        <f t="shared" si="25"/>
        <v>0</v>
      </c>
      <c r="M122" s="57">
        <f t="shared" ca="1" si="17"/>
        <v>-4.1691053753705959E-3</v>
      </c>
      <c r="N122" s="57">
        <f t="shared" ca="1" si="26"/>
        <v>0</v>
      </c>
      <c r="O122" s="136">
        <f t="shared" ca="1" si="27"/>
        <v>0</v>
      </c>
      <c r="P122" s="57">
        <f t="shared" ca="1" si="28"/>
        <v>0</v>
      </c>
      <c r="Q122" s="57">
        <f t="shared" ca="1" si="29"/>
        <v>0</v>
      </c>
      <c r="R122" s="16">
        <f t="shared" ca="1" si="18"/>
        <v>4.1691053753705959E-3</v>
      </c>
    </row>
    <row r="123" spans="1:18" x14ac:dyDescent="0.2">
      <c r="A123" s="116"/>
      <c r="B123" s="116"/>
      <c r="C123" s="116"/>
      <c r="D123" s="117">
        <f t="shared" si="19"/>
        <v>0</v>
      </c>
      <c r="E123" s="117">
        <f t="shared" si="19"/>
        <v>0</v>
      </c>
      <c r="F123" s="57">
        <f t="shared" si="20"/>
        <v>0</v>
      </c>
      <c r="G123" s="57">
        <f t="shared" si="20"/>
        <v>0</v>
      </c>
      <c r="H123" s="57">
        <f t="shared" si="21"/>
        <v>0</v>
      </c>
      <c r="I123" s="57">
        <f t="shared" si="22"/>
        <v>0</v>
      </c>
      <c r="J123" s="57">
        <f t="shared" si="23"/>
        <v>0</v>
      </c>
      <c r="K123" s="57">
        <f t="shared" si="24"/>
        <v>0</v>
      </c>
      <c r="L123" s="57">
        <f t="shared" si="25"/>
        <v>0</v>
      </c>
      <c r="M123" s="57">
        <f t="shared" ca="1" si="17"/>
        <v>-4.1691053753705959E-3</v>
      </c>
      <c r="N123" s="57">
        <f t="shared" ca="1" si="26"/>
        <v>0</v>
      </c>
      <c r="O123" s="136">
        <f t="shared" ca="1" si="27"/>
        <v>0</v>
      </c>
      <c r="P123" s="57">
        <f t="shared" ca="1" si="28"/>
        <v>0</v>
      </c>
      <c r="Q123" s="57">
        <f t="shared" ca="1" si="29"/>
        <v>0</v>
      </c>
      <c r="R123" s="16">
        <f t="shared" ca="1" si="18"/>
        <v>4.1691053753705959E-3</v>
      </c>
    </row>
    <row r="124" spans="1:18" x14ac:dyDescent="0.2">
      <c r="A124" s="116"/>
      <c r="B124" s="116"/>
      <c r="C124" s="116"/>
      <c r="D124" s="117">
        <f t="shared" si="19"/>
        <v>0</v>
      </c>
      <c r="E124" s="117">
        <f t="shared" si="19"/>
        <v>0</v>
      </c>
      <c r="F124" s="57">
        <f t="shared" si="20"/>
        <v>0</v>
      </c>
      <c r="G124" s="57">
        <f t="shared" si="20"/>
        <v>0</v>
      </c>
      <c r="H124" s="57">
        <f t="shared" si="21"/>
        <v>0</v>
      </c>
      <c r="I124" s="57">
        <f t="shared" si="22"/>
        <v>0</v>
      </c>
      <c r="J124" s="57">
        <f t="shared" si="23"/>
        <v>0</v>
      </c>
      <c r="K124" s="57">
        <f t="shared" si="24"/>
        <v>0</v>
      </c>
      <c r="L124" s="57">
        <f t="shared" si="25"/>
        <v>0</v>
      </c>
      <c r="M124" s="57">
        <f t="shared" ca="1" si="17"/>
        <v>-4.1691053753705959E-3</v>
      </c>
      <c r="N124" s="57">
        <f t="shared" ca="1" si="26"/>
        <v>0</v>
      </c>
      <c r="O124" s="136">
        <f t="shared" ca="1" si="27"/>
        <v>0</v>
      </c>
      <c r="P124" s="57">
        <f t="shared" ca="1" si="28"/>
        <v>0</v>
      </c>
      <c r="Q124" s="57">
        <f t="shared" ca="1" si="29"/>
        <v>0</v>
      </c>
      <c r="R124" s="16">
        <f t="shared" ca="1" si="18"/>
        <v>4.1691053753705959E-3</v>
      </c>
    </row>
    <row r="125" spans="1:18" x14ac:dyDescent="0.2">
      <c r="A125" s="116"/>
      <c r="B125" s="116"/>
      <c r="C125" s="116"/>
      <c r="D125" s="117">
        <f t="shared" si="19"/>
        <v>0</v>
      </c>
      <c r="E125" s="117">
        <f t="shared" si="19"/>
        <v>0</v>
      </c>
      <c r="F125" s="57">
        <f t="shared" si="20"/>
        <v>0</v>
      </c>
      <c r="G125" s="57">
        <f t="shared" si="20"/>
        <v>0</v>
      </c>
      <c r="H125" s="57">
        <f t="shared" si="21"/>
        <v>0</v>
      </c>
      <c r="I125" s="57">
        <f t="shared" si="22"/>
        <v>0</v>
      </c>
      <c r="J125" s="57">
        <f t="shared" si="23"/>
        <v>0</v>
      </c>
      <c r="K125" s="57">
        <f t="shared" si="24"/>
        <v>0</v>
      </c>
      <c r="L125" s="57">
        <f t="shared" si="25"/>
        <v>0</v>
      </c>
      <c r="M125" s="57">
        <f t="shared" ca="1" si="17"/>
        <v>-4.1691053753705959E-3</v>
      </c>
      <c r="N125" s="57">
        <f t="shared" ca="1" si="26"/>
        <v>0</v>
      </c>
      <c r="O125" s="136">
        <f t="shared" ca="1" si="27"/>
        <v>0</v>
      </c>
      <c r="P125" s="57">
        <f t="shared" ca="1" si="28"/>
        <v>0</v>
      </c>
      <c r="Q125" s="57">
        <f t="shared" ca="1" si="29"/>
        <v>0</v>
      </c>
      <c r="R125" s="16">
        <f t="shared" ca="1" si="18"/>
        <v>4.1691053753705959E-3</v>
      </c>
    </row>
    <row r="126" spans="1:18" x14ac:dyDescent="0.2">
      <c r="A126" s="116"/>
      <c r="B126" s="116"/>
      <c r="C126" s="116"/>
      <c r="D126" s="117">
        <f t="shared" si="19"/>
        <v>0</v>
      </c>
      <c r="E126" s="117">
        <f t="shared" si="19"/>
        <v>0</v>
      </c>
      <c r="F126" s="57">
        <f t="shared" si="20"/>
        <v>0</v>
      </c>
      <c r="G126" s="57">
        <f t="shared" si="20"/>
        <v>0</v>
      </c>
      <c r="H126" s="57">
        <f t="shared" si="21"/>
        <v>0</v>
      </c>
      <c r="I126" s="57">
        <f t="shared" si="22"/>
        <v>0</v>
      </c>
      <c r="J126" s="57">
        <f t="shared" si="23"/>
        <v>0</v>
      </c>
      <c r="K126" s="57">
        <f t="shared" si="24"/>
        <v>0</v>
      </c>
      <c r="L126" s="57">
        <f t="shared" si="25"/>
        <v>0</v>
      </c>
      <c r="M126" s="57">
        <f t="shared" ca="1" si="17"/>
        <v>-4.1691053753705959E-3</v>
      </c>
      <c r="N126" s="57">
        <f t="shared" ca="1" si="26"/>
        <v>0</v>
      </c>
      <c r="O126" s="136">
        <f t="shared" ca="1" si="27"/>
        <v>0</v>
      </c>
      <c r="P126" s="57">
        <f t="shared" ca="1" si="28"/>
        <v>0</v>
      </c>
      <c r="Q126" s="57">
        <f t="shared" ca="1" si="29"/>
        <v>0</v>
      </c>
      <c r="R126" s="16">
        <f t="shared" ca="1" si="18"/>
        <v>4.1691053753705959E-3</v>
      </c>
    </row>
    <row r="127" spans="1:18" x14ac:dyDescent="0.2">
      <c r="A127" s="116"/>
      <c r="B127" s="116"/>
      <c r="C127" s="116"/>
      <c r="D127" s="117">
        <f t="shared" si="19"/>
        <v>0</v>
      </c>
      <c r="E127" s="117">
        <f t="shared" si="19"/>
        <v>0</v>
      </c>
      <c r="F127" s="57">
        <f t="shared" si="20"/>
        <v>0</v>
      </c>
      <c r="G127" s="57">
        <f t="shared" si="20"/>
        <v>0</v>
      </c>
      <c r="H127" s="57">
        <f t="shared" si="21"/>
        <v>0</v>
      </c>
      <c r="I127" s="57">
        <f t="shared" si="22"/>
        <v>0</v>
      </c>
      <c r="J127" s="57">
        <f t="shared" si="23"/>
        <v>0</v>
      </c>
      <c r="K127" s="57">
        <f t="shared" si="24"/>
        <v>0</v>
      </c>
      <c r="L127" s="57">
        <f t="shared" si="25"/>
        <v>0</v>
      </c>
      <c r="M127" s="57">
        <f t="shared" ca="1" si="17"/>
        <v>-4.1691053753705959E-3</v>
      </c>
      <c r="N127" s="57">
        <f t="shared" ca="1" si="26"/>
        <v>0</v>
      </c>
      <c r="O127" s="136">
        <f t="shared" ca="1" si="27"/>
        <v>0</v>
      </c>
      <c r="P127" s="57">
        <f t="shared" ca="1" si="28"/>
        <v>0</v>
      </c>
      <c r="Q127" s="57">
        <f t="shared" ca="1" si="29"/>
        <v>0</v>
      </c>
      <c r="R127" s="16">
        <f t="shared" ca="1" si="18"/>
        <v>4.1691053753705959E-3</v>
      </c>
    </row>
    <row r="128" spans="1:18" x14ac:dyDescent="0.2">
      <c r="A128" s="116"/>
      <c r="B128" s="116"/>
      <c r="C128" s="116"/>
      <c r="D128" s="117">
        <f t="shared" si="19"/>
        <v>0</v>
      </c>
      <c r="E128" s="117">
        <f t="shared" si="19"/>
        <v>0</v>
      </c>
      <c r="F128" s="57">
        <f t="shared" si="20"/>
        <v>0</v>
      </c>
      <c r="G128" s="57">
        <f t="shared" si="20"/>
        <v>0</v>
      </c>
      <c r="H128" s="57">
        <f t="shared" si="21"/>
        <v>0</v>
      </c>
      <c r="I128" s="57">
        <f t="shared" si="22"/>
        <v>0</v>
      </c>
      <c r="J128" s="57">
        <f t="shared" si="23"/>
        <v>0</v>
      </c>
      <c r="K128" s="57">
        <f t="shared" si="24"/>
        <v>0</v>
      </c>
      <c r="L128" s="57">
        <f t="shared" si="25"/>
        <v>0</v>
      </c>
      <c r="M128" s="57">
        <f t="shared" ca="1" si="17"/>
        <v>-4.1691053753705959E-3</v>
      </c>
      <c r="N128" s="57">
        <f t="shared" ca="1" si="26"/>
        <v>0</v>
      </c>
      <c r="O128" s="136">
        <f t="shared" ca="1" si="27"/>
        <v>0</v>
      </c>
      <c r="P128" s="57">
        <f t="shared" ca="1" si="28"/>
        <v>0</v>
      </c>
      <c r="Q128" s="57">
        <f t="shared" ca="1" si="29"/>
        <v>0</v>
      </c>
      <c r="R128" s="16">
        <f t="shared" ca="1" si="18"/>
        <v>4.1691053753705959E-3</v>
      </c>
    </row>
    <row r="129" spans="1:18" x14ac:dyDescent="0.2">
      <c r="A129" s="116"/>
      <c r="B129" s="116"/>
      <c r="C129" s="116"/>
      <c r="D129" s="117">
        <f t="shared" si="19"/>
        <v>0</v>
      </c>
      <c r="E129" s="117">
        <f t="shared" si="19"/>
        <v>0</v>
      </c>
      <c r="F129" s="57">
        <f t="shared" si="20"/>
        <v>0</v>
      </c>
      <c r="G129" s="57">
        <f t="shared" si="20"/>
        <v>0</v>
      </c>
      <c r="H129" s="57">
        <f t="shared" si="21"/>
        <v>0</v>
      </c>
      <c r="I129" s="57">
        <f t="shared" si="22"/>
        <v>0</v>
      </c>
      <c r="J129" s="57">
        <f t="shared" si="23"/>
        <v>0</v>
      </c>
      <c r="K129" s="57">
        <f t="shared" si="24"/>
        <v>0</v>
      </c>
      <c r="L129" s="57">
        <f t="shared" si="25"/>
        <v>0</v>
      </c>
      <c r="M129" s="57">
        <f t="shared" ca="1" si="17"/>
        <v>-4.1691053753705959E-3</v>
      </c>
      <c r="N129" s="57">
        <f t="shared" ca="1" si="26"/>
        <v>0</v>
      </c>
      <c r="O129" s="136">
        <f t="shared" ca="1" si="27"/>
        <v>0</v>
      </c>
      <c r="P129" s="57">
        <f t="shared" ca="1" si="28"/>
        <v>0</v>
      </c>
      <c r="Q129" s="57">
        <f t="shared" ca="1" si="29"/>
        <v>0</v>
      </c>
      <c r="R129" s="16">
        <f t="shared" ca="1" si="18"/>
        <v>4.1691053753705959E-3</v>
      </c>
    </row>
    <row r="130" spans="1:18" x14ac:dyDescent="0.2">
      <c r="A130" s="116"/>
      <c r="B130" s="116"/>
      <c r="C130" s="116"/>
      <c r="D130" s="117">
        <f t="shared" si="19"/>
        <v>0</v>
      </c>
      <c r="E130" s="117">
        <f t="shared" si="19"/>
        <v>0</v>
      </c>
      <c r="F130" s="57">
        <f t="shared" si="20"/>
        <v>0</v>
      </c>
      <c r="G130" s="57">
        <f t="shared" si="20"/>
        <v>0</v>
      </c>
      <c r="H130" s="57">
        <f t="shared" si="21"/>
        <v>0</v>
      </c>
      <c r="I130" s="57">
        <f t="shared" si="22"/>
        <v>0</v>
      </c>
      <c r="J130" s="57">
        <f t="shared" si="23"/>
        <v>0</v>
      </c>
      <c r="K130" s="57">
        <f t="shared" si="24"/>
        <v>0</v>
      </c>
      <c r="L130" s="57">
        <f t="shared" si="25"/>
        <v>0</v>
      </c>
      <c r="M130" s="57">
        <f t="shared" ca="1" si="17"/>
        <v>-4.1691053753705959E-3</v>
      </c>
      <c r="N130" s="57">
        <f t="shared" ca="1" si="26"/>
        <v>0</v>
      </c>
      <c r="O130" s="136">
        <f t="shared" ca="1" si="27"/>
        <v>0</v>
      </c>
      <c r="P130" s="57">
        <f t="shared" ca="1" si="28"/>
        <v>0</v>
      </c>
      <c r="Q130" s="57">
        <f t="shared" ca="1" si="29"/>
        <v>0</v>
      </c>
      <c r="R130" s="16">
        <f t="shared" ca="1" si="18"/>
        <v>4.1691053753705959E-3</v>
      </c>
    </row>
    <row r="131" spans="1:18" x14ac:dyDescent="0.2">
      <c r="A131" s="116"/>
      <c r="B131" s="116"/>
      <c r="C131" s="116"/>
      <c r="D131" s="117">
        <f t="shared" si="19"/>
        <v>0</v>
      </c>
      <c r="E131" s="117">
        <f t="shared" si="19"/>
        <v>0</v>
      </c>
      <c r="F131" s="57">
        <f t="shared" si="20"/>
        <v>0</v>
      </c>
      <c r="G131" s="57">
        <f t="shared" si="20"/>
        <v>0</v>
      </c>
      <c r="H131" s="57">
        <f t="shared" si="21"/>
        <v>0</v>
      </c>
      <c r="I131" s="57">
        <f t="shared" si="22"/>
        <v>0</v>
      </c>
      <c r="J131" s="57">
        <f t="shared" si="23"/>
        <v>0</v>
      </c>
      <c r="K131" s="57">
        <f t="shared" si="24"/>
        <v>0</v>
      </c>
      <c r="L131" s="57">
        <f t="shared" si="25"/>
        <v>0</v>
      </c>
      <c r="M131" s="57">
        <f t="shared" ca="1" si="17"/>
        <v>-4.1691053753705959E-3</v>
      </c>
      <c r="N131" s="57">
        <f t="shared" ca="1" si="26"/>
        <v>0</v>
      </c>
      <c r="O131" s="136">
        <f t="shared" ca="1" si="27"/>
        <v>0</v>
      </c>
      <c r="P131" s="57">
        <f t="shared" ca="1" si="28"/>
        <v>0</v>
      </c>
      <c r="Q131" s="57">
        <f t="shared" ca="1" si="29"/>
        <v>0</v>
      </c>
      <c r="R131" s="16">
        <f t="shared" ca="1" si="18"/>
        <v>4.1691053753705959E-3</v>
      </c>
    </row>
    <row r="132" spans="1:18" x14ac:dyDescent="0.2">
      <c r="A132" s="116"/>
      <c r="B132" s="116"/>
      <c r="C132" s="116"/>
      <c r="D132" s="117">
        <f t="shared" si="19"/>
        <v>0</v>
      </c>
      <c r="E132" s="117">
        <f t="shared" si="19"/>
        <v>0</v>
      </c>
      <c r="F132" s="57">
        <f t="shared" si="20"/>
        <v>0</v>
      </c>
      <c r="G132" s="57">
        <f t="shared" si="20"/>
        <v>0</v>
      </c>
      <c r="H132" s="57">
        <f t="shared" si="21"/>
        <v>0</v>
      </c>
      <c r="I132" s="57">
        <f t="shared" si="22"/>
        <v>0</v>
      </c>
      <c r="J132" s="57">
        <f t="shared" si="23"/>
        <v>0</v>
      </c>
      <c r="K132" s="57">
        <f t="shared" si="24"/>
        <v>0</v>
      </c>
      <c r="L132" s="57">
        <f t="shared" si="25"/>
        <v>0</v>
      </c>
      <c r="M132" s="57">
        <f t="shared" ca="1" si="17"/>
        <v>-4.1691053753705959E-3</v>
      </c>
      <c r="N132" s="57">
        <f t="shared" ca="1" si="26"/>
        <v>0</v>
      </c>
      <c r="O132" s="136">
        <f t="shared" ca="1" si="27"/>
        <v>0</v>
      </c>
      <c r="P132" s="57">
        <f t="shared" ca="1" si="28"/>
        <v>0</v>
      </c>
      <c r="Q132" s="57">
        <f t="shared" ca="1" si="29"/>
        <v>0</v>
      </c>
      <c r="R132" s="16">
        <f t="shared" ca="1" si="18"/>
        <v>4.1691053753705959E-3</v>
      </c>
    </row>
    <row r="133" spans="1:18" x14ac:dyDescent="0.2">
      <c r="A133" s="116"/>
      <c r="B133" s="116"/>
      <c r="C133" s="116"/>
      <c r="D133" s="117">
        <f t="shared" si="19"/>
        <v>0</v>
      </c>
      <c r="E133" s="117">
        <f t="shared" si="19"/>
        <v>0</v>
      </c>
      <c r="F133" s="57">
        <f t="shared" si="20"/>
        <v>0</v>
      </c>
      <c r="G133" s="57">
        <f t="shared" si="20"/>
        <v>0</v>
      </c>
      <c r="H133" s="57">
        <f t="shared" si="21"/>
        <v>0</v>
      </c>
      <c r="I133" s="57">
        <f t="shared" si="22"/>
        <v>0</v>
      </c>
      <c r="J133" s="57">
        <f t="shared" si="23"/>
        <v>0</v>
      </c>
      <c r="K133" s="57">
        <f t="shared" si="24"/>
        <v>0</v>
      </c>
      <c r="L133" s="57">
        <f t="shared" si="25"/>
        <v>0</v>
      </c>
      <c r="M133" s="57">
        <f t="shared" ca="1" si="17"/>
        <v>-4.1691053753705959E-3</v>
      </c>
      <c r="N133" s="57">
        <f t="shared" ca="1" si="26"/>
        <v>0</v>
      </c>
      <c r="O133" s="136">
        <f t="shared" ca="1" si="27"/>
        <v>0</v>
      </c>
      <c r="P133" s="57">
        <f t="shared" ca="1" si="28"/>
        <v>0</v>
      </c>
      <c r="Q133" s="57">
        <f t="shared" ca="1" si="29"/>
        <v>0</v>
      </c>
      <c r="R133" s="16">
        <f t="shared" ca="1" si="18"/>
        <v>4.1691053753705959E-3</v>
      </c>
    </row>
    <row r="134" spans="1:18" x14ac:dyDescent="0.2">
      <c r="A134" s="116"/>
      <c r="B134" s="116"/>
      <c r="C134" s="116"/>
      <c r="D134" s="117">
        <f t="shared" si="19"/>
        <v>0</v>
      </c>
      <c r="E134" s="117">
        <f t="shared" si="19"/>
        <v>0</v>
      </c>
      <c r="F134" s="57">
        <f t="shared" si="20"/>
        <v>0</v>
      </c>
      <c r="G134" s="57">
        <f t="shared" si="20"/>
        <v>0</v>
      </c>
      <c r="H134" s="57">
        <f t="shared" si="21"/>
        <v>0</v>
      </c>
      <c r="I134" s="57">
        <f t="shared" si="22"/>
        <v>0</v>
      </c>
      <c r="J134" s="57">
        <f t="shared" si="23"/>
        <v>0</v>
      </c>
      <c r="K134" s="57">
        <f t="shared" si="24"/>
        <v>0</v>
      </c>
      <c r="L134" s="57">
        <f t="shared" si="25"/>
        <v>0</v>
      </c>
      <c r="M134" s="57">
        <f t="shared" ca="1" si="17"/>
        <v>-4.1691053753705959E-3</v>
      </c>
      <c r="N134" s="57">
        <f t="shared" ca="1" si="26"/>
        <v>0</v>
      </c>
      <c r="O134" s="136">
        <f t="shared" ca="1" si="27"/>
        <v>0</v>
      </c>
      <c r="P134" s="57">
        <f t="shared" ca="1" si="28"/>
        <v>0</v>
      </c>
      <c r="Q134" s="57">
        <f t="shared" ca="1" si="29"/>
        <v>0</v>
      </c>
      <c r="R134" s="16">
        <f t="shared" ca="1" si="18"/>
        <v>4.1691053753705959E-3</v>
      </c>
    </row>
    <row r="135" spans="1:18" x14ac:dyDescent="0.2">
      <c r="A135" s="116"/>
      <c r="B135" s="116"/>
      <c r="C135" s="116"/>
      <c r="D135" s="117">
        <f t="shared" si="19"/>
        <v>0</v>
      </c>
      <c r="E135" s="117">
        <f t="shared" si="19"/>
        <v>0</v>
      </c>
      <c r="F135" s="57">
        <f t="shared" si="20"/>
        <v>0</v>
      </c>
      <c r="G135" s="57">
        <f t="shared" si="20"/>
        <v>0</v>
      </c>
      <c r="H135" s="57">
        <f t="shared" si="21"/>
        <v>0</v>
      </c>
      <c r="I135" s="57">
        <f t="shared" si="22"/>
        <v>0</v>
      </c>
      <c r="J135" s="57">
        <f t="shared" si="23"/>
        <v>0</v>
      </c>
      <c r="K135" s="57">
        <f t="shared" si="24"/>
        <v>0</v>
      </c>
      <c r="L135" s="57">
        <f t="shared" si="25"/>
        <v>0</v>
      </c>
      <c r="M135" s="57">
        <f t="shared" ca="1" si="17"/>
        <v>-4.1691053753705959E-3</v>
      </c>
      <c r="N135" s="57">
        <f t="shared" ca="1" si="26"/>
        <v>0</v>
      </c>
      <c r="O135" s="136">
        <f t="shared" ca="1" si="27"/>
        <v>0</v>
      </c>
      <c r="P135" s="57">
        <f t="shared" ca="1" si="28"/>
        <v>0</v>
      </c>
      <c r="Q135" s="57">
        <f t="shared" ca="1" si="29"/>
        <v>0</v>
      </c>
      <c r="R135" s="16">
        <f t="shared" ca="1" si="18"/>
        <v>4.1691053753705959E-3</v>
      </c>
    </row>
    <row r="136" spans="1:18" x14ac:dyDescent="0.2">
      <c r="A136" s="116"/>
      <c r="B136" s="116"/>
      <c r="C136" s="116"/>
      <c r="D136" s="117">
        <f t="shared" si="19"/>
        <v>0</v>
      </c>
      <c r="E136" s="117">
        <f t="shared" si="19"/>
        <v>0</v>
      </c>
      <c r="F136" s="57">
        <f t="shared" si="20"/>
        <v>0</v>
      </c>
      <c r="G136" s="57">
        <f t="shared" si="20"/>
        <v>0</v>
      </c>
      <c r="H136" s="57">
        <f t="shared" si="21"/>
        <v>0</v>
      </c>
      <c r="I136" s="57">
        <f t="shared" si="22"/>
        <v>0</v>
      </c>
      <c r="J136" s="57">
        <f t="shared" si="23"/>
        <v>0</v>
      </c>
      <c r="K136" s="57">
        <f t="shared" si="24"/>
        <v>0</v>
      </c>
      <c r="L136" s="57">
        <f t="shared" si="25"/>
        <v>0</v>
      </c>
      <c r="M136" s="57">
        <f t="shared" ca="1" si="17"/>
        <v>-4.1691053753705959E-3</v>
      </c>
      <c r="N136" s="57">
        <f t="shared" ca="1" si="26"/>
        <v>0</v>
      </c>
      <c r="O136" s="136">
        <f t="shared" ca="1" si="27"/>
        <v>0</v>
      </c>
      <c r="P136" s="57">
        <f t="shared" ca="1" si="28"/>
        <v>0</v>
      </c>
      <c r="Q136" s="57">
        <f t="shared" ca="1" si="29"/>
        <v>0</v>
      </c>
      <c r="R136" s="16">
        <f t="shared" ca="1" si="18"/>
        <v>4.1691053753705959E-3</v>
      </c>
    </row>
    <row r="137" spans="1:18" x14ac:dyDescent="0.2">
      <c r="A137" s="116"/>
      <c r="B137" s="116"/>
      <c r="C137" s="116"/>
      <c r="D137" s="117">
        <f t="shared" si="19"/>
        <v>0</v>
      </c>
      <c r="E137" s="117">
        <f t="shared" si="19"/>
        <v>0</v>
      </c>
      <c r="F137" s="57">
        <f t="shared" si="20"/>
        <v>0</v>
      </c>
      <c r="G137" s="57">
        <f t="shared" si="20"/>
        <v>0</v>
      </c>
      <c r="H137" s="57">
        <f t="shared" si="21"/>
        <v>0</v>
      </c>
      <c r="I137" s="57">
        <f t="shared" si="22"/>
        <v>0</v>
      </c>
      <c r="J137" s="57">
        <f t="shared" si="23"/>
        <v>0</v>
      </c>
      <c r="K137" s="57">
        <f t="shared" si="24"/>
        <v>0</v>
      </c>
      <c r="L137" s="57">
        <f t="shared" si="25"/>
        <v>0</v>
      </c>
      <c r="M137" s="57">
        <f t="shared" ca="1" si="17"/>
        <v>-4.1691053753705959E-3</v>
      </c>
      <c r="N137" s="57">
        <f t="shared" ca="1" si="26"/>
        <v>0</v>
      </c>
      <c r="O137" s="136">
        <f t="shared" ca="1" si="27"/>
        <v>0</v>
      </c>
      <c r="P137" s="57">
        <f t="shared" ca="1" si="28"/>
        <v>0</v>
      </c>
      <c r="Q137" s="57">
        <f t="shared" ca="1" si="29"/>
        <v>0</v>
      </c>
      <c r="R137" s="16">
        <f t="shared" ca="1" si="18"/>
        <v>4.1691053753705959E-3</v>
      </c>
    </row>
    <row r="138" spans="1:18" x14ac:dyDescent="0.2">
      <c r="A138" s="116"/>
      <c r="B138" s="116"/>
      <c r="C138" s="116"/>
      <c r="D138" s="117">
        <f t="shared" si="19"/>
        <v>0</v>
      </c>
      <c r="E138" s="117">
        <f t="shared" si="19"/>
        <v>0</v>
      </c>
      <c r="F138" s="57">
        <f t="shared" si="20"/>
        <v>0</v>
      </c>
      <c r="G138" s="57">
        <f t="shared" si="20"/>
        <v>0</v>
      </c>
      <c r="H138" s="57">
        <f t="shared" si="21"/>
        <v>0</v>
      </c>
      <c r="I138" s="57">
        <f t="shared" si="22"/>
        <v>0</v>
      </c>
      <c r="J138" s="57">
        <f t="shared" si="23"/>
        <v>0</v>
      </c>
      <c r="K138" s="57">
        <f t="shared" si="24"/>
        <v>0</v>
      </c>
      <c r="L138" s="57">
        <f t="shared" si="25"/>
        <v>0</v>
      </c>
      <c r="M138" s="57">
        <f t="shared" ca="1" si="17"/>
        <v>-4.1691053753705959E-3</v>
      </c>
      <c r="N138" s="57">
        <f t="shared" ca="1" si="26"/>
        <v>0</v>
      </c>
      <c r="O138" s="136">
        <f t="shared" ca="1" si="27"/>
        <v>0</v>
      </c>
      <c r="P138" s="57">
        <f t="shared" ca="1" si="28"/>
        <v>0</v>
      </c>
      <c r="Q138" s="57">
        <f t="shared" ca="1" si="29"/>
        <v>0</v>
      </c>
      <c r="R138" s="16">
        <f t="shared" ca="1" si="18"/>
        <v>4.1691053753705959E-3</v>
      </c>
    </row>
    <row r="139" spans="1:18" x14ac:dyDescent="0.2">
      <c r="A139" s="116"/>
      <c r="B139" s="116"/>
      <c r="C139" s="116"/>
      <c r="D139" s="117">
        <f t="shared" si="19"/>
        <v>0</v>
      </c>
      <c r="E139" s="117">
        <f t="shared" si="19"/>
        <v>0</v>
      </c>
      <c r="F139" s="57">
        <f t="shared" si="20"/>
        <v>0</v>
      </c>
      <c r="G139" s="57">
        <f t="shared" si="20"/>
        <v>0</v>
      </c>
      <c r="H139" s="57">
        <f t="shared" si="21"/>
        <v>0</v>
      </c>
      <c r="I139" s="57">
        <f t="shared" si="22"/>
        <v>0</v>
      </c>
      <c r="J139" s="57">
        <f t="shared" si="23"/>
        <v>0</v>
      </c>
      <c r="K139" s="57">
        <f t="shared" si="24"/>
        <v>0</v>
      </c>
      <c r="L139" s="57">
        <f t="shared" si="25"/>
        <v>0</v>
      </c>
      <c r="M139" s="57">
        <f t="shared" ca="1" si="17"/>
        <v>-4.1691053753705959E-3</v>
      </c>
      <c r="N139" s="57">
        <f t="shared" ca="1" si="26"/>
        <v>0</v>
      </c>
      <c r="O139" s="136">
        <f t="shared" ca="1" si="27"/>
        <v>0</v>
      </c>
      <c r="P139" s="57">
        <f t="shared" ca="1" si="28"/>
        <v>0</v>
      </c>
      <c r="Q139" s="57">
        <f t="shared" ca="1" si="29"/>
        <v>0</v>
      </c>
      <c r="R139" s="16">
        <f t="shared" ca="1" si="18"/>
        <v>4.1691053753705959E-3</v>
      </c>
    </row>
    <row r="140" spans="1:18" x14ac:dyDescent="0.2">
      <c r="A140" s="116"/>
      <c r="B140" s="116"/>
      <c r="C140" s="116"/>
      <c r="D140" s="117">
        <f t="shared" si="19"/>
        <v>0</v>
      </c>
      <c r="E140" s="117">
        <f t="shared" si="19"/>
        <v>0</v>
      </c>
      <c r="F140" s="57">
        <f t="shared" si="20"/>
        <v>0</v>
      </c>
      <c r="G140" s="57">
        <f t="shared" si="20"/>
        <v>0</v>
      </c>
      <c r="H140" s="57">
        <f t="shared" si="21"/>
        <v>0</v>
      </c>
      <c r="I140" s="57">
        <f t="shared" si="22"/>
        <v>0</v>
      </c>
      <c r="J140" s="57">
        <f t="shared" si="23"/>
        <v>0</v>
      </c>
      <c r="K140" s="57">
        <f t="shared" si="24"/>
        <v>0</v>
      </c>
      <c r="L140" s="57">
        <f t="shared" si="25"/>
        <v>0</v>
      </c>
      <c r="M140" s="57">
        <f t="shared" ca="1" si="17"/>
        <v>-4.1691053753705959E-3</v>
      </c>
      <c r="N140" s="57">
        <f t="shared" ca="1" si="26"/>
        <v>0</v>
      </c>
      <c r="O140" s="136">
        <f t="shared" ca="1" si="27"/>
        <v>0</v>
      </c>
      <c r="P140" s="57">
        <f t="shared" ca="1" si="28"/>
        <v>0</v>
      </c>
      <c r="Q140" s="57">
        <f t="shared" ca="1" si="29"/>
        <v>0</v>
      </c>
      <c r="R140" s="16">
        <f t="shared" ca="1" si="18"/>
        <v>4.1691053753705959E-3</v>
      </c>
    </row>
    <row r="141" spans="1:18" x14ac:dyDescent="0.2">
      <c r="A141" s="116"/>
      <c r="B141" s="116"/>
      <c r="C141" s="116"/>
      <c r="D141" s="117">
        <f t="shared" si="19"/>
        <v>0</v>
      </c>
      <c r="E141" s="117">
        <f t="shared" si="19"/>
        <v>0</v>
      </c>
      <c r="F141" s="57">
        <f t="shared" si="20"/>
        <v>0</v>
      </c>
      <c r="G141" s="57">
        <f t="shared" si="20"/>
        <v>0</v>
      </c>
      <c r="H141" s="57">
        <f t="shared" si="21"/>
        <v>0</v>
      </c>
      <c r="I141" s="57">
        <f t="shared" si="22"/>
        <v>0</v>
      </c>
      <c r="J141" s="57">
        <f t="shared" si="23"/>
        <v>0</v>
      </c>
      <c r="K141" s="57">
        <f t="shared" si="24"/>
        <v>0</v>
      </c>
      <c r="L141" s="57">
        <f t="shared" si="25"/>
        <v>0</v>
      </c>
      <c r="M141" s="57">
        <f t="shared" ca="1" si="17"/>
        <v>-4.1691053753705959E-3</v>
      </c>
      <c r="N141" s="57">
        <f t="shared" ca="1" si="26"/>
        <v>0</v>
      </c>
      <c r="O141" s="136">
        <f t="shared" ca="1" si="27"/>
        <v>0</v>
      </c>
      <c r="P141" s="57">
        <f t="shared" ca="1" si="28"/>
        <v>0</v>
      </c>
      <c r="Q141" s="57">
        <f t="shared" ca="1" si="29"/>
        <v>0</v>
      </c>
      <c r="R141" s="16">
        <f t="shared" ca="1" si="18"/>
        <v>4.1691053753705959E-3</v>
      </c>
    </row>
    <row r="142" spans="1:18" x14ac:dyDescent="0.2">
      <c r="A142" s="116"/>
      <c r="B142" s="116"/>
      <c r="C142" s="116"/>
      <c r="D142" s="117">
        <f t="shared" si="19"/>
        <v>0</v>
      </c>
      <c r="E142" s="117">
        <f t="shared" si="19"/>
        <v>0</v>
      </c>
      <c r="F142" s="57">
        <f t="shared" si="20"/>
        <v>0</v>
      </c>
      <c r="G142" s="57">
        <f t="shared" si="20"/>
        <v>0</v>
      </c>
      <c r="H142" s="57">
        <f t="shared" si="21"/>
        <v>0</v>
      </c>
      <c r="I142" s="57">
        <f t="shared" si="22"/>
        <v>0</v>
      </c>
      <c r="J142" s="57">
        <f t="shared" si="23"/>
        <v>0</v>
      </c>
      <c r="K142" s="57">
        <f t="shared" si="24"/>
        <v>0</v>
      </c>
      <c r="L142" s="57">
        <f t="shared" si="25"/>
        <v>0</v>
      </c>
      <c r="M142" s="57">
        <f t="shared" ca="1" si="17"/>
        <v>-4.1691053753705959E-3</v>
      </c>
      <c r="N142" s="57">
        <f t="shared" ca="1" si="26"/>
        <v>0</v>
      </c>
      <c r="O142" s="136">
        <f t="shared" ca="1" si="27"/>
        <v>0</v>
      </c>
      <c r="P142" s="57">
        <f t="shared" ca="1" si="28"/>
        <v>0</v>
      </c>
      <c r="Q142" s="57">
        <f t="shared" ca="1" si="29"/>
        <v>0</v>
      </c>
      <c r="R142" s="16">
        <f t="shared" ca="1" si="18"/>
        <v>4.1691053753705959E-3</v>
      </c>
    </row>
    <row r="143" spans="1:18" x14ac:dyDescent="0.2">
      <c r="A143" s="116"/>
      <c r="B143" s="116"/>
      <c r="C143" s="116"/>
      <c r="D143" s="117">
        <f t="shared" si="19"/>
        <v>0</v>
      </c>
      <c r="E143" s="117">
        <f t="shared" si="19"/>
        <v>0</v>
      </c>
      <c r="F143" s="57">
        <f t="shared" si="20"/>
        <v>0</v>
      </c>
      <c r="G143" s="57">
        <f t="shared" si="20"/>
        <v>0</v>
      </c>
      <c r="H143" s="57">
        <f t="shared" si="21"/>
        <v>0</v>
      </c>
      <c r="I143" s="57">
        <f t="shared" si="22"/>
        <v>0</v>
      </c>
      <c r="J143" s="57">
        <f t="shared" si="23"/>
        <v>0</v>
      </c>
      <c r="K143" s="57">
        <f t="shared" si="24"/>
        <v>0</v>
      </c>
      <c r="L143" s="57">
        <f t="shared" si="25"/>
        <v>0</v>
      </c>
      <c r="M143" s="57">
        <f t="shared" ca="1" si="17"/>
        <v>-4.1691053753705959E-3</v>
      </c>
      <c r="N143" s="57">
        <f t="shared" ca="1" si="26"/>
        <v>0</v>
      </c>
      <c r="O143" s="136">
        <f t="shared" ca="1" si="27"/>
        <v>0</v>
      </c>
      <c r="P143" s="57">
        <f t="shared" ca="1" si="28"/>
        <v>0</v>
      </c>
      <c r="Q143" s="57">
        <f t="shared" ca="1" si="29"/>
        <v>0</v>
      </c>
      <c r="R143" s="16">
        <f t="shared" ca="1" si="18"/>
        <v>4.1691053753705959E-3</v>
      </c>
    </row>
    <row r="144" spans="1:18" x14ac:dyDescent="0.2">
      <c r="A144" s="116"/>
      <c r="B144" s="116"/>
      <c r="C144" s="116"/>
      <c r="D144" s="117">
        <f t="shared" si="19"/>
        <v>0</v>
      </c>
      <c r="E144" s="117">
        <f t="shared" si="19"/>
        <v>0</v>
      </c>
      <c r="F144" s="57">
        <f t="shared" si="20"/>
        <v>0</v>
      </c>
      <c r="G144" s="57">
        <f t="shared" si="20"/>
        <v>0</v>
      </c>
      <c r="H144" s="57">
        <f t="shared" si="21"/>
        <v>0</v>
      </c>
      <c r="I144" s="57">
        <f t="shared" si="22"/>
        <v>0</v>
      </c>
      <c r="J144" s="57">
        <f t="shared" si="23"/>
        <v>0</v>
      </c>
      <c r="K144" s="57">
        <f t="shared" si="24"/>
        <v>0</v>
      </c>
      <c r="L144" s="57">
        <f t="shared" si="25"/>
        <v>0</v>
      </c>
      <c r="M144" s="57">
        <f t="shared" ca="1" si="17"/>
        <v>-4.1691053753705959E-3</v>
      </c>
      <c r="N144" s="57">
        <f t="shared" ca="1" si="26"/>
        <v>0</v>
      </c>
      <c r="O144" s="136">
        <f t="shared" ca="1" si="27"/>
        <v>0</v>
      </c>
      <c r="P144" s="57">
        <f t="shared" ca="1" si="28"/>
        <v>0</v>
      </c>
      <c r="Q144" s="57">
        <f t="shared" ca="1" si="29"/>
        <v>0</v>
      </c>
      <c r="R144" s="16">
        <f t="shared" ca="1" si="18"/>
        <v>4.1691053753705959E-3</v>
      </c>
    </row>
    <row r="145" spans="1:18" x14ac:dyDescent="0.2">
      <c r="A145" s="116"/>
      <c r="B145" s="116"/>
      <c r="C145" s="116"/>
      <c r="D145" s="117">
        <f t="shared" si="19"/>
        <v>0</v>
      </c>
      <c r="E145" s="117">
        <f t="shared" si="19"/>
        <v>0</v>
      </c>
      <c r="F145" s="57">
        <f t="shared" si="20"/>
        <v>0</v>
      </c>
      <c r="G145" s="57">
        <f t="shared" si="20"/>
        <v>0</v>
      </c>
      <c r="H145" s="57">
        <f t="shared" si="21"/>
        <v>0</v>
      </c>
      <c r="I145" s="57">
        <f t="shared" si="22"/>
        <v>0</v>
      </c>
      <c r="J145" s="57">
        <f t="shared" si="23"/>
        <v>0</v>
      </c>
      <c r="K145" s="57">
        <f t="shared" si="24"/>
        <v>0</v>
      </c>
      <c r="L145" s="57">
        <f t="shared" si="25"/>
        <v>0</v>
      </c>
      <c r="M145" s="57">
        <f t="shared" ca="1" si="17"/>
        <v>-4.1691053753705959E-3</v>
      </c>
      <c r="N145" s="57">
        <f t="shared" ca="1" si="26"/>
        <v>0</v>
      </c>
      <c r="O145" s="136">
        <f t="shared" ca="1" si="27"/>
        <v>0</v>
      </c>
      <c r="P145" s="57">
        <f t="shared" ca="1" si="28"/>
        <v>0</v>
      </c>
      <c r="Q145" s="57">
        <f t="shared" ca="1" si="29"/>
        <v>0</v>
      </c>
      <c r="R145" s="16">
        <f t="shared" ca="1" si="18"/>
        <v>4.1691053753705959E-3</v>
      </c>
    </row>
    <row r="146" spans="1:18" x14ac:dyDescent="0.2">
      <c r="A146" s="116"/>
      <c r="B146" s="116"/>
      <c r="C146" s="116"/>
      <c r="D146" s="117">
        <f t="shared" si="19"/>
        <v>0</v>
      </c>
      <c r="E146" s="117">
        <f t="shared" si="19"/>
        <v>0</v>
      </c>
      <c r="F146" s="57">
        <f t="shared" si="20"/>
        <v>0</v>
      </c>
      <c r="G146" s="57">
        <f t="shared" si="20"/>
        <v>0</v>
      </c>
      <c r="H146" s="57">
        <f t="shared" si="21"/>
        <v>0</v>
      </c>
      <c r="I146" s="57">
        <f t="shared" si="22"/>
        <v>0</v>
      </c>
      <c r="J146" s="57">
        <f t="shared" si="23"/>
        <v>0</v>
      </c>
      <c r="K146" s="57">
        <f t="shared" si="24"/>
        <v>0</v>
      </c>
      <c r="L146" s="57">
        <f t="shared" si="25"/>
        <v>0</v>
      </c>
      <c r="M146" s="57">
        <f t="shared" ref="M146:M209" ca="1" si="30">+E$4+E$5*D146+E$6*D146^2</f>
        <v>-4.1691053753705959E-3</v>
      </c>
      <c r="N146" s="57">
        <f t="shared" ca="1" si="26"/>
        <v>0</v>
      </c>
      <c r="O146" s="136">
        <f t="shared" ca="1" si="27"/>
        <v>0</v>
      </c>
      <c r="P146" s="57">
        <f t="shared" ca="1" si="28"/>
        <v>0</v>
      </c>
      <c r="Q146" s="57">
        <f t="shared" ca="1" si="29"/>
        <v>0</v>
      </c>
      <c r="R146" s="16">
        <f t="shared" ref="R146:R209" ca="1" si="31">+E146-M146</f>
        <v>4.1691053753705959E-3</v>
      </c>
    </row>
    <row r="147" spans="1:18" x14ac:dyDescent="0.2">
      <c r="A147" s="116"/>
      <c r="B147" s="116"/>
      <c r="C147" s="116"/>
      <c r="D147" s="117">
        <f t="shared" ref="D147:E210" si="32">A147/A$18</f>
        <v>0</v>
      </c>
      <c r="E147" s="117">
        <f t="shared" si="32"/>
        <v>0</v>
      </c>
      <c r="F147" s="57">
        <f t="shared" ref="F147:G210" si="33">$C147*D147</f>
        <v>0</v>
      </c>
      <c r="G147" s="57">
        <f t="shared" si="33"/>
        <v>0</v>
      </c>
      <c r="H147" s="57">
        <f t="shared" ref="H147:H210" si="34">C147*D147*D147</f>
        <v>0</v>
      </c>
      <c r="I147" s="57">
        <f t="shared" ref="I147:I210" si="35">C147*D147*D147*D147</f>
        <v>0</v>
      </c>
      <c r="J147" s="57">
        <f t="shared" ref="J147:J210" si="36">C147*D147*D147*D147*D147</f>
        <v>0</v>
      </c>
      <c r="K147" s="57">
        <f t="shared" ref="K147:K210" si="37">C147*E147*D147</f>
        <v>0</v>
      </c>
      <c r="L147" s="57">
        <f t="shared" ref="L147:L210" si="38">C147*E147*D147*D147</f>
        <v>0</v>
      </c>
      <c r="M147" s="57">
        <f t="shared" ca="1" si="30"/>
        <v>-4.1691053753705959E-3</v>
      </c>
      <c r="N147" s="57">
        <f t="shared" ref="N147:N210" ca="1" si="39">C147*(M147-E147)^2</f>
        <v>0</v>
      </c>
      <c r="O147" s="136">
        <f t="shared" ref="O147:O210" ca="1" si="40">(C147*O$1-O$2*F147+O$3*H147)^2</f>
        <v>0</v>
      </c>
      <c r="P147" s="57">
        <f t="shared" ref="P147:P210" ca="1" si="41">(-C147*O$2+O$4*F147-O$5*H147)^2</f>
        <v>0</v>
      </c>
      <c r="Q147" s="57">
        <f t="shared" ref="Q147:Q210" ca="1" si="42">+(C147*O$3-F147*O$5+H147*O$6)^2</f>
        <v>0</v>
      </c>
      <c r="R147" s="16">
        <f t="shared" ca="1" si="31"/>
        <v>4.1691053753705959E-3</v>
      </c>
    </row>
    <row r="148" spans="1:18" x14ac:dyDescent="0.2">
      <c r="A148" s="116"/>
      <c r="B148" s="116"/>
      <c r="C148" s="116"/>
      <c r="D148" s="117">
        <f t="shared" si="32"/>
        <v>0</v>
      </c>
      <c r="E148" s="117">
        <f t="shared" si="32"/>
        <v>0</v>
      </c>
      <c r="F148" s="57">
        <f t="shared" si="33"/>
        <v>0</v>
      </c>
      <c r="G148" s="57">
        <f t="shared" si="33"/>
        <v>0</v>
      </c>
      <c r="H148" s="57">
        <f t="shared" si="34"/>
        <v>0</v>
      </c>
      <c r="I148" s="57">
        <f t="shared" si="35"/>
        <v>0</v>
      </c>
      <c r="J148" s="57">
        <f t="shared" si="36"/>
        <v>0</v>
      </c>
      <c r="K148" s="57">
        <f t="shared" si="37"/>
        <v>0</v>
      </c>
      <c r="L148" s="57">
        <f t="shared" si="38"/>
        <v>0</v>
      </c>
      <c r="M148" s="57">
        <f t="shared" ca="1" si="30"/>
        <v>-4.1691053753705959E-3</v>
      </c>
      <c r="N148" s="57">
        <f t="shared" ca="1" si="39"/>
        <v>0</v>
      </c>
      <c r="O148" s="136">
        <f t="shared" ca="1" si="40"/>
        <v>0</v>
      </c>
      <c r="P148" s="57">
        <f t="shared" ca="1" si="41"/>
        <v>0</v>
      </c>
      <c r="Q148" s="57">
        <f t="shared" ca="1" si="42"/>
        <v>0</v>
      </c>
      <c r="R148" s="16">
        <f t="shared" ca="1" si="31"/>
        <v>4.1691053753705959E-3</v>
      </c>
    </row>
    <row r="149" spans="1:18" x14ac:dyDescent="0.2">
      <c r="A149" s="116"/>
      <c r="B149" s="116"/>
      <c r="C149" s="116"/>
      <c r="D149" s="117">
        <f t="shared" si="32"/>
        <v>0</v>
      </c>
      <c r="E149" s="117">
        <f t="shared" si="32"/>
        <v>0</v>
      </c>
      <c r="F149" s="57">
        <f t="shared" si="33"/>
        <v>0</v>
      </c>
      <c r="G149" s="57">
        <f t="shared" si="33"/>
        <v>0</v>
      </c>
      <c r="H149" s="57">
        <f t="shared" si="34"/>
        <v>0</v>
      </c>
      <c r="I149" s="57">
        <f t="shared" si="35"/>
        <v>0</v>
      </c>
      <c r="J149" s="57">
        <f t="shared" si="36"/>
        <v>0</v>
      </c>
      <c r="K149" s="57">
        <f t="shared" si="37"/>
        <v>0</v>
      </c>
      <c r="L149" s="57">
        <f t="shared" si="38"/>
        <v>0</v>
      </c>
      <c r="M149" s="57">
        <f t="shared" ca="1" si="30"/>
        <v>-4.1691053753705959E-3</v>
      </c>
      <c r="N149" s="57">
        <f t="shared" ca="1" si="39"/>
        <v>0</v>
      </c>
      <c r="O149" s="136">
        <f t="shared" ca="1" si="40"/>
        <v>0</v>
      </c>
      <c r="P149" s="57">
        <f t="shared" ca="1" si="41"/>
        <v>0</v>
      </c>
      <c r="Q149" s="57">
        <f t="shared" ca="1" si="42"/>
        <v>0</v>
      </c>
      <c r="R149" s="16">
        <f t="shared" ca="1" si="31"/>
        <v>4.1691053753705959E-3</v>
      </c>
    </row>
    <row r="150" spans="1:18" x14ac:dyDescent="0.2">
      <c r="A150" s="116"/>
      <c r="B150" s="116"/>
      <c r="C150" s="116"/>
      <c r="D150" s="117">
        <f t="shared" si="32"/>
        <v>0</v>
      </c>
      <c r="E150" s="117">
        <f t="shared" si="32"/>
        <v>0</v>
      </c>
      <c r="F150" s="57">
        <f t="shared" si="33"/>
        <v>0</v>
      </c>
      <c r="G150" s="57">
        <f t="shared" si="33"/>
        <v>0</v>
      </c>
      <c r="H150" s="57">
        <f t="shared" si="34"/>
        <v>0</v>
      </c>
      <c r="I150" s="57">
        <f t="shared" si="35"/>
        <v>0</v>
      </c>
      <c r="J150" s="57">
        <f t="shared" si="36"/>
        <v>0</v>
      </c>
      <c r="K150" s="57">
        <f t="shared" si="37"/>
        <v>0</v>
      </c>
      <c r="L150" s="57">
        <f t="shared" si="38"/>
        <v>0</v>
      </c>
      <c r="M150" s="57">
        <f t="shared" ca="1" si="30"/>
        <v>-4.1691053753705959E-3</v>
      </c>
      <c r="N150" s="57">
        <f t="shared" ca="1" si="39"/>
        <v>0</v>
      </c>
      <c r="O150" s="136">
        <f t="shared" ca="1" si="40"/>
        <v>0</v>
      </c>
      <c r="P150" s="57">
        <f t="shared" ca="1" si="41"/>
        <v>0</v>
      </c>
      <c r="Q150" s="57">
        <f t="shared" ca="1" si="42"/>
        <v>0</v>
      </c>
      <c r="R150" s="16">
        <f t="shared" ca="1" si="31"/>
        <v>4.1691053753705959E-3</v>
      </c>
    </row>
    <row r="151" spans="1:18" x14ac:dyDescent="0.2">
      <c r="A151" s="116"/>
      <c r="B151" s="116"/>
      <c r="C151" s="116"/>
      <c r="D151" s="117">
        <f t="shared" si="32"/>
        <v>0</v>
      </c>
      <c r="E151" s="117">
        <f t="shared" si="32"/>
        <v>0</v>
      </c>
      <c r="F151" s="57">
        <f t="shared" si="33"/>
        <v>0</v>
      </c>
      <c r="G151" s="57">
        <f t="shared" si="33"/>
        <v>0</v>
      </c>
      <c r="H151" s="57">
        <f t="shared" si="34"/>
        <v>0</v>
      </c>
      <c r="I151" s="57">
        <f t="shared" si="35"/>
        <v>0</v>
      </c>
      <c r="J151" s="57">
        <f t="shared" si="36"/>
        <v>0</v>
      </c>
      <c r="K151" s="57">
        <f t="shared" si="37"/>
        <v>0</v>
      </c>
      <c r="L151" s="57">
        <f t="shared" si="38"/>
        <v>0</v>
      </c>
      <c r="M151" s="57">
        <f t="shared" ca="1" si="30"/>
        <v>-4.1691053753705959E-3</v>
      </c>
      <c r="N151" s="57">
        <f t="shared" ca="1" si="39"/>
        <v>0</v>
      </c>
      <c r="O151" s="136">
        <f t="shared" ca="1" si="40"/>
        <v>0</v>
      </c>
      <c r="P151" s="57">
        <f t="shared" ca="1" si="41"/>
        <v>0</v>
      </c>
      <c r="Q151" s="57">
        <f t="shared" ca="1" si="42"/>
        <v>0</v>
      </c>
      <c r="R151" s="16">
        <f t="shared" ca="1" si="31"/>
        <v>4.1691053753705959E-3</v>
      </c>
    </row>
    <row r="152" spans="1:18" x14ac:dyDescent="0.2">
      <c r="A152" s="116"/>
      <c r="B152" s="116"/>
      <c r="C152" s="116"/>
      <c r="D152" s="117">
        <f t="shared" si="32"/>
        <v>0</v>
      </c>
      <c r="E152" s="117">
        <f t="shared" si="32"/>
        <v>0</v>
      </c>
      <c r="F152" s="57">
        <f t="shared" si="33"/>
        <v>0</v>
      </c>
      <c r="G152" s="57">
        <f t="shared" si="33"/>
        <v>0</v>
      </c>
      <c r="H152" s="57">
        <f t="shared" si="34"/>
        <v>0</v>
      </c>
      <c r="I152" s="57">
        <f t="shared" si="35"/>
        <v>0</v>
      </c>
      <c r="J152" s="57">
        <f t="shared" si="36"/>
        <v>0</v>
      </c>
      <c r="K152" s="57">
        <f t="shared" si="37"/>
        <v>0</v>
      </c>
      <c r="L152" s="57">
        <f t="shared" si="38"/>
        <v>0</v>
      </c>
      <c r="M152" s="57">
        <f t="shared" ca="1" si="30"/>
        <v>-4.1691053753705959E-3</v>
      </c>
      <c r="N152" s="57">
        <f t="shared" ca="1" si="39"/>
        <v>0</v>
      </c>
      <c r="O152" s="136">
        <f t="shared" ca="1" si="40"/>
        <v>0</v>
      </c>
      <c r="P152" s="57">
        <f t="shared" ca="1" si="41"/>
        <v>0</v>
      </c>
      <c r="Q152" s="57">
        <f t="shared" ca="1" si="42"/>
        <v>0</v>
      </c>
      <c r="R152" s="16">
        <f t="shared" ca="1" si="31"/>
        <v>4.1691053753705959E-3</v>
      </c>
    </row>
    <row r="153" spans="1:18" x14ac:dyDescent="0.2">
      <c r="A153" s="116"/>
      <c r="B153" s="116"/>
      <c r="C153" s="116"/>
      <c r="D153" s="117">
        <f t="shared" si="32"/>
        <v>0</v>
      </c>
      <c r="E153" s="117">
        <f t="shared" si="32"/>
        <v>0</v>
      </c>
      <c r="F153" s="57">
        <f t="shared" si="33"/>
        <v>0</v>
      </c>
      <c r="G153" s="57">
        <f t="shared" si="33"/>
        <v>0</v>
      </c>
      <c r="H153" s="57">
        <f t="shared" si="34"/>
        <v>0</v>
      </c>
      <c r="I153" s="57">
        <f t="shared" si="35"/>
        <v>0</v>
      </c>
      <c r="J153" s="57">
        <f t="shared" si="36"/>
        <v>0</v>
      </c>
      <c r="K153" s="57">
        <f t="shared" si="37"/>
        <v>0</v>
      </c>
      <c r="L153" s="57">
        <f t="shared" si="38"/>
        <v>0</v>
      </c>
      <c r="M153" s="57">
        <f t="shared" ca="1" si="30"/>
        <v>-4.1691053753705959E-3</v>
      </c>
      <c r="N153" s="57">
        <f t="shared" ca="1" si="39"/>
        <v>0</v>
      </c>
      <c r="O153" s="136">
        <f t="shared" ca="1" si="40"/>
        <v>0</v>
      </c>
      <c r="P153" s="57">
        <f t="shared" ca="1" si="41"/>
        <v>0</v>
      </c>
      <c r="Q153" s="57">
        <f t="shared" ca="1" si="42"/>
        <v>0</v>
      </c>
      <c r="R153" s="16">
        <f t="shared" ca="1" si="31"/>
        <v>4.1691053753705959E-3</v>
      </c>
    </row>
    <row r="154" spans="1:18" x14ac:dyDescent="0.2">
      <c r="A154" s="116"/>
      <c r="B154" s="116"/>
      <c r="C154" s="116"/>
      <c r="D154" s="117">
        <f t="shared" si="32"/>
        <v>0</v>
      </c>
      <c r="E154" s="117">
        <f t="shared" si="32"/>
        <v>0</v>
      </c>
      <c r="F154" s="57">
        <f t="shared" si="33"/>
        <v>0</v>
      </c>
      <c r="G154" s="57">
        <f t="shared" si="33"/>
        <v>0</v>
      </c>
      <c r="H154" s="57">
        <f t="shared" si="34"/>
        <v>0</v>
      </c>
      <c r="I154" s="57">
        <f t="shared" si="35"/>
        <v>0</v>
      </c>
      <c r="J154" s="57">
        <f t="shared" si="36"/>
        <v>0</v>
      </c>
      <c r="K154" s="57">
        <f t="shared" si="37"/>
        <v>0</v>
      </c>
      <c r="L154" s="57">
        <f t="shared" si="38"/>
        <v>0</v>
      </c>
      <c r="M154" s="57">
        <f t="shared" ca="1" si="30"/>
        <v>-4.1691053753705959E-3</v>
      </c>
      <c r="N154" s="57">
        <f t="shared" ca="1" si="39"/>
        <v>0</v>
      </c>
      <c r="O154" s="136">
        <f t="shared" ca="1" si="40"/>
        <v>0</v>
      </c>
      <c r="P154" s="57">
        <f t="shared" ca="1" si="41"/>
        <v>0</v>
      </c>
      <c r="Q154" s="57">
        <f t="shared" ca="1" si="42"/>
        <v>0</v>
      </c>
      <c r="R154" s="16">
        <f t="shared" ca="1" si="31"/>
        <v>4.1691053753705959E-3</v>
      </c>
    </row>
    <row r="155" spans="1:18" x14ac:dyDescent="0.2">
      <c r="A155" s="116"/>
      <c r="B155" s="116"/>
      <c r="C155" s="116"/>
      <c r="D155" s="117">
        <f t="shared" si="32"/>
        <v>0</v>
      </c>
      <c r="E155" s="117">
        <f t="shared" si="32"/>
        <v>0</v>
      </c>
      <c r="F155" s="57">
        <f t="shared" si="33"/>
        <v>0</v>
      </c>
      <c r="G155" s="57">
        <f t="shared" si="33"/>
        <v>0</v>
      </c>
      <c r="H155" s="57">
        <f t="shared" si="34"/>
        <v>0</v>
      </c>
      <c r="I155" s="57">
        <f t="shared" si="35"/>
        <v>0</v>
      </c>
      <c r="J155" s="57">
        <f t="shared" si="36"/>
        <v>0</v>
      </c>
      <c r="K155" s="57">
        <f t="shared" si="37"/>
        <v>0</v>
      </c>
      <c r="L155" s="57">
        <f t="shared" si="38"/>
        <v>0</v>
      </c>
      <c r="M155" s="57">
        <f t="shared" ca="1" si="30"/>
        <v>-4.1691053753705959E-3</v>
      </c>
      <c r="N155" s="57">
        <f t="shared" ca="1" si="39"/>
        <v>0</v>
      </c>
      <c r="O155" s="136">
        <f t="shared" ca="1" si="40"/>
        <v>0</v>
      </c>
      <c r="P155" s="57">
        <f t="shared" ca="1" si="41"/>
        <v>0</v>
      </c>
      <c r="Q155" s="57">
        <f t="shared" ca="1" si="42"/>
        <v>0</v>
      </c>
      <c r="R155" s="16">
        <f t="shared" ca="1" si="31"/>
        <v>4.1691053753705959E-3</v>
      </c>
    </row>
    <row r="156" spans="1:18" x14ac:dyDescent="0.2">
      <c r="A156" s="116"/>
      <c r="B156" s="116"/>
      <c r="C156" s="116"/>
      <c r="D156" s="117">
        <f t="shared" si="32"/>
        <v>0</v>
      </c>
      <c r="E156" s="117">
        <f t="shared" si="32"/>
        <v>0</v>
      </c>
      <c r="F156" s="57">
        <f t="shared" si="33"/>
        <v>0</v>
      </c>
      <c r="G156" s="57">
        <f t="shared" si="33"/>
        <v>0</v>
      </c>
      <c r="H156" s="57">
        <f t="shared" si="34"/>
        <v>0</v>
      </c>
      <c r="I156" s="57">
        <f t="shared" si="35"/>
        <v>0</v>
      </c>
      <c r="J156" s="57">
        <f t="shared" si="36"/>
        <v>0</v>
      </c>
      <c r="K156" s="57">
        <f t="shared" si="37"/>
        <v>0</v>
      </c>
      <c r="L156" s="57">
        <f t="shared" si="38"/>
        <v>0</v>
      </c>
      <c r="M156" s="57">
        <f t="shared" ca="1" si="30"/>
        <v>-4.1691053753705959E-3</v>
      </c>
      <c r="N156" s="57">
        <f t="shared" ca="1" si="39"/>
        <v>0</v>
      </c>
      <c r="O156" s="136">
        <f t="shared" ca="1" si="40"/>
        <v>0</v>
      </c>
      <c r="P156" s="57">
        <f t="shared" ca="1" si="41"/>
        <v>0</v>
      </c>
      <c r="Q156" s="57">
        <f t="shared" ca="1" si="42"/>
        <v>0</v>
      </c>
      <c r="R156" s="16">
        <f t="shared" ca="1" si="31"/>
        <v>4.1691053753705959E-3</v>
      </c>
    </row>
    <row r="157" spans="1:18" x14ac:dyDescent="0.2">
      <c r="A157" s="116"/>
      <c r="B157" s="116"/>
      <c r="C157" s="116"/>
      <c r="D157" s="117">
        <f t="shared" si="32"/>
        <v>0</v>
      </c>
      <c r="E157" s="117">
        <f t="shared" si="32"/>
        <v>0</v>
      </c>
      <c r="F157" s="57">
        <f t="shared" si="33"/>
        <v>0</v>
      </c>
      <c r="G157" s="57">
        <f t="shared" si="33"/>
        <v>0</v>
      </c>
      <c r="H157" s="57">
        <f t="shared" si="34"/>
        <v>0</v>
      </c>
      <c r="I157" s="57">
        <f t="shared" si="35"/>
        <v>0</v>
      </c>
      <c r="J157" s="57">
        <f t="shared" si="36"/>
        <v>0</v>
      </c>
      <c r="K157" s="57">
        <f t="shared" si="37"/>
        <v>0</v>
      </c>
      <c r="L157" s="57">
        <f t="shared" si="38"/>
        <v>0</v>
      </c>
      <c r="M157" s="57">
        <f t="shared" ca="1" si="30"/>
        <v>-4.1691053753705959E-3</v>
      </c>
      <c r="N157" s="57">
        <f t="shared" ca="1" si="39"/>
        <v>0</v>
      </c>
      <c r="O157" s="136">
        <f t="shared" ca="1" si="40"/>
        <v>0</v>
      </c>
      <c r="P157" s="57">
        <f t="shared" ca="1" si="41"/>
        <v>0</v>
      </c>
      <c r="Q157" s="57">
        <f t="shared" ca="1" si="42"/>
        <v>0</v>
      </c>
      <c r="R157" s="16">
        <f t="shared" ca="1" si="31"/>
        <v>4.1691053753705959E-3</v>
      </c>
    </row>
    <row r="158" spans="1:18" x14ac:dyDescent="0.2">
      <c r="A158" s="116"/>
      <c r="B158" s="116"/>
      <c r="C158" s="116"/>
      <c r="D158" s="117">
        <f t="shared" si="32"/>
        <v>0</v>
      </c>
      <c r="E158" s="117">
        <f t="shared" si="32"/>
        <v>0</v>
      </c>
      <c r="F158" s="57">
        <f t="shared" si="33"/>
        <v>0</v>
      </c>
      <c r="G158" s="57">
        <f t="shared" si="33"/>
        <v>0</v>
      </c>
      <c r="H158" s="57">
        <f t="shared" si="34"/>
        <v>0</v>
      </c>
      <c r="I158" s="57">
        <f t="shared" si="35"/>
        <v>0</v>
      </c>
      <c r="J158" s="57">
        <f t="shared" si="36"/>
        <v>0</v>
      </c>
      <c r="K158" s="57">
        <f t="shared" si="37"/>
        <v>0</v>
      </c>
      <c r="L158" s="57">
        <f t="shared" si="38"/>
        <v>0</v>
      </c>
      <c r="M158" s="57">
        <f t="shared" ca="1" si="30"/>
        <v>-4.1691053753705959E-3</v>
      </c>
      <c r="N158" s="57">
        <f t="shared" ca="1" si="39"/>
        <v>0</v>
      </c>
      <c r="O158" s="136">
        <f t="shared" ca="1" si="40"/>
        <v>0</v>
      </c>
      <c r="P158" s="57">
        <f t="shared" ca="1" si="41"/>
        <v>0</v>
      </c>
      <c r="Q158" s="57">
        <f t="shared" ca="1" si="42"/>
        <v>0</v>
      </c>
      <c r="R158" s="16">
        <f t="shared" ca="1" si="31"/>
        <v>4.1691053753705959E-3</v>
      </c>
    </row>
    <row r="159" spans="1:18" x14ac:dyDescent="0.2">
      <c r="A159" s="116"/>
      <c r="B159" s="116"/>
      <c r="C159" s="116"/>
      <c r="D159" s="117">
        <f t="shared" si="32"/>
        <v>0</v>
      </c>
      <c r="E159" s="117">
        <f t="shared" si="32"/>
        <v>0</v>
      </c>
      <c r="F159" s="57">
        <f t="shared" si="33"/>
        <v>0</v>
      </c>
      <c r="G159" s="57">
        <f t="shared" si="33"/>
        <v>0</v>
      </c>
      <c r="H159" s="57">
        <f t="shared" si="34"/>
        <v>0</v>
      </c>
      <c r="I159" s="57">
        <f t="shared" si="35"/>
        <v>0</v>
      </c>
      <c r="J159" s="57">
        <f t="shared" si="36"/>
        <v>0</v>
      </c>
      <c r="K159" s="57">
        <f t="shared" si="37"/>
        <v>0</v>
      </c>
      <c r="L159" s="57">
        <f t="shared" si="38"/>
        <v>0</v>
      </c>
      <c r="M159" s="57">
        <f t="shared" ca="1" si="30"/>
        <v>-4.1691053753705959E-3</v>
      </c>
      <c r="N159" s="57">
        <f t="shared" ca="1" si="39"/>
        <v>0</v>
      </c>
      <c r="O159" s="136">
        <f t="shared" ca="1" si="40"/>
        <v>0</v>
      </c>
      <c r="P159" s="57">
        <f t="shared" ca="1" si="41"/>
        <v>0</v>
      </c>
      <c r="Q159" s="57">
        <f t="shared" ca="1" si="42"/>
        <v>0</v>
      </c>
      <c r="R159" s="16">
        <f t="shared" ca="1" si="31"/>
        <v>4.1691053753705959E-3</v>
      </c>
    </row>
    <row r="160" spans="1:18" x14ac:dyDescent="0.2">
      <c r="A160" s="116"/>
      <c r="B160" s="116"/>
      <c r="C160" s="116"/>
      <c r="D160" s="117">
        <f t="shared" si="32"/>
        <v>0</v>
      </c>
      <c r="E160" s="117">
        <f t="shared" si="32"/>
        <v>0</v>
      </c>
      <c r="F160" s="57">
        <f t="shared" si="33"/>
        <v>0</v>
      </c>
      <c r="G160" s="57">
        <f t="shared" si="33"/>
        <v>0</v>
      </c>
      <c r="H160" s="57">
        <f t="shared" si="34"/>
        <v>0</v>
      </c>
      <c r="I160" s="57">
        <f t="shared" si="35"/>
        <v>0</v>
      </c>
      <c r="J160" s="57">
        <f t="shared" si="36"/>
        <v>0</v>
      </c>
      <c r="K160" s="57">
        <f t="shared" si="37"/>
        <v>0</v>
      </c>
      <c r="L160" s="57">
        <f t="shared" si="38"/>
        <v>0</v>
      </c>
      <c r="M160" s="57">
        <f t="shared" ca="1" si="30"/>
        <v>-4.1691053753705959E-3</v>
      </c>
      <c r="N160" s="57">
        <f t="shared" ca="1" si="39"/>
        <v>0</v>
      </c>
      <c r="O160" s="136">
        <f t="shared" ca="1" si="40"/>
        <v>0</v>
      </c>
      <c r="P160" s="57">
        <f t="shared" ca="1" si="41"/>
        <v>0</v>
      </c>
      <c r="Q160" s="57">
        <f t="shared" ca="1" si="42"/>
        <v>0</v>
      </c>
      <c r="R160" s="16">
        <f t="shared" ca="1" si="31"/>
        <v>4.1691053753705959E-3</v>
      </c>
    </row>
    <row r="161" spans="1:18" x14ac:dyDescent="0.2">
      <c r="A161" s="116"/>
      <c r="B161" s="116"/>
      <c r="C161" s="116"/>
      <c r="D161" s="117">
        <f t="shared" si="32"/>
        <v>0</v>
      </c>
      <c r="E161" s="117">
        <f t="shared" si="32"/>
        <v>0</v>
      </c>
      <c r="F161" s="57">
        <f t="shared" si="33"/>
        <v>0</v>
      </c>
      <c r="G161" s="57">
        <f t="shared" si="33"/>
        <v>0</v>
      </c>
      <c r="H161" s="57">
        <f t="shared" si="34"/>
        <v>0</v>
      </c>
      <c r="I161" s="57">
        <f t="shared" si="35"/>
        <v>0</v>
      </c>
      <c r="J161" s="57">
        <f t="shared" si="36"/>
        <v>0</v>
      </c>
      <c r="K161" s="57">
        <f t="shared" si="37"/>
        <v>0</v>
      </c>
      <c r="L161" s="57">
        <f t="shared" si="38"/>
        <v>0</v>
      </c>
      <c r="M161" s="57">
        <f t="shared" ca="1" si="30"/>
        <v>-4.1691053753705959E-3</v>
      </c>
      <c r="N161" s="57">
        <f t="shared" ca="1" si="39"/>
        <v>0</v>
      </c>
      <c r="O161" s="136">
        <f t="shared" ca="1" si="40"/>
        <v>0</v>
      </c>
      <c r="P161" s="57">
        <f t="shared" ca="1" si="41"/>
        <v>0</v>
      </c>
      <c r="Q161" s="57">
        <f t="shared" ca="1" si="42"/>
        <v>0</v>
      </c>
      <c r="R161" s="16">
        <f t="shared" ca="1" si="31"/>
        <v>4.1691053753705959E-3</v>
      </c>
    </row>
    <row r="162" spans="1:18" x14ac:dyDescent="0.2">
      <c r="A162" s="116"/>
      <c r="B162" s="116"/>
      <c r="C162" s="116"/>
      <c r="D162" s="117">
        <f t="shared" si="32"/>
        <v>0</v>
      </c>
      <c r="E162" s="117">
        <f t="shared" si="32"/>
        <v>0</v>
      </c>
      <c r="F162" s="57">
        <f t="shared" si="33"/>
        <v>0</v>
      </c>
      <c r="G162" s="57">
        <f t="shared" si="33"/>
        <v>0</v>
      </c>
      <c r="H162" s="57">
        <f t="shared" si="34"/>
        <v>0</v>
      </c>
      <c r="I162" s="57">
        <f t="shared" si="35"/>
        <v>0</v>
      </c>
      <c r="J162" s="57">
        <f t="shared" si="36"/>
        <v>0</v>
      </c>
      <c r="K162" s="57">
        <f t="shared" si="37"/>
        <v>0</v>
      </c>
      <c r="L162" s="57">
        <f t="shared" si="38"/>
        <v>0</v>
      </c>
      <c r="M162" s="57">
        <f t="shared" ca="1" si="30"/>
        <v>-4.1691053753705959E-3</v>
      </c>
      <c r="N162" s="57">
        <f t="shared" ca="1" si="39"/>
        <v>0</v>
      </c>
      <c r="O162" s="136">
        <f t="shared" ca="1" si="40"/>
        <v>0</v>
      </c>
      <c r="P162" s="57">
        <f t="shared" ca="1" si="41"/>
        <v>0</v>
      </c>
      <c r="Q162" s="57">
        <f t="shared" ca="1" si="42"/>
        <v>0</v>
      </c>
      <c r="R162" s="16">
        <f t="shared" ca="1" si="31"/>
        <v>4.1691053753705959E-3</v>
      </c>
    </row>
    <row r="163" spans="1:18" x14ac:dyDescent="0.2">
      <c r="A163" s="116"/>
      <c r="B163" s="116"/>
      <c r="C163" s="116"/>
      <c r="D163" s="117">
        <f t="shared" si="32"/>
        <v>0</v>
      </c>
      <c r="E163" s="117">
        <f t="shared" si="32"/>
        <v>0</v>
      </c>
      <c r="F163" s="57">
        <f t="shared" si="33"/>
        <v>0</v>
      </c>
      <c r="G163" s="57">
        <f t="shared" si="33"/>
        <v>0</v>
      </c>
      <c r="H163" s="57">
        <f t="shared" si="34"/>
        <v>0</v>
      </c>
      <c r="I163" s="57">
        <f t="shared" si="35"/>
        <v>0</v>
      </c>
      <c r="J163" s="57">
        <f t="shared" si="36"/>
        <v>0</v>
      </c>
      <c r="K163" s="57">
        <f t="shared" si="37"/>
        <v>0</v>
      </c>
      <c r="L163" s="57">
        <f t="shared" si="38"/>
        <v>0</v>
      </c>
      <c r="M163" s="57">
        <f t="shared" ca="1" si="30"/>
        <v>-4.1691053753705959E-3</v>
      </c>
      <c r="N163" s="57">
        <f t="shared" ca="1" si="39"/>
        <v>0</v>
      </c>
      <c r="O163" s="136">
        <f t="shared" ca="1" si="40"/>
        <v>0</v>
      </c>
      <c r="P163" s="57">
        <f t="shared" ca="1" si="41"/>
        <v>0</v>
      </c>
      <c r="Q163" s="57">
        <f t="shared" ca="1" si="42"/>
        <v>0</v>
      </c>
      <c r="R163" s="16">
        <f t="shared" ca="1" si="31"/>
        <v>4.1691053753705959E-3</v>
      </c>
    </row>
    <row r="164" spans="1:18" x14ac:dyDescent="0.2">
      <c r="A164" s="116"/>
      <c r="B164" s="116"/>
      <c r="C164" s="116"/>
      <c r="D164" s="117">
        <f t="shared" si="32"/>
        <v>0</v>
      </c>
      <c r="E164" s="117">
        <f t="shared" si="32"/>
        <v>0</v>
      </c>
      <c r="F164" s="57">
        <f t="shared" si="33"/>
        <v>0</v>
      </c>
      <c r="G164" s="57">
        <f t="shared" si="33"/>
        <v>0</v>
      </c>
      <c r="H164" s="57">
        <f t="shared" si="34"/>
        <v>0</v>
      </c>
      <c r="I164" s="57">
        <f t="shared" si="35"/>
        <v>0</v>
      </c>
      <c r="J164" s="57">
        <f t="shared" si="36"/>
        <v>0</v>
      </c>
      <c r="K164" s="57">
        <f t="shared" si="37"/>
        <v>0</v>
      </c>
      <c r="L164" s="57">
        <f t="shared" si="38"/>
        <v>0</v>
      </c>
      <c r="M164" s="57">
        <f t="shared" ca="1" si="30"/>
        <v>-4.1691053753705959E-3</v>
      </c>
      <c r="N164" s="57">
        <f t="shared" ca="1" si="39"/>
        <v>0</v>
      </c>
      <c r="O164" s="136">
        <f t="shared" ca="1" si="40"/>
        <v>0</v>
      </c>
      <c r="P164" s="57">
        <f t="shared" ca="1" si="41"/>
        <v>0</v>
      </c>
      <c r="Q164" s="57">
        <f t="shared" ca="1" si="42"/>
        <v>0</v>
      </c>
      <c r="R164" s="16">
        <f t="shared" ca="1" si="31"/>
        <v>4.1691053753705959E-3</v>
      </c>
    </row>
    <row r="165" spans="1:18" x14ac:dyDescent="0.2">
      <c r="A165" s="116"/>
      <c r="B165" s="116"/>
      <c r="C165" s="116"/>
      <c r="D165" s="117">
        <f t="shared" si="32"/>
        <v>0</v>
      </c>
      <c r="E165" s="117">
        <f t="shared" si="32"/>
        <v>0</v>
      </c>
      <c r="F165" s="57">
        <f t="shared" si="33"/>
        <v>0</v>
      </c>
      <c r="G165" s="57">
        <f t="shared" si="33"/>
        <v>0</v>
      </c>
      <c r="H165" s="57">
        <f t="shared" si="34"/>
        <v>0</v>
      </c>
      <c r="I165" s="57">
        <f t="shared" si="35"/>
        <v>0</v>
      </c>
      <c r="J165" s="57">
        <f t="shared" si="36"/>
        <v>0</v>
      </c>
      <c r="K165" s="57">
        <f t="shared" si="37"/>
        <v>0</v>
      </c>
      <c r="L165" s="57">
        <f t="shared" si="38"/>
        <v>0</v>
      </c>
      <c r="M165" s="57">
        <f t="shared" ca="1" si="30"/>
        <v>-4.1691053753705959E-3</v>
      </c>
      <c r="N165" s="57">
        <f t="shared" ca="1" si="39"/>
        <v>0</v>
      </c>
      <c r="O165" s="136">
        <f t="shared" ca="1" si="40"/>
        <v>0</v>
      </c>
      <c r="P165" s="57">
        <f t="shared" ca="1" si="41"/>
        <v>0</v>
      </c>
      <c r="Q165" s="57">
        <f t="shared" ca="1" si="42"/>
        <v>0</v>
      </c>
      <c r="R165" s="16">
        <f t="shared" ca="1" si="31"/>
        <v>4.1691053753705959E-3</v>
      </c>
    </row>
    <row r="166" spans="1:18" x14ac:dyDescent="0.2">
      <c r="A166" s="116"/>
      <c r="B166" s="116"/>
      <c r="C166" s="116"/>
      <c r="D166" s="117">
        <f t="shared" si="32"/>
        <v>0</v>
      </c>
      <c r="E166" s="117">
        <f t="shared" si="32"/>
        <v>0</v>
      </c>
      <c r="F166" s="57">
        <f t="shared" si="33"/>
        <v>0</v>
      </c>
      <c r="G166" s="57">
        <f t="shared" si="33"/>
        <v>0</v>
      </c>
      <c r="H166" s="57">
        <f t="shared" si="34"/>
        <v>0</v>
      </c>
      <c r="I166" s="57">
        <f t="shared" si="35"/>
        <v>0</v>
      </c>
      <c r="J166" s="57">
        <f t="shared" si="36"/>
        <v>0</v>
      </c>
      <c r="K166" s="57">
        <f t="shared" si="37"/>
        <v>0</v>
      </c>
      <c r="L166" s="57">
        <f t="shared" si="38"/>
        <v>0</v>
      </c>
      <c r="M166" s="57">
        <f t="shared" ca="1" si="30"/>
        <v>-4.1691053753705959E-3</v>
      </c>
      <c r="N166" s="57">
        <f t="shared" ca="1" si="39"/>
        <v>0</v>
      </c>
      <c r="O166" s="136">
        <f t="shared" ca="1" si="40"/>
        <v>0</v>
      </c>
      <c r="P166" s="57">
        <f t="shared" ca="1" si="41"/>
        <v>0</v>
      </c>
      <c r="Q166" s="57">
        <f t="shared" ca="1" si="42"/>
        <v>0</v>
      </c>
      <c r="R166" s="16">
        <f t="shared" ca="1" si="31"/>
        <v>4.1691053753705959E-3</v>
      </c>
    </row>
    <row r="167" spans="1:18" x14ac:dyDescent="0.2">
      <c r="A167" s="116"/>
      <c r="B167" s="116"/>
      <c r="C167" s="116"/>
      <c r="D167" s="117">
        <f t="shared" si="32"/>
        <v>0</v>
      </c>
      <c r="E167" s="117">
        <f t="shared" si="32"/>
        <v>0</v>
      </c>
      <c r="F167" s="57">
        <f t="shared" si="33"/>
        <v>0</v>
      </c>
      <c r="G167" s="57">
        <f t="shared" si="33"/>
        <v>0</v>
      </c>
      <c r="H167" s="57">
        <f t="shared" si="34"/>
        <v>0</v>
      </c>
      <c r="I167" s="57">
        <f t="shared" si="35"/>
        <v>0</v>
      </c>
      <c r="J167" s="57">
        <f t="shared" si="36"/>
        <v>0</v>
      </c>
      <c r="K167" s="57">
        <f t="shared" si="37"/>
        <v>0</v>
      </c>
      <c r="L167" s="57">
        <f t="shared" si="38"/>
        <v>0</v>
      </c>
      <c r="M167" s="57">
        <f t="shared" ca="1" si="30"/>
        <v>-4.1691053753705959E-3</v>
      </c>
      <c r="N167" s="57">
        <f t="shared" ca="1" si="39"/>
        <v>0</v>
      </c>
      <c r="O167" s="136">
        <f t="shared" ca="1" si="40"/>
        <v>0</v>
      </c>
      <c r="P167" s="57">
        <f t="shared" ca="1" si="41"/>
        <v>0</v>
      </c>
      <c r="Q167" s="57">
        <f t="shared" ca="1" si="42"/>
        <v>0</v>
      </c>
      <c r="R167" s="16">
        <f t="shared" ca="1" si="31"/>
        <v>4.1691053753705959E-3</v>
      </c>
    </row>
    <row r="168" spans="1:18" x14ac:dyDescent="0.2">
      <c r="A168" s="116"/>
      <c r="B168" s="116"/>
      <c r="C168" s="116"/>
      <c r="D168" s="117">
        <f t="shared" si="32"/>
        <v>0</v>
      </c>
      <c r="E168" s="117">
        <f t="shared" si="32"/>
        <v>0</v>
      </c>
      <c r="F168" s="57">
        <f t="shared" si="33"/>
        <v>0</v>
      </c>
      <c r="G168" s="57">
        <f t="shared" si="33"/>
        <v>0</v>
      </c>
      <c r="H168" s="57">
        <f t="shared" si="34"/>
        <v>0</v>
      </c>
      <c r="I168" s="57">
        <f t="shared" si="35"/>
        <v>0</v>
      </c>
      <c r="J168" s="57">
        <f t="shared" si="36"/>
        <v>0</v>
      </c>
      <c r="K168" s="57">
        <f t="shared" si="37"/>
        <v>0</v>
      </c>
      <c r="L168" s="57">
        <f t="shared" si="38"/>
        <v>0</v>
      </c>
      <c r="M168" s="57">
        <f t="shared" ca="1" si="30"/>
        <v>-4.1691053753705959E-3</v>
      </c>
      <c r="N168" s="57">
        <f t="shared" ca="1" si="39"/>
        <v>0</v>
      </c>
      <c r="O168" s="136">
        <f t="shared" ca="1" si="40"/>
        <v>0</v>
      </c>
      <c r="P168" s="57">
        <f t="shared" ca="1" si="41"/>
        <v>0</v>
      </c>
      <c r="Q168" s="57">
        <f t="shared" ca="1" si="42"/>
        <v>0</v>
      </c>
      <c r="R168" s="16">
        <f t="shared" ca="1" si="31"/>
        <v>4.1691053753705959E-3</v>
      </c>
    </row>
    <row r="169" spans="1:18" x14ac:dyDescent="0.2">
      <c r="A169" s="116"/>
      <c r="B169" s="116"/>
      <c r="C169" s="116"/>
      <c r="D169" s="117">
        <f t="shared" si="32"/>
        <v>0</v>
      </c>
      <c r="E169" s="117">
        <f t="shared" si="32"/>
        <v>0</v>
      </c>
      <c r="F169" s="57">
        <f t="shared" si="33"/>
        <v>0</v>
      </c>
      <c r="G169" s="57">
        <f t="shared" si="33"/>
        <v>0</v>
      </c>
      <c r="H169" s="57">
        <f t="shared" si="34"/>
        <v>0</v>
      </c>
      <c r="I169" s="57">
        <f t="shared" si="35"/>
        <v>0</v>
      </c>
      <c r="J169" s="57">
        <f t="shared" si="36"/>
        <v>0</v>
      </c>
      <c r="K169" s="57">
        <f t="shared" si="37"/>
        <v>0</v>
      </c>
      <c r="L169" s="57">
        <f t="shared" si="38"/>
        <v>0</v>
      </c>
      <c r="M169" s="57">
        <f t="shared" ca="1" si="30"/>
        <v>-4.1691053753705959E-3</v>
      </c>
      <c r="N169" s="57">
        <f t="shared" ca="1" si="39"/>
        <v>0</v>
      </c>
      <c r="O169" s="136">
        <f t="shared" ca="1" si="40"/>
        <v>0</v>
      </c>
      <c r="P169" s="57">
        <f t="shared" ca="1" si="41"/>
        <v>0</v>
      </c>
      <c r="Q169" s="57">
        <f t="shared" ca="1" si="42"/>
        <v>0</v>
      </c>
      <c r="R169" s="16">
        <f t="shared" ca="1" si="31"/>
        <v>4.1691053753705959E-3</v>
      </c>
    </row>
    <row r="170" spans="1:18" x14ac:dyDescent="0.2">
      <c r="A170" s="116"/>
      <c r="B170" s="116"/>
      <c r="C170" s="116"/>
      <c r="D170" s="117">
        <f t="shared" si="32"/>
        <v>0</v>
      </c>
      <c r="E170" s="117">
        <f t="shared" si="32"/>
        <v>0</v>
      </c>
      <c r="F170" s="57">
        <f t="shared" si="33"/>
        <v>0</v>
      </c>
      <c r="G170" s="57">
        <f t="shared" si="33"/>
        <v>0</v>
      </c>
      <c r="H170" s="57">
        <f t="shared" si="34"/>
        <v>0</v>
      </c>
      <c r="I170" s="57">
        <f t="shared" si="35"/>
        <v>0</v>
      </c>
      <c r="J170" s="57">
        <f t="shared" si="36"/>
        <v>0</v>
      </c>
      <c r="K170" s="57">
        <f t="shared" si="37"/>
        <v>0</v>
      </c>
      <c r="L170" s="57">
        <f t="shared" si="38"/>
        <v>0</v>
      </c>
      <c r="M170" s="57">
        <f t="shared" ca="1" si="30"/>
        <v>-4.1691053753705959E-3</v>
      </c>
      <c r="N170" s="57">
        <f t="shared" ca="1" si="39"/>
        <v>0</v>
      </c>
      <c r="O170" s="136">
        <f t="shared" ca="1" si="40"/>
        <v>0</v>
      </c>
      <c r="P170" s="57">
        <f t="shared" ca="1" si="41"/>
        <v>0</v>
      </c>
      <c r="Q170" s="57">
        <f t="shared" ca="1" si="42"/>
        <v>0</v>
      </c>
      <c r="R170" s="16">
        <f t="shared" ca="1" si="31"/>
        <v>4.1691053753705959E-3</v>
      </c>
    </row>
    <row r="171" spans="1:18" x14ac:dyDescent="0.2">
      <c r="A171" s="116"/>
      <c r="B171" s="116"/>
      <c r="C171" s="116"/>
      <c r="D171" s="117">
        <f t="shared" si="32"/>
        <v>0</v>
      </c>
      <c r="E171" s="117">
        <f t="shared" si="32"/>
        <v>0</v>
      </c>
      <c r="F171" s="57">
        <f t="shared" si="33"/>
        <v>0</v>
      </c>
      <c r="G171" s="57">
        <f t="shared" si="33"/>
        <v>0</v>
      </c>
      <c r="H171" s="57">
        <f t="shared" si="34"/>
        <v>0</v>
      </c>
      <c r="I171" s="57">
        <f t="shared" si="35"/>
        <v>0</v>
      </c>
      <c r="J171" s="57">
        <f t="shared" si="36"/>
        <v>0</v>
      </c>
      <c r="K171" s="57">
        <f t="shared" si="37"/>
        <v>0</v>
      </c>
      <c r="L171" s="57">
        <f t="shared" si="38"/>
        <v>0</v>
      </c>
      <c r="M171" s="57">
        <f t="shared" ca="1" si="30"/>
        <v>-4.1691053753705959E-3</v>
      </c>
      <c r="N171" s="57">
        <f t="shared" ca="1" si="39"/>
        <v>0</v>
      </c>
      <c r="O171" s="136">
        <f t="shared" ca="1" si="40"/>
        <v>0</v>
      </c>
      <c r="P171" s="57">
        <f t="shared" ca="1" si="41"/>
        <v>0</v>
      </c>
      <c r="Q171" s="57">
        <f t="shared" ca="1" si="42"/>
        <v>0</v>
      </c>
      <c r="R171" s="16">
        <f t="shared" ca="1" si="31"/>
        <v>4.1691053753705959E-3</v>
      </c>
    </row>
    <row r="172" spans="1:18" x14ac:dyDescent="0.2">
      <c r="A172" s="116"/>
      <c r="B172" s="116"/>
      <c r="C172" s="116"/>
      <c r="D172" s="117">
        <f t="shared" si="32"/>
        <v>0</v>
      </c>
      <c r="E172" s="117">
        <f t="shared" si="32"/>
        <v>0</v>
      </c>
      <c r="F172" s="57">
        <f t="shared" si="33"/>
        <v>0</v>
      </c>
      <c r="G172" s="57">
        <f t="shared" si="33"/>
        <v>0</v>
      </c>
      <c r="H172" s="57">
        <f t="shared" si="34"/>
        <v>0</v>
      </c>
      <c r="I172" s="57">
        <f t="shared" si="35"/>
        <v>0</v>
      </c>
      <c r="J172" s="57">
        <f t="shared" si="36"/>
        <v>0</v>
      </c>
      <c r="K172" s="57">
        <f t="shared" si="37"/>
        <v>0</v>
      </c>
      <c r="L172" s="57">
        <f t="shared" si="38"/>
        <v>0</v>
      </c>
      <c r="M172" s="57">
        <f t="shared" ca="1" si="30"/>
        <v>-4.1691053753705959E-3</v>
      </c>
      <c r="N172" s="57">
        <f t="shared" ca="1" si="39"/>
        <v>0</v>
      </c>
      <c r="O172" s="136">
        <f t="shared" ca="1" si="40"/>
        <v>0</v>
      </c>
      <c r="P172" s="57">
        <f t="shared" ca="1" si="41"/>
        <v>0</v>
      </c>
      <c r="Q172" s="57">
        <f t="shared" ca="1" si="42"/>
        <v>0</v>
      </c>
      <c r="R172" s="16">
        <f t="shared" ca="1" si="31"/>
        <v>4.1691053753705959E-3</v>
      </c>
    </row>
    <row r="173" spans="1:18" x14ac:dyDescent="0.2">
      <c r="A173" s="116"/>
      <c r="B173" s="116"/>
      <c r="C173" s="116"/>
      <c r="D173" s="117">
        <f t="shared" si="32"/>
        <v>0</v>
      </c>
      <c r="E173" s="117">
        <f t="shared" si="32"/>
        <v>0</v>
      </c>
      <c r="F173" s="57">
        <f t="shared" si="33"/>
        <v>0</v>
      </c>
      <c r="G173" s="57">
        <f t="shared" si="33"/>
        <v>0</v>
      </c>
      <c r="H173" s="57">
        <f t="shared" si="34"/>
        <v>0</v>
      </c>
      <c r="I173" s="57">
        <f t="shared" si="35"/>
        <v>0</v>
      </c>
      <c r="J173" s="57">
        <f t="shared" si="36"/>
        <v>0</v>
      </c>
      <c r="K173" s="57">
        <f t="shared" si="37"/>
        <v>0</v>
      </c>
      <c r="L173" s="57">
        <f t="shared" si="38"/>
        <v>0</v>
      </c>
      <c r="M173" s="57">
        <f t="shared" ca="1" si="30"/>
        <v>-4.1691053753705959E-3</v>
      </c>
      <c r="N173" s="57">
        <f t="shared" ca="1" si="39"/>
        <v>0</v>
      </c>
      <c r="O173" s="136">
        <f t="shared" ca="1" si="40"/>
        <v>0</v>
      </c>
      <c r="P173" s="57">
        <f t="shared" ca="1" si="41"/>
        <v>0</v>
      </c>
      <c r="Q173" s="57">
        <f t="shared" ca="1" si="42"/>
        <v>0</v>
      </c>
      <c r="R173" s="16">
        <f t="shared" ca="1" si="31"/>
        <v>4.1691053753705959E-3</v>
      </c>
    </row>
    <row r="174" spans="1:18" x14ac:dyDescent="0.2">
      <c r="A174" s="116"/>
      <c r="B174" s="116"/>
      <c r="C174" s="116"/>
      <c r="D174" s="117">
        <f t="shared" si="32"/>
        <v>0</v>
      </c>
      <c r="E174" s="117">
        <f t="shared" si="32"/>
        <v>0</v>
      </c>
      <c r="F174" s="57">
        <f t="shared" si="33"/>
        <v>0</v>
      </c>
      <c r="G174" s="57">
        <f t="shared" si="33"/>
        <v>0</v>
      </c>
      <c r="H174" s="57">
        <f t="shared" si="34"/>
        <v>0</v>
      </c>
      <c r="I174" s="57">
        <f t="shared" si="35"/>
        <v>0</v>
      </c>
      <c r="J174" s="57">
        <f t="shared" si="36"/>
        <v>0</v>
      </c>
      <c r="K174" s="57">
        <f t="shared" si="37"/>
        <v>0</v>
      </c>
      <c r="L174" s="57">
        <f t="shared" si="38"/>
        <v>0</v>
      </c>
      <c r="M174" s="57">
        <f t="shared" ca="1" si="30"/>
        <v>-4.1691053753705959E-3</v>
      </c>
      <c r="N174" s="57">
        <f t="shared" ca="1" si="39"/>
        <v>0</v>
      </c>
      <c r="O174" s="136">
        <f t="shared" ca="1" si="40"/>
        <v>0</v>
      </c>
      <c r="P174" s="57">
        <f t="shared" ca="1" si="41"/>
        <v>0</v>
      </c>
      <c r="Q174" s="57">
        <f t="shared" ca="1" si="42"/>
        <v>0</v>
      </c>
      <c r="R174" s="16">
        <f t="shared" ca="1" si="31"/>
        <v>4.1691053753705959E-3</v>
      </c>
    </row>
    <row r="175" spans="1:18" x14ac:dyDescent="0.2">
      <c r="A175" s="116"/>
      <c r="B175" s="116"/>
      <c r="C175" s="116"/>
      <c r="D175" s="117">
        <f t="shared" si="32"/>
        <v>0</v>
      </c>
      <c r="E175" s="117">
        <f t="shared" si="32"/>
        <v>0</v>
      </c>
      <c r="F175" s="57">
        <f t="shared" si="33"/>
        <v>0</v>
      </c>
      <c r="G175" s="57">
        <f t="shared" si="33"/>
        <v>0</v>
      </c>
      <c r="H175" s="57">
        <f t="shared" si="34"/>
        <v>0</v>
      </c>
      <c r="I175" s="57">
        <f t="shared" si="35"/>
        <v>0</v>
      </c>
      <c r="J175" s="57">
        <f t="shared" si="36"/>
        <v>0</v>
      </c>
      <c r="K175" s="57">
        <f t="shared" si="37"/>
        <v>0</v>
      </c>
      <c r="L175" s="57">
        <f t="shared" si="38"/>
        <v>0</v>
      </c>
      <c r="M175" s="57">
        <f t="shared" ca="1" si="30"/>
        <v>-4.1691053753705959E-3</v>
      </c>
      <c r="N175" s="57">
        <f t="shared" ca="1" si="39"/>
        <v>0</v>
      </c>
      <c r="O175" s="136">
        <f t="shared" ca="1" si="40"/>
        <v>0</v>
      </c>
      <c r="P175" s="57">
        <f t="shared" ca="1" si="41"/>
        <v>0</v>
      </c>
      <c r="Q175" s="57">
        <f t="shared" ca="1" si="42"/>
        <v>0</v>
      </c>
      <c r="R175" s="16">
        <f t="shared" ca="1" si="31"/>
        <v>4.1691053753705959E-3</v>
      </c>
    </row>
    <row r="176" spans="1:18" x14ac:dyDescent="0.2">
      <c r="A176" s="116"/>
      <c r="B176" s="116"/>
      <c r="C176" s="116"/>
      <c r="D176" s="117">
        <f t="shared" si="32"/>
        <v>0</v>
      </c>
      <c r="E176" s="117">
        <f t="shared" si="32"/>
        <v>0</v>
      </c>
      <c r="F176" s="57">
        <f t="shared" si="33"/>
        <v>0</v>
      </c>
      <c r="G176" s="57">
        <f t="shared" si="33"/>
        <v>0</v>
      </c>
      <c r="H176" s="57">
        <f t="shared" si="34"/>
        <v>0</v>
      </c>
      <c r="I176" s="57">
        <f t="shared" si="35"/>
        <v>0</v>
      </c>
      <c r="J176" s="57">
        <f t="shared" si="36"/>
        <v>0</v>
      </c>
      <c r="K176" s="57">
        <f t="shared" si="37"/>
        <v>0</v>
      </c>
      <c r="L176" s="57">
        <f t="shared" si="38"/>
        <v>0</v>
      </c>
      <c r="M176" s="57">
        <f t="shared" ca="1" si="30"/>
        <v>-4.1691053753705959E-3</v>
      </c>
      <c r="N176" s="57">
        <f t="shared" ca="1" si="39"/>
        <v>0</v>
      </c>
      <c r="O176" s="136">
        <f t="shared" ca="1" si="40"/>
        <v>0</v>
      </c>
      <c r="P176" s="57">
        <f t="shared" ca="1" si="41"/>
        <v>0</v>
      </c>
      <c r="Q176" s="57">
        <f t="shared" ca="1" si="42"/>
        <v>0</v>
      </c>
      <c r="R176" s="16">
        <f t="shared" ca="1" si="31"/>
        <v>4.1691053753705959E-3</v>
      </c>
    </row>
    <row r="177" spans="1:18" x14ac:dyDescent="0.2">
      <c r="A177" s="116"/>
      <c r="B177" s="116"/>
      <c r="C177" s="116"/>
      <c r="D177" s="117">
        <f t="shared" si="32"/>
        <v>0</v>
      </c>
      <c r="E177" s="117">
        <f t="shared" si="32"/>
        <v>0</v>
      </c>
      <c r="F177" s="57">
        <f t="shared" si="33"/>
        <v>0</v>
      </c>
      <c r="G177" s="57">
        <f t="shared" si="33"/>
        <v>0</v>
      </c>
      <c r="H177" s="57">
        <f t="shared" si="34"/>
        <v>0</v>
      </c>
      <c r="I177" s="57">
        <f t="shared" si="35"/>
        <v>0</v>
      </c>
      <c r="J177" s="57">
        <f t="shared" si="36"/>
        <v>0</v>
      </c>
      <c r="K177" s="57">
        <f t="shared" si="37"/>
        <v>0</v>
      </c>
      <c r="L177" s="57">
        <f t="shared" si="38"/>
        <v>0</v>
      </c>
      <c r="M177" s="57">
        <f t="shared" ca="1" si="30"/>
        <v>-4.1691053753705959E-3</v>
      </c>
      <c r="N177" s="57">
        <f t="shared" ca="1" si="39"/>
        <v>0</v>
      </c>
      <c r="O177" s="136">
        <f t="shared" ca="1" si="40"/>
        <v>0</v>
      </c>
      <c r="P177" s="57">
        <f t="shared" ca="1" si="41"/>
        <v>0</v>
      </c>
      <c r="Q177" s="57">
        <f t="shared" ca="1" si="42"/>
        <v>0</v>
      </c>
      <c r="R177" s="16">
        <f t="shared" ca="1" si="31"/>
        <v>4.1691053753705959E-3</v>
      </c>
    </row>
    <row r="178" spans="1:18" x14ac:dyDescent="0.2">
      <c r="A178" s="116"/>
      <c r="B178" s="116"/>
      <c r="C178" s="116"/>
      <c r="D178" s="117">
        <f t="shared" si="32"/>
        <v>0</v>
      </c>
      <c r="E178" s="117">
        <f t="shared" si="32"/>
        <v>0</v>
      </c>
      <c r="F178" s="57">
        <f t="shared" si="33"/>
        <v>0</v>
      </c>
      <c r="G178" s="57">
        <f t="shared" si="33"/>
        <v>0</v>
      </c>
      <c r="H178" s="57">
        <f t="shared" si="34"/>
        <v>0</v>
      </c>
      <c r="I178" s="57">
        <f t="shared" si="35"/>
        <v>0</v>
      </c>
      <c r="J178" s="57">
        <f t="shared" si="36"/>
        <v>0</v>
      </c>
      <c r="K178" s="57">
        <f t="shared" si="37"/>
        <v>0</v>
      </c>
      <c r="L178" s="57">
        <f t="shared" si="38"/>
        <v>0</v>
      </c>
      <c r="M178" s="57">
        <f t="shared" ca="1" si="30"/>
        <v>-4.1691053753705959E-3</v>
      </c>
      <c r="N178" s="57">
        <f t="shared" ca="1" si="39"/>
        <v>0</v>
      </c>
      <c r="O178" s="136">
        <f t="shared" ca="1" si="40"/>
        <v>0</v>
      </c>
      <c r="P178" s="57">
        <f t="shared" ca="1" si="41"/>
        <v>0</v>
      </c>
      <c r="Q178" s="57">
        <f t="shared" ca="1" si="42"/>
        <v>0</v>
      </c>
      <c r="R178" s="16">
        <f t="shared" ca="1" si="31"/>
        <v>4.1691053753705959E-3</v>
      </c>
    </row>
    <row r="179" spans="1:18" x14ac:dyDescent="0.2">
      <c r="A179" s="116"/>
      <c r="B179" s="116"/>
      <c r="C179" s="116"/>
      <c r="D179" s="117">
        <f t="shared" si="32"/>
        <v>0</v>
      </c>
      <c r="E179" s="117">
        <f t="shared" si="32"/>
        <v>0</v>
      </c>
      <c r="F179" s="57">
        <f t="shared" si="33"/>
        <v>0</v>
      </c>
      <c r="G179" s="57">
        <f t="shared" si="33"/>
        <v>0</v>
      </c>
      <c r="H179" s="57">
        <f t="shared" si="34"/>
        <v>0</v>
      </c>
      <c r="I179" s="57">
        <f t="shared" si="35"/>
        <v>0</v>
      </c>
      <c r="J179" s="57">
        <f t="shared" si="36"/>
        <v>0</v>
      </c>
      <c r="K179" s="57">
        <f t="shared" si="37"/>
        <v>0</v>
      </c>
      <c r="L179" s="57">
        <f t="shared" si="38"/>
        <v>0</v>
      </c>
      <c r="M179" s="57">
        <f t="shared" ca="1" si="30"/>
        <v>-4.1691053753705959E-3</v>
      </c>
      <c r="N179" s="57">
        <f t="shared" ca="1" si="39"/>
        <v>0</v>
      </c>
      <c r="O179" s="136">
        <f t="shared" ca="1" si="40"/>
        <v>0</v>
      </c>
      <c r="P179" s="57">
        <f t="shared" ca="1" si="41"/>
        <v>0</v>
      </c>
      <c r="Q179" s="57">
        <f t="shared" ca="1" si="42"/>
        <v>0</v>
      </c>
      <c r="R179" s="16">
        <f t="shared" ca="1" si="31"/>
        <v>4.1691053753705959E-3</v>
      </c>
    </row>
    <row r="180" spans="1:18" x14ac:dyDescent="0.2">
      <c r="A180" s="116"/>
      <c r="B180" s="116"/>
      <c r="C180" s="116"/>
      <c r="D180" s="117">
        <f t="shared" si="32"/>
        <v>0</v>
      </c>
      <c r="E180" s="117">
        <f t="shared" si="32"/>
        <v>0</v>
      </c>
      <c r="F180" s="57">
        <f t="shared" si="33"/>
        <v>0</v>
      </c>
      <c r="G180" s="57">
        <f t="shared" si="33"/>
        <v>0</v>
      </c>
      <c r="H180" s="57">
        <f t="shared" si="34"/>
        <v>0</v>
      </c>
      <c r="I180" s="57">
        <f t="shared" si="35"/>
        <v>0</v>
      </c>
      <c r="J180" s="57">
        <f t="shared" si="36"/>
        <v>0</v>
      </c>
      <c r="K180" s="57">
        <f t="shared" si="37"/>
        <v>0</v>
      </c>
      <c r="L180" s="57">
        <f t="shared" si="38"/>
        <v>0</v>
      </c>
      <c r="M180" s="57">
        <f t="shared" ca="1" si="30"/>
        <v>-4.1691053753705959E-3</v>
      </c>
      <c r="N180" s="57">
        <f t="shared" ca="1" si="39"/>
        <v>0</v>
      </c>
      <c r="O180" s="136">
        <f t="shared" ca="1" si="40"/>
        <v>0</v>
      </c>
      <c r="P180" s="57">
        <f t="shared" ca="1" si="41"/>
        <v>0</v>
      </c>
      <c r="Q180" s="57">
        <f t="shared" ca="1" si="42"/>
        <v>0</v>
      </c>
      <c r="R180" s="16">
        <f t="shared" ca="1" si="31"/>
        <v>4.1691053753705959E-3</v>
      </c>
    </row>
    <row r="181" spans="1:18" x14ac:dyDescent="0.2">
      <c r="A181" s="116"/>
      <c r="B181" s="116"/>
      <c r="C181" s="116"/>
      <c r="D181" s="117">
        <f t="shared" si="32"/>
        <v>0</v>
      </c>
      <c r="E181" s="117">
        <f t="shared" si="32"/>
        <v>0</v>
      </c>
      <c r="F181" s="57">
        <f t="shared" si="33"/>
        <v>0</v>
      </c>
      <c r="G181" s="57">
        <f t="shared" si="33"/>
        <v>0</v>
      </c>
      <c r="H181" s="57">
        <f t="shared" si="34"/>
        <v>0</v>
      </c>
      <c r="I181" s="57">
        <f t="shared" si="35"/>
        <v>0</v>
      </c>
      <c r="J181" s="57">
        <f t="shared" si="36"/>
        <v>0</v>
      </c>
      <c r="K181" s="57">
        <f t="shared" si="37"/>
        <v>0</v>
      </c>
      <c r="L181" s="57">
        <f t="shared" si="38"/>
        <v>0</v>
      </c>
      <c r="M181" s="57">
        <f t="shared" ca="1" si="30"/>
        <v>-4.1691053753705959E-3</v>
      </c>
      <c r="N181" s="57">
        <f t="shared" ca="1" si="39"/>
        <v>0</v>
      </c>
      <c r="O181" s="136">
        <f t="shared" ca="1" si="40"/>
        <v>0</v>
      </c>
      <c r="P181" s="57">
        <f t="shared" ca="1" si="41"/>
        <v>0</v>
      </c>
      <c r="Q181" s="57">
        <f t="shared" ca="1" si="42"/>
        <v>0</v>
      </c>
      <c r="R181" s="16">
        <f t="shared" ca="1" si="31"/>
        <v>4.1691053753705959E-3</v>
      </c>
    </row>
    <row r="182" spans="1:18" x14ac:dyDescent="0.2">
      <c r="A182" s="116"/>
      <c r="B182" s="116"/>
      <c r="C182" s="116"/>
      <c r="D182" s="117">
        <f t="shared" si="32"/>
        <v>0</v>
      </c>
      <c r="E182" s="117">
        <f t="shared" si="32"/>
        <v>0</v>
      </c>
      <c r="F182" s="57">
        <f t="shared" si="33"/>
        <v>0</v>
      </c>
      <c r="G182" s="57">
        <f t="shared" si="33"/>
        <v>0</v>
      </c>
      <c r="H182" s="57">
        <f t="shared" si="34"/>
        <v>0</v>
      </c>
      <c r="I182" s="57">
        <f t="shared" si="35"/>
        <v>0</v>
      </c>
      <c r="J182" s="57">
        <f t="shared" si="36"/>
        <v>0</v>
      </c>
      <c r="K182" s="57">
        <f t="shared" si="37"/>
        <v>0</v>
      </c>
      <c r="L182" s="57">
        <f t="shared" si="38"/>
        <v>0</v>
      </c>
      <c r="M182" s="57">
        <f t="shared" ca="1" si="30"/>
        <v>-4.1691053753705959E-3</v>
      </c>
      <c r="N182" s="57">
        <f t="shared" ca="1" si="39"/>
        <v>0</v>
      </c>
      <c r="O182" s="136">
        <f t="shared" ca="1" si="40"/>
        <v>0</v>
      </c>
      <c r="P182" s="57">
        <f t="shared" ca="1" si="41"/>
        <v>0</v>
      </c>
      <c r="Q182" s="57">
        <f t="shared" ca="1" si="42"/>
        <v>0</v>
      </c>
      <c r="R182" s="16">
        <f t="shared" ca="1" si="31"/>
        <v>4.1691053753705959E-3</v>
      </c>
    </row>
    <row r="183" spans="1:18" x14ac:dyDescent="0.2">
      <c r="A183" s="116"/>
      <c r="B183" s="116"/>
      <c r="C183" s="116"/>
      <c r="D183" s="117">
        <f t="shared" si="32"/>
        <v>0</v>
      </c>
      <c r="E183" s="117">
        <f t="shared" si="32"/>
        <v>0</v>
      </c>
      <c r="F183" s="57">
        <f t="shared" si="33"/>
        <v>0</v>
      </c>
      <c r="G183" s="57">
        <f t="shared" si="33"/>
        <v>0</v>
      </c>
      <c r="H183" s="57">
        <f t="shared" si="34"/>
        <v>0</v>
      </c>
      <c r="I183" s="57">
        <f t="shared" si="35"/>
        <v>0</v>
      </c>
      <c r="J183" s="57">
        <f t="shared" si="36"/>
        <v>0</v>
      </c>
      <c r="K183" s="57">
        <f t="shared" si="37"/>
        <v>0</v>
      </c>
      <c r="L183" s="57">
        <f t="shared" si="38"/>
        <v>0</v>
      </c>
      <c r="M183" s="57">
        <f t="shared" ca="1" si="30"/>
        <v>-4.1691053753705959E-3</v>
      </c>
      <c r="N183" s="57">
        <f t="shared" ca="1" si="39"/>
        <v>0</v>
      </c>
      <c r="O183" s="136">
        <f t="shared" ca="1" si="40"/>
        <v>0</v>
      </c>
      <c r="P183" s="57">
        <f t="shared" ca="1" si="41"/>
        <v>0</v>
      </c>
      <c r="Q183" s="57">
        <f t="shared" ca="1" si="42"/>
        <v>0</v>
      </c>
      <c r="R183" s="16">
        <f t="shared" ca="1" si="31"/>
        <v>4.1691053753705959E-3</v>
      </c>
    </row>
    <row r="184" spans="1:18" x14ac:dyDescent="0.2">
      <c r="A184" s="116"/>
      <c r="B184" s="116"/>
      <c r="C184" s="116"/>
      <c r="D184" s="117">
        <f t="shared" si="32"/>
        <v>0</v>
      </c>
      <c r="E184" s="117">
        <f t="shared" si="32"/>
        <v>0</v>
      </c>
      <c r="F184" s="57">
        <f t="shared" si="33"/>
        <v>0</v>
      </c>
      <c r="G184" s="57">
        <f t="shared" si="33"/>
        <v>0</v>
      </c>
      <c r="H184" s="57">
        <f t="shared" si="34"/>
        <v>0</v>
      </c>
      <c r="I184" s="57">
        <f t="shared" si="35"/>
        <v>0</v>
      </c>
      <c r="J184" s="57">
        <f t="shared" si="36"/>
        <v>0</v>
      </c>
      <c r="K184" s="57">
        <f t="shared" si="37"/>
        <v>0</v>
      </c>
      <c r="L184" s="57">
        <f t="shared" si="38"/>
        <v>0</v>
      </c>
      <c r="M184" s="57">
        <f t="shared" ca="1" si="30"/>
        <v>-4.1691053753705959E-3</v>
      </c>
      <c r="N184" s="57">
        <f t="shared" ca="1" si="39"/>
        <v>0</v>
      </c>
      <c r="O184" s="136">
        <f t="shared" ca="1" si="40"/>
        <v>0</v>
      </c>
      <c r="P184" s="57">
        <f t="shared" ca="1" si="41"/>
        <v>0</v>
      </c>
      <c r="Q184" s="57">
        <f t="shared" ca="1" si="42"/>
        <v>0</v>
      </c>
      <c r="R184" s="16">
        <f t="shared" ca="1" si="31"/>
        <v>4.1691053753705959E-3</v>
      </c>
    </row>
    <row r="185" spans="1:18" x14ac:dyDescent="0.2">
      <c r="A185" s="116"/>
      <c r="B185" s="116"/>
      <c r="C185" s="116"/>
      <c r="D185" s="117">
        <f t="shared" si="32"/>
        <v>0</v>
      </c>
      <c r="E185" s="117">
        <f t="shared" si="32"/>
        <v>0</v>
      </c>
      <c r="F185" s="57">
        <f t="shared" si="33"/>
        <v>0</v>
      </c>
      <c r="G185" s="57">
        <f t="shared" si="33"/>
        <v>0</v>
      </c>
      <c r="H185" s="57">
        <f t="shared" si="34"/>
        <v>0</v>
      </c>
      <c r="I185" s="57">
        <f t="shared" si="35"/>
        <v>0</v>
      </c>
      <c r="J185" s="57">
        <f t="shared" si="36"/>
        <v>0</v>
      </c>
      <c r="K185" s="57">
        <f t="shared" si="37"/>
        <v>0</v>
      </c>
      <c r="L185" s="57">
        <f t="shared" si="38"/>
        <v>0</v>
      </c>
      <c r="M185" s="57">
        <f t="shared" ca="1" si="30"/>
        <v>-4.1691053753705959E-3</v>
      </c>
      <c r="N185" s="57">
        <f t="shared" ca="1" si="39"/>
        <v>0</v>
      </c>
      <c r="O185" s="136">
        <f t="shared" ca="1" si="40"/>
        <v>0</v>
      </c>
      <c r="P185" s="57">
        <f t="shared" ca="1" si="41"/>
        <v>0</v>
      </c>
      <c r="Q185" s="57">
        <f t="shared" ca="1" si="42"/>
        <v>0</v>
      </c>
      <c r="R185" s="16">
        <f t="shared" ca="1" si="31"/>
        <v>4.1691053753705959E-3</v>
      </c>
    </row>
    <row r="186" spans="1:18" x14ac:dyDescent="0.2">
      <c r="A186" s="116"/>
      <c r="B186" s="116"/>
      <c r="C186" s="116"/>
      <c r="D186" s="117">
        <f t="shared" si="32"/>
        <v>0</v>
      </c>
      <c r="E186" s="117">
        <f t="shared" si="32"/>
        <v>0</v>
      </c>
      <c r="F186" s="57">
        <f t="shared" si="33"/>
        <v>0</v>
      </c>
      <c r="G186" s="57">
        <f t="shared" si="33"/>
        <v>0</v>
      </c>
      <c r="H186" s="57">
        <f t="shared" si="34"/>
        <v>0</v>
      </c>
      <c r="I186" s="57">
        <f t="shared" si="35"/>
        <v>0</v>
      </c>
      <c r="J186" s="57">
        <f t="shared" si="36"/>
        <v>0</v>
      </c>
      <c r="K186" s="57">
        <f t="shared" si="37"/>
        <v>0</v>
      </c>
      <c r="L186" s="57">
        <f t="shared" si="38"/>
        <v>0</v>
      </c>
      <c r="M186" s="57">
        <f t="shared" ca="1" si="30"/>
        <v>-4.1691053753705959E-3</v>
      </c>
      <c r="N186" s="57">
        <f t="shared" ca="1" si="39"/>
        <v>0</v>
      </c>
      <c r="O186" s="136">
        <f t="shared" ca="1" si="40"/>
        <v>0</v>
      </c>
      <c r="P186" s="57">
        <f t="shared" ca="1" si="41"/>
        <v>0</v>
      </c>
      <c r="Q186" s="57">
        <f t="shared" ca="1" si="42"/>
        <v>0</v>
      </c>
      <c r="R186" s="16">
        <f t="shared" ca="1" si="31"/>
        <v>4.1691053753705959E-3</v>
      </c>
    </row>
    <row r="187" spans="1:18" x14ac:dyDescent="0.2">
      <c r="A187" s="116"/>
      <c r="B187" s="116"/>
      <c r="C187" s="116"/>
      <c r="D187" s="117">
        <f t="shared" si="32"/>
        <v>0</v>
      </c>
      <c r="E187" s="117">
        <f t="shared" si="32"/>
        <v>0</v>
      </c>
      <c r="F187" s="57">
        <f t="shared" si="33"/>
        <v>0</v>
      </c>
      <c r="G187" s="57">
        <f t="shared" si="33"/>
        <v>0</v>
      </c>
      <c r="H187" s="57">
        <f t="shared" si="34"/>
        <v>0</v>
      </c>
      <c r="I187" s="57">
        <f t="shared" si="35"/>
        <v>0</v>
      </c>
      <c r="J187" s="57">
        <f t="shared" si="36"/>
        <v>0</v>
      </c>
      <c r="K187" s="57">
        <f t="shared" si="37"/>
        <v>0</v>
      </c>
      <c r="L187" s="57">
        <f t="shared" si="38"/>
        <v>0</v>
      </c>
      <c r="M187" s="57">
        <f t="shared" ca="1" si="30"/>
        <v>-4.1691053753705959E-3</v>
      </c>
      <c r="N187" s="57">
        <f t="shared" ca="1" si="39"/>
        <v>0</v>
      </c>
      <c r="O187" s="136">
        <f t="shared" ca="1" si="40"/>
        <v>0</v>
      </c>
      <c r="P187" s="57">
        <f t="shared" ca="1" si="41"/>
        <v>0</v>
      </c>
      <c r="Q187" s="57">
        <f t="shared" ca="1" si="42"/>
        <v>0</v>
      </c>
      <c r="R187" s="16">
        <f t="shared" ca="1" si="31"/>
        <v>4.1691053753705959E-3</v>
      </c>
    </row>
    <row r="188" spans="1:18" x14ac:dyDescent="0.2">
      <c r="A188" s="116"/>
      <c r="B188" s="116"/>
      <c r="C188" s="116"/>
      <c r="D188" s="117">
        <f t="shared" si="32"/>
        <v>0</v>
      </c>
      <c r="E188" s="117">
        <f t="shared" si="32"/>
        <v>0</v>
      </c>
      <c r="F188" s="57">
        <f t="shared" si="33"/>
        <v>0</v>
      </c>
      <c r="G188" s="57">
        <f t="shared" si="33"/>
        <v>0</v>
      </c>
      <c r="H188" s="57">
        <f t="shared" si="34"/>
        <v>0</v>
      </c>
      <c r="I188" s="57">
        <f t="shared" si="35"/>
        <v>0</v>
      </c>
      <c r="J188" s="57">
        <f t="shared" si="36"/>
        <v>0</v>
      </c>
      <c r="K188" s="57">
        <f t="shared" si="37"/>
        <v>0</v>
      </c>
      <c r="L188" s="57">
        <f t="shared" si="38"/>
        <v>0</v>
      </c>
      <c r="M188" s="57">
        <f t="shared" ca="1" si="30"/>
        <v>-4.1691053753705959E-3</v>
      </c>
      <c r="N188" s="57">
        <f t="shared" ca="1" si="39"/>
        <v>0</v>
      </c>
      <c r="O188" s="136">
        <f t="shared" ca="1" si="40"/>
        <v>0</v>
      </c>
      <c r="P188" s="57">
        <f t="shared" ca="1" si="41"/>
        <v>0</v>
      </c>
      <c r="Q188" s="57">
        <f t="shared" ca="1" si="42"/>
        <v>0</v>
      </c>
      <c r="R188" s="16">
        <f t="shared" ca="1" si="31"/>
        <v>4.1691053753705959E-3</v>
      </c>
    </row>
    <row r="189" spans="1:18" x14ac:dyDescent="0.2">
      <c r="A189" s="116"/>
      <c r="B189" s="116"/>
      <c r="C189" s="116"/>
      <c r="D189" s="117">
        <f t="shared" si="32"/>
        <v>0</v>
      </c>
      <c r="E189" s="117">
        <f t="shared" si="32"/>
        <v>0</v>
      </c>
      <c r="F189" s="57">
        <f t="shared" si="33"/>
        <v>0</v>
      </c>
      <c r="G189" s="57">
        <f t="shared" si="33"/>
        <v>0</v>
      </c>
      <c r="H189" s="57">
        <f t="shared" si="34"/>
        <v>0</v>
      </c>
      <c r="I189" s="57">
        <f t="shared" si="35"/>
        <v>0</v>
      </c>
      <c r="J189" s="57">
        <f t="shared" si="36"/>
        <v>0</v>
      </c>
      <c r="K189" s="57">
        <f t="shared" si="37"/>
        <v>0</v>
      </c>
      <c r="L189" s="57">
        <f t="shared" si="38"/>
        <v>0</v>
      </c>
      <c r="M189" s="57">
        <f t="shared" ca="1" si="30"/>
        <v>-4.1691053753705959E-3</v>
      </c>
      <c r="N189" s="57">
        <f t="shared" ca="1" si="39"/>
        <v>0</v>
      </c>
      <c r="O189" s="136">
        <f t="shared" ca="1" si="40"/>
        <v>0</v>
      </c>
      <c r="P189" s="57">
        <f t="shared" ca="1" si="41"/>
        <v>0</v>
      </c>
      <c r="Q189" s="57">
        <f t="shared" ca="1" si="42"/>
        <v>0</v>
      </c>
      <c r="R189" s="16">
        <f t="shared" ca="1" si="31"/>
        <v>4.1691053753705959E-3</v>
      </c>
    </row>
    <row r="190" spans="1:18" x14ac:dyDescent="0.2">
      <c r="A190" s="116"/>
      <c r="B190" s="116"/>
      <c r="C190" s="116"/>
      <c r="D190" s="117">
        <f t="shared" si="32"/>
        <v>0</v>
      </c>
      <c r="E190" s="117">
        <f t="shared" si="32"/>
        <v>0</v>
      </c>
      <c r="F190" s="57">
        <f t="shared" si="33"/>
        <v>0</v>
      </c>
      <c r="G190" s="57">
        <f t="shared" si="33"/>
        <v>0</v>
      </c>
      <c r="H190" s="57">
        <f t="shared" si="34"/>
        <v>0</v>
      </c>
      <c r="I190" s="57">
        <f t="shared" si="35"/>
        <v>0</v>
      </c>
      <c r="J190" s="57">
        <f t="shared" si="36"/>
        <v>0</v>
      </c>
      <c r="K190" s="57">
        <f t="shared" si="37"/>
        <v>0</v>
      </c>
      <c r="L190" s="57">
        <f t="shared" si="38"/>
        <v>0</v>
      </c>
      <c r="M190" s="57">
        <f t="shared" ca="1" si="30"/>
        <v>-4.1691053753705959E-3</v>
      </c>
      <c r="N190" s="57">
        <f t="shared" ca="1" si="39"/>
        <v>0</v>
      </c>
      <c r="O190" s="136">
        <f t="shared" ca="1" si="40"/>
        <v>0</v>
      </c>
      <c r="P190" s="57">
        <f t="shared" ca="1" si="41"/>
        <v>0</v>
      </c>
      <c r="Q190" s="57">
        <f t="shared" ca="1" si="42"/>
        <v>0</v>
      </c>
      <c r="R190" s="16">
        <f t="shared" ca="1" si="31"/>
        <v>4.1691053753705959E-3</v>
      </c>
    </row>
    <row r="191" spans="1:18" x14ac:dyDescent="0.2">
      <c r="A191" s="116"/>
      <c r="B191" s="116"/>
      <c r="C191" s="116"/>
      <c r="D191" s="117">
        <f t="shared" si="32"/>
        <v>0</v>
      </c>
      <c r="E191" s="117">
        <f t="shared" si="32"/>
        <v>0</v>
      </c>
      <c r="F191" s="57">
        <f t="shared" si="33"/>
        <v>0</v>
      </c>
      <c r="G191" s="57">
        <f t="shared" si="33"/>
        <v>0</v>
      </c>
      <c r="H191" s="57">
        <f t="shared" si="34"/>
        <v>0</v>
      </c>
      <c r="I191" s="57">
        <f t="shared" si="35"/>
        <v>0</v>
      </c>
      <c r="J191" s="57">
        <f t="shared" si="36"/>
        <v>0</v>
      </c>
      <c r="K191" s="57">
        <f t="shared" si="37"/>
        <v>0</v>
      </c>
      <c r="L191" s="57">
        <f t="shared" si="38"/>
        <v>0</v>
      </c>
      <c r="M191" s="57">
        <f t="shared" ca="1" si="30"/>
        <v>-4.1691053753705959E-3</v>
      </c>
      <c r="N191" s="57">
        <f t="shared" ca="1" si="39"/>
        <v>0</v>
      </c>
      <c r="O191" s="136">
        <f t="shared" ca="1" si="40"/>
        <v>0</v>
      </c>
      <c r="P191" s="57">
        <f t="shared" ca="1" si="41"/>
        <v>0</v>
      </c>
      <c r="Q191" s="57">
        <f t="shared" ca="1" si="42"/>
        <v>0</v>
      </c>
      <c r="R191" s="16">
        <f t="shared" ca="1" si="31"/>
        <v>4.1691053753705959E-3</v>
      </c>
    </row>
    <row r="192" spans="1:18" x14ac:dyDescent="0.2">
      <c r="A192" s="116"/>
      <c r="B192" s="116"/>
      <c r="C192" s="116"/>
      <c r="D192" s="117">
        <f t="shared" si="32"/>
        <v>0</v>
      </c>
      <c r="E192" s="117">
        <f t="shared" si="32"/>
        <v>0</v>
      </c>
      <c r="F192" s="57">
        <f t="shared" si="33"/>
        <v>0</v>
      </c>
      <c r="G192" s="57">
        <f t="shared" si="33"/>
        <v>0</v>
      </c>
      <c r="H192" s="57">
        <f t="shared" si="34"/>
        <v>0</v>
      </c>
      <c r="I192" s="57">
        <f t="shared" si="35"/>
        <v>0</v>
      </c>
      <c r="J192" s="57">
        <f t="shared" si="36"/>
        <v>0</v>
      </c>
      <c r="K192" s="57">
        <f t="shared" si="37"/>
        <v>0</v>
      </c>
      <c r="L192" s="57">
        <f t="shared" si="38"/>
        <v>0</v>
      </c>
      <c r="M192" s="57">
        <f t="shared" ca="1" si="30"/>
        <v>-4.1691053753705959E-3</v>
      </c>
      <c r="N192" s="57">
        <f t="shared" ca="1" si="39"/>
        <v>0</v>
      </c>
      <c r="O192" s="136">
        <f t="shared" ca="1" si="40"/>
        <v>0</v>
      </c>
      <c r="P192" s="57">
        <f t="shared" ca="1" si="41"/>
        <v>0</v>
      </c>
      <c r="Q192" s="57">
        <f t="shared" ca="1" si="42"/>
        <v>0</v>
      </c>
      <c r="R192" s="16">
        <f t="shared" ca="1" si="31"/>
        <v>4.1691053753705959E-3</v>
      </c>
    </row>
    <row r="193" spans="1:18" x14ac:dyDescent="0.2">
      <c r="A193" s="116"/>
      <c r="B193" s="116"/>
      <c r="C193" s="116"/>
      <c r="D193" s="117">
        <f t="shared" si="32"/>
        <v>0</v>
      </c>
      <c r="E193" s="117">
        <f t="shared" si="32"/>
        <v>0</v>
      </c>
      <c r="F193" s="57">
        <f t="shared" si="33"/>
        <v>0</v>
      </c>
      <c r="G193" s="57">
        <f t="shared" si="33"/>
        <v>0</v>
      </c>
      <c r="H193" s="57">
        <f t="shared" si="34"/>
        <v>0</v>
      </c>
      <c r="I193" s="57">
        <f t="shared" si="35"/>
        <v>0</v>
      </c>
      <c r="J193" s="57">
        <f t="shared" si="36"/>
        <v>0</v>
      </c>
      <c r="K193" s="57">
        <f t="shared" si="37"/>
        <v>0</v>
      </c>
      <c r="L193" s="57">
        <f t="shared" si="38"/>
        <v>0</v>
      </c>
      <c r="M193" s="57">
        <f t="shared" ca="1" si="30"/>
        <v>-4.1691053753705959E-3</v>
      </c>
      <c r="N193" s="57">
        <f t="shared" ca="1" si="39"/>
        <v>0</v>
      </c>
      <c r="O193" s="136">
        <f t="shared" ca="1" si="40"/>
        <v>0</v>
      </c>
      <c r="P193" s="57">
        <f t="shared" ca="1" si="41"/>
        <v>0</v>
      </c>
      <c r="Q193" s="57">
        <f t="shared" ca="1" si="42"/>
        <v>0</v>
      </c>
      <c r="R193" s="16">
        <f t="shared" ca="1" si="31"/>
        <v>4.1691053753705959E-3</v>
      </c>
    </row>
    <row r="194" spans="1:18" x14ac:dyDescent="0.2">
      <c r="A194" s="116"/>
      <c r="B194" s="116"/>
      <c r="C194" s="116"/>
      <c r="D194" s="117">
        <f t="shared" si="32"/>
        <v>0</v>
      </c>
      <c r="E194" s="117">
        <f t="shared" si="32"/>
        <v>0</v>
      </c>
      <c r="F194" s="57">
        <f t="shared" si="33"/>
        <v>0</v>
      </c>
      <c r="G194" s="57">
        <f t="shared" si="33"/>
        <v>0</v>
      </c>
      <c r="H194" s="57">
        <f t="shared" si="34"/>
        <v>0</v>
      </c>
      <c r="I194" s="57">
        <f t="shared" si="35"/>
        <v>0</v>
      </c>
      <c r="J194" s="57">
        <f t="shared" si="36"/>
        <v>0</v>
      </c>
      <c r="K194" s="57">
        <f t="shared" si="37"/>
        <v>0</v>
      </c>
      <c r="L194" s="57">
        <f t="shared" si="38"/>
        <v>0</v>
      </c>
      <c r="M194" s="57">
        <f t="shared" ca="1" si="30"/>
        <v>-4.1691053753705959E-3</v>
      </c>
      <c r="N194" s="57">
        <f t="shared" ca="1" si="39"/>
        <v>0</v>
      </c>
      <c r="O194" s="136">
        <f t="shared" ca="1" si="40"/>
        <v>0</v>
      </c>
      <c r="P194" s="57">
        <f t="shared" ca="1" si="41"/>
        <v>0</v>
      </c>
      <c r="Q194" s="57">
        <f t="shared" ca="1" si="42"/>
        <v>0</v>
      </c>
      <c r="R194" s="16">
        <f t="shared" ca="1" si="31"/>
        <v>4.1691053753705959E-3</v>
      </c>
    </row>
    <row r="195" spans="1:18" x14ac:dyDescent="0.2">
      <c r="A195" s="116"/>
      <c r="B195" s="116"/>
      <c r="C195" s="116"/>
      <c r="D195" s="117">
        <f t="shared" si="32"/>
        <v>0</v>
      </c>
      <c r="E195" s="117">
        <f t="shared" si="32"/>
        <v>0</v>
      </c>
      <c r="F195" s="57">
        <f t="shared" si="33"/>
        <v>0</v>
      </c>
      <c r="G195" s="57">
        <f t="shared" si="33"/>
        <v>0</v>
      </c>
      <c r="H195" s="57">
        <f t="shared" si="34"/>
        <v>0</v>
      </c>
      <c r="I195" s="57">
        <f t="shared" si="35"/>
        <v>0</v>
      </c>
      <c r="J195" s="57">
        <f t="shared" si="36"/>
        <v>0</v>
      </c>
      <c r="K195" s="57">
        <f t="shared" si="37"/>
        <v>0</v>
      </c>
      <c r="L195" s="57">
        <f t="shared" si="38"/>
        <v>0</v>
      </c>
      <c r="M195" s="57">
        <f t="shared" ca="1" si="30"/>
        <v>-4.1691053753705959E-3</v>
      </c>
      <c r="N195" s="57">
        <f t="shared" ca="1" si="39"/>
        <v>0</v>
      </c>
      <c r="O195" s="136">
        <f t="shared" ca="1" si="40"/>
        <v>0</v>
      </c>
      <c r="P195" s="57">
        <f t="shared" ca="1" si="41"/>
        <v>0</v>
      </c>
      <c r="Q195" s="57">
        <f t="shared" ca="1" si="42"/>
        <v>0</v>
      </c>
      <c r="R195" s="16">
        <f t="shared" ca="1" si="31"/>
        <v>4.1691053753705959E-3</v>
      </c>
    </row>
    <row r="196" spans="1:18" x14ac:dyDescent="0.2">
      <c r="A196" s="116"/>
      <c r="B196" s="116"/>
      <c r="C196" s="116"/>
      <c r="D196" s="117">
        <f t="shared" si="32"/>
        <v>0</v>
      </c>
      <c r="E196" s="117">
        <f t="shared" si="32"/>
        <v>0</v>
      </c>
      <c r="F196" s="57">
        <f t="shared" si="33"/>
        <v>0</v>
      </c>
      <c r="G196" s="57">
        <f t="shared" si="33"/>
        <v>0</v>
      </c>
      <c r="H196" s="57">
        <f t="shared" si="34"/>
        <v>0</v>
      </c>
      <c r="I196" s="57">
        <f t="shared" si="35"/>
        <v>0</v>
      </c>
      <c r="J196" s="57">
        <f t="shared" si="36"/>
        <v>0</v>
      </c>
      <c r="K196" s="57">
        <f t="shared" si="37"/>
        <v>0</v>
      </c>
      <c r="L196" s="57">
        <f t="shared" si="38"/>
        <v>0</v>
      </c>
      <c r="M196" s="57">
        <f t="shared" ca="1" si="30"/>
        <v>-4.1691053753705959E-3</v>
      </c>
      <c r="N196" s="57">
        <f t="shared" ca="1" si="39"/>
        <v>0</v>
      </c>
      <c r="O196" s="136">
        <f t="shared" ca="1" si="40"/>
        <v>0</v>
      </c>
      <c r="P196" s="57">
        <f t="shared" ca="1" si="41"/>
        <v>0</v>
      </c>
      <c r="Q196" s="57">
        <f t="shared" ca="1" si="42"/>
        <v>0</v>
      </c>
      <c r="R196" s="16">
        <f t="shared" ca="1" si="31"/>
        <v>4.1691053753705959E-3</v>
      </c>
    </row>
    <row r="197" spans="1:18" x14ac:dyDescent="0.2">
      <c r="A197" s="116"/>
      <c r="B197" s="116"/>
      <c r="C197" s="116"/>
      <c r="D197" s="117">
        <f t="shared" si="32"/>
        <v>0</v>
      </c>
      <c r="E197" s="117">
        <f t="shared" si="32"/>
        <v>0</v>
      </c>
      <c r="F197" s="57">
        <f t="shared" si="33"/>
        <v>0</v>
      </c>
      <c r="G197" s="57">
        <f t="shared" si="33"/>
        <v>0</v>
      </c>
      <c r="H197" s="57">
        <f t="shared" si="34"/>
        <v>0</v>
      </c>
      <c r="I197" s="57">
        <f t="shared" si="35"/>
        <v>0</v>
      </c>
      <c r="J197" s="57">
        <f t="shared" si="36"/>
        <v>0</v>
      </c>
      <c r="K197" s="57">
        <f t="shared" si="37"/>
        <v>0</v>
      </c>
      <c r="L197" s="57">
        <f t="shared" si="38"/>
        <v>0</v>
      </c>
      <c r="M197" s="57">
        <f t="shared" ca="1" si="30"/>
        <v>-4.1691053753705959E-3</v>
      </c>
      <c r="N197" s="57">
        <f t="shared" ca="1" si="39"/>
        <v>0</v>
      </c>
      <c r="O197" s="136">
        <f t="shared" ca="1" si="40"/>
        <v>0</v>
      </c>
      <c r="P197" s="57">
        <f t="shared" ca="1" si="41"/>
        <v>0</v>
      </c>
      <c r="Q197" s="57">
        <f t="shared" ca="1" si="42"/>
        <v>0</v>
      </c>
      <c r="R197" s="16">
        <f t="shared" ca="1" si="31"/>
        <v>4.1691053753705959E-3</v>
      </c>
    </row>
    <row r="198" spans="1:18" x14ac:dyDescent="0.2">
      <c r="A198" s="116"/>
      <c r="B198" s="116"/>
      <c r="C198" s="116"/>
      <c r="D198" s="117">
        <f t="shared" si="32"/>
        <v>0</v>
      </c>
      <c r="E198" s="117">
        <f t="shared" si="32"/>
        <v>0</v>
      </c>
      <c r="F198" s="57">
        <f t="shared" si="33"/>
        <v>0</v>
      </c>
      <c r="G198" s="57">
        <f t="shared" si="33"/>
        <v>0</v>
      </c>
      <c r="H198" s="57">
        <f t="shared" si="34"/>
        <v>0</v>
      </c>
      <c r="I198" s="57">
        <f t="shared" si="35"/>
        <v>0</v>
      </c>
      <c r="J198" s="57">
        <f t="shared" si="36"/>
        <v>0</v>
      </c>
      <c r="K198" s="57">
        <f t="shared" si="37"/>
        <v>0</v>
      </c>
      <c r="L198" s="57">
        <f t="shared" si="38"/>
        <v>0</v>
      </c>
      <c r="M198" s="57">
        <f t="shared" ca="1" si="30"/>
        <v>-4.1691053753705959E-3</v>
      </c>
      <c r="N198" s="57">
        <f t="shared" ca="1" si="39"/>
        <v>0</v>
      </c>
      <c r="O198" s="136">
        <f t="shared" ca="1" si="40"/>
        <v>0</v>
      </c>
      <c r="P198" s="57">
        <f t="shared" ca="1" si="41"/>
        <v>0</v>
      </c>
      <c r="Q198" s="57">
        <f t="shared" ca="1" si="42"/>
        <v>0</v>
      </c>
      <c r="R198" s="16">
        <f t="shared" ca="1" si="31"/>
        <v>4.1691053753705959E-3</v>
      </c>
    </row>
    <row r="199" spans="1:18" x14ac:dyDescent="0.2">
      <c r="A199" s="116"/>
      <c r="B199" s="116"/>
      <c r="C199" s="116"/>
      <c r="D199" s="117">
        <f t="shared" si="32"/>
        <v>0</v>
      </c>
      <c r="E199" s="117">
        <f t="shared" si="32"/>
        <v>0</v>
      </c>
      <c r="F199" s="57">
        <f t="shared" si="33"/>
        <v>0</v>
      </c>
      <c r="G199" s="57">
        <f t="shared" si="33"/>
        <v>0</v>
      </c>
      <c r="H199" s="57">
        <f t="shared" si="34"/>
        <v>0</v>
      </c>
      <c r="I199" s="57">
        <f t="shared" si="35"/>
        <v>0</v>
      </c>
      <c r="J199" s="57">
        <f t="shared" si="36"/>
        <v>0</v>
      </c>
      <c r="K199" s="57">
        <f t="shared" si="37"/>
        <v>0</v>
      </c>
      <c r="L199" s="57">
        <f t="shared" si="38"/>
        <v>0</v>
      </c>
      <c r="M199" s="57">
        <f t="shared" ca="1" si="30"/>
        <v>-4.1691053753705959E-3</v>
      </c>
      <c r="N199" s="57">
        <f t="shared" ca="1" si="39"/>
        <v>0</v>
      </c>
      <c r="O199" s="136">
        <f t="shared" ca="1" si="40"/>
        <v>0</v>
      </c>
      <c r="P199" s="57">
        <f t="shared" ca="1" si="41"/>
        <v>0</v>
      </c>
      <c r="Q199" s="57">
        <f t="shared" ca="1" si="42"/>
        <v>0</v>
      </c>
      <c r="R199" s="16">
        <f t="shared" ca="1" si="31"/>
        <v>4.1691053753705959E-3</v>
      </c>
    </row>
    <row r="200" spans="1:18" x14ac:dyDescent="0.2">
      <c r="A200" s="116"/>
      <c r="B200" s="116"/>
      <c r="C200" s="116"/>
      <c r="D200" s="117">
        <f t="shared" si="32"/>
        <v>0</v>
      </c>
      <c r="E200" s="117">
        <f t="shared" si="32"/>
        <v>0</v>
      </c>
      <c r="F200" s="57">
        <f t="shared" si="33"/>
        <v>0</v>
      </c>
      <c r="G200" s="57">
        <f t="shared" si="33"/>
        <v>0</v>
      </c>
      <c r="H200" s="57">
        <f t="shared" si="34"/>
        <v>0</v>
      </c>
      <c r="I200" s="57">
        <f t="shared" si="35"/>
        <v>0</v>
      </c>
      <c r="J200" s="57">
        <f t="shared" si="36"/>
        <v>0</v>
      </c>
      <c r="K200" s="57">
        <f t="shared" si="37"/>
        <v>0</v>
      </c>
      <c r="L200" s="57">
        <f t="shared" si="38"/>
        <v>0</v>
      </c>
      <c r="M200" s="57">
        <f t="shared" ca="1" si="30"/>
        <v>-4.1691053753705959E-3</v>
      </c>
      <c r="N200" s="57">
        <f t="shared" ca="1" si="39"/>
        <v>0</v>
      </c>
      <c r="O200" s="136">
        <f t="shared" ca="1" si="40"/>
        <v>0</v>
      </c>
      <c r="P200" s="57">
        <f t="shared" ca="1" si="41"/>
        <v>0</v>
      </c>
      <c r="Q200" s="57">
        <f t="shared" ca="1" si="42"/>
        <v>0</v>
      </c>
      <c r="R200" s="16">
        <f t="shared" ca="1" si="31"/>
        <v>4.1691053753705959E-3</v>
      </c>
    </row>
    <row r="201" spans="1:18" x14ac:dyDescent="0.2">
      <c r="A201" s="116"/>
      <c r="B201" s="116"/>
      <c r="C201" s="116"/>
      <c r="D201" s="117">
        <f t="shared" si="32"/>
        <v>0</v>
      </c>
      <c r="E201" s="117">
        <f t="shared" si="32"/>
        <v>0</v>
      </c>
      <c r="F201" s="57">
        <f t="shared" si="33"/>
        <v>0</v>
      </c>
      <c r="G201" s="57">
        <f t="shared" si="33"/>
        <v>0</v>
      </c>
      <c r="H201" s="57">
        <f t="shared" si="34"/>
        <v>0</v>
      </c>
      <c r="I201" s="57">
        <f t="shared" si="35"/>
        <v>0</v>
      </c>
      <c r="J201" s="57">
        <f t="shared" si="36"/>
        <v>0</v>
      </c>
      <c r="K201" s="57">
        <f t="shared" si="37"/>
        <v>0</v>
      </c>
      <c r="L201" s="57">
        <f t="shared" si="38"/>
        <v>0</v>
      </c>
      <c r="M201" s="57">
        <f t="shared" ca="1" si="30"/>
        <v>-4.1691053753705959E-3</v>
      </c>
      <c r="N201" s="57">
        <f t="shared" ca="1" si="39"/>
        <v>0</v>
      </c>
      <c r="O201" s="136">
        <f t="shared" ca="1" si="40"/>
        <v>0</v>
      </c>
      <c r="P201" s="57">
        <f t="shared" ca="1" si="41"/>
        <v>0</v>
      </c>
      <c r="Q201" s="57">
        <f t="shared" ca="1" si="42"/>
        <v>0</v>
      </c>
      <c r="R201" s="16">
        <f t="shared" ca="1" si="31"/>
        <v>4.1691053753705959E-3</v>
      </c>
    </row>
    <row r="202" spans="1:18" x14ac:dyDescent="0.2">
      <c r="A202" s="116"/>
      <c r="B202" s="116"/>
      <c r="C202" s="116"/>
      <c r="D202" s="117">
        <f t="shared" si="32"/>
        <v>0</v>
      </c>
      <c r="E202" s="117">
        <f t="shared" si="32"/>
        <v>0</v>
      </c>
      <c r="F202" s="57">
        <f t="shared" si="33"/>
        <v>0</v>
      </c>
      <c r="G202" s="57">
        <f t="shared" si="33"/>
        <v>0</v>
      </c>
      <c r="H202" s="57">
        <f t="shared" si="34"/>
        <v>0</v>
      </c>
      <c r="I202" s="57">
        <f t="shared" si="35"/>
        <v>0</v>
      </c>
      <c r="J202" s="57">
        <f t="shared" si="36"/>
        <v>0</v>
      </c>
      <c r="K202" s="57">
        <f t="shared" si="37"/>
        <v>0</v>
      </c>
      <c r="L202" s="57">
        <f t="shared" si="38"/>
        <v>0</v>
      </c>
      <c r="M202" s="57">
        <f t="shared" ca="1" si="30"/>
        <v>-4.1691053753705959E-3</v>
      </c>
      <c r="N202" s="57">
        <f t="shared" ca="1" si="39"/>
        <v>0</v>
      </c>
      <c r="O202" s="136">
        <f t="shared" ca="1" si="40"/>
        <v>0</v>
      </c>
      <c r="P202" s="57">
        <f t="shared" ca="1" si="41"/>
        <v>0</v>
      </c>
      <c r="Q202" s="57">
        <f t="shared" ca="1" si="42"/>
        <v>0</v>
      </c>
      <c r="R202" s="16">
        <f t="shared" ca="1" si="31"/>
        <v>4.1691053753705959E-3</v>
      </c>
    </row>
    <row r="203" spans="1:18" x14ac:dyDescent="0.2">
      <c r="A203" s="116"/>
      <c r="B203" s="116"/>
      <c r="C203" s="116"/>
      <c r="D203" s="117">
        <f t="shared" si="32"/>
        <v>0</v>
      </c>
      <c r="E203" s="117">
        <f t="shared" si="32"/>
        <v>0</v>
      </c>
      <c r="F203" s="57">
        <f t="shared" si="33"/>
        <v>0</v>
      </c>
      <c r="G203" s="57">
        <f t="shared" si="33"/>
        <v>0</v>
      </c>
      <c r="H203" s="57">
        <f t="shared" si="34"/>
        <v>0</v>
      </c>
      <c r="I203" s="57">
        <f t="shared" si="35"/>
        <v>0</v>
      </c>
      <c r="J203" s="57">
        <f t="shared" si="36"/>
        <v>0</v>
      </c>
      <c r="K203" s="57">
        <f t="shared" si="37"/>
        <v>0</v>
      </c>
      <c r="L203" s="57">
        <f t="shared" si="38"/>
        <v>0</v>
      </c>
      <c r="M203" s="57">
        <f t="shared" ca="1" si="30"/>
        <v>-4.1691053753705959E-3</v>
      </c>
      <c r="N203" s="57">
        <f t="shared" ca="1" si="39"/>
        <v>0</v>
      </c>
      <c r="O203" s="136">
        <f t="shared" ca="1" si="40"/>
        <v>0</v>
      </c>
      <c r="P203" s="57">
        <f t="shared" ca="1" si="41"/>
        <v>0</v>
      </c>
      <c r="Q203" s="57">
        <f t="shared" ca="1" si="42"/>
        <v>0</v>
      </c>
      <c r="R203" s="16">
        <f t="shared" ca="1" si="31"/>
        <v>4.1691053753705959E-3</v>
      </c>
    </row>
    <row r="204" spans="1:18" x14ac:dyDescent="0.2">
      <c r="A204" s="116"/>
      <c r="B204" s="116"/>
      <c r="C204" s="116"/>
      <c r="D204" s="117">
        <f t="shared" si="32"/>
        <v>0</v>
      </c>
      <c r="E204" s="117">
        <f t="shared" si="32"/>
        <v>0</v>
      </c>
      <c r="F204" s="57">
        <f t="shared" si="33"/>
        <v>0</v>
      </c>
      <c r="G204" s="57">
        <f t="shared" si="33"/>
        <v>0</v>
      </c>
      <c r="H204" s="57">
        <f t="shared" si="34"/>
        <v>0</v>
      </c>
      <c r="I204" s="57">
        <f t="shared" si="35"/>
        <v>0</v>
      </c>
      <c r="J204" s="57">
        <f t="shared" si="36"/>
        <v>0</v>
      </c>
      <c r="K204" s="57">
        <f t="shared" si="37"/>
        <v>0</v>
      </c>
      <c r="L204" s="57">
        <f t="shared" si="38"/>
        <v>0</v>
      </c>
      <c r="M204" s="57">
        <f t="shared" ca="1" si="30"/>
        <v>-4.1691053753705959E-3</v>
      </c>
      <c r="N204" s="57">
        <f t="shared" ca="1" si="39"/>
        <v>0</v>
      </c>
      <c r="O204" s="136">
        <f t="shared" ca="1" si="40"/>
        <v>0</v>
      </c>
      <c r="P204" s="57">
        <f t="shared" ca="1" si="41"/>
        <v>0</v>
      </c>
      <c r="Q204" s="57">
        <f t="shared" ca="1" si="42"/>
        <v>0</v>
      </c>
      <c r="R204" s="16">
        <f t="shared" ca="1" si="31"/>
        <v>4.1691053753705959E-3</v>
      </c>
    </row>
    <row r="205" spans="1:18" x14ac:dyDescent="0.2">
      <c r="A205" s="116"/>
      <c r="B205" s="116"/>
      <c r="C205" s="116"/>
      <c r="D205" s="117">
        <f t="shared" si="32"/>
        <v>0</v>
      </c>
      <c r="E205" s="117">
        <f t="shared" si="32"/>
        <v>0</v>
      </c>
      <c r="F205" s="57">
        <f t="shared" si="33"/>
        <v>0</v>
      </c>
      <c r="G205" s="57">
        <f t="shared" si="33"/>
        <v>0</v>
      </c>
      <c r="H205" s="57">
        <f t="shared" si="34"/>
        <v>0</v>
      </c>
      <c r="I205" s="57">
        <f t="shared" si="35"/>
        <v>0</v>
      </c>
      <c r="J205" s="57">
        <f t="shared" si="36"/>
        <v>0</v>
      </c>
      <c r="K205" s="57">
        <f t="shared" si="37"/>
        <v>0</v>
      </c>
      <c r="L205" s="57">
        <f t="shared" si="38"/>
        <v>0</v>
      </c>
      <c r="M205" s="57">
        <f t="shared" ca="1" si="30"/>
        <v>-4.1691053753705959E-3</v>
      </c>
      <c r="N205" s="57">
        <f t="shared" ca="1" si="39"/>
        <v>0</v>
      </c>
      <c r="O205" s="136">
        <f t="shared" ca="1" si="40"/>
        <v>0</v>
      </c>
      <c r="P205" s="57">
        <f t="shared" ca="1" si="41"/>
        <v>0</v>
      </c>
      <c r="Q205" s="57">
        <f t="shared" ca="1" si="42"/>
        <v>0</v>
      </c>
      <c r="R205" s="16">
        <f t="shared" ca="1" si="31"/>
        <v>4.1691053753705959E-3</v>
      </c>
    </row>
    <row r="206" spans="1:18" x14ac:dyDescent="0.2">
      <c r="A206" s="116"/>
      <c r="B206" s="116"/>
      <c r="C206" s="116"/>
      <c r="D206" s="117">
        <f t="shared" si="32"/>
        <v>0</v>
      </c>
      <c r="E206" s="117">
        <f t="shared" si="32"/>
        <v>0</v>
      </c>
      <c r="F206" s="57">
        <f t="shared" si="33"/>
        <v>0</v>
      </c>
      <c r="G206" s="57">
        <f t="shared" si="33"/>
        <v>0</v>
      </c>
      <c r="H206" s="57">
        <f t="shared" si="34"/>
        <v>0</v>
      </c>
      <c r="I206" s="57">
        <f t="shared" si="35"/>
        <v>0</v>
      </c>
      <c r="J206" s="57">
        <f t="shared" si="36"/>
        <v>0</v>
      </c>
      <c r="K206" s="57">
        <f t="shared" si="37"/>
        <v>0</v>
      </c>
      <c r="L206" s="57">
        <f t="shared" si="38"/>
        <v>0</v>
      </c>
      <c r="M206" s="57">
        <f t="shared" ca="1" si="30"/>
        <v>-4.1691053753705959E-3</v>
      </c>
      <c r="N206" s="57">
        <f t="shared" ca="1" si="39"/>
        <v>0</v>
      </c>
      <c r="O206" s="136">
        <f t="shared" ca="1" si="40"/>
        <v>0</v>
      </c>
      <c r="P206" s="57">
        <f t="shared" ca="1" si="41"/>
        <v>0</v>
      </c>
      <c r="Q206" s="57">
        <f t="shared" ca="1" si="42"/>
        <v>0</v>
      </c>
      <c r="R206" s="16">
        <f t="shared" ca="1" si="31"/>
        <v>4.1691053753705959E-3</v>
      </c>
    </row>
    <row r="207" spans="1:18" x14ac:dyDescent="0.2">
      <c r="A207" s="116"/>
      <c r="B207" s="116"/>
      <c r="C207" s="116"/>
      <c r="D207" s="117">
        <f t="shared" si="32"/>
        <v>0</v>
      </c>
      <c r="E207" s="117">
        <f t="shared" si="32"/>
        <v>0</v>
      </c>
      <c r="F207" s="57">
        <f t="shared" si="33"/>
        <v>0</v>
      </c>
      <c r="G207" s="57">
        <f t="shared" si="33"/>
        <v>0</v>
      </c>
      <c r="H207" s="57">
        <f t="shared" si="34"/>
        <v>0</v>
      </c>
      <c r="I207" s="57">
        <f t="shared" si="35"/>
        <v>0</v>
      </c>
      <c r="J207" s="57">
        <f t="shared" si="36"/>
        <v>0</v>
      </c>
      <c r="K207" s="57">
        <f t="shared" si="37"/>
        <v>0</v>
      </c>
      <c r="L207" s="57">
        <f t="shared" si="38"/>
        <v>0</v>
      </c>
      <c r="M207" s="57">
        <f t="shared" ca="1" si="30"/>
        <v>-4.1691053753705959E-3</v>
      </c>
      <c r="N207" s="57">
        <f t="shared" ca="1" si="39"/>
        <v>0</v>
      </c>
      <c r="O207" s="136">
        <f t="shared" ca="1" si="40"/>
        <v>0</v>
      </c>
      <c r="P207" s="57">
        <f t="shared" ca="1" si="41"/>
        <v>0</v>
      </c>
      <c r="Q207" s="57">
        <f t="shared" ca="1" si="42"/>
        <v>0</v>
      </c>
      <c r="R207" s="16">
        <f t="shared" ca="1" si="31"/>
        <v>4.1691053753705959E-3</v>
      </c>
    </row>
    <row r="208" spans="1:18" x14ac:dyDescent="0.2">
      <c r="A208" s="116"/>
      <c r="B208" s="116"/>
      <c r="C208" s="116"/>
      <c r="D208" s="117">
        <f t="shared" si="32"/>
        <v>0</v>
      </c>
      <c r="E208" s="117">
        <f t="shared" si="32"/>
        <v>0</v>
      </c>
      <c r="F208" s="57">
        <f t="shared" si="33"/>
        <v>0</v>
      </c>
      <c r="G208" s="57">
        <f t="shared" si="33"/>
        <v>0</v>
      </c>
      <c r="H208" s="57">
        <f t="shared" si="34"/>
        <v>0</v>
      </c>
      <c r="I208" s="57">
        <f t="shared" si="35"/>
        <v>0</v>
      </c>
      <c r="J208" s="57">
        <f t="shared" si="36"/>
        <v>0</v>
      </c>
      <c r="K208" s="57">
        <f t="shared" si="37"/>
        <v>0</v>
      </c>
      <c r="L208" s="57">
        <f t="shared" si="38"/>
        <v>0</v>
      </c>
      <c r="M208" s="57">
        <f t="shared" ca="1" si="30"/>
        <v>-4.1691053753705959E-3</v>
      </c>
      <c r="N208" s="57">
        <f t="shared" ca="1" si="39"/>
        <v>0</v>
      </c>
      <c r="O208" s="136">
        <f t="shared" ca="1" si="40"/>
        <v>0</v>
      </c>
      <c r="P208" s="57">
        <f t="shared" ca="1" si="41"/>
        <v>0</v>
      </c>
      <c r="Q208" s="57">
        <f t="shared" ca="1" si="42"/>
        <v>0</v>
      </c>
      <c r="R208" s="16">
        <f t="shared" ca="1" si="31"/>
        <v>4.1691053753705959E-3</v>
      </c>
    </row>
    <row r="209" spans="1:18" x14ac:dyDescent="0.2">
      <c r="A209" s="116"/>
      <c r="B209" s="116"/>
      <c r="C209" s="116"/>
      <c r="D209" s="117">
        <f t="shared" si="32"/>
        <v>0</v>
      </c>
      <c r="E209" s="117">
        <f t="shared" si="32"/>
        <v>0</v>
      </c>
      <c r="F209" s="57">
        <f t="shared" si="33"/>
        <v>0</v>
      </c>
      <c r="G209" s="57">
        <f t="shared" si="33"/>
        <v>0</v>
      </c>
      <c r="H209" s="57">
        <f t="shared" si="34"/>
        <v>0</v>
      </c>
      <c r="I209" s="57">
        <f t="shared" si="35"/>
        <v>0</v>
      </c>
      <c r="J209" s="57">
        <f t="shared" si="36"/>
        <v>0</v>
      </c>
      <c r="K209" s="57">
        <f t="shared" si="37"/>
        <v>0</v>
      </c>
      <c r="L209" s="57">
        <f t="shared" si="38"/>
        <v>0</v>
      </c>
      <c r="M209" s="57">
        <f t="shared" ca="1" si="30"/>
        <v>-4.1691053753705959E-3</v>
      </c>
      <c r="N209" s="57">
        <f t="shared" ca="1" si="39"/>
        <v>0</v>
      </c>
      <c r="O209" s="136">
        <f t="shared" ca="1" si="40"/>
        <v>0</v>
      </c>
      <c r="P209" s="57">
        <f t="shared" ca="1" si="41"/>
        <v>0</v>
      </c>
      <c r="Q209" s="57">
        <f t="shared" ca="1" si="42"/>
        <v>0</v>
      </c>
      <c r="R209" s="16">
        <f t="shared" ca="1" si="31"/>
        <v>4.1691053753705959E-3</v>
      </c>
    </row>
    <row r="210" spans="1:18" x14ac:dyDescent="0.2">
      <c r="A210" s="116"/>
      <c r="B210" s="116"/>
      <c r="C210" s="116"/>
      <c r="D210" s="117">
        <f t="shared" si="32"/>
        <v>0</v>
      </c>
      <c r="E210" s="117">
        <f t="shared" si="32"/>
        <v>0</v>
      </c>
      <c r="F210" s="57">
        <f t="shared" si="33"/>
        <v>0</v>
      </c>
      <c r="G210" s="57">
        <f t="shared" si="33"/>
        <v>0</v>
      </c>
      <c r="H210" s="57">
        <f t="shared" si="34"/>
        <v>0</v>
      </c>
      <c r="I210" s="57">
        <f t="shared" si="35"/>
        <v>0</v>
      </c>
      <c r="J210" s="57">
        <f t="shared" si="36"/>
        <v>0</v>
      </c>
      <c r="K210" s="57">
        <f t="shared" si="37"/>
        <v>0</v>
      </c>
      <c r="L210" s="57">
        <f t="shared" si="38"/>
        <v>0</v>
      </c>
      <c r="M210" s="57">
        <f t="shared" ref="M210:M273" ca="1" si="43">+E$4+E$5*D210+E$6*D210^2</f>
        <v>-4.1691053753705959E-3</v>
      </c>
      <c r="N210" s="57">
        <f t="shared" ca="1" si="39"/>
        <v>0</v>
      </c>
      <c r="O210" s="136">
        <f t="shared" ca="1" si="40"/>
        <v>0</v>
      </c>
      <c r="P210" s="57">
        <f t="shared" ca="1" si="41"/>
        <v>0</v>
      </c>
      <c r="Q210" s="57">
        <f t="shared" ca="1" si="42"/>
        <v>0</v>
      </c>
      <c r="R210" s="16">
        <f t="shared" ref="R210:R273" ca="1" si="44">+E210-M210</f>
        <v>4.1691053753705959E-3</v>
      </c>
    </row>
    <row r="211" spans="1:18" x14ac:dyDescent="0.2">
      <c r="A211" s="116"/>
      <c r="B211" s="116"/>
      <c r="C211" s="116"/>
      <c r="D211" s="117">
        <f t="shared" ref="D211:E274" si="45">A211/A$18</f>
        <v>0</v>
      </c>
      <c r="E211" s="117">
        <f t="shared" si="45"/>
        <v>0</v>
      </c>
      <c r="F211" s="57">
        <f t="shared" ref="F211:G274" si="46">$C211*D211</f>
        <v>0</v>
      </c>
      <c r="G211" s="57">
        <f t="shared" si="46"/>
        <v>0</v>
      </c>
      <c r="H211" s="57">
        <f t="shared" ref="H211:H274" si="47">C211*D211*D211</f>
        <v>0</v>
      </c>
      <c r="I211" s="57">
        <f t="shared" ref="I211:I274" si="48">C211*D211*D211*D211</f>
        <v>0</v>
      </c>
      <c r="J211" s="57">
        <f t="shared" ref="J211:J274" si="49">C211*D211*D211*D211*D211</f>
        <v>0</v>
      </c>
      <c r="K211" s="57">
        <f t="shared" ref="K211:K274" si="50">C211*E211*D211</f>
        <v>0</v>
      </c>
      <c r="L211" s="57">
        <f t="shared" ref="L211:L274" si="51">C211*E211*D211*D211</f>
        <v>0</v>
      </c>
      <c r="M211" s="57">
        <f t="shared" ca="1" si="43"/>
        <v>-4.1691053753705959E-3</v>
      </c>
      <c r="N211" s="57">
        <f t="shared" ref="N211:N274" ca="1" si="52">C211*(M211-E211)^2</f>
        <v>0</v>
      </c>
      <c r="O211" s="136">
        <f t="shared" ref="O211:O274" ca="1" si="53">(C211*O$1-O$2*F211+O$3*H211)^2</f>
        <v>0</v>
      </c>
      <c r="P211" s="57">
        <f t="shared" ref="P211:P274" ca="1" si="54">(-C211*O$2+O$4*F211-O$5*H211)^2</f>
        <v>0</v>
      </c>
      <c r="Q211" s="57">
        <f t="shared" ref="Q211:Q274" ca="1" si="55">+(C211*O$3-F211*O$5+H211*O$6)^2</f>
        <v>0</v>
      </c>
      <c r="R211" s="16">
        <f t="shared" ca="1" si="44"/>
        <v>4.1691053753705959E-3</v>
      </c>
    </row>
    <row r="212" spans="1:18" x14ac:dyDescent="0.2">
      <c r="A212" s="116"/>
      <c r="B212" s="116"/>
      <c r="C212" s="116"/>
      <c r="D212" s="117">
        <f t="shared" si="45"/>
        <v>0</v>
      </c>
      <c r="E212" s="117">
        <f t="shared" si="45"/>
        <v>0</v>
      </c>
      <c r="F212" s="57">
        <f t="shared" si="46"/>
        <v>0</v>
      </c>
      <c r="G212" s="57">
        <f t="shared" si="46"/>
        <v>0</v>
      </c>
      <c r="H212" s="57">
        <f t="shared" si="47"/>
        <v>0</v>
      </c>
      <c r="I212" s="57">
        <f t="shared" si="48"/>
        <v>0</v>
      </c>
      <c r="J212" s="57">
        <f t="shared" si="49"/>
        <v>0</v>
      </c>
      <c r="K212" s="57">
        <f t="shared" si="50"/>
        <v>0</v>
      </c>
      <c r="L212" s="57">
        <f t="shared" si="51"/>
        <v>0</v>
      </c>
      <c r="M212" s="57">
        <f t="shared" ca="1" si="43"/>
        <v>-4.1691053753705959E-3</v>
      </c>
      <c r="N212" s="57">
        <f t="shared" ca="1" si="52"/>
        <v>0</v>
      </c>
      <c r="O212" s="136">
        <f t="shared" ca="1" si="53"/>
        <v>0</v>
      </c>
      <c r="P212" s="57">
        <f t="shared" ca="1" si="54"/>
        <v>0</v>
      </c>
      <c r="Q212" s="57">
        <f t="shared" ca="1" si="55"/>
        <v>0</v>
      </c>
      <c r="R212" s="16">
        <f t="shared" ca="1" si="44"/>
        <v>4.1691053753705959E-3</v>
      </c>
    </row>
    <row r="213" spans="1:18" x14ac:dyDescent="0.2">
      <c r="A213" s="116"/>
      <c r="B213" s="116"/>
      <c r="C213" s="116"/>
      <c r="D213" s="117">
        <f t="shared" si="45"/>
        <v>0</v>
      </c>
      <c r="E213" s="117">
        <f t="shared" si="45"/>
        <v>0</v>
      </c>
      <c r="F213" s="57">
        <f t="shared" si="46"/>
        <v>0</v>
      </c>
      <c r="G213" s="57">
        <f t="shared" si="46"/>
        <v>0</v>
      </c>
      <c r="H213" s="57">
        <f t="shared" si="47"/>
        <v>0</v>
      </c>
      <c r="I213" s="57">
        <f t="shared" si="48"/>
        <v>0</v>
      </c>
      <c r="J213" s="57">
        <f t="shared" si="49"/>
        <v>0</v>
      </c>
      <c r="K213" s="57">
        <f t="shared" si="50"/>
        <v>0</v>
      </c>
      <c r="L213" s="57">
        <f t="shared" si="51"/>
        <v>0</v>
      </c>
      <c r="M213" s="57">
        <f t="shared" ca="1" si="43"/>
        <v>-4.1691053753705959E-3</v>
      </c>
      <c r="N213" s="57">
        <f t="shared" ca="1" si="52"/>
        <v>0</v>
      </c>
      <c r="O213" s="136">
        <f t="shared" ca="1" si="53"/>
        <v>0</v>
      </c>
      <c r="P213" s="57">
        <f t="shared" ca="1" si="54"/>
        <v>0</v>
      </c>
      <c r="Q213" s="57">
        <f t="shared" ca="1" si="55"/>
        <v>0</v>
      </c>
      <c r="R213" s="16">
        <f t="shared" ca="1" si="44"/>
        <v>4.1691053753705959E-3</v>
      </c>
    </row>
    <row r="214" spans="1:18" x14ac:dyDescent="0.2">
      <c r="A214" s="116"/>
      <c r="B214" s="116"/>
      <c r="C214" s="116"/>
      <c r="D214" s="117">
        <f t="shared" si="45"/>
        <v>0</v>
      </c>
      <c r="E214" s="117">
        <f t="shared" si="45"/>
        <v>0</v>
      </c>
      <c r="F214" s="57">
        <f t="shared" si="46"/>
        <v>0</v>
      </c>
      <c r="G214" s="57">
        <f t="shared" si="46"/>
        <v>0</v>
      </c>
      <c r="H214" s="57">
        <f t="shared" si="47"/>
        <v>0</v>
      </c>
      <c r="I214" s="57">
        <f t="shared" si="48"/>
        <v>0</v>
      </c>
      <c r="J214" s="57">
        <f t="shared" si="49"/>
        <v>0</v>
      </c>
      <c r="K214" s="57">
        <f t="shared" si="50"/>
        <v>0</v>
      </c>
      <c r="L214" s="57">
        <f t="shared" si="51"/>
        <v>0</v>
      </c>
      <c r="M214" s="57">
        <f t="shared" ca="1" si="43"/>
        <v>-4.1691053753705959E-3</v>
      </c>
      <c r="N214" s="57">
        <f t="shared" ca="1" si="52"/>
        <v>0</v>
      </c>
      <c r="O214" s="136">
        <f t="shared" ca="1" si="53"/>
        <v>0</v>
      </c>
      <c r="P214" s="57">
        <f t="shared" ca="1" si="54"/>
        <v>0</v>
      </c>
      <c r="Q214" s="57">
        <f t="shared" ca="1" si="55"/>
        <v>0</v>
      </c>
      <c r="R214" s="16">
        <f t="shared" ca="1" si="44"/>
        <v>4.1691053753705959E-3</v>
      </c>
    </row>
    <row r="215" spans="1:18" x14ac:dyDescent="0.2">
      <c r="A215" s="116"/>
      <c r="B215" s="116"/>
      <c r="C215" s="116"/>
      <c r="D215" s="117">
        <f t="shared" si="45"/>
        <v>0</v>
      </c>
      <c r="E215" s="117">
        <f t="shared" si="45"/>
        <v>0</v>
      </c>
      <c r="F215" s="57">
        <f t="shared" si="46"/>
        <v>0</v>
      </c>
      <c r="G215" s="57">
        <f t="shared" si="46"/>
        <v>0</v>
      </c>
      <c r="H215" s="57">
        <f t="shared" si="47"/>
        <v>0</v>
      </c>
      <c r="I215" s="57">
        <f t="shared" si="48"/>
        <v>0</v>
      </c>
      <c r="J215" s="57">
        <f t="shared" si="49"/>
        <v>0</v>
      </c>
      <c r="K215" s="57">
        <f t="shared" si="50"/>
        <v>0</v>
      </c>
      <c r="L215" s="57">
        <f t="shared" si="51"/>
        <v>0</v>
      </c>
      <c r="M215" s="57">
        <f t="shared" ca="1" si="43"/>
        <v>-4.1691053753705959E-3</v>
      </c>
      <c r="N215" s="57">
        <f t="shared" ca="1" si="52"/>
        <v>0</v>
      </c>
      <c r="O215" s="136">
        <f t="shared" ca="1" si="53"/>
        <v>0</v>
      </c>
      <c r="P215" s="57">
        <f t="shared" ca="1" si="54"/>
        <v>0</v>
      </c>
      <c r="Q215" s="57">
        <f t="shared" ca="1" si="55"/>
        <v>0</v>
      </c>
      <c r="R215" s="16">
        <f t="shared" ca="1" si="44"/>
        <v>4.1691053753705959E-3</v>
      </c>
    </row>
    <row r="216" spans="1:18" x14ac:dyDescent="0.2">
      <c r="A216" s="116"/>
      <c r="B216" s="116"/>
      <c r="C216" s="116"/>
      <c r="D216" s="117">
        <f t="shared" si="45"/>
        <v>0</v>
      </c>
      <c r="E216" s="117">
        <f t="shared" si="45"/>
        <v>0</v>
      </c>
      <c r="F216" s="57">
        <f t="shared" si="46"/>
        <v>0</v>
      </c>
      <c r="G216" s="57">
        <f t="shared" si="46"/>
        <v>0</v>
      </c>
      <c r="H216" s="57">
        <f t="shared" si="47"/>
        <v>0</v>
      </c>
      <c r="I216" s="57">
        <f t="shared" si="48"/>
        <v>0</v>
      </c>
      <c r="J216" s="57">
        <f t="shared" si="49"/>
        <v>0</v>
      </c>
      <c r="K216" s="57">
        <f t="shared" si="50"/>
        <v>0</v>
      </c>
      <c r="L216" s="57">
        <f t="shared" si="51"/>
        <v>0</v>
      </c>
      <c r="M216" s="57">
        <f t="shared" ca="1" si="43"/>
        <v>-4.1691053753705959E-3</v>
      </c>
      <c r="N216" s="57">
        <f t="shared" ca="1" si="52"/>
        <v>0</v>
      </c>
      <c r="O216" s="136">
        <f t="shared" ca="1" si="53"/>
        <v>0</v>
      </c>
      <c r="P216" s="57">
        <f t="shared" ca="1" si="54"/>
        <v>0</v>
      </c>
      <c r="Q216" s="57">
        <f t="shared" ca="1" si="55"/>
        <v>0</v>
      </c>
      <c r="R216" s="16">
        <f t="shared" ca="1" si="44"/>
        <v>4.1691053753705959E-3</v>
      </c>
    </row>
    <row r="217" spans="1:18" x14ac:dyDescent="0.2">
      <c r="A217" s="116"/>
      <c r="B217" s="116"/>
      <c r="C217" s="116"/>
      <c r="D217" s="117">
        <f t="shared" si="45"/>
        <v>0</v>
      </c>
      <c r="E217" s="117">
        <f t="shared" si="45"/>
        <v>0</v>
      </c>
      <c r="F217" s="57">
        <f t="shared" si="46"/>
        <v>0</v>
      </c>
      <c r="G217" s="57">
        <f t="shared" si="46"/>
        <v>0</v>
      </c>
      <c r="H217" s="57">
        <f t="shared" si="47"/>
        <v>0</v>
      </c>
      <c r="I217" s="57">
        <f t="shared" si="48"/>
        <v>0</v>
      </c>
      <c r="J217" s="57">
        <f t="shared" si="49"/>
        <v>0</v>
      </c>
      <c r="K217" s="57">
        <f t="shared" si="50"/>
        <v>0</v>
      </c>
      <c r="L217" s="57">
        <f t="shared" si="51"/>
        <v>0</v>
      </c>
      <c r="M217" s="57">
        <f t="shared" ca="1" si="43"/>
        <v>-4.1691053753705959E-3</v>
      </c>
      <c r="N217" s="57">
        <f t="shared" ca="1" si="52"/>
        <v>0</v>
      </c>
      <c r="O217" s="136">
        <f t="shared" ca="1" si="53"/>
        <v>0</v>
      </c>
      <c r="P217" s="57">
        <f t="shared" ca="1" si="54"/>
        <v>0</v>
      </c>
      <c r="Q217" s="57">
        <f t="shared" ca="1" si="55"/>
        <v>0</v>
      </c>
      <c r="R217" s="16">
        <f t="shared" ca="1" si="44"/>
        <v>4.1691053753705959E-3</v>
      </c>
    </row>
    <row r="218" spans="1:18" x14ac:dyDescent="0.2">
      <c r="A218" s="116"/>
      <c r="B218" s="116"/>
      <c r="C218" s="116"/>
      <c r="D218" s="117">
        <f t="shared" si="45"/>
        <v>0</v>
      </c>
      <c r="E218" s="117">
        <f t="shared" si="45"/>
        <v>0</v>
      </c>
      <c r="F218" s="57">
        <f t="shared" si="46"/>
        <v>0</v>
      </c>
      <c r="G218" s="57">
        <f t="shared" si="46"/>
        <v>0</v>
      </c>
      <c r="H218" s="57">
        <f t="shared" si="47"/>
        <v>0</v>
      </c>
      <c r="I218" s="57">
        <f t="shared" si="48"/>
        <v>0</v>
      </c>
      <c r="J218" s="57">
        <f t="shared" si="49"/>
        <v>0</v>
      </c>
      <c r="K218" s="57">
        <f t="shared" si="50"/>
        <v>0</v>
      </c>
      <c r="L218" s="57">
        <f t="shared" si="51"/>
        <v>0</v>
      </c>
      <c r="M218" s="57">
        <f t="shared" ca="1" si="43"/>
        <v>-4.1691053753705959E-3</v>
      </c>
      <c r="N218" s="57">
        <f t="shared" ca="1" si="52"/>
        <v>0</v>
      </c>
      <c r="O218" s="136">
        <f t="shared" ca="1" si="53"/>
        <v>0</v>
      </c>
      <c r="P218" s="57">
        <f t="shared" ca="1" si="54"/>
        <v>0</v>
      </c>
      <c r="Q218" s="57">
        <f t="shared" ca="1" si="55"/>
        <v>0</v>
      </c>
      <c r="R218" s="16">
        <f t="shared" ca="1" si="44"/>
        <v>4.1691053753705959E-3</v>
      </c>
    </row>
    <row r="219" spans="1:18" x14ac:dyDescent="0.2">
      <c r="A219" s="116"/>
      <c r="B219" s="116"/>
      <c r="C219" s="116"/>
      <c r="D219" s="117">
        <f t="shared" si="45"/>
        <v>0</v>
      </c>
      <c r="E219" s="117">
        <f t="shared" si="45"/>
        <v>0</v>
      </c>
      <c r="F219" s="57">
        <f t="shared" si="46"/>
        <v>0</v>
      </c>
      <c r="G219" s="57">
        <f t="shared" si="46"/>
        <v>0</v>
      </c>
      <c r="H219" s="57">
        <f t="shared" si="47"/>
        <v>0</v>
      </c>
      <c r="I219" s="57">
        <f t="shared" si="48"/>
        <v>0</v>
      </c>
      <c r="J219" s="57">
        <f t="shared" si="49"/>
        <v>0</v>
      </c>
      <c r="K219" s="57">
        <f t="shared" si="50"/>
        <v>0</v>
      </c>
      <c r="L219" s="57">
        <f t="shared" si="51"/>
        <v>0</v>
      </c>
      <c r="M219" s="57">
        <f t="shared" ca="1" si="43"/>
        <v>-4.1691053753705959E-3</v>
      </c>
      <c r="N219" s="57">
        <f t="shared" ca="1" si="52"/>
        <v>0</v>
      </c>
      <c r="O219" s="136">
        <f t="shared" ca="1" si="53"/>
        <v>0</v>
      </c>
      <c r="P219" s="57">
        <f t="shared" ca="1" si="54"/>
        <v>0</v>
      </c>
      <c r="Q219" s="57">
        <f t="shared" ca="1" si="55"/>
        <v>0</v>
      </c>
      <c r="R219" s="16">
        <f t="shared" ca="1" si="44"/>
        <v>4.1691053753705959E-3</v>
      </c>
    </row>
    <row r="220" spans="1:18" x14ac:dyDescent="0.2">
      <c r="A220" s="116"/>
      <c r="B220" s="116"/>
      <c r="C220" s="116"/>
      <c r="D220" s="117">
        <f t="shared" si="45"/>
        <v>0</v>
      </c>
      <c r="E220" s="117">
        <f t="shared" si="45"/>
        <v>0</v>
      </c>
      <c r="F220" s="57">
        <f t="shared" si="46"/>
        <v>0</v>
      </c>
      <c r="G220" s="57">
        <f t="shared" si="46"/>
        <v>0</v>
      </c>
      <c r="H220" s="57">
        <f t="shared" si="47"/>
        <v>0</v>
      </c>
      <c r="I220" s="57">
        <f t="shared" si="48"/>
        <v>0</v>
      </c>
      <c r="J220" s="57">
        <f t="shared" si="49"/>
        <v>0</v>
      </c>
      <c r="K220" s="57">
        <f t="shared" si="50"/>
        <v>0</v>
      </c>
      <c r="L220" s="57">
        <f t="shared" si="51"/>
        <v>0</v>
      </c>
      <c r="M220" s="57">
        <f t="shared" ca="1" si="43"/>
        <v>-4.1691053753705959E-3</v>
      </c>
      <c r="N220" s="57">
        <f t="shared" ca="1" si="52"/>
        <v>0</v>
      </c>
      <c r="O220" s="136">
        <f t="shared" ca="1" si="53"/>
        <v>0</v>
      </c>
      <c r="P220" s="57">
        <f t="shared" ca="1" si="54"/>
        <v>0</v>
      </c>
      <c r="Q220" s="57">
        <f t="shared" ca="1" si="55"/>
        <v>0</v>
      </c>
      <c r="R220" s="16">
        <f t="shared" ca="1" si="44"/>
        <v>4.1691053753705959E-3</v>
      </c>
    </row>
    <row r="221" spans="1:18" x14ac:dyDescent="0.2">
      <c r="A221" s="116"/>
      <c r="B221" s="116"/>
      <c r="C221" s="116"/>
      <c r="D221" s="117">
        <f t="shared" si="45"/>
        <v>0</v>
      </c>
      <c r="E221" s="117">
        <f t="shared" si="45"/>
        <v>0</v>
      </c>
      <c r="F221" s="57">
        <f t="shared" si="46"/>
        <v>0</v>
      </c>
      <c r="G221" s="57">
        <f t="shared" si="46"/>
        <v>0</v>
      </c>
      <c r="H221" s="57">
        <f t="shared" si="47"/>
        <v>0</v>
      </c>
      <c r="I221" s="57">
        <f t="shared" si="48"/>
        <v>0</v>
      </c>
      <c r="J221" s="57">
        <f t="shared" si="49"/>
        <v>0</v>
      </c>
      <c r="K221" s="57">
        <f t="shared" si="50"/>
        <v>0</v>
      </c>
      <c r="L221" s="57">
        <f t="shared" si="51"/>
        <v>0</v>
      </c>
      <c r="M221" s="57">
        <f t="shared" ca="1" si="43"/>
        <v>-4.1691053753705959E-3</v>
      </c>
      <c r="N221" s="57">
        <f t="shared" ca="1" si="52"/>
        <v>0</v>
      </c>
      <c r="O221" s="136">
        <f t="shared" ca="1" si="53"/>
        <v>0</v>
      </c>
      <c r="P221" s="57">
        <f t="shared" ca="1" si="54"/>
        <v>0</v>
      </c>
      <c r="Q221" s="57">
        <f t="shared" ca="1" si="55"/>
        <v>0</v>
      </c>
      <c r="R221" s="16">
        <f t="shared" ca="1" si="44"/>
        <v>4.1691053753705959E-3</v>
      </c>
    </row>
    <row r="222" spans="1:18" x14ac:dyDescent="0.2">
      <c r="A222" s="116"/>
      <c r="B222" s="116"/>
      <c r="C222" s="116"/>
      <c r="D222" s="117">
        <f t="shared" si="45"/>
        <v>0</v>
      </c>
      <c r="E222" s="117">
        <f t="shared" si="45"/>
        <v>0</v>
      </c>
      <c r="F222" s="57">
        <f t="shared" si="46"/>
        <v>0</v>
      </c>
      <c r="G222" s="57">
        <f t="shared" si="46"/>
        <v>0</v>
      </c>
      <c r="H222" s="57">
        <f t="shared" si="47"/>
        <v>0</v>
      </c>
      <c r="I222" s="57">
        <f t="shared" si="48"/>
        <v>0</v>
      </c>
      <c r="J222" s="57">
        <f t="shared" si="49"/>
        <v>0</v>
      </c>
      <c r="K222" s="57">
        <f t="shared" si="50"/>
        <v>0</v>
      </c>
      <c r="L222" s="57">
        <f t="shared" si="51"/>
        <v>0</v>
      </c>
      <c r="M222" s="57">
        <f t="shared" ca="1" si="43"/>
        <v>-4.1691053753705959E-3</v>
      </c>
      <c r="N222" s="57">
        <f t="shared" ca="1" si="52"/>
        <v>0</v>
      </c>
      <c r="O222" s="136">
        <f t="shared" ca="1" si="53"/>
        <v>0</v>
      </c>
      <c r="P222" s="57">
        <f t="shared" ca="1" si="54"/>
        <v>0</v>
      </c>
      <c r="Q222" s="57">
        <f t="shared" ca="1" si="55"/>
        <v>0</v>
      </c>
      <c r="R222" s="16">
        <f t="shared" ca="1" si="44"/>
        <v>4.1691053753705959E-3</v>
      </c>
    </row>
    <row r="223" spans="1:18" x14ac:dyDescent="0.2">
      <c r="A223" s="116"/>
      <c r="B223" s="116"/>
      <c r="C223" s="116"/>
      <c r="D223" s="117">
        <f t="shared" si="45"/>
        <v>0</v>
      </c>
      <c r="E223" s="117">
        <f t="shared" si="45"/>
        <v>0</v>
      </c>
      <c r="F223" s="57">
        <f t="shared" si="46"/>
        <v>0</v>
      </c>
      <c r="G223" s="57">
        <f t="shared" si="46"/>
        <v>0</v>
      </c>
      <c r="H223" s="57">
        <f t="shared" si="47"/>
        <v>0</v>
      </c>
      <c r="I223" s="57">
        <f t="shared" si="48"/>
        <v>0</v>
      </c>
      <c r="J223" s="57">
        <f t="shared" si="49"/>
        <v>0</v>
      </c>
      <c r="K223" s="57">
        <f t="shared" si="50"/>
        <v>0</v>
      </c>
      <c r="L223" s="57">
        <f t="shared" si="51"/>
        <v>0</v>
      </c>
      <c r="M223" s="57">
        <f t="shared" ca="1" si="43"/>
        <v>-4.1691053753705959E-3</v>
      </c>
      <c r="N223" s="57">
        <f t="shared" ca="1" si="52"/>
        <v>0</v>
      </c>
      <c r="O223" s="136">
        <f t="shared" ca="1" si="53"/>
        <v>0</v>
      </c>
      <c r="P223" s="57">
        <f t="shared" ca="1" si="54"/>
        <v>0</v>
      </c>
      <c r="Q223" s="57">
        <f t="shared" ca="1" si="55"/>
        <v>0</v>
      </c>
      <c r="R223" s="16">
        <f t="shared" ca="1" si="44"/>
        <v>4.1691053753705959E-3</v>
      </c>
    </row>
    <row r="224" spans="1:18" x14ac:dyDescent="0.2">
      <c r="A224" s="116"/>
      <c r="B224" s="116"/>
      <c r="C224" s="116"/>
      <c r="D224" s="117">
        <f t="shared" si="45"/>
        <v>0</v>
      </c>
      <c r="E224" s="117">
        <f t="shared" si="45"/>
        <v>0</v>
      </c>
      <c r="F224" s="57">
        <f t="shared" si="46"/>
        <v>0</v>
      </c>
      <c r="G224" s="57">
        <f t="shared" si="46"/>
        <v>0</v>
      </c>
      <c r="H224" s="57">
        <f t="shared" si="47"/>
        <v>0</v>
      </c>
      <c r="I224" s="57">
        <f t="shared" si="48"/>
        <v>0</v>
      </c>
      <c r="J224" s="57">
        <f t="shared" si="49"/>
        <v>0</v>
      </c>
      <c r="K224" s="57">
        <f t="shared" si="50"/>
        <v>0</v>
      </c>
      <c r="L224" s="57">
        <f t="shared" si="51"/>
        <v>0</v>
      </c>
      <c r="M224" s="57">
        <f t="shared" ca="1" si="43"/>
        <v>-4.1691053753705959E-3</v>
      </c>
      <c r="N224" s="57">
        <f t="shared" ca="1" si="52"/>
        <v>0</v>
      </c>
      <c r="O224" s="136">
        <f t="shared" ca="1" si="53"/>
        <v>0</v>
      </c>
      <c r="P224" s="57">
        <f t="shared" ca="1" si="54"/>
        <v>0</v>
      </c>
      <c r="Q224" s="57">
        <f t="shared" ca="1" si="55"/>
        <v>0</v>
      </c>
      <c r="R224" s="16">
        <f t="shared" ca="1" si="44"/>
        <v>4.1691053753705959E-3</v>
      </c>
    </row>
    <row r="225" spans="1:18" x14ac:dyDescent="0.2">
      <c r="A225" s="116"/>
      <c r="B225" s="116"/>
      <c r="C225" s="116"/>
      <c r="D225" s="117">
        <f t="shared" si="45"/>
        <v>0</v>
      </c>
      <c r="E225" s="117">
        <f t="shared" si="45"/>
        <v>0</v>
      </c>
      <c r="F225" s="57">
        <f t="shared" si="46"/>
        <v>0</v>
      </c>
      <c r="G225" s="57">
        <f t="shared" si="46"/>
        <v>0</v>
      </c>
      <c r="H225" s="57">
        <f t="shared" si="47"/>
        <v>0</v>
      </c>
      <c r="I225" s="57">
        <f t="shared" si="48"/>
        <v>0</v>
      </c>
      <c r="J225" s="57">
        <f t="shared" si="49"/>
        <v>0</v>
      </c>
      <c r="K225" s="57">
        <f t="shared" si="50"/>
        <v>0</v>
      </c>
      <c r="L225" s="57">
        <f t="shared" si="51"/>
        <v>0</v>
      </c>
      <c r="M225" s="57">
        <f t="shared" ca="1" si="43"/>
        <v>-4.1691053753705959E-3</v>
      </c>
      <c r="N225" s="57">
        <f t="shared" ca="1" si="52"/>
        <v>0</v>
      </c>
      <c r="O225" s="136">
        <f t="shared" ca="1" si="53"/>
        <v>0</v>
      </c>
      <c r="P225" s="57">
        <f t="shared" ca="1" si="54"/>
        <v>0</v>
      </c>
      <c r="Q225" s="57">
        <f t="shared" ca="1" si="55"/>
        <v>0</v>
      </c>
      <c r="R225" s="16">
        <f t="shared" ca="1" si="44"/>
        <v>4.1691053753705959E-3</v>
      </c>
    </row>
    <row r="226" spans="1:18" x14ac:dyDescent="0.2">
      <c r="A226" s="116"/>
      <c r="B226" s="116"/>
      <c r="C226" s="116"/>
      <c r="D226" s="117">
        <f t="shared" si="45"/>
        <v>0</v>
      </c>
      <c r="E226" s="117">
        <f t="shared" si="45"/>
        <v>0</v>
      </c>
      <c r="F226" s="57">
        <f t="shared" si="46"/>
        <v>0</v>
      </c>
      <c r="G226" s="57">
        <f t="shared" si="46"/>
        <v>0</v>
      </c>
      <c r="H226" s="57">
        <f t="shared" si="47"/>
        <v>0</v>
      </c>
      <c r="I226" s="57">
        <f t="shared" si="48"/>
        <v>0</v>
      </c>
      <c r="J226" s="57">
        <f t="shared" si="49"/>
        <v>0</v>
      </c>
      <c r="K226" s="57">
        <f t="shared" si="50"/>
        <v>0</v>
      </c>
      <c r="L226" s="57">
        <f t="shared" si="51"/>
        <v>0</v>
      </c>
      <c r="M226" s="57">
        <f t="shared" ca="1" si="43"/>
        <v>-4.1691053753705959E-3</v>
      </c>
      <c r="N226" s="57">
        <f t="shared" ca="1" si="52"/>
        <v>0</v>
      </c>
      <c r="O226" s="136">
        <f t="shared" ca="1" si="53"/>
        <v>0</v>
      </c>
      <c r="P226" s="57">
        <f t="shared" ca="1" si="54"/>
        <v>0</v>
      </c>
      <c r="Q226" s="57">
        <f t="shared" ca="1" si="55"/>
        <v>0</v>
      </c>
      <c r="R226" s="16">
        <f t="shared" ca="1" si="44"/>
        <v>4.1691053753705959E-3</v>
      </c>
    </row>
    <row r="227" spans="1:18" x14ac:dyDescent="0.2">
      <c r="A227" s="116"/>
      <c r="B227" s="116"/>
      <c r="C227" s="116"/>
      <c r="D227" s="117">
        <f t="shared" si="45"/>
        <v>0</v>
      </c>
      <c r="E227" s="117">
        <f t="shared" si="45"/>
        <v>0</v>
      </c>
      <c r="F227" s="57">
        <f t="shared" si="46"/>
        <v>0</v>
      </c>
      <c r="G227" s="57">
        <f t="shared" si="46"/>
        <v>0</v>
      </c>
      <c r="H227" s="57">
        <f t="shared" si="47"/>
        <v>0</v>
      </c>
      <c r="I227" s="57">
        <f t="shared" si="48"/>
        <v>0</v>
      </c>
      <c r="J227" s="57">
        <f t="shared" si="49"/>
        <v>0</v>
      </c>
      <c r="K227" s="57">
        <f t="shared" si="50"/>
        <v>0</v>
      </c>
      <c r="L227" s="57">
        <f t="shared" si="51"/>
        <v>0</v>
      </c>
      <c r="M227" s="57">
        <f t="shared" ca="1" si="43"/>
        <v>-4.1691053753705959E-3</v>
      </c>
      <c r="N227" s="57">
        <f t="shared" ca="1" si="52"/>
        <v>0</v>
      </c>
      <c r="O227" s="136">
        <f t="shared" ca="1" si="53"/>
        <v>0</v>
      </c>
      <c r="P227" s="57">
        <f t="shared" ca="1" si="54"/>
        <v>0</v>
      </c>
      <c r="Q227" s="57">
        <f t="shared" ca="1" si="55"/>
        <v>0</v>
      </c>
      <c r="R227" s="16">
        <f t="shared" ca="1" si="44"/>
        <v>4.1691053753705959E-3</v>
      </c>
    </row>
    <row r="228" spans="1:18" x14ac:dyDescent="0.2">
      <c r="A228" s="116"/>
      <c r="B228" s="116"/>
      <c r="C228" s="116"/>
      <c r="D228" s="117">
        <f t="shared" si="45"/>
        <v>0</v>
      </c>
      <c r="E228" s="117">
        <f t="shared" si="45"/>
        <v>0</v>
      </c>
      <c r="F228" s="57">
        <f t="shared" si="46"/>
        <v>0</v>
      </c>
      <c r="G228" s="57">
        <f t="shared" si="46"/>
        <v>0</v>
      </c>
      <c r="H228" s="57">
        <f t="shared" si="47"/>
        <v>0</v>
      </c>
      <c r="I228" s="57">
        <f t="shared" si="48"/>
        <v>0</v>
      </c>
      <c r="J228" s="57">
        <f t="shared" si="49"/>
        <v>0</v>
      </c>
      <c r="K228" s="57">
        <f t="shared" si="50"/>
        <v>0</v>
      </c>
      <c r="L228" s="57">
        <f t="shared" si="51"/>
        <v>0</v>
      </c>
      <c r="M228" s="57">
        <f t="shared" ca="1" si="43"/>
        <v>-4.1691053753705959E-3</v>
      </c>
      <c r="N228" s="57">
        <f t="shared" ca="1" si="52"/>
        <v>0</v>
      </c>
      <c r="O228" s="136">
        <f t="shared" ca="1" si="53"/>
        <v>0</v>
      </c>
      <c r="P228" s="57">
        <f t="shared" ca="1" si="54"/>
        <v>0</v>
      </c>
      <c r="Q228" s="57">
        <f t="shared" ca="1" si="55"/>
        <v>0</v>
      </c>
      <c r="R228" s="16">
        <f t="shared" ca="1" si="44"/>
        <v>4.1691053753705959E-3</v>
      </c>
    </row>
    <row r="229" spans="1:18" x14ac:dyDescent="0.2">
      <c r="A229" s="116"/>
      <c r="B229" s="116"/>
      <c r="C229" s="116"/>
      <c r="D229" s="117">
        <f t="shared" si="45"/>
        <v>0</v>
      </c>
      <c r="E229" s="117">
        <f t="shared" si="45"/>
        <v>0</v>
      </c>
      <c r="F229" s="57">
        <f t="shared" si="46"/>
        <v>0</v>
      </c>
      <c r="G229" s="57">
        <f t="shared" si="46"/>
        <v>0</v>
      </c>
      <c r="H229" s="57">
        <f t="shared" si="47"/>
        <v>0</v>
      </c>
      <c r="I229" s="57">
        <f t="shared" si="48"/>
        <v>0</v>
      </c>
      <c r="J229" s="57">
        <f t="shared" si="49"/>
        <v>0</v>
      </c>
      <c r="K229" s="57">
        <f t="shared" si="50"/>
        <v>0</v>
      </c>
      <c r="L229" s="57">
        <f t="shared" si="51"/>
        <v>0</v>
      </c>
      <c r="M229" s="57">
        <f t="shared" ca="1" si="43"/>
        <v>-4.1691053753705959E-3</v>
      </c>
      <c r="N229" s="57">
        <f t="shared" ca="1" si="52"/>
        <v>0</v>
      </c>
      <c r="O229" s="136">
        <f t="shared" ca="1" si="53"/>
        <v>0</v>
      </c>
      <c r="P229" s="57">
        <f t="shared" ca="1" si="54"/>
        <v>0</v>
      </c>
      <c r="Q229" s="57">
        <f t="shared" ca="1" si="55"/>
        <v>0</v>
      </c>
      <c r="R229" s="16">
        <f t="shared" ca="1" si="44"/>
        <v>4.1691053753705959E-3</v>
      </c>
    </row>
    <row r="230" spans="1:18" x14ac:dyDescent="0.2">
      <c r="A230" s="116"/>
      <c r="B230" s="116"/>
      <c r="C230" s="116"/>
      <c r="D230" s="117">
        <f t="shared" si="45"/>
        <v>0</v>
      </c>
      <c r="E230" s="117">
        <f t="shared" si="45"/>
        <v>0</v>
      </c>
      <c r="F230" s="57">
        <f t="shared" si="46"/>
        <v>0</v>
      </c>
      <c r="G230" s="57">
        <f t="shared" si="46"/>
        <v>0</v>
      </c>
      <c r="H230" s="57">
        <f t="shared" si="47"/>
        <v>0</v>
      </c>
      <c r="I230" s="57">
        <f t="shared" si="48"/>
        <v>0</v>
      </c>
      <c r="J230" s="57">
        <f t="shared" si="49"/>
        <v>0</v>
      </c>
      <c r="K230" s="57">
        <f t="shared" si="50"/>
        <v>0</v>
      </c>
      <c r="L230" s="57">
        <f t="shared" si="51"/>
        <v>0</v>
      </c>
      <c r="M230" s="57">
        <f t="shared" ca="1" si="43"/>
        <v>-4.1691053753705959E-3</v>
      </c>
      <c r="N230" s="57">
        <f t="shared" ca="1" si="52"/>
        <v>0</v>
      </c>
      <c r="O230" s="136">
        <f t="shared" ca="1" si="53"/>
        <v>0</v>
      </c>
      <c r="P230" s="57">
        <f t="shared" ca="1" si="54"/>
        <v>0</v>
      </c>
      <c r="Q230" s="57">
        <f t="shared" ca="1" si="55"/>
        <v>0</v>
      </c>
      <c r="R230" s="16">
        <f t="shared" ca="1" si="44"/>
        <v>4.1691053753705959E-3</v>
      </c>
    </row>
    <row r="231" spans="1:18" x14ac:dyDescent="0.2">
      <c r="A231" s="116"/>
      <c r="B231" s="116"/>
      <c r="C231" s="116"/>
      <c r="D231" s="117">
        <f t="shared" si="45"/>
        <v>0</v>
      </c>
      <c r="E231" s="117">
        <f t="shared" si="45"/>
        <v>0</v>
      </c>
      <c r="F231" s="57">
        <f t="shared" si="46"/>
        <v>0</v>
      </c>
      <c r="G231" s="57">
        <f t="shared" si="46"/>
        <v>0</v>
      </c>
      <c r="H231" s="57">
        <f t="shared" si="47"/>
        <v>0</v>
      </c>
      <c r="I231" s="57">
        <f t="shared" si="48"/>
        <v>0</v>
      </c>
      <c r="J231" s="57">
        <f t="shared" si="49"/>
        <v>0</v>
      </c>
      <c r="K231" s="57">
        <f t="shared" si="50"/>
        <v>0</v>
      </c>
      <c r="L231" s="57">
        <f t="shared" si="51"/>
        <v>0</v>
      </c>
      <c r="M231" s="57">
        <f t="shared" ca="1" si="43"/>
        <v>-4.1691053753705959E-3</v>
      </c>
      <c r="N231" s="57">
        <f t="shared" ca="1" si="52"/>
        <v>0</v>
      </c>
      <c r="O231" s="136">
        <f t="shared" ca="1" si="53"/>
        <v>0</v>
      </c>
      <c r="P231" s="57">
        <f t="shared" ca="1" si="54"/>
        <v>0</v>
      </c>
      <c r="Q231" s="57">
        <f t="shared" ca="1" si="55"/>
        <v>0</v>
      </c>
      <c r="R231" s="16">
        <f t="shared" ca="1" si="44"/>
        <v>4.1691053753705959E-3</v>
      </c>
    </row>
    <row r="232" spans="1:18" x14ac:dyDescent="0.2">
      <c r="A232" s="116"/>
      <c r="B232" s="116"/>
      <c r="C232" s="116"/>
      <c r="D232" s="117">
        <f t="shared" si="45"/>
        <v>0</v>
      </c>
      <c r="E232" s="117">
        <f t="shared" si="45"/>
        <v>0</v>
      </c>
      <c r="F232" s="57">
        <f t="shared" si="46"/>
        <v>0</v>
      </c>
      <c r="G232" s="57">
        <f t="shared" si="46"/>
        <v>0</v>
      </c>
      <c r="H232" s="57">
        <f t="shared" si="47"/>
        <v>0</v>
      </c>
      <c r="I232" s="57">
        <f t="shared" si="48"/>
        <v>0</v>
      </c>
      <c r="J232" s="57">
        <f t="shared" si="49"/>
        <v>0</v>
      </c>
      <c r="K232" s="57">
        <f t="shared" si="50"/>
        <v>0</v>
      </c>
      <c r="L232" s="57">
        <f t="shared" si="51"/>
        <v>0</v>
      </c>
      <c r="M232" s="57">
        <f t="shared" ca="1" si="43"/>
        <v>-4.1691053753705959E-3</v>
      </c>
      <c r="N232" s="57">
        <f t="shared" ca="1" si="52"/>
        <v>0</v>
      </c>
      <c r="O232" s="136">
        <f t="shared" ca="1" si="53"/>
        <v>0</v>
      </c>
      <c r="P232" s="57">
        <f t="shared" ca="1" si="54"/>
        <v>0</v>
      </c>
      <c r="Q232" s="57">
        <f t="shared" ca="1" si="55"/>
        <v>0</v>
      </c>
      <c r="R232" s="16">
        <f t="shared" ca="1" si="44"/>
        <v>4.1691053753705959E-3</v>
      </c>
    </row>
    <row r="233" spans="1:18" x14ac:dyDescent="0.2">
      <c r="A233" s="116"/>
      <c r="B233" s="116"/>
      <c r="C233" s="116"/>
      <c r="D233" s="117">
        <f t="shared" si="45"/>
        <v>0</v>
      </c>
      <c r="E233" s="117">
        <f t="shared" si="45"/>
        <v>0</v>
      </c>
      <c r="F233" s="57">
        <f t="shared" si="46"/>
        <v>0</v>
      </c>
      <c r="G233" s="57">
        <f t="shared" si="46"/>
        <v>0</v>
      </c>
      <c r="H233" s="57">
        <f t="shared" si="47"/>
        <v>0</v>
      </c>
      <c r="I233" s="57">
        <f t="shared" si="48"/>
        <v>0</v>
      </c>
      <c r="J233" s="57">
        <f t="shared" si="49"/>
        <v>0</v>
      </c>
      <c r="K233" s="57">
        <f t="shared" si="50"/>
        <v>0</v>
      </c>
      <c r="L233" s="57">
        <f t="shared" si="51"/>
        <v>0</v>
      </c>
      <c r="M233" s="57">
        <f t="shared" ca="1" si="43"/>
        <v>-4.1691053753705959E-3</v>
      </c>
      <c r="N233" s="57">
        <f t="shared" ca="1" si="52"/>
        <v>0</v>
      </c>
      <c r="O233" s="136">
        <f t="shared" ca="1" si="53"/>
        <v>0</v>
      </c>
      <c r="P233" s="57">
        <f t="shared" ca="1" si="54"/>
        <v>0</v>
      </c>
      <c r="Q233" s="57">
        <f t="shared" ca="1" si="55"/>
        <v>0</v>
      </c>
      <c r="R233" s="16">
        <f t="shared" ca="1" si="44"/>
        <v>4.1691053753705959E-3</v>
      </c>
    </row>
    <row r="234" spans="1:18" x14ac:dyDescent="0.2">
      <c r="A234" s="116"/>
      <c r="B234" s="116"/>
      <c r="C234" s="116"/>
      <c r="D234" s="117">
        <f t="shared" si="45"/>
        <v>0</v>
      </c>
      <c r="E234" s="117">
        <f t="shared" si="45"/>
        <v>0</v>
      </c>
      <c r="F234" s="57">
        <f t="shared" si="46"/>
        <v>0</v>
      </c>
      <c r="G234" s="57">
        <f t="shared" si="46"/>
        <v>0</v>
      </c>
      <c r="H234" s="57">
        <f t="shared" si="47"/>
        <v>0</v>
      </c>
      <c r="I234" s="57">
        <f t="shared" si="48"/>
        <v>0</v>
      </c>
      <c r="J234" s="57">
        <f t="shared" si="49"/>
        <v>0</v>
      </c>
      <c r="K234" s="57">
        <f t="shared" si="50"/>
        <v>0</v>
      </c>
      <c r="L234" s="57">
        <f t="shared" si="51"/>
        <v>0</v>
      </c>
      <c r="M234" s="57">
        <f t="shared" ca="1" si="43"/>
        <v>-4.1691053753705959E-3</v>
      </c>
      <c r="N234" s="57">
        <f t="shared" ca="1" si="52"/>
        <v>0</v>
      </c>
      <c r="O234" s="136">
        <f t="shared" ca="1" si="53"/>
        <v>0</v>
      </c>
      <c r="P234" s="57">
        <f t="shared" ca="1" si="54"/>
        <v>0</v>
      </c>
      <c r="Q234" s="57">
        <f t="shared" ca="1" si="55"/>
        <v>0</v>
      </c>
      <c r="R234" s="16">
        <f t="shared" ca="1" si="44"/>
        <v>4.1691053753705959E-3</v>
      </c>
    </row>
    <row r="235" spans="1:18" x14ac:dyDescent="0.2">
      <c r="A235" s="116"/>
      <c r="B235" s="116"/>
      <c r="C235" s="116"/>
      <c r="D235" s="117">
        <f t="shared" si="45"/>
        <v>0</v>
      </c>
      <c r="E235" s="117">
        <f t="shared" si="45"/>
        <v>0</v>
      </c>
      <c r="F235" s="57">
        <f t="shared" si="46"/>
        <v>0</v>
      </c>
      <c r="G235" s="57">
        <f t="shared" si="46"/>
        <v>0</v>
      </c>
      <c r="H235" s="57">
        <f t="shared" si="47"/>
        <v>0</v>
      </c>
      <c r="I235" s="57">
        <f t="shared" si="48"/>
        <v>0</v>
      </c>
      <c r="J235" s="57">
        <f t="shared" si="49"/>
        <v>0</v>
      </c>
      <c r="K235" s="57">
        <f t="shared" si="50"/>
        <v>0</v>
      </c>
      <c r="L235" s="57">
        <f t="shared" si="51"/>
        <v>0</v>
      </c>
      <c r="M235" s="57">
        <f t="shared" ca="1" si="43"/>
        <v>-4.1691053753705959E-3</v>
      </c>
      <c r="N235" s="57">
        <f t="shared" ca="1" si="52"/>
        <v>0</v>
      </c>
      <c r="O235" s="136">
        <f t="shared" ca="1" si="53"/>
        <v>0</v>
      </c>
      <c r="P235" s="57">
        <f t="shared" ca="1" si="54"/>
        <v>0</v>
      </c>
      <c r="Q235" s="57">
        <f t="shared" ca="1" si="55"/>
        <v>0</v>
      </c>
      <c r="R235" s="16">
        <f t="shared" ca="1" si="44"/>
        <v>4.1691053753705959E-3</v>
      </c>
    </row>
    <row r="236" spans="1:18" x14ac:dyDescent="0.2">
      <c r="A236" s="116"/>
      <c r="B236" s="116"/>
      <c r="C236" s="116"/>
      <c r="D236" s="117">
        <f t="shared" si="45"/>
        <v>0</v>
      </c>
      <c r="E236" s="117">
        <f t="shared" si="45"/>
        <v>0</v>
      </c>
      <c r="F236" s="57">
        <f t="shared" si="46"/>
        <v>0</v>
      </c>
      <c r="G236" s="57">
        <f t="shared" si="46"/>
        <v>0</v>
      </c>
      <c r="H236" s="57">
        <f t="shared" si="47"/>
        <v>0</v>
      </c>
      <c r="I236" s="57">
        <f t="shared" si="48"/>
        <v>0</v>
      </c>
      <c r="J236" s="57">
        <f t="shared" si="49"/>
        <v>0</v>
      </c>
      <c r="K236" s="57">
        <f t="shared" si="50"/>
        <v>0</v>
      </c>
      <c r="L236" s="57">
        <f t="shared" si="51"/>
        <v>0</v>
      </c>
      <c r="M236" s="57">
        <f t="shared" ca="1" si="43"/>
        <v>-4.1691053753705959E-3</v>
      </c>
      <c r="N236" s="57">
        <f t="shared" ca="1" si="52"/>
        <v>0</v>
      </c>
      <c r="O236" s="136">
        <f t="shared" ca="1" si="53"/>
        <v>0</v>
      </c>
      <c r="P236" s="57">
        <f t="shared" ca="1" si="54"/>
        <v>0</v>
      </c>
      <c r="Q236" s="57">
        <f t="shared" ca="1" si="55"/>
        <v>0</v>
      </c>
      <c r="R236" s="16">
        <f t="shared" ca="1" si="44"/>
        <v>4.1691053753705959E-3</v>
      </c>
    </row>
    <row r="237" spans="1:18" x14ac:dyDescent="0.2">
      <c r="A237" s="116"/>
      <c r="B237" s="116"/>
      <c r="C237" s="116"/>
      <c r="D237" s="117">
        <f t="shared" si="45"/>
        <v>0</v>
      </c>
      <c r="E237" s="117">
        <f t="shared" si="45"/>
        <v>0</v>
      </c>
      <c r="F237" s="57">
        <f t="shared" si="46"/>
        <v>0</v>
      </c>
      <c r="G237" s="57">
        <f t="shared" si="46"/>
        <v>0</v>
      </c>
      <c r="H237" s="57">
        <f t="shared" si="47"/>
        <v>0</v>
      </c>
      <c r="I237" s="57">
        <f t="shared" si="48"/>
        <v>0</v>
      </c>
      <c r="J237" s="57">
        <f t="shared" si="49"/>
        <v>0</v>
      </c>
      <c r="K237" s="57">
        <f t="shared" si="50"/>
        <v>0</v>
      </c>
      <c r="L237" s="57">
        <f t="shared" si="51"/>
        <v>0</v>
      </c>
      <c r="M237" s="57">
        <f t="shared" ca="1" si="43"/>
        <v>-4.1691053753705959E-3</v>
      </c>
      <c r="N237" s="57">
        <f t="shared" ca="1" si="52"/>
        <v>0</v>
      </c>
      <c r="O237" s="136">
        <f t="shared" ca="1" si="53"/>
        <v>0</v>
      </c>
      <c r="P237" s="57">
        <f t="shared" ca="1" si="54"/>
        <v>0</v>
      </c>
      <c r="Q237" s="57">
        <f t="shared" ca="1" si="55"/>
        <v>0</v>
      </c>
      <c r="R237" s="16">
        <f t="shared" ca="1" si="44"/>
        <v>4.1691053753705959E-3</v>
      </c>
    </row>
    <row r="238" spans="1:18" x14ac:dyDescent="0.2">
      <c r="A238" s="116"/>
      <c r="B238" s="116"/>
      <c r="C238" s="116"/>
      <c r="D238" s="117">
        <f t="shared" si="45"/>
        <v>0</v>
      </c>
      <c r="E238" s="117">
        <f t="shared" si="45"/>
        <v>0</v>
      </c>
      <c r="F238" s="57">
        <f t="shared" si="46"/>
        <v>0</v>
      </c>
      <c r="G238" s="57">
        <f t="shared" si="46"/>
        <v>0</v>
      </c>
      <c r="H238" s="57">
        <f t="shared" si="47"/>
        <v>0</v>
      </c>
      <c r="I238" s="57">
        <f t="shared" si="48"/>
        <v>0</v>
      </c>
      <c r="J238" s="57">
        <f t="shared" si="49"/>
        <v>0</v>
      </c>
      <c r="K238" s="57">
        <f t="shared" si="50"/>
        <v>0</v>
      </c>
      <c r="L238" s="57">
        <f t="shared" si="51"/>
        <v>0</v>
      </c>
      <c r="M238" s="57">
        <f t="shared" ca="1" si="43"/>
        <v>-4.1691053753705959E-3</v>
      </c>
      <c r="N238" s="57">
        <f t="shared" ca="1" si="52"/>
        <v>0</v>
      </c>
      <c r="O238" s="136">
        <f t="shared" ca="1" si="53"/>
        <v>0</v>
      </c>
      <c r="P238" s="57">
        <f t="shared" ca="1" si="54"/>
        <v>0</v>
      </c>
      <c r="Q238" s="57">
        <f t="shared" ca="1" si="55"/>
        <v>0</v>
      </c>
      <c r="R238" s="16">
        <f t="shared" ca="1" si="44"/>
        <v>4.1691053753705959E-3</v>
      </c>
    </row>
    <row r="239" spans="1:18" x14ac:dyDescent="0.2">
      <c r="A239" s="116"/>
      <c r="B239" s="116"/>
      <c r="C239" s="116"/>
      <c r="D239" s="117">
        <f t="shared" si="45"/>
        <v>0</v>
      </c>
      <c r="E239" s="117">
        <f t="shared" si="45"/>
        <v>0</v>
      </c>
      <c r="F239" s="57">
        <f t="shared" si="46"/>
        <v>0</v>
      </c>
      <c r="G239" s="57">
        <f t="shared" si="46"/>
        <v>0</v>
      </c>
      <c r="H239" s="57">
        <f t="shared" si="47"/>
        <v>0</v>
      </c>
      <c r="I239" s="57">
        <f t="shared" si="48"/>
        <v>0</v>
      </c>
      <c r="J239" s="57">
        <f t="shared" si="49"/>
        <v>0</v>
      </c>
      <c r="K239" s="57">
        <f t="shared" si="50"/>
        <v>0</v>
      </c>
      <c r="L239" s="57">
        <f t="shared" si="51"/>
        <v>0</v>
      </c>
      <c r="M239" s="57">
        <f t="shared" ca="1" si="43"/>
        <v>-4.1691053753705959E-3</v>
      </c>
      <c r="N239" s="57">
        <f t="shared" ca="1" si="52"/>
        <v>0</v>
      </c>
      <c r="O239" s="136">
        <f t="shared" ca="1" si="53"/>
        <v>0</v>
      </c>
      <c r="P239" s="57">
        <f t="shared" ca="1" si="54"/>
        <v>0</v>
      </c>
      <c r="Q239" s="57">
        <f t="shared" ca="1" si="55"/>
        <v>0</v>
      </c>
      <c r="R239" s="16">
        <f t="shared" ca="1" si="44"/>
        <v>4.1691053753705959E-3</v>
      </c>
    </row>
    <row r="240" spans="1:18" x14ac:dyDescent="0.2">
      <c r="A240" s="116"/>
      <c r="B240" s="116"/>
      <c r="C240" s="116"/>
      <c r="D240" s="117">
        <f t="shared" si="45"/>
        <v>0</v>
      </c>
      <c r="E240" s="117">
        <f t="shared" si="45"/>
        <v>0</v>
      </c>
      <c r="F240" s="57">
        <f t="shared" si="46"/>
        <v>0</v>
      </c>
      <c r="G240" s="57">
        <f t="shared" si="46"/>
        <v>0</v>
      </c>
      <c r="H240" s="57">
        <f t="shared" si="47"/>
        <v>0</v>
      </c>
      <c r="I240" s="57">
        <f t="shared" si="48"/>
        <v>0</v>
      </c>
      <c r="J240" s="57">
        <f t="shared" si="49"/>
        <v>0</v>
      </c>
      <c r="K240" s="57">
        <f t="shared" si="50"/>
        <v>0</v>
      </c>
      <c r="L240" s="57">
        <f t="shared" si="51"/>
        <v>0</v>
      </c>
      <c r="M240" s="57">
        <f t="shared" ca="1" si="43"/>
        <v>-4.1691053753705959E-3</v>
      </c>
      <c r="N240" s="57">
        <f t="shared" ca="1" si="52"/>
        <v>0</v>
      </c>
      <c r="O240" s="136">
        <f t="shared" ca="1" si="53"/>
        <v>0</v>
      </c>
      <c r="P240" s="57">
        <f t="shared" ca="1" si="54"/>
        <v>0</v>
      </c>
      <c r="Q240" s="57">
        <f t="shared" ca="1" si="55"/>
        <v>0</v>
      </c>
      <c r="R240" s="16">
        <f t="shared" ca="1" si="44"/>
        <v>4.1691053753705959E-3</v>
      </c>
    </row>
    <row r="241" spans="1:18" x14ac:dyDescent="0.2">
      <c r="A241" s="116"/>
      <c r="B241" s="116"/>
      <c r="C241" s="116"/>
      <c r="D241" s="117">
        <f t="shared" si="45"/>
        <v>0</v>
      </c>
      <c r="E241" s="117">
        <f t="shared" si="45"/>
        <v>0</v>
      </c>
      <c r="F241" s="57">
        <f t="shared" si="46"/>
        <v>0</v>
      </c>
      <c r="G241" s="57">
        <f t="shared" si="46"/>
        <v>0</v>
      </c>
      <c r="H241" s="57">
        <f t="shared" si="47"/>
        <v>0</v>
      </c>
      <c r="I241" s="57">
        <f t="shared" si="48"/>
        <v>0</v>
      </c>
      <c r="J241" s="57">
        <f t="shared" si="49"/>
        <v>0</v>
      </c>
      <c r="K241" s="57">
        <f t="shared" si="50"/>
        <v>0</v>
      </c>
      <c r="L241" s="57">
        <f t="shared" si="51"/>
        <v>0</v>
      </c>
      <c r="M241" s="57">
        <f t="shared" ca="1" si="43"/>
        <v>-4.1691053753705959E-3</v>
      </c>
      <c r="N241" s="57">
        <f t="shared" ca="1" si="52"/>
        <v>0</v>
      </c>
      <c r="O241" s="136">
        <f t="shared" ca="1" si="53"/>
        <v>0</v>
      </c>
      <c r="P241" s="57">
        <f t="shared" ca="1" si="54"/>
        <v>0</v>
      </c>
      <c r="Q241" s="57">
        <f t="shared" ca="1" si="55"/>
        <v>0</v>
      </c>
      <c r="R241" s="16">
        <f t="shared" ca="1" si="44"/>
        <v>4.1691053753705959E-3</v>
      </c>
    </row>
    <row r="242" spans="1:18" x14ac:dyDescent="0.2">
      <c r="A242" s="116"/>
      <c r="B242" s="116"/>
      <c r="C242" s="116"/>
      <c r="D242" s="117">
        <f t="shared" si="45"/>
        <v>0</v>
      </c>
      <c r="E242" s="117">
        <f t="shared" si="45"/>
        <v>0</v>
      </c>
      <c r="F242" s="57">
        <f t="shared" si="46"/>
        <v>0</v>
      </c>
      <c r="G242" s="57">
        <f t="shared" si="46"/>
        <v>0</v>
      </c>
      <c r="H242" s="57">
        <f t="shared" si="47"/>
        <v>0</v>
      </c>
      <c r="I242" s="57">
        <f t="shared" si="48"/>
        <v>0</v>
      </c>
      <c r="J242" s="57">
        <f t="shared" si="49"/>
        <v>0</v>
      </c>
      <c r="K242" s="57">
        <f t="shared" si="50"/>
        <v>0</v>
      </c>
      <c r="L242" s="57">
        <f t="shared" si="51"/>
        <v>0</v>
      </c>
      <c r="M242" s="57">
        <f t="shared" ca="1" si="43"/>
        <v>-4.1691053753705959E-3</v>
      </c>
      <c r="N242" s="57">
        <f t="shared" ca="1" si="52"/>
        <v>0</v>
      </c>
      <c r="O242" s="136">
        <f t="shared" ca="1" si="53"/>
        <v>0</v>
      </c>
      <c r="P242" s="57">
        <f t="shared" ca="1" si="54"/>
        <v>0</v>
      </c>
      <c r="Q242" s="57">
        <f t="shared" ca="1" si="55"/>
        <v>0</v>
      </c>
      <c r="R242" s="16">
        <f t="shared" ca="1" si="44"/>
        <v>4.1691053753705959E-3</v>
      </c>
    </row>
    <row r="243" spans="1:18" x14ac:dyDescent="0.2">
      <c r="A243" s="116"/>
      <c r="B243" s="116"/>
      <c r="C243" s="116"/>
      <c r="D243" s="117">
        <f t="shared" si="45"/>
        <v>0</v>
      </c>
      <c r="E243" s="117">
        <f t="shared" si="45"/>
        <v>0</v>
      </c>
      <c r="F243" s="57">
        <f t="shared" si="46"/>
        <v>0</v>
      </c>
      <c r="G243" s="57">
        <f t="shared" si="46"/>
        <v>0</v>
      </c>
      <c r="H243" s="57">
        <f t="shared" si="47"/>
        <v>0</v>
      </c>
      <c r="I243" s="57">
        <f t="shared" si="48"/>
        <v>0</v>
      </c>
      <c r="J243" s="57">
        <f t="shared" si="49"/>
        <v>0</v>
      </c>
      <c r="K243" s="57">
        <f t="shared" si="50"/>
        <v>0</v>
      </c>
      <c r="L243" s="57">
        <f t="shared" si="51"/>
        <v>0</v>
      </c>
      <c r="M243" s="57">
        <f t="shared" ca="1" si="43"/>
        <v>-4.1691053753705959E-3</v>
      </c>
      <c r="N243" s="57">
        <f t="shared" ca="1" si="52"/>
        <v>0</v>
      </c>
      <c r="O243" s="136">
        <f t="shared" ca="1" si="53"/>
        <v>0</v>
      </c>
      <c r="P243" s="57">
        <f t="shared" ca="1" si="54"/>
        <v>0</v>
      </c>
      <c r="Q243" s="57">
        <f t="shared" ca="1" si="55"/>
        <v>0</v>
      </c>
      <c r="R243" s="16">
        <f t="shared" ca="1" si="44"/>
        <v>4.1691053753705959E-3</v>
      </c>
    </row>
    <row r="244" spans="1:18" x14ac:dyDescent="0.2">
      <c r="A244" s="116"/>
      <c r="B244" s="116"/>
      <c r="C244" s="116"/>
      <c r="D244" s="117">
        <f t="shared" si="45"/>
        <v>0</v>
      </c>
      <c r="E244" s="117">
        <f t="shared" si="45"/>
        <v>0</v>
      </c>
      <c r="F244" s="57">
        <f t="shared" si="46"/>
        <v>0</v>
      </c>
      <c r="G244" s="57">
        <f t="shared" si="46"/>
        <v>0</v>
      </c>
      <c r="H244" s="57">
        <f t="shared" si="47"/>
        <v>0</v>
      </c>
      <c r="I244" s="57">
        <f t="shared" si="48"/>
        <v>0</v>
      </c>
      <c r="J244" s="57">
        <f t="shared" si="49"/>
        <v>0</v>
      </c>
      <c r="K244" s="57">
        <f t="shared" si="50"/>
        <v>0</v>
      </c>
      <c r="L244" s="57">
        <f t="shared" si="51"/>
        <v>0</v>
      </c>
      <c r="M244" s="57">
        <f t="shared" ca="1" si="43"/>
        <v>-4.1691053753705959E-3</v>
      </c>
      <c r="N244" s="57">
        <f t="shared" ca="1" si="52"/>
        <v>0</v>
      </c>
      <c r="O244" s="136">
        <f t="shared" ca="1" si="53"/>
        <v>0</v>
      </c>
      <c r="P244" s="57">
        <f t="shared" ca="1" si="54"/>
        <v>0</v>
      </c>
      <c r="Q244" s="57">
        <f t="shared" ca="1" si="55"/>
        <v>0</v>
      </c>
      <c r="R244" s="16">
        <f t="shared" ca="1" si="44"/>
        <v>4.1691053753705959E-3</v>
      </c>
    </row>
    <row r="245" spans="1:18" x14ac:dyDescent="0.2">
      <c r="A245" s="116"/>
      <c r="B245" s="116"/>
      <c r="C245" s="116"/>
      <c r="D245" s="117">
        <f t="shared" si="45"/>
        <v>0</v>
      </c>
      <c r="E245" s="117">
        <f t="shared" si="45"/>
        <v>0</v>
      </c>
      <c r="F245" s="57">
        <f t="shared" si="46"/>
        <v>0</v>
      </c>
      <c r="G245" s="57">
        <f t="shared" si="46"/>
        <v>0</v>
      </c>
      <c r="H245" s="57">
        <f t="shared" si="47"/>
        <v>0</v>
      </c>
      <c r="I245" s="57">
        <f t="shared" si="48"/>
        <v>0</v>
      </c>
      <c r="J245" s="57">
        <f t="shared" si="49"/>
        <v>0</v>
      </c>
      <c r="K245" s="57">
        <f t="shared" si="50"/>
        <v>0</v>
      </c>
      <c r="L245" s="57">
        <f t="shared" si="51"/>
        <v>0</v>
      </c>
      <c r="M245" s="57">
        <f t="shared" ca="1" si="43"/>
        <v>-4.1691053753705959E-3</v>
      </c>
      <c r="N245" s="57">
        <f t="shared" ca="1" si="52"/>
        <v>0</v>
      </c>
      <c r="O245" s="136">
        <f t="shared" ca="1" si="53"/>
        <v>0</v>
      </c>
      <c r="P245" s="57">
        <f t="shared" ca="1" si="54"/>
        <v>0</v>
      </c>
      <c r="Q245" s="57">
        <f t="shared" ca="1" si="55"/>
        <v>0</v>
      </c>
      <c r="R245" s="16">
        <f t="shared" ca="1" si="44"/>
        <v>4.1691053753705959E-3</v>
      </c>
    </row>
    <row r="246" spans="1:18" x14ac:dyDescent="0.2">
      <c r="A246" s="116"/>
      <c r="B246" s="116"/>
      <c r="C246" s="116"/>
      <c r="D246" s="117">
        <f t="shared" si="45"/>
        <v>0</v>
      </c>
      <c r="E246" s="117">
        <f t="shared" si="45"/>
        <v>0</v>
      </c>
      <c r="F246" s="57">
        <f t="shared" si="46"/>
        <v>0</v>
      </c>
      <c r="G246" s="57">
        <f t="shared" si="46"/>
        <v>0</v>
      </c>
      <c r="H246" s="57">
        <f t="shared" si="47"/>
        <v>0</v>
      </c>
      <c r="I246" s="57">
        <f t="shared" si="48"/>
        <v>0</v>
      </c>
      <c r="J246" s="57">
        <f t="shared" si="49"/>
        <v>0</v>
      </c>
      <c r="K246" s="57">
        <f t="shared" si="50"/>
        <v>0</v>
      </c>
      <c r="L246" s="57">
        <f t="shared" si="51"/>
        <v>0</v>
      </c>
      <c r="M246" s="57">
        <f t="shared" ca="1" si="43"/>
        <v>-4.1691053753705959E-3</v>
      </c>
      <c r="N246" s="57">
        <f t="shared" ca="1" si="52"/>
        <v>0</v>
      </c>
      <c r="O246" s="136">
        <f t="shared" ca="1" si="53"/>
        <v>0</v>
      </c>
      <c r="P246" s="57">
        <f t="shared" ca="1" si="54"/>
        <v>0</v>
      </c>
      <c r="Q246" s="57">
        <f t="shared" ca="1" si="55"/>
        <v>0</v>
      </c>
      <c r="R246" s="16">
        <f t="shared" ca="1" si="44"/>
        <v>4.1691053753705959E-3</v>
      </c>
    </row>
    <row r="247" spans="1:18" x14ac:dyDescent="0.2">
      <c r="A247" s="116"/>
      <c r="B247" s="116"/>
      <c r="C247" s="116"/>
      <c r="D247" s="117">
        <f t="shared" si="45"/>
        <v>0</v>
      </c>
      <c r="E247" s="117">
        <f t="shared" si="45"/>
        <v>0</v>
      </c>
      <c r="F247" s="57">
        <f t="shared" si="46"/>
        <v>0</v>
      </c>
      <c r="G247" s="57">
        <f t="shared" si="46"/>
        <v>0</v>
      </c>
      <c r="H247" s="57">
        <f t="shared" si="47"/>
        <v>0</v>
      </c>
      <c r="I247" s="57">
        <f t="shared" si="48"/>
        <v>0</v>
      </c>
      <c r="J247" s="57">
        <f t="shared" si="49"/>
        <v>0</v>
      </c>
      <c r="K247" s="57">
        <f t="shared" si="50"/>
        <v>0</v>
      </c>
      <c r="L247" s="57">
        <f t="shared" si="51"/>
        <v>0</v>
      </c>
      <c r="M247" s="57">
        <f t="shared" ca="1" si="43"/>
        <v>-4.1691053753705959E-3</v>
      </c>
      <c r="N247" s="57">
        <f t="shared" ca="1" si="52"/>
        <v>0</v>
      </c>
      <c r="O247" s="136">
        <f t="shared" ca="1" si="53"/>
        <v>0</v>
      </c>
      <c r="P247" s="57">
        <f t="shared" ca="1" si="54"/>
        <v>0</v>
      </c>
      <c r="Q247" s="57">
        <f t="shared" ca="1" si="55"/>
        <v>0</v>
      </c>
      <c r="R247" s="16">
        <f t="shared" ca="1" si="44"/>
        <v>4.1691053753705959E-3</v>
      </c>
    </row>
    <row r="248" spans="1:18" x14ac:dyDescent="0.2">
      <c r="A248" s="116"/>
      <c r="B248" s="116"/>
      <c r="C248" s="116"/>
      <c r="D248" s="117">
        <f t="shared" si="45"/>
        <v>0</v>
      </c>
      <c r="E248" s="117">
        <f t="shared" si="45"/>
        <v>0</v>
      </c>
      <c r="F248" s="57">
        <f t="shared" si="46"/>
        <v>0</v>
      </c>
      <c r="G248" s="57">
        <f t="shared" si="46"/>
        <v>0</v>
      </c>
      <c r="H248" s="57">
        <f t="shared" si="47"/>
        <v>0</v>
      </c>
      <c r="I248" s="57">
        <f t="shared" si="48"/>
        <v>0</v>
      </c>
      <c r="J248" s="57">
        <f t="shared" si="49"/>
        <v>0</v>
      </c>
      <c r="K248" s="57">
        <f t="shared" si="50"/>
        <v>0</v>
      </c>
      <c r="L248" s="57">
        <f t="shared" si="51"/>
        <v>0</v>
      </c>
      <c r="M248" s="57">
        <f t="shared" ca="1" si="43"/>
        <v>-4.1691053753705959E-3</v>
      </c>
      <c r="N248" s="57">
        <f t="shared" ca="1" si="52"/>
        <v>0</v>
      </c>
      <c r="O248" s="136">
        <f t="shared" ca="1" si="53"/>
        <v>0</v>
      </c>
      <c r="P248" s="57">
        <f t="shared" ca="1" si="54"/>
        <v>0</v>
      </c>
      <c r="Q248" s="57">
        <f t="shared" ca="1" si="55"/>
        <v>0</v>
      </c>
      <c r="R248" s="16">
        <f t="shared" ca="1" si="44"/>
        <v>4.1691053753705959E-3</v>
      </c>
    </row>
    <row r="249" spans="1:18" x14ac:dyDescent="0.2">
      <c r="A249" s="116"/>
      <c r="B249" s="116"/>
      <c r="C249" s="116"/>
      <c r="D249" s="117">
        <f t="shared" si="45"/>
        <v>0</v>
      </c>
      <c r="E249" s="117">
        <f t="shared" si="45"/>
        <v>0</v>
      </c>
      <c r="F249" s="57">
        <f t="shared" si="46"/>
        <v>0</v>
      </c>
      <c r="G249" s="57">
        <f t="shared" si="46"/>
        <v>0</v>
      </c>
      <c r="H249" s="57">
        <f t="shared" si="47"/>
        <v>0</v>
      </c>
      <c r="I249" s="57">
        <f t="shared" si="48"/>
        <v>0</v>
      </c>
      <c r="J249" s="57">
        <f t="shared" si="49"/>
        <v>0</v>
      </c>
      <c r="K249" s="57">
        <f t="shared" si="50"/>
        <v>0</v>
      </c>
      <c r="L249" s="57">
        <f t="shared" si="51"/>
        <v>0</v>
      </c>
      <c r="M249" s="57">
        <f t="shared" ca="1" si="43"/>
        <v>-4.1691053753705959E-3</v>
      </c>
      <c r="N249" s="57">
        <f t="shared" ca="1" si="52"/>
        <v>0</v>
      </c>
      <c r="O249" s="136">
        <f t="shared" ca="1" si="53"/>
        <v>0</v>
      </c>
      <c r="P249" s="57">
        <f t="shared" ca="1" si="54"/>
        <v>0</v>
      </c>
      <c r="Q249" s="57">
        <f t="shared" ca="1" si="55"/>
        <v>0</v>
      </c>
      <c r="R249" s="16">
        <f t="shared" ca="1" si="44"/>
        <v>4.1691053753705959E-3</v>
      </c>
    </row>
    <row r="250" spans="1:18" x14ac:dyDescent="0.2">
      <c r="A250" s="116"/>
      <c r="B250" s="116"/>
      <c r="C250" s="116"/>
      <c r="D250" s="117">
        <f t="shared" si="45"/>
        <v>0</v>
      </c>
      <c r="E250" s="117">
        <f t="shared" si="45"/>
        <v>0</v>
      </c>
      <c r="F250" s="57">
        <f t="shared" si="46"/>
        <v>0</v>
      </c>
      <c r="G250" s="57">
        <f t="shared" si="46"/>
        <v>0</v>
      </c>
      <c r="H250" s="57">
        <f t="shared" si="47"/>
        <v>0</v>
      </c>
      <c r="I250" s="57">
        <f t="shared" si="48"/>
        <v>0</v>
      </c>
      <c r="J250" s="57">
        <f t="shared" si="49"/>
        <v>0</v>
      </c>
      <c r="K250" s="57">
        <f t="shared" si="50"/>
        <v>0</v>
      </c>
      <c r="L250" s="57">
        <f t="shared" si="51"/>
        <v>0</v>
      </c>
      <c r="M250" s="57">
        <f t="shared" ca="1" si="43"/>
        <v>-4.1691053753705959E-3</v>
      </c>
      <c r="N250" s="57">
        <f t="shared" ca="1" si="52"/>
        <v>0</v>
      </c>
      <c r="O250" s="136">
        <f t="shared" ca="1" si="53"/>
        <v>0</v>
      </c>
      <c r="P250" s="57">
        <f t="shared" ca="1" si="54"/>
        <v>0</v>
      </c>
      <c r="Q250" s="57">
        <f t="shared" ca="1" si="55"/>
        <v>0</v>
      </c>
      <c r="R250" s="16">
        <f t="shared" ca="1" si="44"/>
        <v>4.1691053753705959E-3</v>
      </c>
    </row>
    <row r="251" spans="1:18" x14ac:dyDescent="0.2">
      <c r="A251" s="116"/>
      <c r="B251" s="116"/>
      <c r="C251" s="116"/>
      <c r="D251" s="117">
        <f t="shared" si="45"/>
        <v>0</v>
      </c>
      <c r="E251" s="117">
        <f t="shared" si="45"/>
        <v>0</v>
      </c>
      <c r="F251" s="57">
        <f t="shared" si="46"/>
        <v>0</v>
      </c>
      <c r="G251" s="57">
        <f t="shared" si="46"/>
        <v>0</v>
      </c>
      <c r="H251" s="57">
        <f t="shared" si="47"/>
        <v>0</v>
      </c>
      <c r="I251" s="57">
        <f t="shared" si="48"/>
        <v>0</v>
      </c>
      <c r="J251" s="57">
        <f t="shared" si="49"/>
        <v>0</v>
      </c>
      <c r="K251" s="57">
        <f t="shared" si="50"/>
        <v>0</v>
      </c>
      <c r="L251" s="57">
        <f t="shared" si="51"/>
        <v>0</v>
      </c>
      <c r="M251" s="57">
        <f t="shared" ca="1" si="43"/>
        <v>-4.1691053753705959E-3</v>
      </c>
      <c r="N251" s="57">
        <f t="shared" ca="1" si="52"/>
        <v>0</v>
      </c>
      <c r="O251" s="136">
        <f t="shared" ca="1" si="53"/>
        <v>0</v>
      </c>
      <c r="P251" s="57">
        <f t="shared" ca="1" si="54"/>
        <v>0</v>
      </c>
      <c r="Q251" s="57">
        <f t="shared" ca="1" si="55"/>
        <v>0</v>
      </c>
      <c r="R251" s="16">
        <f t="shared" ca="1" si="44"/>
        <v>4.1691053753705959E-3</v>
      </c>
    </row>
    <row r="252" spans="1:18" x14ac:dyDescent="0.2">
      <c r="A252" s="116"/>
      <c r="B252" s="116"/>
      <c r="C252" s="116"/>
      <c r="D252" s="117">
        <f t="shared" si="45"/>
        <v>0</v>
      </c>
      <c r="E252" s="117">
        <f t="shared" si="45"/>
        <v>0</v>
      </c>
      <c r="F252" s="57">
        <f t="shared" si="46"/>
        <v>0</v>
      </c>
      <c r="G252" s="57">
        <f t="shared" si="46"/>
        <v>0</v>
      </c>
      <c r="H252" s="57">
        <f t="shared" si="47"/>
        <v>0</v>
      </c>
      <c r="I252" s="57">
        <f t="shared" si="48"/>
        <v>0</v>
      </c>
      <c r="J252" s="57">
        <f t="shared" si="49"/>
        <v>0</v>
      </c>
      <c r="K252" s="57">
        <f t="shared" si="50"/>
        <v>0</v>
      </c>
      <c r="L252" s="57">
        <f t="shared" si="51"/>
        <v>0</v>
      </c>
      <c r="M252" s="57">
        <f t="shared" ca="1" si="43"/>
        <v>-4.1691053753705959E-3</v>
      </c>
      <c r="N252" s="57">
        <f t="shared" ca="1" si="52"/>
        <v>0</v>
      </c>
      <c r="O252" s="136">
        <f t="shared" ca="1" si="53"/>
        <v>0</v>
      </c>
      <c r="P252" s="57">
        <f t="shared" ca="1" si="54"/>
        <v>0</v>
      </c>
      <c r="Q252" s="57">
        <f t="shared" ca="1" si="55"/>
        <v>0</v>
      </c>
      <c r="R252" s="16">
        <f t="shared" ca="1" si="44"/>
        <v>4.1691053753705959E-3</v>
      </c>
    </row>
    <row r="253" spans="1:18" x14ac:dyDescent="0.2">
      <c r="A253" s="116"/>
      <c r="B253" s="116"/>
      <c r="C253" s="116"/>
      <c r="D253" s="117">
        <f t="shared" si="45"/>
        <v>0</v>
      </c>
      <c r="E253" s="117">
        <f t="shared" si="45"/>
        <v>0</v>
      </c>
      <c r="F253" s="57">
        <f t="shared" si="46"/>
        <v>0</v>
      </c>
      <c r="G253" s="57">
        <f t="shared" si="46"/>
        <v>0</v>
      </c>
      <c r="H253" s="57">
        <f t="shared" si="47"/>
        <v>0</v>
      </c>
      <c r="I253" s="57">
        <f t="shared" si="48"/>
        <v>0</v>
      </c>
      <c r="J253" s="57">
        <f t="shared" si="49"/>
        <v>0</v>
      </c>
      <c r="K253" s="57">
        <f t="shared" si="50"/>
        <v>0</v>
      </c>
      <c r="L253" s="57">
        <f t="shared" si="51"/>
        <v>0</v>
      </c>
      <c r="M253" s="57">
        <f t="shared" ca="1" si="43"/>
        <v>-4.1691053753705959E-3</v>
      </c>
      <c r="N253" s="57">
        <f t="shared" ca="1" si="52"/>
        <v>0</v>
      </c>
      <c r="O253" s="136">
        <f t="shared" ca="1" si="53"/>
        <v>0</v>
      </c>
      <c r="P253" s="57">
        <f t="shared" ca="1" si="54"/>
        <v>0</v>
      </c>
      <c r="Q253" s="57">
        <f t="shared" ca="1" si="55"/>
        <v>0</v>
      </c>
      <c r="R253" s="16">
        <f t="shared" ca="1" si="44"/>
        <v>4.1691053753705959E-3</v>
      </c>
    </row>
    <row r="254" spans="1:18" x14ac:dyDescent="0.2">
      <c r="A254" s="116"/>
      <c r="B254" s="116"/>
      <c r="C254" s="116"/>
      <c r="D254" s="117">
        <f t="shared" si="45"/>
        <v>0</v>
      </c>
      <c r="E254" s="117">
        <f t="shared" si="45"/>
        <v>0</v>
      </c>
      <c r="F254" s="57">
        <f t="shared" si="46"/>
        <v>0</v>
      </c>
      <c r="G254" s="57">
        <f t="shared" si="46"/>
        <v>0</v>
      </c>
      <c r="H254" s="57">
        <f t="shared" si="47"/>
        <v>0</v>
      </c>
      <c r="I254" s="57">
        <f t="shared" si="48"/>
        <v>0</v>
      </c>
      <c r="J254" s="57">
        <f t="shared" si="49"/>
        <v>0</v>
      </c>
      <c r="K254" s="57">
        <f t="shared" si="50"/>
        <v>0</v>
      </c>
      <c r="L254" s="57">
        <f t="shared" si="51"/>
        <v>0</v>
      </c>
      <c r="M254" s="57">
        <f t="shared" ca="1" si="43"/>
        <v>-4.1691053753705959E-3</v>
      </c>
      <c r="N254" s="57">
        <f t="shared" ca="1" si="52"/>
        <v>0</v>
      </c>
      <c r="O254" s="136">
        <f t="shared" ca="1" si="53"/>
        <v>0</v>
      </c>
      <c r="P254" s="57">
        <f t="shared" ca="1" si="54"/>
        <v>0</v>
      </c>
      <c r="Q254" s="57">
        <f t="shared" ca="1" si="55"/>
        <v>0</v>
      </c>
      <c r="R254" s="16">
        <f t="shared" ca="1" si="44"/>
        <v>4.1691053753705959E-3</v>
      </c>
    </row>
    <row r="255" spans="1:18" x14ac:dyDescent="0.2">
      <c r="A255" s="116"/>
      <c r="B255" s="116"/>
      <c r="C255" s="116"/>
      <c r="D255" s="117">
        <f t="shared" si="45"/>
        <v>0</v>
      </c>
      <c r="E255" s="117">
        <f t="shared" si="45"/>
        <v>0</v>
      </c>
      <c r="F255" s="57">
        <f t="shared" si="46"/>
        <v>0</v>
      </c>
      <c r="G255" s="57">
        <f t="shared" si="46"/>
        <v>0</v>
      </c>
      <c r="H255" s="57">
        <f t="shared" si="47"/>
        <v>0</v>
      </c>
      <c r="I255" s="57">
        <f t="shared" si="48"/>
        <v>0</v>
      </c>
      <c r="J255" s="57">
        <f t="shared" si="49"/>
        <v>0</v>
      </c>
      <c r="K255" s="57">
        <f t="shared" si="50"/>
        <v>0</v>
      </c>
      <c r="L255" s="57">
        <f t="shared" si="51"/>
        <v>0</v>
      </c>
      <c r="M255" s="57">
        <f t="shared" ca="1" si="43"/>
        <v>-4.1691053753705959E-3</v>
      </c>
      <c r="N255" s="57">
        <f t="shared" ca="1" si="52"/>
        <v>0</v>
      </c>
      <c r="O255" s="136">
        <f t="shared" ca="1" si="53"/>
        <v>0</v>
      </c>
      <c r="P255" s="57">
        <f t="shared" ca="1" si="54"/>
        <v>0</v>
      </c>
      <c r="Q255" s="57">
        <f t="shared" ca="1" si="55"/>
        <v>0</v>
      </c>
      <c r="R255" s="16">
        <f t="shared" ca="1" si="44"/>
        <v>4.1691053753705959E-3</v>
      </c>
    </row>
    <row r="256" spans="1:18" x14ac:dyDescent="0.2">
      <c r="A256" s="116"/>
      <c r="B256" s="116"/>
      <c r="C256" s="116"/>
      <c r="D256" s="117">
        <f t="shared" si="45"/>
        <v>0</v>
      </c>
      <c r="E256" s="117">
        <f t="shared" si="45"/>
        <v>0</v>
      </c>
      <c r="F256" s="57">
        <f t="shared" si="46"/>
        <v>0</v>
      </c>
      <c r="G256" s="57">
        <f t="shared" si="46"/>
        <v>0</v>
      </c>
      <c r="H256" s="57">
        <f t="shared" si="47"/>
        <v>0</v>
      </c>
      <c r="I256" s="57">
        <f t="shared" si="48"/>
        <v>0</v>
      </c>
      <c r="J256" s="57">
        <f t="shared" si="49"/>
        <v>0</v>
      </c>
      <c r="K256" s="57">
        <f t="shared" si="50"/>
        <v>0</v>
      </c>
      <c r="L256" s="57">
        <f t="shared" si="51"/>
        <v>0</v>
      </c>
      <c r="M256" s="57">
        <f t="shared" ca="1" si="43"/>
        <v>-4.1691053753705959E-3</v>
      </c>
      <c r="N256" s="57">
        <f t="shared" ca="1" si="52"/>
        <v>0</v>
      </c>
      <c r="O256" s="136">
        <f t="shared" ca="1" si="53"/>
        <v>0</v>
      </c>
      <c r="P256" s="57">
        <f t="shared" ca="1" si="54"/>
        <v>0</v>
      </c>
      <c r="Q256" s="57">
        <f t="shared" ca="1" si="55"/>
        <v>0</v>
      </c>
      <c r="R256" s="16">
        <f t="shared" ca="1" si="44"/>
        <v>4.1691053753705959E-3</v>
      </c>
    </row>
    <row r="257" spans="1:18" x14ac:dyDescent="0.2">
      <c r="A257" s="116"/>
      <c r="B257" s="116"/>
      <c r="C257" s="116"/>
      <c r="D257" s="117">
        <f t="shared" si="45"/>
        <v>0</v>
      </c>
      <c r="E257" s="117">
        <f t="shared" si="45"/>
        <v>0</v>
      </c>
      <c r="F257" s="57">
        <f t="shared" si="46"/>
        <v>0</v>
      </c>
      <c r="G257" s="57">
        <f t="shared" si="46"/>
        <v>0</v>
      </c>
      <c r="H257" s="57">
        <f t="shared" si="47"/>
        <v>0</v>
      </c>
      <c r="I257" s="57">
        <f t="shared" si="48"/>
        <v>0</v>
      </c>
      <c r="J257" s="57">
        <f t="shared" si="49"/>
        <v>0</v>
      </c>
      <c r="K257" s="57">
        <f t="shared" si="50"/>
        <v>0</v>
      </c>
      <c r="L257" s="57">
        <f t="shared" si="51"/>
        <v>0</v>
      </c>
      <c r="M257" s="57">
        <f t="shared" ca="1" si="43"/>
        <v>-4.1691053753705959E-3</v>
      </c>
      <c r="N257" s="57">
        <f t="shared" ca="1" si="52"/>
        <v>0</v>
      </c>
      <c r="O257" s="136">
        <f t="shared" ca="1" si="53"/>
        <v>0</v>
      </c>
      <c r="P257" s="57">
        <f t="shared" ca="1" si="54"/>
        <v>0</v>
      </c>
      <c r="Q257" s="57">
        <f t="shared" ca="1" si="55"/>
        <v>0</v>
      </c>
      <c r="R257" s="16">
        <f t="shared" ca="1" si="44"/>
        <v>4.1691053753705959E-3</v>
      </c>
    </row>
    <row r="258" spans="1:18" x14ac:dyDescent="0.2">
      <c r="A258" s="116"/>
      <c r="B258" s="116"/>
      <c r="C258" s="116"/>
      <c r="D258" s="117">
        <f t="shared" si="45"/>
        <v>0</v>
      </c>
      <c r="E258" s="117">
        <f t="shared" si="45"/>
        <v>0</v>
      </c>
      <c r="F258" s="57">
        <f t="shared" si="46"/>
        <v>0</v>
      </c>
      <c r="G258" s="57">
        <f t="shared" si="46"/>
        <v>0</v>
      </c>
      <c r="H258" s="57">
        <f t="shared" si="47"/>
        <v>0</v>
      </c>
      <c r="I258" s="57">
        <f t="shared" si="48"/>
        <v>0</v>
      </c>
      <c r="J258" s="57">
        <f t="shared" si="49"/>
        <v>0</v>
      </c>
      <c r="K258" s="57">
        <f t="shared" si="50"/>
        <v>0</v>
      </c>
      <c r="L258" s="57">
        <f t="shared" si="51"/>
        <v>0</v>
      </c>
      <c r="M258" s="57">
        <f t="shared" ca="1" si="43"/>
        <v>-4.1691053753705959E-3</v>
      </c>
      <c r="N258" s="57">
        <f t="shared" ca="1" si="52"/>
        <v>0</v>
      </c>
      <c r="O258" s="136">
        <f t="shared" ca="1" si="53"/>
        <v>0</v>
      </c>
      <c r="P258" s="57">
        <f t="shared" ca="1" si="54"/>
        <v>0</v>
      </c>
      <c r="Q258" s="57">
        <f t="shared" ca="1" si="55"/>
        <v>0</v>
      </c>
      <c r="R258" s="16">
        <f t="shared" ca="1" si="44"/>
        <v>4.1691053753705959E-3</v>
      </c>
    </row>
    <row r="259" spans="1:18" x14ac:dyDescent="0.2">
      <c r="A259" s="116"/>
      <c r="B259" s="116"/>
      <c r="C259" s="116"/>
      <c r="D259" s="117">
        <f t="shared" si="45"/>
        <v>0</v>
      </c>
      <c r="E259" s="117">
        <f t="shared" si="45"/>
        <v>0</v>
      </c>
      <c r="F259" s="57">
        <f t="shared" si="46"/>
        <v>0</v>
      </c>
      <c r="G259" s="57">
        <f t="shared" si="46"/>
        <v>0</v>
      </c>
      <c r="H259" s="57">
        <f t="shared" si="47"/>
        <v>0</v>
      </c>
      <c r="I259" s="57">
        <f t="shared" si="48"/>
        <v>0</v>
      </c>
      <c r="J259" s="57">
        <f t="shared" si="49"/>
        <v>0</v>
      </c>
      <c r="K259" s="57">
        <f t="shared" si="50"/>
        <v>0</v>
      </c>
      <c r="L259" s="57">
        <f t="shared" si="51"/>
        <v>0</v>
      </c>
      <c r="M259" s="57">
        <f t="shared" ca="1" si="43"/>
        <v>-4.1691053753705959E-3</v>
      </c>
      <c r="N259" s="57">
        <f t="shared" ca="1" si="52"/>
        <v>0</v>
      </c>
      <c r="O259" s="136">
        <f t="shared" ca="1" si="53"/>
        <v>0</v>
      </c>
      <c r="P259" s="57">
        <f t="shared" ca="1" si="54"/>
        <v>0</v>
      </c>
      <c r="Q259" s="57">
        <f t="shared" ca="1" si="55"/>
        <v>0</v>
      </c>
      <c r="R259" s="16">
        <f t="shared" ca="1" si="44"/>
        <v>4.1691053753705959E-3</v>
      </c>
    </row>
    <row r="260" spans="1:18" x14ac:dyDescent="0.2">
      <c r="A260" s="116"/>
      <c r="B260" s="116"/>
      <c r="C260" s="116"/>
      <c r="D260" s="117">
        <f t="shared" si="45"/>
        <v>0</v>
      </c>
      <c r="E260" s="117">
        <f t="shared" si="45"/>
        <v>0</v>
      </c>
      <c r="F260" s="57">
        <f t="shared" si="46"/>
        <v>0</v>
      </c>
      <c r="G260" s="57">
        <f t="shared" si="46"/>
        <v>0</v>
      </c>
      <c r="H260" s="57">
        <f t="shared" si="47"/>
        <v>0</v>
      </c>
      <c r="I260" s="57">
        <f t="shared" si="48"/>
        <v>0</v>
      </c>
      <c r="J260" s="57">
        <f t="shared" si="49"/>
        <v>0</v>
      </c>
      <c r="K260" s="57">
        <f t="shared" si="50"/>
        <v>0</v>
      </c>
      <c r="L260" s="57">
        <f t="shared" si="51"/>
        <v>0</v>
      </c>
      <c r="M260" s="57">
        <f t="shared" ca="1" si="43"/>
        <v>-4.1691053753705959E-3</v>
      </c>
      <c r="N260" s="57">
        <f t="shared" ca="1" si="52"/>
        <v>0</v>
      </c>
      <c r="O260" s="136">
        <f t="shared" ca="1" si="53"/>
        <v>0</v>
      </c>
      <c r="P260" s="57">
        <f t="shared" ca="1" si="54"/>
        <v>0</v>
      </c>
      <c r="Q260" s="57">
        <f t="shared" ca="1" si="55"/>
        <v>0</v>
      </c>
      <c r="R260" s="16">
        <f t="shared" ca="1" si="44"/>
        <v>4.1691053753705959E-3</v>
      </c>
    </row>
    <row r="261" spans="1:18" x14ac:dyDescent="0.2">
      <c r="A261" s="116"/>
      <c r="B261" s="116"/>
      <c r="C261" s="116"/>
      <c r="D261" s="117">
        <f t="shared" si="45"/>
        <v>0</v>
      </c>
      <c r="E261" s="117">
        <f t="shared" si="45"/>
        <v>0</v>
      </c>
      <c r="F261" s="57">
        <f t="shared" si="46"/>
        <v>0</v>
      </c>
      <c r="G261" s="57">
        <f t="shared" si="46"/>
        <v>0</v>
      </c>
      <c r="H261" s="57">
        <f t="shared" si="47"/>
        <v>0</v>
      </c>
      <c r="I261" s="57">
        <f t="shared" si="48"/>
        <v>0</v>
      </c>
      <c r="J261" s="57">
        <f t="shared" si="49"/>
        <v>0</v>
      </c>
      <c r="K261" s="57">
        <f t="shared" si="50"/>
        <v>0</v>
      </c>
      <c r="L261" s="57">
        <f t="shared" si="51"/>
        <v>0</v>
      </c>
      <c r="M261" s="57">
        <f t="shared" ca="1" si="43"/>
        <v>-4.1691053753705959E-3</v>
      </c>
      <c r="N261" s="57">
        <f t="shared" ca="1" si="52"/>
        <v>0</v>
      </c>
      <c r="O261" s="136">
        <f t="shared" ca="1" si="53"/>
        <v>0</v>
      </c>
      <c r="P261" s="57">
        <f t="shared" ca="1" si="54"/>
        <v>0</v>
      </c>
      <c r="Q261" s="57">
        <f t="shared" ca="1" si="55"/>
        <v>0</v>
      </c>
      <c r="R261" s="16">
        <f t="shared" ca="1" si="44"/>
        <v>4.1691053753705959E-3</v>
      </c>
    </row>
    <row r="262" spans="1:18" x14ac:dyDescent="0.2">
      <c r="A262" s="116"/>
      <c r="B262" s="116"/>
      <c r="C262" s="116"/>
      <c r="D262" s="117">
        <f t="shared" si="45"/>
        <v>0</v>
      </c>
      <c r="E262" s="117">
        <f t="shared" si="45"/>
        <v>0</v>
      </c>
      <c r="F262" s="57">
        <f t="shared" si="46"/>
        <v>0</v>
      </c>
      <c r="G262" s="57">
        <f t="shared" si="46"/>
        <v>0</v>
      </c>
      <c r="H262" s="57">
        <f t="shared" si="47"/>
        <v>0</v>
      </c>
      <c r="I262" s="57">
        <f t="shared" si="48"/>
        <v>0</v>
      </c>
      <c r="J262" s="57">
        <f t="shared" si="49"/>
        <v>0</v>
      </c>
      <c r="K262" s="57">
        <f t="shared" si="50"/>
        <v>0</v>
      </c>
      <c r="L262" s="57">
        <f t="shared" si="51"/>
        <v>0</v>
      </c>
      <c r="M262" s="57">
        <f t="shared" ca="1" si="43"/>
        <v>-4.1691053753705959E-3</v>
      </c>
      <c r="N262" s="57">
        <f t="shared" ca="1" si="52"/>
        <v>0</v>
      </c>
      <c r="O262" s="136">
        <f t="shared" ca="1" si="53"/>
        <v>0</v>
      </c>
      <c r="P262" s="57">
        <f t="shared" ca="1" si="54"/>
        <v>0</v>
      </c>
      <c r="Q262" s="57">
        <f t="shared" ca="1" si="55"/>
        <v>0</v>
      </c>
      <c r="R262" s="16">
        <f t="shared" ca="1" si="44"/>
        <v>4.1691053753705959E-3</v>
      </c>
    </row>
    <row r="263" spans="1:18" x14ac:dyDescent="0.2">
      <c r="A263" s="116"/>
      <c r="B263" s="116"/>
      <c r="C263" s="116"/>
      <c r="D263" s="117">
        <f t="shared" si="45"/>
        <v>0</v>
      </c>
      <c r="E263" s="117">
        <f t="shared" si="45"/>
        <v>0</v>
      </c>
      <c r="F263" s="57">
        <f t="shared" si="46"/>
        <v>0</v>
      </c>
      <c r="G263" s="57">
        <f t="shared" si="46"/>
        <v>0</v>
      </c>
      <c r="H263" s="57">
        <f t="shared" si="47"/>
        <v>0</v>
      </c>
      <c r="I263" s="57">
        <f t="shared" si="48"/>
        <v>0</v>
      </c>
      <c r="J263" s="57">
        <f t="shared" si="49"/>
        <v>0</v>
      </c>
      <c r="K263" s="57">
        <f t="shared" si="50"/>
        <v>0</v>
      </c>
      <c r="L263" s="57">
        <f t="shared" si="51"/>
        <v>0</v>
      </c>
      <c r="M263" s="57">
        <f t="shared" ca="1" si="43"/>
        <v>-4.1691053753705959E-3</v>
      </c>
      <c r="N263" s="57">
        <f t="shared" ca="1" si="52"/>
        <v>0</v>
      </c>
      <c r="O263" s="136">
        <f t="shared" ca="1" si="53"/>
        <v>0</v>
      </c>
      <c r="P263" s="57">
        <f t="shared" ca="1" si="54"/>
        <v>0</v>
      </c>
      <c r="Q263" s="57">
        <f t="shared" ca="1" si="55"/>
        <v>0</v>
      </c>
      <c r="R263" s="16">
        <f t="shared" ca="1" si="44"/>
        <v>4.1691053753705959E-3</v>
      </c>
    </row>
    <row r="264" spans="1:18" x14ac:dyDescent="0.2">
      <c r="A264" s="116"/>
      <c r="B264" s="116"/>
      <c r="C264" s="116"/>
      <c r="D264" s="117">
        <f t="shared" si="45"/>
        <v>0</v>
      </c>
      <c r="E264" s="117">
        <f t="shared" si="45"/>
        <v>0</v>
      </c>
      <c r="F264" s="57">
        <f t="shared" si="46"/>
        <v>0</v>
      </c>
      <c r="G264" s="57">
        <f t="shared" si="46"/>
        <v>0</v>
      </c>
      <c r="H264" s="57">
        <f t="shared" si="47"/>
        <v>0</v>
      </c>
      <c r="I264" s="57">
        <f t="shared" si="48"/>
        <v>0</v>
      </c>
      <c r="J264" s="57">
        <f t="shared" si="49"/>
        <v>0</v>
      </c>
      <c r="K264" s="57">
        <f t="shared" si="50"/>
        <v>0</v>
      </c>
      <c r="L264" s="57">
        <f t="shared" si="51"/>
        <v>0</v>
      </c>
      <c r="M264" s="57">
        <f t="shared" ca="1" si="43"/>
        <v>-4.1691053753705959E-3</v>
      </c>
      <c r="N264" s="57">
        <f t="shared" ca="1" si="52"/>
        <v>0</v>
      </c>
      <c r="O264" s="136">
        <f t="shared" ca="1" si="53"/>
        <v>0</v>
      </c>
      <c r="P264" s="57">
        <f t="shared" ca="1" si="54"/>
        <v>0</v>
      </c>
      <c r="Q264" s="57">
        <f t="shared" ca="1" si="55"/>
        <v>0</v>
      </c>
      <c r="R264" s="16">
        <f t="shared" ca="1" si="44"/>
        <v>4.1691053753705959E-3</v>
      </c>
    </row>
    <row r="265" spans="1:18" x14ac:dyDescent="0.2">
      <c r="A265" s="116"/>
      <c r="B265" s="116"/>
      <c r="C265" s="116"/>
      <c r="D265" s="117">
        <f t="shared" si="45"/>
        <v>0</v>
      </c>
      <c r="E265" s="117">
        <f t="shared" si="45"/>
        <v>0</v>
      </c>
      <c r="F265" s="57">
        <f t="shared" si="46"/>
        <v>0</v>
      </c>
      <c r="G265" s="57">
        <f t="shared" si="46"/>
        <v>0</v>
      </c>
      <c r="H265" s="57">
        <f t="shared" si="47"/>
        <v>0</v>
      </c>
      <c r="I265" s="57">
        <f t="shared" si="48"/>
        <v>0</v>
      </c>
      <c r="J265" s="57">
        <f t="shared" si="49"/>
        <v>0</v>
      </c>
      <c r="K265" s="57">
        <f t="shared" si="50"/>
        <v>0</v>
      </c>
      <c r="L265" s="57">
        <f t="shared" si="51"/>
        <v>0</v>
      </c>
      <c r="M265" s="57">
        <f t="shared" ca="1" si="43"/>
        <v>-4.1691053753705959E-3</v>
      </c>
      <c r="N265" s="57">
        <f t="shared" ca="1" si="52"/>
        <v>0</v>
      </c>
      <c r="O265" s="136">
        <f t="shared" ca="1" si="53"/>
        <v>0</v>
      </c>
      <c r="P265" s="57">
        <f t="shared" ca="1" si="54"/>
        <v>0</v>
      </c>
      <c r="Q265" s="57">
        <f t="shared" ca="1" si="55"/>
        <v>0</v>
      </c>
      <c r="R265" s="16">
        <f t="shared" ca="1" si="44"/>
        <v>4.1691053753705959E-3</v>
      </c>
    </row>
    <row r="266" spans="1:18" x14ac:dyDescent="0.2">
      <c r="A266" s="116"/>
      <c r="B266" s="116"/>
      <c r="C266" s="116"/>
      <c r="D266" s="117">
        <f t="shared" si="45"/>
        <v>0</v>
      </c>
      <c r="E266" s="117">
        <f t="shared" si="45"/>
        <v>0</v>
      </c>
      <c r="F266" s="57">
        <f t="shared" si="46"/>
        <v>0</v>
      </c>
      <c r="G266" s="57">
        <f t="shared" si="46"/>
        <v>0</v>
      </c>
      <c r="H266" s="57">
        <f t="shared" si="47"/>
        <v>0</v>
      </c>
      <c r="I266" s="57">
        <f t="shared" si="48"/>
        <v>0</v>
      </c>
      <c r="J266" s="57">
        <f t="shared" si="49"/>
        <v>0</v>
      </c>
      <c r="K266" s="57">
        <f t="shared" si="50"/>
        <v>0</v>
      </c>
      <c r="L266" s="57">
        <f t="shared" si="51"/>
        <v>0</v>
      </c>
      <c r="M266" s="57">
        <f t="shared" ca="1" si="43"/>
        <v>-4.1691053753705959E-3</v>
      </c>
      <c r="N266" s="57">
        <f t="shared" ca="1" si="52"/>
        <v>0</v>
      </c>
      <c r="O266" s="136">
        <f t="shared" ca="1" si="53"/>
        <v>0</v>
      </c>
      <c r="P266" s="57">
        <f t="shared" ca="1" si="54"/>
        <v>0</v>
      </c>
      <c r="Q266" s="57">
        <f t="shared" ca="1" si="55"/>
        <v>0</v>
      </c>
      <c r="R266" s="16">
        <f t="shared" ca="1" si="44"/>
        <v>4.1691053753705959E-3</v>
      </c>
    </row>
    <row r="267" spans="1:18" x14ac:dyDescent="0.2">
      <c r="A267" s="116"/>
      <c r="B267" s="116"/>
      <c r="C267" s="116"/>
      <c r="D267" s="117">
        <f t="shared" si="45"/>
        <v>0</v>
      </c>
      <c r="E267" s="117">
        <f t="shared" si="45"/>
        <v>0</v>
      </c>
      <c r="F267" s="57">
        <f t="shared" si="46"/>
        <v>0</v>
      </c>
      <c r="G267" s="57">
        <f t="shared" si="46"/>
        <v>0</v>
      </c>
      <c r="H267" s="57">
        <f t="shared" si="47"/>
        <v>0</v>
      </c>
      <c r="I267" s="57">
        <f t="shared" si="48"/>
        <v>0</v>
      </c>
      <c r="J267" s="57">
        <f t="shared" si="49"/>
        <v>0</v>
      </c>
      <c r="K267" s="57">
        <f t="shared" si="50"/>
        <v>0</v>
      </c>
      <c r="L267" s="57">
        <f t="shared" si="51"/>
        <v>0</v>
      </c>
      <c r="M267" s="57">
        <f t="shared" ca="1" si="43"/>
        <v>-4.1691053753705959E-3</v>
      </c>
      <c r="N267" s="57">
        <f t="shared" ca="1" si="52"/>
        <v>0</v>
      </c>
      <c r="O267" s="136">
        <f t="shared" ca="1" si="53"/>
        <v>0</v>
      </c>
      <c r="P267" s="57">
        <f t="shared" ca="1" si="54"/>
        <v>0</v>
      </c>
      <c r="Q267" s="57">
        <f t="shared" ca="1" si="55"/>
        <v>0</v>
      </c>
      <c r="R267" s="16">
        <f t="shared" ca="1" si="44"/>
        <v>4.1691053753705959E-3</v>
      </c>
    </row>
    <row r="268" spans="1:18" x14ac:dyDescent="0.2">
      <c r="A268" s="116"/>
      <c r="B268" s="116"/>
      <c r="C268" s="116"/>
      <c r="D268" s="117">
        <f t="shared" si="45"/>
        <v>0</v>
      </c>
      <c r="E268" s="117">
        <f t="shared" si="45"/>
        <v>0</v>
      </c>
      <c r="F268" s="57">
        <f t="shared" si="46"/>
        <v>0</v>
      </c>
      <c r="G268" s="57">
        <f t="shared" si="46"/>
        <v>0</v>
      </c>
      <c r="H268" s="57">
        <f t="shared" si="47"/>
        <v>0</v>
      </c>
      <c r="I268" s="57">
        <f t="shared" si="48"/>
        <v>0</v>
      </c>
      <c r="J268" s="57">
        <f t="shared" si="49"/>
        <v>0</v>
      </c>
      <c r="K268" s="57">
        <f t="shared" si="50"/>
        <v>0</v>
      </c>
      <c r="L268" s="57">
        <f t="shared" si="51"/>
        <v>0</v>
      </c>
      <c r="M268" s="57">
        <f t="shared" ca="1" si="43"/>
        <v>-4.1691053753705959E-3</v>
      </c>
      <c r="N268" s="57">
        <f t="shared" ca="1" si="52"/>
        <v>0</v>
      </c>
      <c r="O268" s="136">
        <f t="shared" ca="1" si="53"/>
        <v>0</v>
      </c>
      <c r="P268" s="57">
        <f t="shared" ca="1" si="54"/>
        <v>0</v>
      </c>
      <c r="Q268" s="57">
        <f t="shared" ca="1" si="55"/>
        <v>0</v>
      </c>
      <c r="R268" s="16">
        <f t="shared" ca="1" si="44"/>
        <v>4.1691053753705959E-3</v>
      </c>
    </row>
    <row r="269" spans="1:18" x14ac:dyDescent="0.2">
      <c r="A269" s="116"/>
      <c r="B269" s="116"/>
      <c r="C269" s="116"/>
      <c r="D269" s="117">
        <f t="shared" si="45"/>
        <v>0</v>
      </c>
      <c r="E269" s="117">
        <f t="shared" si="45"/>
        <v>0</v>
      </c>
      <c r="F269" s="57">
        <f t="shared" si="46"/>
        <v>0</v>
      </c>
      <c r="G269" s="57">
        <f t="shared" si="46"/>
        <v>0</v>
      </c>
      <c r="H269" s="57">
        <f t="shared" si="47"/>
        <v>0</v>
      </c>
      <c r="I269" s="57">
        <f t="shared" si="48"/>
        <v>0</v>
      </c>
      <c r="J269" s="57">
        <f t="shared" si="49"/>
        <v>0</v>
      </c>
      <c r="K269" s="57">
        <f t="shared" si="50"/>
        <v>0</v>
      </c>
      <c r="L269" s="57">
        <f t="shared" si="51"/>
        <v>0</v>
      </c>
      <c r="M269" s="57">
        <f t="shared" ca="1" si="43"/>
        <v>-4.1691053753705959E-3</v>
      </c>
      <c r="N269" s="57">
        <f t="shared" ca="1" si="52"/>
        <v>0</v>
      </c>
      <c r="O269" s="136">
        <f t="shared" ca="1" si="53"/>
        <v>0</v>
      </c>
      <c r="P269" s="57">
        <f t="shared" ca="1" si="54"/>
        <v>0</v>
      </c>
      <c r="Q269" s="57">
        <f t="shared" ca="1" si="55"/>
        <v>0</v>
      </c>
      <c r="R269" s="16">
        <f t="shared" ca="1" si="44"/>
        <v>4.1691053753705959E-3</v>
      </c>
    </row>
    <row r="270" spans="1:18" x14ac:dyDescent="0.2">
      <c r="A270" s="116"/>
      <c r="B270" s="116"/>
      <c r="C270" s="116"/>
      <c r="D270" s="117">
        <f t="shared" si="45"/>
        <v>0</v>
      </c>
      <c r="E270" s="117">
        <f t="shared" si="45"/>
        <v>0</v>
      </c>
      <c r="F270" s="57">
        <f t="shared" si="46"/>
        <v>0</v>
      </c>
      <c r="G270" s="57">
        <f t="shared" si="46"/>
        <v>0</v>
      </c>
      <c r="H270" s="57">
        <f t="shared" si="47"/>
        <v>0</v>
      </c>
      <c r="I270" s="57">
        <f t="shared" si="48"/>
        <v>0</v>
      </c>
      <c r="J270" s="57">
        <f t="shared" si="49"/>
        <v>0</v>
      </c>
      <c r="K270" s="57">
        <f t="shared" si="50"/>
        <v>0</v>
      </c>
      <c r="L270" s="57">
        <f t="shared" si="51"/>
        <v>0</v>
      </c>
      <c r="M270" s="57">
        <f t="shared" ca="1" si="43"/>
        <v>-4.1691053753705959E-3</v>
      </c>
      <c r="N270" s="57">
        <f t="shared" ca="1" si="52"/>
        <v>0</v>
      </c>
      <c r="O270" s="136">
        <f t="shared" ca="1" si="53"/>
        <v>0</v>
      </c>
      <c r="P270" s="57">
        <f t="shared" ca="1" si="54"/>
        <v>0</v>
      </c>
      <c r="Q270" s="57">
        <f t="shared" ca="1" si="55"/>
        <v>0</v>
      </c>
      <c r="R270" s="16">
        <f t="shared" ca="1" si="44"/>
        <v>4.1691053753705959E-3</v>
      </c>
    </row>
    <row r="271" spans="1:18" x14ac:dyDescent="0.2">
      <c r="A271" s="116"/>
      <c r="B271" s="116"/>
      <c r="C271" s="116"/>
      <c r="D271" s="117">
        <f t="shared" si="45"/>
        <v>0</v>
      </c>
      <c r="E271" s="117">
        <f t="shared" si="45"/>
        <v>0</v>
      </c>
      <c r="F271" s="57">
        <f t="shared" si="46"/>
        <v>0</v>
      </c>
      <c r="G271" s="57">
        <f t="shared" si="46"/>
        <v>0</v>
      </c>
      <c r="H271" s="57">
        <f t="shared" si="47"/>
        <v>0</v>
      </c>
      <c r="I271" s="57">
        <f t="shared" si="48"/>
        <v>0</v>
      </c>
      <c r="J271" s="57">
        <f t="shared" si="49"/>
        <v>0</v>
      </c>
      <c r="K271" s="57">
        <f t="shared" si="50"/>
        <v>0</v>
      </c>
      <c r="L271" s="57">
        <f t="shared" si="51"/>
        <v>0</v>
      </c>
      <c r="M271" s="57">
        <f t="shared" ca="1" si="43"/>
        <v>-4.1691053753705959E-3</v>
      </c>
      <c r="N271" s="57">
        <f t="shared" ca="1" si="52"/>
        <v>0</v>
      </c>
      <c r="O271" s="136">
        <f t="shared" ca="1" si="53"/>
        <v>0</v>
      </c>
      <c r="P271" s="57">
        <f t="shared" ca="1" si="54"/>
        <v>0</v>
      </c>
      <c r="Q271" s="57">
        <f t="shared" ca="1" si="55"/>
        <v>0</v>
      </c>
      <c r="R271" s="16">
        <f t="shared" ca="1" si="44"/>
        <v>4.1691053753705959E-3</v>
      </c>
    </row>
    <row r="272" spans="1:18" x14ac:dyDescent="0.2">
      <c r="A272" s="116"/>
      <c r="B272" s="116"/>
      <c r="C272" s="116"/>
      <c r="D272" s="117">
        <f t="shared" si="45"/>
        <v>0</v>
      </c>
      <c r="E272" s="117">
        <f t="shared" si="45"/>
        <v>0</v>
      </c>
      <c r="F272" s="57">
        <f t="shared" si="46"/>
        <v>0</v>
      </c>
      <c r="G272" s="57">
        <f t="shared" si="46"/>
        <v>0</v>
      </c>
      <c r="H272" s="57">
        <f t="shared" si="47"/>
        <v>0</v>
      </c>
      <c r="I272" s="57">
        <f t="shared" si="48"/>
        <v>0</v>
      </c>
      <c r="J272" s="57">
        <f t="shared" si="49"/>
        <v>0</v>
      </c>
      <c r="K272" s="57">
        <f t="shared" si="50"/>
        <v>0</v>
      </c>
      <c r="L272" s="57">
        <f t="shared" si="51"/>
        <v>0</v>
      </c>
      <c r="M272" s="57">
        <f t="shared" ca="1" si="43"/>
        <v>-4.1691053753705959E-3</v>
      </c>
      <c r="N272" s="57">
        <f t="shared" ca="1" si="52"/>
        <v>0</v>
      </c>
      <c r="O272" s="136">
        <f t="shared" ca="1" si="53"/>
        <v>0</v>
      </c>
      <c r="P272" s="57">
        <f t="shared" ca="1" si="54"/>
        <v>0</v>
      </c>
      <c r="Q272" s="57">
        <f t="shared" ca="1" si="55"/>
        <v>0</v>
      </c>
      <c r="R272" s="16">
        <f t="shared" ca="1" si="44"/>
        <v>4.1691053753705959E-3</v>
      </c>
    </row>
    <row r="273" spans="1:18" x14ac:dyDescent="0.2">
      <c r="A273" s="116"/>
      <c r="B273" s="116"/>
      <c r="C273" s="116"/>
      <c r="D273" s="117">
        <f t="shared" si="45"/>
        <v>0</v>
      </c>
      <c r="E273" s="117">
        <f t="shared" si="45"/>
        <v>0</v>
      </c>
      <c r="F273" s="57">
        <f t="shared" si="46"/>
        <v>0</v>
      </c>
      <c r="G273" s="57">
        <f t="shared" si="46"/>
        <v>0</v>
      </c>
      <c r="H273" s="57">
        <f t="shared" si="47"/>
        <v>0</v>
      </c>
      <c r="I273" s="57">
        <f t="shared" si="48"/>
        <v>0</v>
      </c>
      <c r="J273" s="57">
        <f t="shared" si="49"/>
        <v>0</v>
      </c>
      <c r="K273" s="57">
        <f t="shared" si="50"/>
        <v>0</v>
      </c>
      <c r="L273" s="57">
        <f t="shared" si="51"/>
        <v>0</v>
      </c>
      <c r="M273" s="57">
        <f t="shared" ca="1" si="43"/>
        <v>-4.1691053753705959E-3</v>
      </c>
      <c r="N273" s="57">
        <f t="shared" ca="1" si="52"/>
        <v>0</v>
      </c>
      <c r="O273" s="136">
        <f t="shared" ca="1" si="53"/>
        <v>0</v>
      </c>
      <c r="P273" s="57">
        <f t="shared" ca="1" si="54"/>
        <v>0</v>
      </c>
      <c r="Q273" s="57">
        <f t="shared" ca="1" si="55"/>
        <v>0</v>
      </c>
      <c r="R273" s="16">
        <f t="shared" ca="1" si="44"/>
        <v>4.1691053753705959E-3</v>
      </c>
    </row>
    <row r="274" spans="1:18" x14ac:dyDescent="0.2">
      <c r="A274" s="116"/>
      <c r="B274" s="116"/>
      <c r="C274" s="116"/>
      <c r="D274" s="117">
        <f t="shared" si="45"/>
        <v>0</v>
      </c>
      <c r="E274" s="117">
        <f t="shared" si="45"/>
        <v>0</v>
      </c>
      <c r="F274" s="57">
        <f t="shared" si="46"/>
        <v>0</v>
      </c>
      <c r="G274" s="57">
        <f t="shared" si="46"/>
        <v>0</v>
      </c>
      <c r="H274" s="57">
        <f t="shared" si="47"/>
        <v>0</v>
      </c>
      <c r="I274" s="57">
        <f t="shared" si="48"/>
        <v>0</v>
      </c>
      <c r="J274" s="57">
        <f t="shared" si="49"/>
        <v>0</v>
      </c>
      <c r="K274" s="57">
        <f t="shared" si="50"/>
        <v>0</v>
      </c>
      <c r="L274" s="57">
        <f t="shared" si="51"/>
        <v>0</v>
      </c>
      <c r="M274" s="57">
        <f t="shared" ref="M274:M339" ca="1" si="56">+E$4+E$5*D274+E$6*D274^2</f>
        <v>-4.1691053753705959E-3</v>
      </c>
      <c r="N274" s="57">
        <f t="shared" ca="1" si="52"/>
        <v>0</v>
      </c>
      <c r="O274" s="136">
        <f t="shared" ca="1" si="53"/>
        <v>0</v>
      </c>
      <c r="P274" s="57">
        <f t="shared" ca="1" si="54"/>
        <v>0</v>
      </c>
      <c r="Q274" s="57">
        <f t="shared" ca="1" si="55"/>
        <v>0</v>
      </c>
      <c r="R274" s="16">
        <f t="shared" ref="R274:R339" ca="1" si="57">+E274-M274</f>
        <v>4.1691053753705959E-3</v>
      </c>
    </row>
    <row r="275" spans="1:18" x14ac:dyDescent="0.2">
      <c r="A275" s="116"/>
      <c r="B275" s="116"/>
      <c r="C275" s="116"/>
      <c r="D275" s="117">
        <f t="shared" ref="D275:E338" si="58">A275/A$18</f>
        <v>0</v>
      </c>
      <c r="E275" s="117">
        <f t="shared" si="58"/>
        <v>0</v>
      </c>
      <c r="F275" s="57">
        <f t="shared" ref="F275:G338" si="59">$C275*D275</f>
        <v>0</v>
      </c>
      <c r="G275" s="57">
        <f t="shared" si="59"/>
        <v>0</v>
      </c>
      <c r="H275" s="57">
        <f t="shared" ref="H275:H338" si="60">C275*D275*D275</f>
        <v>0</v>
      </c>
      <c r="I275" s="57">
        <f t="shared" ref="I275:I338" si="61">C275*D275*D275*D275</f>
        <v>0</v>
      </c>
      <c r="J275" s="57">
        <f t="shared" ref="J275:J338" si="62">C275*D275*D275*D275*D275</f>
        <v>0</v>
      </c>
      <c r="K275" s="57">
        <f t="shared" ref="K275:K338" si="63">C275*E275*D275</f>
        <v>0</v>
      </c>
      <c r="L275" s="57">
        <f t="shared" ref="L275:L338" si="64">C275*E275*D275*D275</f>
        <v>0</v>
      </c>
      <c r="M275" s="57">
        <f t="shared" ca="1" si="56"/>
        <v>-4.1691053753705959E-3</v>
      </c>
      <c r="N275" s="57">
        <f t="shared" ref="N275:N338" ca="1" si="65">C275*(M275-E275)^2</f>
        <v>0</v>
      </c>
      <c r="O275" s="136">
        <f t="shared" ref="O275:O338" ca="1" si="66">(C275*O$1-O$2*F275+O$3*H275)^2</f>
        <v>0</v>
      </c>
      <c r="P275" s="57">
        <f t="shared" ref="P275:P338" ca="1" si="67">(-C275*O$2+O$4*F275-O$5*H275)^2</f>
        <v>0</v>
      </c>
      <c r="Q275" s="57">
        <f t="shared" ref="Q275:Q338" ca="1" si="68">+(C275*O$3-F275*O$5+H275*O$6)^2</f>
        <v>0</v>
      </c>
      <c r="R275" s="16">
        <f t="shared" ca="1" si="57"/>
        <v>4.1691053753705959E-3</v>
      </c>
    </row>
    <row r="276" spans="1:18" x14ac:dyDescent="0.2">
      <c r="A276" s="116"/>
      <c r="B276" s="116"/>
      <c r="C276" s="116"/>
      <c r="D276" s="117">
        <f t="shared" si="58"/>
        <v>0</v>
      </c>
      <c r="E276" s="117">
        <f t="shared" si="58"/>
        <v>0</v>
      </c>
      <c r="F276" s="57">
        <f t="shared" si="59"/>
        <v>0</v>
      </c>
      <c r="G276" s="57">
        <f t="shared" si="59"/>
        <v>0</v>
      </c>
      <c r="H276" s="57">
        <f t="shared" si="60"/>
        <v>0</v>
      </c>
      <c r="I276" s="57">
        <f t="shared" si="61"/>
        <v>0</v>
      </c>
      <c r="J276" s="57">
        <f t="shared" si="62"/>
        <v>0</v>
      </c>
      <c r="K276" s="57">
        <f t="shared" si="63"/>
        <v>0</v>
      </c>
      <c r="L276" s="57">
        <f t="shared" si="64"/>
        <v>0</v>
      </c>
      <c r="M276" s="57">
        <f t="shared" ca="1" si="56"/>
        <v>-4.1691053753705959E-3</v>
      </c>
      <c r="N276" s="57">
        <f t="shared" ca="1" si="65"/>
        <v>0</v>
      </c>
      <c r="O276" s="136">
        <f t="shared" ca="1" si="66"/>
        <v>0</v>
      </c>
      <c r="P276" s="57">
        <f t="shared" ca="1" si="67"/>
        <v>0</v>
      </c>
      <c r="Q276" s="57">
        <f t="shared" ca="1" si="68"/>
        <v>0</v>
      </c>
      <c r="R276" s="16">
        <f t="shared" ca="1" si="57"/>
        <v>4.1691053753705959E-3</v>
      </c>
    </row>
    <row r="277" spans="1:18" x14ac:dyDescent="0.2">
      <c r="A277" s="116"/>
      <c r="B277" s="116"/>
      <c r="C277" s="116"/>
      <c r="D277" s="117">
        <f t="shared" si="58"/>
        <v>0</v>
      </c>
      <c r="E277" s="117">
        <f t="shared" si="58"/>
        <v>0</v>
      </c>
      <c r="F277" s="57">
        <f t="shared" si="59"/>
        <v>0</v>
      </c>
      <c r="G277" s="57">
        <f t="shared" si="59"/>
        <v>0</v>
      </c>
      <c r="H277" s="57">
        <f t="shared" si="60"/>
        <v>0</v>
      </c>
      <c r="I277" s="57">
        <f t="shared" si="61"/>
        <v>0</v>
      </c>
      <c r="J277" s="57">
        <f t="shared" si="62"/>
        <v>0</v>
      </c>
      <c r="K277" s="57">
        <f t="shared" si="63"/>
        <v>0</v>
      </c>
      <c r="L277" s="57">
        <f t="shared" si="64"/>
        <v>0</v>
      </c>
      <c r="M277" s="57">
        <f t="shared" ca="1" si="56"/>
        <v>-4.1691053753705959E-3</v>
      </c>
      <c r="N277" s="57">
        <f t="shared" ca="1" si="65"/>
        <v>0</v>
      </c>
      <c r="O277" s="136">
        <f t="shared" ca="1" si="66"/>
        <v>0</v>
      </c>
      <c r="P277" s="57">
        <f t="shared" ca="1" si="67"/>
        <v>0</v>
      </c>
      <c r="Q277" s="57">
        <f t="shared" ca="1" si="68"/>
        <v>0</v>
      </c>
      <c r="R277" s="16">
        <f t="shared" ca="1" si="57"/>
        <v>4.1691053753705959E-3</v>
      </c>
    </row>
    <row r="278" spans="1:18" x14ac:dyDescent="0.2">
      <c r="A278" s="116"/>
      <c r="B278" s="116"/>
      <c r="C278" s="116"/>
      <c r="D278" s="117">
        <f t="shared" si="58"/>
        <v>0</v>
      </c>
      <c r="E278" s="117">
        <f t="shared" si="58"/>
        <v>0</v>
      </c>
      <c r="F278" s="57">
        <f t="shared" si="59"/>
        <v>0</v>
      </c>
      <c r="G278" s="57">
        <f t="shared" si="59"/>
        <v>0</v>
      </c>
      <c r="H278" s="57">
        <f t="shared" si="60"/>
        <v>0</v>
      </c>
      <c r="I278" s="57">
        <f t="shared" si="61"/>
        <v>0</v>
      </c>
      <c r="J278" s="57">
        <f t="shared" si="62"/>
        <v>0</v>
      </c>
      <c r="K278" s="57">
        <f t="shared" si="63"/>
        <v>0</v>
      </c>
      <c r="L278" s="57">
        <f t="shared" si="64"/>
        <v>0</v>
      </c>
      <c r="M278" s="57">
        <f t="shared" ca="1" si="56"/>
        <v>-4.1691053753705959E-3</v>
      </c>
      <c r="N278" s="57">
        <f t="shared" ca="1" si="65"/>
        <v>0</v>
      </c>
      <c r="O278" s="136">
        <f t="shared" ca="1" si="66"/>
        <v>0</v>
      </c>
      <c r="P278" s="57">
        <f t="shared" ca="1" si="67"/>
        <v>0</v>
      </c>
      <c r="Q278" s="57">
        <f t="shared" ca="1" si="68"/>
        <v>0</v>
      </c>
      <c r="R278" s="16">
        <f t="shared" ca="1" si="57"/>
        <v>4.1691053753705959E-3</v>
      </c>
    </row>
    <row r="279" spans="1:18" x14ac:dyDescent="0.2">
      <c r="A279" s="116"/>
      <c r="B279" s="116"/>
      <c r="C279" s="116"/>
      <c r="D279" s="117">
        <f t="shared" si="58"/>
        <v>0</v>
      </c>
      <c r="E279" s="117">
        <f t="shared" si="58"/>
        <v>0</v>
      </c>
      <c r="F279" s="57">
        <f t="shared" si="59"/>
        <v>0</v>
      </c>
      <c r="G279" s="57">
        <f t="shared" si="59"/>
        <v>0</v>
      </c>
      <c r="H279" s="57">
        <f t="shared" si="60"/>
        <v>0</v>
      </c>
      <c r="I279" s="57">
        <f t="shared" si="61"/>
        <v>0</v>
      </c>
      <c r="J279" s="57">
        <f t="shared" si="62"/>
        <v>0</v>
      </c>
      <c r="K279" s="57">
        <f t="shared" si="63"/>
        <v>0</v>
      </c>
      <c r="L279" s="57">
        <f t="shared" si="64"/>
        <v>0</v>
      </c>
      <c r="M279" s="57">
        <f t="shared" ca="1" si="56"/>
        <v>-4.1691053753705959E-3</v>
      </c>
      <c r="N279" s="57">
        <f t="shared" ca="1" si="65"/>
        <v>0</v>
      </c>
      <c r="O279" s="136">
        <f t="shared" ca="1" si="66"/>
        <v>0</v>
      </c>
      <c r="P279" s="57">
        <f t="shared" ca="1" si="67"/>
        <v>0</v>
      </c>
      <c r="Q279" s="57">
        <f t="shared" ca="1" si="68"/>
        <v>0</v>
      </c>
      <c r="R279" s="16">
        <f t="shared" ca="1" si="57"/>
        <v>4.1691053753705959E-3</v>
      </c>
    </row>
    <row r="280" spans="1:18" x14ac:dyDescent="0.2">
      <c r="A280" s="116"/>
      <c r="B280" s="116"/>
      <c r="C280" s="116"/>
      <c r="D280" s="117">
        <f t="shared" si="58"/>
        <v>0</v>
      </c>
      <c r="E280" s="117">
        <f t="shared" si="58"/>
        <v>0</v>
      </c>
      <c r="F280" s="57">
        <f t="shared" si="59"/>
        <v>0</v>
      </c>
      <c r="G280" s="57">
        <f t="shared" si="59"/>
        <v>0</v>
      </c>
      <c r="H280" s="57">
        <f t="shared" si="60"/>
        <v>0</v>
      </c>
      <c r="I280" s="57">
        <f t="shared" si="61"/>
        <v>0</v>
      </c>
      <c r="J280" s="57">
        <f t="shared" si="62"/>
        <v>0</v>
      </c>
      <c r="K280" s="57">
        <f t="shared" si="63"/>
        <v>0</v>
      </c>
      <c r="L280" s="57">
        <f t="shared" si="64"/>
        <v>0</v>
      </c>
      <c r="M280" s="57">
        <f t="shared" ca="1" si="56"/>
        <v>-4.1691053753705959E-3</v>
      </c>
      <c r="N280" s="57">
        <f t="shared" ca="1" si="65"/>
        <v>0</v>
      </c>
      <c r="O280" s="136">
        <f t="shared" ca="1" si="66"/>
        <v>0</v>
      </c>
      <c r="P280" s="57">
        <f t="shared" ca="1" si="67"/>
        <v>0</v>
      </c>
      <c r="Q280" s="57">
        <f t="shared" ca="1" si="68"/>
        <v>0</v>
      </c>
      <c r="R280" s="16">
        <f t="shared" ca="1" si="57"/>
        <v>4.1691053753705959E-3</v>
      </c>
    </row>
    <row r="281" spans="1:18" x14ac:dyDescent="0.2">
      <c r="A281" s="116"/>
      <c r="B281" s="116"/>
      <c r="C281" s="116"/>
      <c r="D281" s="117">
        <f t="shared" si="58"/>
        <v>0</v>
      </c>
      <c r="E281" s="117">
        <f t="shared" si="58"/>
        <v>0</v>
      </c>
      <c r="F281" s="57">
        <f t="shared" si="59"/>
        <v>0</v>
      </c>
      <c r="G281" s="57">
        <f t="shared" si="59"/>
        <v>0</v>
      </c>
      <c r="H281" s="57">
        <f t="shared" si="60"/>
        <v>0</v>
      </c>
      <c r="I281" s="57">
        <f t="shared" si="61"/>
        <v>0</v>
      </c>
      <c r="J281" s="57">
        <f t="shared" si="62"/>
        <v>0</v>
      </c>
      <c r="K281" s="57">
        <f t="shared" si="63"/>
        <v>0</v>
      </c>
      <c r="L281" s="57">
        <f t="shared" si="64"/>
        <v>0</v>
      </c>
      <c r="M281" s="57">
        <f t="shared" ca="1" si="56"/>
        <v>-4.1691053753705959E-3</v>
      </c>
      <c r="N281" s="57">
        <f t="shared" ca="1" si="65"/>
        <v>0</v>
      </c>
      <c r="O281" s="136">
        <f t="shared" ca="1" si="66"/>
        <v>0</v>
      </c>
      <c r="P281" s="57">
        <f t="shared" ca="1" si="67"/>
        <v>0</v>
      </c>
      <c r="Q281" s="57">
        <f t="shared" ca="1" si="68"/>
        <v>0</v>
      </c>
      <c r="R281" s="16">
        <f t="shared" ca="1" si="57"/>
        <v>4.1691053753705959E-3</v>
      </c>
    </row>
    <row r="282" spans="1:18" x14ac:dyDescent="0.2">
      <c r="A282" s="116"/>
      <c r="B282" s="116"/>
      <c r="C282" s="116"/>
      <c r="D282" s="117">
        <f t="shared" si="58"/>
        <v>0</v>
      </c>
      <c r="E282" s="117">
        <f t="shared" si="58"/>
        <v>0</v>
      </c>
      <c r="F282" s="57">
        <f t="shared" si="59"/>
        <v>0</v>
      </c>
      <c r="G282" s="57">
        <f t="shared" si="59"/>
        <v>0</v>
      </c>
      <c r="H282" s="57">
        <f t="shared" si="60"/>
        <v>0</v>
      </c>
      <c r="I282" s="57">
        <f t="shared" si="61"/>
        <v>0</v>
      </c>
      <c r="J282" s="57">
        <f t="shared" si="62"/>
        <v>0</v>
      </c>
      <c r="K282" s="57">
        <f t="shared" si="63"/>
        <v>0</v>
      </c>
      <c r="L282" s="57">
        <f t="shared" si="64"/>
        <v>0</v>
      </c>
      <c r="M282" s="57">
        <f t="shared" ca="1" si="56"/>
        <v>-4.1691053753705959E-3</v>
      </c>
      <c r="N282" s="57">
        <f t="shared" ca="1" si="65"/>
        <v>0</v>
      </c>
      <c r="O282" s="136">
        <f t="shared" ca="1" si="66"/>
        <v>0</v>
      </c>
      <c r="P282" s="57">
        <f t="shared" ca="1" si="67"/>
        <v>0</v>
      </c>
      <c r="Q282" s="57">
        <f t="shared" ca="1" si="68"/>
        <v>0</v>
      </c>
      <c r="R282" s="16">
        <f t="shared" ca="1" si="57"/>
        <v>4.1691053753705959E-3</v>
      </c>
    </row>
    <row r="283" spans="1:18" x14ac:dyDescent="0.2">
      <c r="A283" s="116"/>
      <c r="B283" s="116"/>
      <c r="C283" s="116"/>
      <c r="D283" s="117">
        <f t="shared" si="58"/>
        <v>0</v>
      </c>
      <c r="E283" s="117">
        <f t="shared" si="58"/>
        <v>0</v>
      </c>
      <c r="F283" s="57">
        <f t="shared" si="59"/>
        <v>0</v>
      </c>
      <c r="G283" s="57">
        <f t="shared" si="59"/>
        <v>0</v>
      </c>
      <c r="H283" s="57">
        <f t="shared" si="60"/>
        <v>0</v>
      </c>
      <c r="I283" s="57">
        <f t="shared" si="61"/>
        <v>0</v>
      </c>
      <c r="J283" s="57">
        <f t="shared" si="62"/>
        <v>0</v>
      </c>
      <c r="K283" s="57">
        <f t="shared" si="63"/>
        <v>0</v>
      </c>
      <c r="L283" s="57">
        <f t="shared" si="64"/>
        <v>0</v>
      </c>
      <c r="M283" s="57">
        <f t="shared" ca="1" si="56"/>
        <v>-4.1691053753705959E-3</v>
      </c>
      <c r="N283" s="57">
        <f t="shared" ca="1" si="65"/>
        <v>0</v>
      </c>
      <c r="O283" s="136">
        <f t="shared" ca="1" si="66"/>
        <v>0</v>
      </c>
      <c r="P283" s="57">
        <f t="shared" ca="1" si="67"/>
        <v>0</v>
      </c>
      <c r="Q283" s="57">
        <f t="shared" ca="1" si="68"/>
        <v>0</v>
      </c>
      <c r="R283" s="16">
        <f t="shared" ca="1" si="57"/>
        <v>4.1691053753705959E-3</v>
      </c>
    </row>
    <row r="284" spans="1:18" x14ac:dyDescent="0.2">
      <c r="A284" s="116"/>
      <c r="B284" s="116"/>
      <c r="C284" s="116"/>
      <c r="D284" s="117">
        <f t="shared" si="58"/>
        <v>0</v>
      </c>
      <c r="E284" s="117">
        <f t="shared" si="58"/>
        <v>0</v>
      </c>
      <c r="F284" s="57">
        <f t="shared" si="59"/>
        <v>0</v>
      </c>
      <c r="G284" s="57">
        <f t="shared" si="59"/>
        <v>0</v>
      </c>
      <c r="H284" s="57">
        <f t="shared" si="60"/>
        <v>0</v>
      </c>
      <c r="I284" s="57">
        <f t="shared" si="61"/>
        <v>0</v>
      </c>
      <c r="J284" s="57">
        <f t="shared" si="62"/>
        <v>0</v>
      </c>
      <c r="K284" s="57">
        <f t="shared" si="63"/>
        <v>0</v>
      </c>
      <c r="L284" s="57">
        <f t="shared" si="64"/>
        <v>0</v>
      </c>
      <c r="M284" s="57">
        <f t="shared" ca="1" si="56"/>
        <v>-4.1691053753705959E-3</v>
      </c>
      <c r="N284" s="57">
        <f t="shared" ca="1" si="65"/>
        <v>0</v>
      </c>
      <c r="O284" s="136">
        <f t="shared" ca="1" si="66"/>
        <v>0</v>
      </c>
      <c r="P284" s="57">
        <f t="shared" ca="1" si="67"/>
        <v>0</v>
      </c>
      <c r="Q284" s="57">
        <f t="shared" ca="1" si="68"/>
        <v>0</v>
      </c>
      <c r="R284" s="16">
        <f t="shared" ca="1" si="57"/>
        <v>4.1691053753705959E-3</v>
      </c>
    </row>
    <row r="285" spans="1:18" x14ac:dyDescent="0.2">
      <c r="A285" s="116"/>
      <c r="B285" s="116"/>
      <c r="C285" s="116"/>
      <c r="D285" s="117">
        <f t="shared" si="58"/>
        <v>0</v>
      </c>
      <c r="E285" s="117">
        <f t="shared" si="58"/>
        <v>0</v>
      </c>
      <c r="F285" s="57">
        <f t="shared" si="59"/>
        <v>0</v>
      </c>
      <c r="G285" s="57">
        <f t="shared" si="59"/>
        <v>0</v>
      </c>
      <c r="H285" s="57">
        <f t="shared" si="60"/>
        <v>0</v>
      </c>
      <c r="I285" s="57">
        <f t="shared" si="61"/>
        <v>0</v>
      </c>
      <c r="J285" s="57">
        <f t="shared" si="62"/>
        <v>0</v>
      </c>
      <c r="K285" s="57">
        <f t="shared" si="63"/>
        <v>0</v>
      </c>
      <c r="L285" s="57">
        <f t="shared" si="64"/>
        <v>0</v>
      </c>
      <c r="M285" s="57">
        <f t="shared" ca="1" si="56"/>
        <v>-4.1691053753705959E-3</v>
      </c>
      <c r="N285" s="57">
        <f t="shared" ca="1" si="65"/>
        <v>0</v>
      </c>
      <c r="O285" s="136">
        <f t="shared" ca="1" si="66"/>
        <v>0</v>
      </c>
      <c r="P285" s="57">
        <f t="shared" ca="1" si="67"/>
        <v>0</v>
      </c>
      <c r="Q285" s="57">
        <f t="shared" ca="1" si="68"/>
        <v>0</v>
      </c>
      <c r="R285" s="16">
        <f t="shared" ca="1" si="57"/>
        <v>4.1691053753705959E-3</v>
      </c>
    </row>
    <row r="286" spans="1:18" x14ac:dyDescent="0.2">
      <c r="A286" s="116"/>
      <c r="B286" s="116"/>
      <c r="C286" s="116"/>
      <c r="D286" s="117">
        <f t="shared" si="58"/>
        <v>0</v>
      </c>
      <c r="E286" s="117">
        <f t="shared" si="58"/>
        <v>0</v>
      </c>
      <c r="F286" s="57">
        <f t="shared" si="59"/>
        <v>0</v>
      </c>
      <c r="G286" s="57">
        <f t="shared" si="59"/>
        <v>0</v>
      </c>
      <c r="H286" s="57">
        <f t="shared" si="60"/>
        <v>0</v>
      </c>
      <c r="I286" s="57">
        <f t="shared" si="61"/>
        <v>0</v>
      </c>
      <c r="J286" s="57">
        <f t="shared" si="62"/>
        <v>0</v>
      </c>
      <c r="K286" s="57">
        <f t="shared" si="63"/>
        <v>0</v>
      </c>
      <c r="L286" s="57">
        <f t="shared" si="64"/>
        <v>0</v>
      </c>
      <c r="M286" s="57">
        <f t="shared" ca="1" si="56"/>
        <v>-4.1691053753705959E-3</v>
      </c>
      <c r="N286" s="57">
        <f t="shared" ca="1" si="65"/>
        <v>0</v>
      </c>
      <c r="O286" s="136">
        <f t="shared" ca="1" si="66"/>
        <v>0</v>
      </c>
      <c r="P286" s="57">
        <f t="shared" ca="1" si="67"/>
        <v>0</v>
      </c>
      <c r="Q286" s="57">
        <f t="shared" ca="1" si="68"/>
        <v>0</v>
      </c>
      <c r="R286" s="16">
        <f t="shared" ca="1" si="57"/>
        <v>4.1691053753705959E-3</v>
      </c>
    </row>
    <row r="287" spans="1:18" x14ac:dyDescent="0.2">
      <c r="A287" s="116"/>
      <c r="B287" s="116"/>
      <c r="C287" s="116"/>
      <c r="D287" s="117">
        <f t="shared" si="58"/>
        <v>0</v>
      </c>
      <c r="E287" s="117">
        <f t="shared" si="58"/>
        <v>0</v>
      </c>
      <c r="F287" s="57">
        <f t="shared" si="59"/>
        <v>0</v>
      </c>
      <c r="G287" s="57">
        <f t="shared" si="59"/>
        <v>0</v>
      </c>
      <c r="H287" s="57">
        <f t="shared" si="60"/>
        <v>0</v>
      </c>
      <c r="I287" s="57">
        <f t="shared" si="61"/>
        <v>0</v>
      </c>
      <c r="J287" s="57">
        <f t="shared" si="62"/>
        <v>0</v>
      </c>
      <c r="K287" s="57">
        <f t="shared" si="63"/>
        <v>0</v>
      </c>
      <c r="L287" s="57">
        <f t="shared" si="64"/>
        <v>0</v>
      </c>
      <c r="M287" s="57">
        <f t="shared" ca="1" si="56"/>
        <v>-4.1691053753705959E-3</v>
      </c>
      <c r="N287" s="57">
        <f t="shared" ca="1" si="65"/>
        <v>0</v>
      </c>
      <c r="O287" s="136">
        <f t="shared" ca="1" si="66"/>
        <v>0</v>
      </c>
      <c r="P287" s="57">
        <f t="shared" ca="1" si="67"/>
        <v>0</v>
      </c>
      <c r="Q287" s="57">
        <f t="shared" ca="1" si="68"/>
        <v>0</v>
      </c>
      <c r="R287" s="16">
        <f t="shared" ca="1" si="57"/>
        <v>4.1691053753705959E-3</v>
      </c>
    </row>
    <row r="288" spans="1:18" x14ac:dyDescent="0.2">
      <c r="A288" s="116"/>
      <c r="B288" s="116"/>
      <c r="C288" s="116"/>
      <c r="D288" s="117">
        <f t="shared" si="58"/>
        <v>0</v>
      </c>
      <c r="E288" s="117">
        <f t="shared" si="58"/>
        <v>0</v>
      </c>
      <c r="F288" s="57">
        <f t="shared" si="59"/>
        <v>0</v>
      </c>
      <c r="G288" s="57">
        <f t="shared" si="59"/>
        <v>0</v>
      </c>
      <c r="H288" s="57">
        <f t="shared" si="60"/>
        <v>0</v>
      </c>
      <c r="I288" s="57">
        <f t="shared" si="61"/>
        <v>0</v>
      </c>
      <c r="J288" s="57">
        <f t="shared" si="62"/>
        <v>0</v>
      </c>
      <c r="K288" s="57">
        <f t="shared" si="63"/>
        <v>0</v>
      </c>
      <c r="L288" s="57">
        <f t="shared" si="64"/>
        <v>0</v>
      </c>
      <c r="M288" s="57">
        <f t="shared" ca="1" si="56"/>
        <v>-4.1691053753705959E-3</v>
      </c>
      <c r="N288" s="57">
        <f t="shared" ca="1" si="65"/>
        <v>0</v>
      </c>
      <c r="O288" s="136">
        <f t="shared" ca="1" si="66"/>
        <v>0</v>
      </c>
      <c r="P288" s="57">
        <f t="shared" ca="1" si="67"/>
        <v>0</v>
      </c>
      <c r="Q288" s="57">
        <f t="shared" ca="1" si="68"/>
        <v>0</v>
      </c>
      <c r="R288" s="16">
        <f t="shared" ca="1" si="57"/>
        <v>4.1691053753705959E-3</v>
      </c>
    </row>
    <row r="289" spans="1:18" x14ac:dyDescent="0.2">
      <c r="A289" s="116"/>
      <c r="B289" s="116"/>
      <c r="C289" s="116"/>
      <c r="D289" s="117">
        <f t="shared" si="58"/>
        <v>0</v>
      </c>
      <c r="E289" s="117">
        <f t="shared" si="58"/>
        <v>0</v>
      </c>
      <c r="F289" s="57">
        <f t="shared" si="59"/>
        <v>0</v>
      </c>
      <c r="G289" s="57">
        <f t="shared" si="59"/>
        <v>0</v>
      </c>
      <c r="H289" s="57">
        <f t="shared" si="60"/>
        <v>0</v>
      </c>
      <c r="I289" s="57">
        <f t="shared" si="61"/>
        <v>0</v>
      </c>
      <c r="J289" s="57">
        <f t="shared" si="62"/>
        <v>0</v>
      </c>
      <c r="K289" s="57">
        <f t="shared" si="63"/>
        <v>0</v>
      </c>
      <c r="L289" s="57">
        <f t="shared" si="64"/>
        <v>0</v>
      </c>
      <c r="M289" s="57">
        <f t="shared" ca="1" si="56"/>
        <v>-4.1691053753705959E-3</v>
      </c>
      <c r="N289" s="57">
        <f t="shared" ca="1" si="65"/>
        <v>0</v>
      </c>
      <c r="O289" s="136">
        <f t="shared" ca="1" si="66"/>
        <v>0</v>
      </c>
      <c r="P289" s="57">
        <f t="shared" ca="1" si="67"/>
        <v>0</v>
      </c>
      <c r="Q289" s="57">
        <f t="shared" ca="1" si="68"/>
        <v>0</v>
      </c>
      <c r="R289" s="16">
        <f t="shared" ca="1" si="57"/>
        <v>4.1691053753705959E-3</v>
      </c>
    </row>
    <row r="290" spans="1:18" x14ac:dyDescent="0.2">
      <c r="A290" s="116"/>
      <c r="B290" s="116"/>
      <c r="C290" s="116"/>
      <c r="D290" s="117">
        <f t="shared" si="58"/>
        <v>0</v>
      </c>
      <c r="E290" s="117">
        <f t="shared" si="58"/>
        <v>0</v>
      </c>
      <c r="F290" s="57">
        <f t="shared" si="59"/>
        <v>0</v>
      </c>
      <c r="G290" s="57">
        <f t="shared" si="59"/>
        <v>0</v>
      </c>
      <c r="H290" s="57">
        <f t="shared" si="60"/>
        <v>0</v>
      </c>
      <c r="I290" s="57">
        <f t="shared" si="61"/>
        <v>0</v>
      </c>
      <c r="J290" s="57">
        <f t="shared" si="62"/>
        <v>0</v>
      </c>
      <c r="K290" s="57">
        <f t="shared" si="63"/>
        <v>0</v>
      </c>
      <c r="L290" s="57">
        <f t="shared" si="64"/>
        <v>0</v>
      </c>
      <c r="M290" s="57">
        <f t="shared" ca="1" si="56"/>
        <v>-4.1691053753705959E-3</v>
      </c>
      <c r="N290" s="57">
        <f t="shared" ca="1" si="65"/>
        <v>0</v>
      </c>
      <c r="O290" s="136">
        <f t="shared" ca="1" si="66"/>
        <v>0</v>
      </c>
      <c r="P290" s="57">
        <f t="shared" ca="1" si="67"/>
        <v>0</v>
      </c>
      <c r="Q290" s="57">
        <f t="shared" ca="1" si="68"/>
        <v>0</v>
      </c>
      <c r="R290" s="16">
        <f t="shared" ca="1" si="57"/>
        <v>4.1691053753705959E-3</v>
      </c>
    </row>
    <row r="291" spans="1:18" x14ac:dyDescent="0.2">
      <c r="A291" s="116"/>
      <c r="B291" s="116"/>
      <c r="C291" s="116"/>
      <c r="D291" s="117">
        <f t="shared" si="58"/>
        <v>0</v>
      </c>
      <c r="E291" s="117">
        <f t="shared" si="58"/>
        <v>0</v>
      </c>
      <c r="F291" s="57">
        <f t="shared" si="59"/>
        <v>0</v>
      </c>
      <c r="G291" s="57">
        <f t="shared" si="59"/>
        <v>0</v>
      </c>
      <c r="H291" s="57">
        <f t="shared" si="60"/>
        <v>0</v>
      </c>
      <c r="I291" s="57">
        <f t="shared" si="61"/>
        <v>0</v>
      </c>
      <c r="J291" s="57">
        <f t="shared" si="62"/>
        <v>0</v>
      </c>
      <c r="K291" s="57">
        <f t="shared" si="63"/>
        <v>0</v>
      </c>
      <c r="L291" s="57">
        <f t="shared" si="64"/>
        <v>0</v>
      </c>
      <c r="M291" s="57">
        <f t="shared" ca="1" si="56"/>
        <v>-4.1691053753705959E-3</v>
      </c>
      <c r="N291" s="57">
        <f t="shared" ca="1" si="65"/>
        <v>0</v>
      </c>
      <c r="O291" s="136">
        <f t="shared" ca="1" si="66"/>
        <v>0</v>
      </c>
      <c r="P291" s="57">
        <f t="shared" ca="1" si="67"/>
        <v>0</v>
      </c>
      <c r="Q291" s="57">
        <f t="shared" ca="1" si="68"/>
        <v>0</v>
      </c>
      <c r="R291" s="16">
        <f t="shared" ca="1" si="57"/>
        <v>4.1691053753705959E-3</v>
      </c>
    </row>
    <row r="292" spans="1:18" x14ac:dyDescent="0.2">
      <c r="A292" s="116"/>
      <c r="B292" s="116"/>
      <c r="C292" s="116"/>
      <c r="D292" s="117">
        <f t="shared" si="58"/>
        <v>0</v>
      </c>
      <c r="E292" s="117">
        <f t="shared" si="58"/>
        <v>0</v>
      </c>
      <c r="F292" s="57">
        <f t="shared" si="59"/>
        <v>0</v>
      </c>
      <c r="G292" s="57">
        <f t="shared" si="59"/>
        <v>0</v>
      </c>
      <c r="H292" s="57">
        <f t="shared" si="60"/>
        <v>0</v>
      </c>
      <c r="I292" s="57">
        <f t="shared" si="61"/>
        <v>0</v>
      </c>
      <c r="J292" s="57">
        <f t="shared" si="62"/>
        <v>0</v>
      </c>
      <c r="K292" s="57">
        <f t="shared" si="63"/>
        <v>0</v>
      </c>
      <c r="L292" s="57">
        <f t="shared" si="64"/>
        <v>0</v>
      </c>
      <c r="M292" s="57">
        <f t="shared" ca="1" si="56"/>
        <v>-4.1691053753705959E-3</v>
      </c>
      <c r="N292" s="57">
        <f t="shared" ca="1" si="65"/>
        <v>0</v>
      </c>
      <c r="O292" s="136">
        <f t="shared" ca="1" si="66"/>
        <v>0</v>
      </c>
      <c r="P292" s="57">
        <f t="shared" ca="1" si="67"/>
        <v>0</v>
      </c>
      <c r="Q292" s="57">
        <f t="shared" ca="1" si="68"/>
        <v>0</v>
      </c>
      <c r="R292" s="16">
        <f t="shared" ca="1" si="57"/>
        <v>4.1691053753705959E-3</v>
      </c>
    </row>
    <row r="293" spans="1:18" x14ac:dyDescent="0.2">
      <c r="A293" s="116"/>
      <c r="B293" s="116"/>
      <c r="C293" s="116"/>
      <c r="D293" s="117">
        <f t="shared" si="58"/>
        <v>0</v>
      </c>
      <c r="E293" s="117">
        <f t="shared" si="58"/>
        <v>0</v>
      </c>
      <c r="F293" s="57">
        <f t="shared" si="59"/>
        <v>0</v>
      </c>
      <c r="G293" s="57">
        <f t="shared" si="59"/>
        <v>0</v>
      </c>
      <c r="H293" s="57">
        <f t="shared" si="60"/>
        <v>0</v>
      </c>
      <c r="I293" s="57">
        <f t="shared" si="61"/>
        <v>0</v>
      </c>
      <c r="J293" s="57">
        <f t="shared" si="62"/>
        <v>0</v>
      </c>
      <c r="K293" s="57">
        <f t="shared" si="63"/>
        <v>0</v>
      </c>
      <c r="L293" s="57">
        <f t="shared" si="64"/>
        <v>0</v>
      </c>
      <c r="M293" s="57">
        <f t="shared" ca="1" si="56"/>
        <v>-4.1691053753705959E-3</v>
      </c>
      <c r="N293" s="57">
        <f t="shared" ca="1" si="65"/>
        <v>0</v>
      </c>
      <c r="O293" s="136">
        <f t="shared" ca="1" si="66"/>
        <v>0</v>
      </c>
      <c r="P293" s="57">
        <f t="shared" ca="1" si="67"/>
        <v>0</v>
      </c>
      <c r="Q293" s="57">
        <f t="shared" ca="1" si="68"/>
        <v>0</v>
      </c>
      <c r="R293" s="16">
        <f t="shared" ca="1" si="57"/>
        <v>4.1691053753705959E-3</v>
      </c>
    </row>
    <row r="294" spans="1:18" x14ac:dyDescent="0.2">
      <c r="A294" s="116"/>
      <c r="B294" s="116"/>
      <c r="C294" s="116"/>
      <c r="D294" s="117">
        <f t="shared" si="58"/>
        <v>0</v>
      </c>
      <c r="E294" s="117">
        <f t="shared" si="58"/>
        <v>0</v>
      </c>
      <c r="F294" s="57">
        <f t="shared" si="59"/>
        <v>0</v>
      </c>
      <c r="G294" s="57">
        <f t="shared" si="59"/>
        <v>0</v>
      </c>
      <c r="H294" s="57">
        <f t="shared" si="60"/>
        <v>0</v>
      </c>
      <c r="I294" s="57">
        <f t="shared" si="61"/>
        <v>0</v>
      </c>
      <c r="J294" s="57">
        <f t="shared" si="62"/>
        <v>0</v>
      </c>
      <c r="K294" s="57">
        <f t="shared" si="63"/>
        <v>0</v>
      </c>
      <c r="L294" s="57">
        <f t="shared" si="64"/>
        <v>0</v>
      </c>
      <c r="M294" s="57">
        <f t="shared" ca="1" si="56"/>
        <v>-4.1691053753705959E-3</v>
      </c>
      <c r="N294" s="57">
        <f t="shared" ca="1" si="65"/>
        <v>0</v>
      </c>
      <c r="O294" s="136">
        <f t="shared" ca="1" si="66"/>
        <v>0</v>
      </c>
      <c r="P294" s="57">
        <f t="shared" ca="1" si="67"/>
        <v>0</v>
      </c>
      <c r="Q294" s="57">
        <f t="shared" ca="1" si="68"/>
        <v>0</v>
      </c>
      <c r="R294" s="16">
        <f t="shared" ca="1" si="57"/>
        <v>4.1691053753705959E-3</v>
      </c>
    </row>
    <row r="295" spans="1:18" x14ac:dyDescent="0.2">
      <c r="A295" s="116"/>
      <c r="B295" s="116"/>
      <c r="C295" s="116"/>
      <c r="D295" s="117">
        <f t="shared" si="58"/>
        <v>0</v>
      </c>
      <c r="E295" s="117">
        <f t="shared" si="58"/>
        <v>0</v>
      </c>
      <c r="F295" s="57">
        <f t="shared" si="59"/>
        <v>0</v>
      </c>
      <c r="G295" s="57">
        <f t="shared" si="59"/>
        <v>0</v>
      </c>
      <c r="H295" s="57">
        <f t="shared" si="60"/>
        <v>0</v>
      </c>
      <c r="I295" s="57">
        <f t="shared" si="61"/>
        <v>0</v>
      </c>
      <c r="J295" s="57">
        <f t="shared" si="62"/>
        <v>0</v>
      </c>
      <c r="K295" s="57">
        <f t="shared" si="63"/>
        <v>0</v>
      </c>
      <c r="L295" s="57">
        <f t="shared" si="64"/>
        <v>0</v>
      </c>
      <c r="M295" s="57">
        <f t="shared" ca="1" si="56"/>
        <v>-4.1691053753705959E-3</v>
      </c>
      <c r="N295" s="57">
        <f t="shared" ca="1" si="65"/>
        <v>0</v>
      </c>
      <c r="O295" s="136">
        <f t="shared" ca="1" si="66"/>
        <v>0</v>
      </c>
      <c r="P295" s="57">
        <f t="shared" ca="1" si="67"/>
        <v>0</v>
      </c>
      <c r="Q295" s="57">
        <f t="shared" ca="1" si="68"/>
        <v>0</v>
      </c>
      <c r="R295" s="16">
        <f t="shared" ca="1" si="57"/>
        <v>4.1691053753705959E-3</v>
      </c>
    </row>
    <row r="296" spans="1:18" x14ac:dyDescent="0.2">
      <c r="A296" s="116"/>
      <c r="B296" s="116"/>
      <c r="C296" s="116"/>
      <c r="D296" s="117">
        <f t="shared" si="58"/>
        <v>0</v>
      </c>
      <c r="E296" s="117">
        <f t="shared" si="58"/>
        <v>0</v>
      </c>
      <c r="F296" s="57">
        <f t="shared" si="59"/>
        <v>0</v>
      </c>
      <c r="G296" s="57">
        <f t="shared" si="59"/>
        <v>0</v>
      </c>
      <c r="H296" s="57">
        <f t="shared" si="60"/>
        <v>0</v>
      </c>
      <c r="I296" s="57">
        <f t="shared" si="61"/>
        <v>0</v>
      </c>
      <c r="J296" s="57">
        <f t="shared" si="62"/>
        <v>0</v>
      </c>
      <c r="K296" s="57">
        <f t="shared" si="63"/>
        <v>0</v>
      </c>
      <c r="L296" s="57">
        <f t="shared" si="64"/>
        <v>0</v>
      </c>
      <c r="M296" s="57">
        <f t="shared" ca="1" si="56"/>
        <v>-4.1691053753705959E-3</v>
      </c>
      <c r="N296" s="57">
        <f t="shared" ca="1" si="65"/>
        <v>0</v>
      </c>
      <c r="O296" s="136">
        <f t="shared" ca="1" si="66"/>
        <v>0</v>
      </c>
      <c r="P296" s="57">
        <f t="shared" ca="1" si="67"/>
        <v>0</v>
      </c>
      <c r="Q296" s="57">
        <f t="shared" ca="1" si="68"/>
        <v>0</v>
      </c>
      <c r="R296" s="16">
        <f t="shared" ca="1" si="57"/>
        <v>4.1691053753705959E-3</v>
      </c>
    </row>
    <row r="297" spans="1:18" x14ac:dyDescent="0.2">
      <c r="A297" s="116"/>
      <c r="B297" s="116"/>
      <c r="C297" s="116"/>
      <c r="D297" s="117">
        <f t="shared" si="58"/>
        <v>0</v>
      </c>
      <c r="E297" s="117">
        <f t="shared" si="58"/>
        <v>0</v>
      </c>
      <c r="F297" s="57">
        <f t="shared" si="59"/>
        <v>0</v>
      </c>
      <c r="G297" s="57">
        <f t="shared" si="59"/>
        <v>0</v>
      </c>
      <c r="H297" s="57">
        <f t="shared" si="60"/>
        <v>0</v>
      </c>
      <c r="I297" s="57">
        <f t="shared" si="61"/>
        <v>0</v>
      </c>
      <c r="J297" s="57">
        <f t="shared" si="62"/>
        <v>0</v>
      </c>
      <c r="K297" s="57">
        <f t="shared" si="63"/>
        <v>0</v>
      </c>
      <c r="L297" s="57">
        <f t="shared" si="64"/>
        <v>0</v>
      </c>
      <c r="M297" s="57">
        <f t="shared" ca="1" si="56"/>
        <v>-4.1691053753705959E-3</v>
      </c>
      <c r="N297" s="57">
        <f t="shared" ca="1" si="65"/>
        <v>0</v>
      </c>
      <c r="O297" s="136">
        <f t="shared" ca="1" si="66"/>
        <v>0</v>
      </c>
      <c r="P297" s="57">
        <f t="shared" ca="1" si="67"/>
        <v>0</v>
      </c>
      <c r="Q297" s="57">
        <f t="shared" ca="1" si="68"/>
        <v>0</v>
      </c>
      <c r="R297" s="16">
        <f t="shared" ca="1" si="57"/>
        <v>4.1691053753705959E-3</v>
      </c>
    </row>
    <row r="298" spans="1:18" x14ac:dyDescent="0.2">
      <c r="A298" s="116"/>
      <c r="B298" s="116"/>
      <c r="C298" s="116"/>
      <c r="D298" s="117">
        <f t="shared" si="58"/>
        <v>0</v>
      </c>
      <c r="E298" s="117">
        <f t="shared" si="58"/>
        <v>0</v>
      </c>
      <c r="F298" s="57">
        <f t="shared" si="59"/>
        <v>0</v>
      </c>
      <c r="G298" s="57">
        <f t="shared" si="59"/>
        <v>0</v>
      </c>
      <c r="H298" s="57">
        <f t="shared" si="60"/>
        <v>0</v>
      </c>
      <c r="I298" s="57">
        <f t="shared" si="61"/>
        <v>0</v>
      </c>
      <c r="J298" s="57">
        <f t="shared" si="62"/>
        <v>0</v>
      </c>
      <c r="K298" s="57">
        <f t="shared" si="63"/>
        <v>0</v>
      </c>
      <c r="L298" s="57">
        <f t="shared" si="64"/>
        <v>0</v>
      </c>
      <c r="M298" s="57">
        <f t="shared" ca="1" si="56"/>
        <v>-4.1691053753705959E-3</v>
      </c>
      <c r="N298" s="57">
        <f t="shared" ca="1" si="65"/>
        <v>0</v>
      </c>
      <c r="O298" s="136">
        <f t="shared" ca="1" si="66"/>
        <v>0</v>
      </c>
      <c r="P298" s="57">
        <f t="shared" ca="1" si="67"/>
        <v>0</v>
      </c>
      <c r="Q298" s="57">
        <f t="shared" ca="1" si="68"/>
        <v>0</v>
      </c>
      <c r="R298" s="16">
        <f t="shared" ca="1" si="57"/>
        <v>4.1691053753705959E-3</v>
      </c>
    </row>
    <row r="299" spans="1:18" x14ac:dyDescent="0.2">
      <c r="A299" s="116"/>
      <c r="B299" s="116"/>
      <c r="C299" s="116"/>
      <c r="D299" s="117">
        <f t="shared" si="58"/>
        <v>0</v>
      </c>
      <c r="E299" s="117">
        <f t="shared" si="58"/>
        <v>0</v>
      </c>
      <c r="F299" s="57">
        <f t="shared" si="59"/>
        <v>0</v>
      </c>
      <c r="G299" s="57">
        <f t="shared" si="59"/>
        <v>0</v>
      </c>
      <c r="H299" s="57">
        <f t="shared" si="60"/>
        <v>0</v>
      </c>
      <c r="I299" s="57">
        <f t="shared" si="61"/>
        <v>0</v>
      </c>
      <c r="J299" s="57">
        <f t="shared" si="62"/>
        <v>0</v>
      </c>
      <c r="K299" s="57">
        <f t="shared" si="63"/>
        <v>0</v>
      </c>
      <c r="L299" s="57">
        <f t="shared" si="64"/>
        <v>0</v>
      </c>
      <c r="M299" s="57">
        <f t="shared" ca="1" si="56"/>
        <v>-4.1691053753705959E-3</v>
      </c>
      <c r="N299" s="57">
        <f t="shared" ca="1" si="65"/>
        <v>0</v>
      </c>
      <c r="O299" s="136">
        <f t="shared" ca="1" si="66"/>
        <v>0</v>
      </c>
      <c r="P299" s="57">
        <f t="shared" ca="1" si="67"/>
        <v>0</v>
      </c>
      <c r="Q299" s="57">
        <f t="shared" ca="1" si="68"/>
        <v>0</v>
      </c>
      <c r="R299" s="16">
        <f t="shared" ca="1" si="57"/>
        <v>4.1691053753705959E-3</v>
      </c>
    </row>
    <row r="300" spans="1:18" x14ac:dyDescent="0.2">
      <c r="A300" s="116"/>
      <c r="B300" s="116"/>
      <c r="C300" s="116"/>
      <c r="D300" s="117">
        <f t="shared" si="58"/>
        <v>0</v>
      </c>
      <c r="E300" s="117">
        <f t="shared" si="58"/>
        <v>0</v>
      </c>
      <c r="F300" s="57">
        <f t="shared" si="59"/>
        <v>0</v>
      </c>
      <c r="G300" s="57">
        <f t="shared" si="59"/>
        <v>0</v>
      </c>
      <c r="H300" s="57">
        <f t="shared" si="60"/>
        <v>0</v>
      </c>
      <c r="I300" s="57">
        <f t="shared" si="61"/>
        <v>0</v>
      </c>
      <c r="J300" s="57">
        <f t="shared" si="62"/>
        <v>0</v>
      </c>
      <c r="K300" s="57">
        <f t="shared" si="63"/>
        <v>0</v>
      </c>
      <c r="L300" s="57">
        <f t="shared" si="64"/>
        <v>0</v>
      </c>
      <c r="M300" s="57">
        <f t="shared" ca="1" si="56"/>
        <v>-4.1691053753705959E-3</v>
      </c>
      <c r="N300" s="57">
        <f t="shared" ca="1" si="65"/>
        <v>0</v>
      </c>
      <c r="O300" s="136">
        <f t="shared" ca="1" si="66"/>
        <v>0</v>
      </c>
      <c r="P300" s="57">
        <f t="shared" ca="1" si="67"/>
        <v>0</v>
      </c>
      <c r="Q300" s="57">
        <f t="shared" ca="1" si="68"/>
        <v>0</v>
      </c>
      <c r="R300" s="16">
        <f t="shared" ca="1" si="57"/>
        <v>4.1691053753705959E-3</v>
      </c>
    </row>
    <row r="301" spans="1:18" x14ac:dyDescent="0.2">
      <c r="A301" s="116"/>
      <c r="B301" s="116"/>
      <c r="C301" s="116"/>
      <c r="D301" s="117">
        <f t="shared" si="58"/>
        <v>0</v>
      </c>
      <c r="E301" s="117">
        <f t="shared" si="58"/>
        <v>0</v>
      </c>
      <c r="F301" s="57">
        <f t="shared" si="59"/>
        <v>0</v>
      </c>
      <c r="G301" s="57">
        <f t="shared" si="59"/>
        <v>0</v>
      </c>
      <c r="H301" s="57">
        <f t="shared" si="60"/>
        <v>0</v>
      </c>
      <c r="I301" s="57">
        <f t="shared" si="61"/>
        <v>0</v>
      </c>
      <c r="J301" s="57">
        <f t="shared" si="62"/>
        <v>0</v>
      </c>
      <c r="K301" s="57">
        <f t="shared" si="63"/>
        <v>0</v>
      </c>
      <c r="L301" s="57">
        <f t="shared" si="64"/>
        <v>0</v>
      </c>
      <c r="M301" s="57">
        <f t="shared" ca="1" si="56"/>
        <v>-4.1691053753705959E-3</v>
      </c>
      <c r="N301" s="57">
        <f t="shared" ca="1" si="65"/>
        <v>0</v>
      </c>
      <c r="O301" s="136">
        <f t="shared" ca="1" si="66"/>
        <v>0</v>
      </c>
      <c r="P301" s="57">
        <f t="shared" ca="1" si="67"/>
        <v>0</v>
      </c>
      <c r="Q301" s="57">
        <f t="shared" ca="1" si="68"/>
        <v>0</v>
      </c>
      <c r="R301" s="16">
        <f t="shared" ca="1" si="57"/>
        <v>4.1691053753705959E-3</v>
      </c>
    </row>
    <row r="302" spans="1:18" x14ac:dyDescent="0.2">
      <c r="A302" s="116"/>
      <c r="B302" s="116"/>
      <c r="C302" s="116"/>
      <c r="D302" s="117">
        <f t="shared" si="58"/>
        <v>0</v>
      </c>
      <c r="E302" s="117">
        <f t="shared" si="58"/>
        <v>0</v>
      </c>
      <c r="F302" s="57">
        <f t="shared" si="59"/>
        <v>0</v>
      </c>
      <c r="G302" s="57">
        <f t="shared" si="59"/>
        <v>0</v>
      </c>
      <c r="H302" s="57">
        <f t="shared" si="60"/>
        <v>0</v>
      </c>
      <c r="I302" s="57">
        <f t="shared" si="61"/>
        <v>0</v>
      </c>
      <c r="J302" s="57">
        <f t="shared" si="62"/>
        <v>0</v>
      </c>
      <c r="K302" s="57">
        <f t="shared" si="63"/>
        <v>0</v>
      </c>
      <c r="L302" s="57">
        <f t="shared" si="64"/>
        <v>0</v>
      </c>
      <c r="M302" s="57">
        <f t="shared" ca="1" si="56"/>
        <v>-4.1691053753705959E-3</v>
      </c>
      <c r="N302" s="57">
        <f t="shared" ca="1" si="65"/>
        <v>0</v>
      </c>
      <c r="O302" s="136">
        <f t="shared" ca="1" si="66"/>
        <v>0</v>
      </c>
      <c r="P302" s="57">
        <f t="shared" ca="1" si="67"/>
        <v>0</v>
      </c>
      <c r="Q302" s="57">
        <f t="shared" ca="1" si="68"/>
        <v>0</v>
      </c>
      <c r="R302" s="16">
        <f t="shared" ca="1" si="57"/>
        <v>4.1691053753705959E-3</v>
      </c>
    </row>
    <row r="303" spans="1:18" x14ac:dyDescent="0.2">
      <c r="A303" s="116"/>
      <c r="B303" s="116"/>
      <c r="C303" s="116"/>
      <c r="D303" s="117">
        <f t="shared" si="58"/>
        <v>0</v>
      </c>
      <c r="E303" s="117">
        <f t="shared" si="58"/>
        <v>0</v>
      </c>
      <c r="F303" s="57">
        <f t="shared" si="59"/>
        <v>0</v>
      </c>
      <c r="G303" s="57">
        <f t="shared" si="59"/>
        <v>0</v>
      </c>
      <c r="H303" s="57">
        <f t="shared" si="60"/>
        <v>0</v>
      </c>
      <c r="I303" s="57">
        <f t="shared" si="61"/>
        <v>0</v>
      </c>
      <c r="J303" s="57">
        <f t="shared" si="62"/>
        <v>0</v>
      </c>
      <c r="K303" s="57">
        <f t="shared" si="63"/>
        <v>0</v>
      </c>
      <c r="L303" s="57">
        <f t="shared" si="64"/>
        <v>0</v>
      </c>
      <c r="M303" s="57">
        <f t="shared" ca="1" si="56"/>
        <v>-4.1691053753705959E-3</v>
      </c>
      <c r="N303" s="57">
        <f t="shared" ca="1" si="65"/>
        <v>0</v>
      </c>
      <c r="O303" s="136">
        <f t="shared" ca="1" si="66"/>
        <v>0</v>
      </c>
      <c r="P303" s="57">
        <f t="shared" ca="1" si="67"/>
        <v>0</v>
      </c>
      <c r="Q303" s="57">
        <f t="shared" ca="1" si="68"/>
        <v>0</v>
      </c>
      <c r="R303" s="16">
        <f t="shared" ca="1" si="57"/>
        <v>4.1691053753705959E-3</v>
      </c>
    </row>
    <row r="304" spans="1:18" x14ac:dyDescent="0.2">
      <c r="A304" s="116"/>
      <c r="B304" s="116"/>
      <c r="C304" s="116"/>
      <c r="D304" s="117">
        <f t="shared" si="58"/>
        <v>0</v>
      </c>
      <c r="E304" s="117">
        <f t="shared" si="58"/>
        <v>0</v>
      </c>
      <c r="F304" s="57">
        <f t="shared" si="59"/>
        <v>0</v>
      </c>
      <c r="G304" s="57">
        <f t="shared" si="59"/>
        <v>0</v>
      </c>
      <c r="H304" s="57">
        <f t="shared" si="60"/>
        <v>0</v>
      </c>
      <c r="I304" s="57">
        <f t="shared" si="61"/>
        <v>0</v>
      </c>
      <c r="J304" s="57">
        <f t="shared" si="62"/>
        <v>0</v>
      </c>
      <c r="K304" s="57">
        <f t="shared" si="63"/>
        <v>0</v>
      </c>
      <c r="L304" s="57">
        <f t="shared" si="64"/>
        <v>0</v>
      </c>
      <c r="M304" s="57">
        <f t="shared" ca="1" si="56"/>
        <v>-4.1691053753705959E-3</v>
      </c>
      <c r="N304" s="57">
        <f t="shared" ca="1" si="65"/>
        <v>0</v>
      </c>
      <c r="O304" s="136">
        <f t="shared" ca="1" si="66"/>
        <v>0</v>
      </c>
      <c r="P304" s="57">
        <f t="shared" ca="1" si="67"/>
        <v>0</v>
      </c>
      <c r="Q304" s="57">
        <f t="shared" ca="1" si="68"/>
        <v>0</v>
      </c>
      <c r="R304" s="16">
        <f t="shared" ca="1" si="57"/>
        <v>4.1691053753705959E-3</v>
      </c>
    </row>
    <row r="305" spans="1:18" x14ac:dyDescent="0.2">
      <c r="A305" s="116"/>
      <c r="B305" s="116"/>
      <c r="C305" s="116"/>
      <c r="D305" s="117">
        <f t="shared" si="58"/>
        <v>0</v>
      </c>
      <c r="E305" s="117">
        <f t="shared" si="58"/>
        <v>0</v>
      </c>
      <c r="F305" s="57">
        <f t="shared" si="59"/>
        <v>0</v>
      </c>
      <c r="G305" s="57">
        <f t="shared" si="59"/>
        <v>0</v>
      </c>
      <c r="H305" s="57">
        <f t="shared" si="60"/>
        <v>0</v>
      </c>
      <c r="I305" s="57">
        <f t="shared" si="61"/>
        <v>0</v>
      </c>
      <c r="J305" s="57">
        <f t="shared" si="62"/>
        <v>0</v>
      </c>
      <c r="K305" s="57">
        <f t="shared" si="63"/>
        <v>0</v>
      </c>
      <c r="L305" s="57">
        <f t="shared" si="64"/>
        <v>0</v>
      </c>
      <c r="M305" s="57">
        <f t="shared" ca="1" si="56"/>
        <v>-4.1691053753705959E-3</v>
      </c>
      <c r="N305" s="57">
        <f t="shared" ca="1" si="65"/>
        <v>0</v>
      </c>
      <c r="O305" s="136">
        <f t="shared" ca="1" si="66"/>
        <v>0</v>
      </c>
      <c r="P305" s="57">
        <f t="shared" ca="1" si="67"/>
        <v>0</v>
      </c>
      <c r="Q305" s="57">
        <f t="shared" ca="1" si="68"/>
        <v>0</v>
      </c>
      <c r="R305" s="16">
        <f t="shared" ca="1" si="57"/>
        <v>4.1691053753705959E-3</v>
      </c>
    </row>
    <row r="306" spans="1:18" x14ac:dyDescent="0.2">
      <c r="A306" s="116"/>
      <c r="B306" s="116"/>
      <c r="C306" s="116"/>
      <c r="D306" s="117">
        <f t="shared" si="58"/>
        <v>0</v>
      </c>
      <c r="E306" s="117">
        <f t="shared" si="58"/>
        <v>0</v>
      </c>
      <c r="F306" s="57">
        <f t="shared" si="59"/>
        <v>0</v>
      </c>
      <c r="G306" s="57">
        <f t="shared" si="59"/>
        <v>0</v>
      </c>
      <c r="H306" s="57">
        <f t="shared" si="60"/>
        <v>0</v>
      </c>
      <c r="I306" s="57">
        <f t="shared" si="61"/>
        <v>0</v>
      </c>
      <c r="J306" s="57">
        <f t="shared" si="62"/>
        <v>0</v>
      </c>
      <c r="K306" s="57">
        <f t="shared" si="63"/>
        <v>0</v>
      </c>
      <c r="L306" s="57">
        <f t="shared" si="64"/>
        <v>0</v>
      </c>
      <c r="M306" s="57">
        <f t="shared" ca="1" si="56"/>
        <v>-4.1691053753705959E-3</v>
      </c>
      <c r="N306" s="57">
        <f t="shared" ca="1" si="65"/>
        <v>0</v>
      </c>
      <c r="O306" s="136">
        <f t="shared" ca="1" si="66"/>
        <v>0</v>
      </c>
      <c r="P306" s="57">
        <f t="shared" ca="1" si="67"/>
        <v>0</v>
      </c>
      <c r="Q306" s="57">
        <f t="shared" ca="1" si="68"/>
        <v>0</v>
      </c>
      <c r="R306" s="16">
        <f t="shared" ca="1" si="57"/>
        <v>4.1691053753705959E-3</v>
      </c>
    </row>
    <row r="307" spans="1:18" x14ac:dyDescent="0.2">
      <c r="A307" s="116"/>
      <c r="B307" s="116"/>
      <c r="C307" s="116"/>
      <c r="D307" s="117">
        <f t="shared" si="58"/>
        <v>0</v>
      </c>
      <c r="E307" s="117">
        <f t="shared" si="58"/>
        <v>0</v>
      </c>
      <c r="F307" s="57">
        <f t="shared" si="59"/>
        <v>0</v>
      </c>
      <c r="G307" s="57">
        <f t="shared" si="59"/>
        <v>0</v>
      </c>
      <c r="H307" s="57">
        <f t="shared" si="60"/>
        <v>0</v>
      </c>
      <c r="I307" s="57">
        <f t="shared" si="61"/>
        <v>0</v>
      </c>
      <c r="J307" s="57">
        <f t="shared" si="62"/>
        <v>0</v>
      </c>
      <c r="K307" s="57">
        <f t="shared" si="63"/>
        <v>0</v>
      </c>
      <c r="L307" s="57">
        <f t="shared" si="64"/>
        <v>0</v>
      </c>
      <c r="M307" s="57">
        <f t="shared" ca="1" si="56"/>
        <v>-4.1691053753705959E-3</v>
      </c>
      <c r="N307" s="57">
        <f t="shared" ca="1" si="65"/>
        <v>0</v>
      </c>
      <c r="O307" s="136">
        <f t="shared" ca="1" si="66"/>
        <v>0</v>
      </c>
      <c r="P307" s="57">
        <f t="shared" ca="1" si="67"/>
        <v>0</v>
      </c>
      <c r="Q307" s="57">
        <f t="shared" ca="1" si="68"/>
        <v>0</v>
      </c>
      <c r="R307" s="16">
        <f t="shared" ca="1" si="57"/>
        <v>4.1691053753705959E-3</v>
      </c>
    </row>
    <row r="308" spans="1:18" x14ac:dyDescent="0.2">
      <c r="A308" s="116"/>
      <c r="B308" s="116"/>
      <c r="C308" s="116"/>
      <c r="D308" s="117">
        <f t="shared" si="58"/>
        <v>0</v>
      </c>
      <c r="E308" s="117">
        <f t="shared" si="58"/>
        <v>0</v>
      </c>
      <c r="F308" s="57">
        <f t="shared" si="59"/>
        <v>0</v>
      </c>
      <c r="G308" s="57">
        <f t="shared" si="59"/>
        <v>0</v>
      </c>
      <c r="H308" s="57">
        <f t="shared" si="60"/>
        <v>0</v>
      </c>
      <c r="I308" s="57">
        <f t="shared" si="61"/>
        <v>0</v>
      </c>
      <c r="J308" s="57">
        <f t="shared" si="62"/>
        <v>0</v>
      </c>
      <c r="K308" s="57">
        <f t="shared" si="63"/>
        <v>0</v>
      </c>
      <c r="L308" s="57">
        <f t="shared" si="64"/>
        <v>0</v>
      </c>
      <c r="M308" s="57">
        <f t="shared" ca="1" si="56"/>
        <v>-4.1691053753705959E-3</v>
      </c>
      <c r="N308" s="57">
        <f t="shared" ca="1" si="65"/>
        <v>0</v>
      </c>
      <c r="O308" s="136">
        <f t="shared" ca="1" si="66"/>
        <v>0</v>
      </c>
      <c r="P308" s="57">
        <f t="shared" ca="1" si="67"/>
        <v>0</v>
      </c>
      <c r="Q308" s="57">
        <f t="shared" ca="1" si="68"/>
        <v>0</v>
      </c>
      <c r="R308" s="16">
        <f t="shared" ca="1" si="57"/>
        <v>4.1691053753705959E-3</v>
      </c>
    </row>
    <row r="309" spans="1:18" x14ac:dyDescent="0.2">
      <c r="A309" s="116"/>
      <c r="B309" s="116"/>
      <c r="C309" s="116"/>
      <c r="D309" s="117">
        <f t="shared" si="58"/>
        <v>0</v>
      </c>
      <c r="E309" s="117">
        <f t="shared" si="58"/>
        <v>0</v>
      </c>
      <c r="F309" s="57">
        <f t="shared" si="59"/>
        <v>0</v>
      </c>
      <c r="G309" s="57">
        <f t="shared" si="59"/>
        <v>0</v>
      </c>
      <c r="H309" s="57">
        <f t="shared" si="60"/>
        <v>0</v>
      </c>
      <c r="I309" s="57">
        <f t="shared" si="61"/>
        <v>0</v>
      </c>
      <c r="J309" s="57">
        <f t="shared" si="62"/>
        <v>0</v>
      </c>
      <c r="K309" s="57">
        <f t="shared" si="63"/>
        <v>0</v>
      </c>
      <c r="L309" s="57">
        <f t="shared" si="64"/>
        <v>0</v>
      </c>
      <c r="M309" s="57">
        <f t="shared" ca="1" si="56"/>
        <v>-4.1691053753705959E-3</v>
      </c>
      <c r="N309" s="57">
        <f t="shared" ca="1" si="65"/>
        <v>0</v>
      </c>
      <c r="O309" s="136">
        <f t="shared" ca="1" si="66"/>
        <v>0</v>
      </c>
      <c r="P309" s="57">
        <f t="shared" ca="1" si="67"/>
        <v>0</v>
      </c>
      <c r="Q309" s="57">
        <f t="shared" ca="1" si="68"/>
        <v>0</v>
      </c>
      <c r="R309" s="16">
        <f t="shared" ca="1" si="57"/>
        <v>4.1691053753705959E-3</v>
      </c>
    </row>
    <row r="310" spans="1:18" x14ac:dyDescent="0.2">
      <c r="A310" s="116"/>
      <c r="B310" s="116"/>
      <c r="C310" s="116"/>
      <c r="D310" s="117">
        <f t="shared" si="58"/>
        <v>0</v>
      </c>
      <c r="E310" s="117">
        <f t="shared" si="58"/>
        <v>0</v>
      </c>
      <c r="F310" s="57">
        <f t="shared" si="59"/>
        <v>0</v>
      </c>
      <c r="G310" s="57">
        <f t="shared" si="59"/>
        <v>0</v>
      </c>
      <c r="H310" s="57">
        <f t="shared" si="60"/>
        <v>0</v>
      </c>
      <c r="I310" s="57">
        <f t="shared" si="61"/>
        <v>0</v>
      </c>
      <c r="J310" s="57">
        <f t="shared" si="62"/>
        <v>0</v>
      </c>
      <c r="K310" s="57">
        <f t="shared" si="63"/>
        <v>0</v>
      </c>
      <c r="L310" s="57">
        <f t="shared" si="64"/>
        <v>0</v>
      </c>
      <c r="M310" s="57">
        <f t="shared" ca="1" si="56"/>
        <v>-4.1691053753705959E-3</v>
      </c>
      <c r="N310" s="57">
        <f t="shared" ca="1" si="65"/>
        <v>0</v>
      </c>
      <c r="O310" s="136">
        <f t="shared" ca="1" si="66"/>
        <v>0</v>
      </c>
      <c r="P310" s="57">
        <f t="shared" ca="1" si="67"/>
        <v>0</v>
      </c>
      <c r="Q310" s="57">
        <f t="shared" ca="1" si="68"/>
        <v>0</v>
      </c>
      <c r="R310" s="16">
        <f t="shared" ca="1" si="57"/>
        <v>4.1691053753705959E-3</v>
      </c>
    </row>
    <row r="311" spans="1:18" x14ac:dyDescent="0.2">
      <c r="A311" s="116"/>
      <c r="B311" s="116"/>
      <c r="C311" s="116"/>
      <c r="D311" s="117">
        <f t="shared" si="58"/>
        <v>0</v>
      </c>
      <c r="E311" s="117">
        <f t="shared" si="58"/>
        <v>0</v>
      </c>
      <c r="F311" s="57">
        <f t="shared" si="59"/>
        <v>0</v>
      </c>
      <c r="G311" s="57">
        <f t="shared" si="59"/>
        <v>0</v>
      </c>
      <c r="H311" s="57">
        <f t="shared" si="60"/>
        <v>0</v>
      </c>
      <c r="I311" s="57">
        <f t="shared" si="61"/>
        <v>0</v>
      </c>
      <c r="J311" s="57">
        <f t="shared" si="62"/>
        <v>0</v>
      </c>
      <c r="K311" s="57">
        <f t="shared" si="63"/>
        <v>0</v>
      </c>
      <c r="L311" s="57">
        <f t="shared" si="64"/>
        <v>0</v>
      </c>
      <c r="M311" s="57">
        <f t="shared" ca="1" si="56"/>
        <v>-4.1691053753705959E-3</v>
      </c>
      <c r="N311" s="57">
        <f t="shared" ca="1" si="65"/>
        <v>0</v>
      </c>
      <c r="O311" s="136">
        <f t="shared" ca="1" si="66"/>
        <v>0</v>
      </c>
      <c r="P311" s="57">
        <f t="shared" ca="1" si="67"/>
        <v>0</v>
      </c>
      <c r="Q311" s="57">
        <f t="shared" ca="1" si="68"/>
        <v>0</v>
      </c>
      <c r="R311" s="16">
        <f t="shared" ca="1" si="57"/>
        <v>4.1691053753705959E-3</v>
      </c>
    </row>
    <row r="312" spans="1:18" x14ac:dyDescent="0.2">
      <c r="A312" s="116"/>
      <c r="B312" s="116"/>
      <c r="C312" s="116"/>
      <c r="D312" s="117">
        <f t="shared" si="58"/>
        <v>0</v>
      </c>
      <c r="E312" s="117">
        <f t="shared" si="58"/>
        <v>0</v>
      </c>
      <c r="F312" s="57">
        <f t="shared" si="59"/>
        <v>0</v>
      </c>
      <c r="G312" s="57">
        <f t="shared" si="59"/>
        <v>0</v>
      </c>
      <c r="H312" s="57">
        <f t="shared" si="60"/>
        <v>0</v>
      </c>
      <c r="I312" s="57">
        <f t="shared" si="61"/>
        <v>0</v>
      </c>
      <c r="J312" s="57">
        <f t="shared" si="62"/>
        <v>0</v>
      </c>
      <c r="K312" s="57">
        <f t="shared" si="63"/>
        <v>0</v>
      </c>
      <c r="L312" s="57">
        <f t="shared" si="64"/>
        <v>0</v>
      </c>
      <c r="M312" s="57">
        <f t="shared" ca="1" si="56"/>
        <v>-4.1691053753705959E-3</v>
      </c>
      <c r="N312" s="57">
        <f t="shared" ca="1" si="65"/>
        <v>0</v>
      </c>
      <c r="O312" s="136">
        <f t="shared" ca="1" si="66"/>
        <v>0</v>
      </c>
      <c r="P312" s="57">
        <f t="shared" ca="1" si="67"/>
        <v>0</v>
      </c>
      <c r="Q312" s="57">
        <f t="shared" ca="1" si="68"/>
        <v>0</v>
      </c>
      <c r="R312" s="16">
        <f t="shared" ca="1" si="57"/>
        <v>4.1691053753705959E-3</v>
      </c>
    </row>
    <row r="313" spans="1:18" x14ac:dyDescent="0.2">
      <c r="A313" s="116"/>
      <c r="B313" s="116"/>
      <c r="C313" s="116"/>
      <c r="D313" s="117">
        <f t="shared" si="58"/>
        <v>0</v>
      </c>
      <c r="E313" s="117">
        <f t="shared" si="58"/>
        <v>0</v>
      </c>
      <c r="F313" s="57">
        <f t="shared" si="59"/>
        <v>0</v>
      </c>
      <c r="G313" s="57">
        <f t="shared" si="59"/>
        <v>0</v>
      </c>
      <c r="H313" s="57">
        <f t="shared" si="60"/>
        <v>0</v>
      </c>
      <c r="I313" s="57">
        <f t="shared" si="61"/>
        <v>0</v>
      </c>
      <c r="J313" s="57">
        <f t="shared" si="62"/>
        <v>0</v>
      </c>
      <c r="K313" s="57">
        <f t="shared" si="63"/>
        <v>0</v>
      </c>
      <c r="L313" s="57">
        <f t="shared" si="64"/>
        <v>0</v>
      </c>
      <c r="M313" s="57">
        <f t="shared" ca="1" si="56"/>
        <v>-4.1691053753705959E-3</v>
      </c>
      <c r="N313" s="57">
        <f t="shared" ca="1" si="65"/>
        <v>0</v>
      </c>
      <c r="O313" s="136">
        <f t="shared" ca="1" si="66"/>
        <v>0</v>
      </c>
      <c r="P313" s="57">
        <f t="shared" ca="1" si="67"/>
        <v>0</v>
      </c>
      <c r="Q313" s="57">
        <f t="shared" ca="1" si="68"/>
        <v>0</v>
      </c>
      <c r="R313" s="16">
        <f t="shared" ca="1" si="57"/>
        <v>4.1691053753705959E-3</v>
      </c>
    </row>
    <row r="314" spans="1:18" x14ac:dyDescent="0.2">
      <c r="A314" s="116"/>
      <c r="B314" s="116"/>
      <c r="C314" s="116"/>
      <c r="D314" s="117">
        <f t="shared" si="58"/>
        <v>0</v>
      </c>
      <c r="E314" s="117">
        <f t="shared" si="58"/>
        <v>0</v>
      </c>
      <c r="F314" s="57">
        <f t="shared" si="59"/>
        <v>0</v>
      </c>
      <c r="G314" s="57">
        <f t="shared" si="59"/>
        <v>0</v>
      </c>
      <c r="H314" s="57">
        <f t="shared" si="60"/>
        <v>0</v>
      </c>
      <c r="I314" s="57">
        <f t="shared" si="61"/>
        <v>0</v>
      </c>
      <c r="J314" s="57">
        <f t="shared" si="62"/>
        <v>0</v>
      </c>
      <c r="K314" s="57">
        <f t="shared" si="63"/>
        <v>0</v>
      </c>
      <c r="L314" s="57">
        <f t="shared" si="64"/>
        <v>0</v>
      </c>
      <c r="M314" s="57">
        <f t="shared" ca="1" si="56"/>
        <v>-4.1691053753705959E-3</v>
      </c>
      <c r="N314" s="57">
        <f t="shared" ca="1" si="65"/>
        <v>0</v>
      </c>
      <c r="O314" s="136">
        <f t="shared" ca="1" si="66"/>
        <v>0</v>
      </c>
      <c r="P314" s="57">
        <f t="shared" ca="1" si="67"/>
        <v>0</v>
      </c>
      <c r="Q314" s="57">
        <f t="shared" ca="1" si="68"/>
        <v>0</v>
      </c>
      <c r="R314" s="16">
        <f t="shared" ca="1" si="57"/>
        <v>4.1691053753705959E-3</v>
      </c>
    </row>
    <row r="315" spans="1:18" x14ac:dyDescent="0.2">
      <c r="A315" s="116"/>
      <c r="B315" s="116"/>
      <c r="C315" s="116"/>
      <c r="D315" s="117">
        <f t="shared" si="58"/>
        <v>0</v>
      </c>
      <c r="E315" s="117">
        <f t="shared" si="58"/>
        <v>0</v>
      </c>
      <c r="F315" s="57">
        <f t="shared" si="59"/>
        <v>0</v>
      </c>
      <c r="G315" s="57">
        <f t="shared" si="59"/>
        <v>0</v>
      </c>
      <c r="H315" s="57">
        <f t="shared" si="60"/>
        <v>0</v>
      </c>
      <c r="I315" s="57">
        <f t="shared" si="61"/>
        <v>0</v>
      </c>
      <c r="J315" s="57">
        <f t="shared" si="62"/>
        <v>0</v>
      </c>
      <c r="K315" s="57">
        <f t="shared" si="63"/>
        <v>0</v>
      </c>
      <c r="L315" s="57">
        <f t="shared" si="64"/>
        <v>0</v>
      </c>
      <c r="M315" s="57">
        <f t="shared" ca="1" si="56"/>
        <v>-4.1691053753705959E-3</v>
      </c>
      <c r="N315" s="57">
        <f t="shared" ca="1" si="65"/>
        <v>0</v>
      </c>
      <c r="O315" s="136">
        <f t="shared" ca="1" si="66"/>
        <v>0</v>
      </c>
      <c r="P315" s="57">
        <f t="shared" ca="1" si="67"/>
        <v>0</v>
      </c>
      <c r="Q315" s="57">
        <f t="shared" ca="1" si="68"/>
        <v>0</v>
      </c>
      <c r="R315" s="16">
        <f t="shared" ca="1" si="57"/>
        <v>4.1691053753705959E-3</v>
      </c>
    </row>
    <row r="316" spans="1:18" x14ac:dyDescent="0.2">
      <c r="A316" s="116"/>
      <c r="B316" s="116"/>
      <c r="C316" s="116"/>
      <c r="D316" s="117">
        <f t="shared" si="58"/>
        <v>0</v>
      </c>
      <c r="E316" s="117">
        <f t="shared" si="58"/>
        <v>0</v>
      </c>
      <c r="F316" s="57">
        <f t="shared" si="59"/>
        <v>0</v>
      </c>
      <c r="G316" s="57">
        <f t="shared" si="59"/>
        <v>0</v>
      </c>
      <c r="H316" s="57">
        <f t="shared" si="60"/>
        <v>0</v>
      </c>
      <c r="I316" s="57">
        <f t="shared" si="61"/>
        <v>0</v>
      </c>
      <c r="J316" s="57">
        <f t="shared" si="62"/>
        <v>0</v>
      </c>
      <c r="K316" s="57">
        <f t="shared" si="63"/>
        <v>0</v>
      </c>
      <c r="L316" s="57">
        <f t="shared" si="64"/>
        <v>0</v>
      </c>
      <c r="M316" s="57">
        <f t="shared" ca="1" si="56"/>
        <v>-4.1691053753705959E-3</v>
      </c>
      <c r="N316" s="57">
        <f t="shared" ca="1" si="65"/>
        <v>0</v>
      </c>
      <c r="O316" s="136">
        <f t="shared" ca="1" si="66"/>
        <v>0</v>
      </c>
      <c r="P316" s="57">
        <f t="shared" ca="1" si="67"/>
        <v>0</v>
      </c>
      <c r="Q316" s="57">
        <f t="shared" ca="1" si="68"/>
        <v>0</v>
      </c>
      <c r="R316" s="16">
        <f t="shared" ca="1" si="57"/>
        <v>4.1691053753705959E-3</v>
      </c>
    </row>
    <row r="317" spans="1:18" x14ac:dyDescent="0.2">
      <c r="A317" s="116"/>
      <c r="B317" s="116"/>
      <c r="C317" s="116"/>
      <c r="D317" s="117">
        <f t="shared" si="58"/>
        <v>0</v>
      </c>
      <c r="E317" s="117">
        <f t="shared" si="58"/>
        <v>0</v>
      </c>
      <c r="F317" s="57">
        <f t="shared" si="59"/>
        <v>0</v>
      </c>
      <c r="G317" s="57">
        <f t="shared" si="59"/>
        <v>0</v>
      </c>
      <c r="H317" s="57">
        <f t="shared" si="60"/>
        <v>0</v>
      </c>
      <c r="I317" s="57">
        <f t="shared" si="61"/>
        <v>0</v>
      </c>
      <c r="J317" s="57">
        <f t="shared" si="62"/>
        <v>0</v>
      </c>
      <c r="K317" s="57">
        <f t="shared" si="63"/>
        <v>0</v>
      </c>
      <c r="L317" s="57">
        <f t="shared" si="64"/>
        <v>0</v>
      </c>
      <c r="M317" s="57">
        <f t="shared" ca="1" si="56"/>
        <v>-4.1691053753705959E-3</v>
      </c>
      <c r="N317" s="57">
        <f t="shared" ca="1" si="65"/>
        <v>0</v>
      </c>
      <c r="O317" s="136">
        <f t="shared" ca="1" si="66"/>
        <v>0</v>
      </c>
      <c r="P317" s="57">
        <f t="shared" ca="1" si="67"/>
        <v>0</v>
      </c>
      <c r="Q317" s="57">
        <f t="shared" ca="1" si="68"/>
        <v>0</v>
      </c>
      <c r="R317" s="16">
        <f t="shared" ca="1" si="57"/>
        <v>4.1691053753705959E-3</v>
      </c>
    </row>
    <row r="318" spans="1:18" x14ac:dyDescent="0.2">
      <c r="A318" s="116"/>
      <c r="B318" s="116"/>
      <c r="C318" s="116"/>
      <c r="D318" s="117">
        <f t="shared" si="58"/>
        <v>0</v>
      </c>
      <c r="E318" s="117">
        <f t="shared" si="58"/>
        <v>0</v>
      </c>
      <c r="F318" s="57">
        <f t="shared" si="59"/>
        <v>0</v>
      </c>
      <c r="G318" s="57">
        <f t="shared" si="59"/>
        <v>0</v>
      </c>
      <c r="H318" s="57">
        <f t="shared" si="60"/>
        <v>0</v>
      </c>
      <c r="I318" s="57">
        <f t="shared" si="61"/>
        <v>0</v>
      </c>
      <c r="J318" s="57">
        <f t="shared" si="62"/>
        <v>0</v>
      </c>
      <c r="K318" s="57">
        <f t="shared" si="63"/>
        <v>0</v>
      </c>
      <c r="L318" s="57">
        <f t="shared" si="64"/>
        <v>0</v>
      </c>
      <c r="M318" s="57">
        <f t="shared" ca="1" si="56"/>
        <v>-4.1691053753705959E-3</v>
      </c>
      <c r="N318" s="57">
        <f t="shared" ca="1" si="65"/>
        <v>0</v>
      </c>
      <c r="O318" s="136">
        <f t="shared" ca="1" si="66"/>
        <v>0</v>
      </c>
      <c r="P318" s="57">
        <f t="shared" ca="1" si="67"/>
        <v>0</v>
      </c>
      <c r="Q318" s="57">
        <f t="shared" ca="1" si="68"/>
        <v>0</v>
      </c>
      <c r="R318" s="16">
        <f t="shared" ca="1" si="57"/>
        <v>4.1691053753705959E-3</v>
      </c>
    </row>
    <row r="319" spans="1:18" x14ac:dyDescent="0.2">
      <c r="A319" s="116"/>
      <c r="B319" s="116"/>
      <c r="C319" s="116"/>
      <c r="D319" s="117">
        <f t="shared" si="58"/>
        <v>0</v>
      </c>
      <c r="E319" s="117">
        <f t="shared" si="58"/>
        <v>0</v>
      </c>
      <c r="F319" s="57">
        <f t="shared" si="59"/>
        <v>0</v>
      </c>
      <c r="G319" s="57">
        <f t="shared" si="59"/>
        <v>0</v>
      </c>
      <c r="H319" s="57">
        <f t="shared" si="60"/>
        <v>0</v>
      </c>
      <c r="I319" s="57">
        <f t="shared" si="61"/>
        <v>0</v>
      </c>
      <c r="J319" s="57">
        <f t="shared" si="62"/>
        <v>0</v>
      </c>
      <c r="K319" s="57">
        <f t="shared" si="63"/>
        <v>0</v>
      </c>
      <c r="L319" s="57">
        <f t="shared" si="64"/>
        <v>0</v>
      </c>
      <c r="M319" s="57">
        <f t="shared" ca="1" si="56"/>
        <v>-4.1691053753705959E-3</v>
      </c>
      <c r="N319" s="57">
        <f t="shared" ca="1" si="65"/>
        <v>0</v>
      </c>
      <c r="O319" s="136">
        <f t="shared" ca="1" si="66"/>
        <v>0</v>
      </c>
      <c r="P319" s="57">
        <f t="shared" ca="1" si="67"/>
        <v>0</v>
      </c>
      <c r="Q319" s="57">
        <f t="shared" ca="1" si="68"/>
        <v>0</v>
      </c>
      <c r="R319" s="16">
        <f t="shared" ca="1" si="57"/>
        <v>4.1691053753705959E-3</v>
      </c>
    </row>
    <row r="320" spans="1:18" x14ac:dyDescent="0.2">
      <c r="A320" s="116"/>
      <c r="B320" s="116"/>
      <c r="C320" s="116"/>
      <c r="D320" s="117">
        <f t="shared" si="58"/>
        <v>0</v>
      </c>
      <c r="E320" s="117">
        <f t="shared" si="58"/>
        <v>0</v>
      </c>
      <c r="F320" s="57">
        <f t="shared" si="59"/>
        <v>0</v>
      </c>
      <c r="G320" s="57">
        <f t="shared" si="59"/>
        <v>0</v>
      </c>
      <c r="H320" s="57">
        <f t="shared" si="60"/>
        <v>0</v>
      </c>
      <c r="I320" s="57">
        <f t="shared" si="61"/>
        <v>0</v>
      </c>
      <c r="J320" s="57">
        <f t="shared" si="62"/>
        <v>0</v>
      </c>
      <c r="K320" s="57">
        <f t="shared" si="63"/>
        <v>0</v>
      </c>
      <c r="L320" s="57">
        <f t="shared" si="64"/>
        <v>0</v>
      </c>
      <c r="M320" s="57">
        <f t="shared" ca="1" si="56"/>
        <v>-4.1691053753705959E-3</v>
      </c>
      <c r="N320" s="57">
        <f t="shared" ca="1" si="65"/>
        <v>0</v>
      </c>
      <c r="O320" s="136">
        <f t="shared" ca="1" si="66"/>
        <v>0</v>
      </c>
      <c r="P320" s="57">
        <f t="shared" ca="1" si="67"/>
        <v>0</v>
      </c>
      <c r="Q320" s="57">
        <f t="shared" ca="1" si="68"/>
        <v>0</v>
      </c>
      <c r="R320" s="16">
        <f t="shared" ca="1" si="57"/>
        <v>4.1691053753705959E-3</v>
      </c>
    </row>
    <row r="321" spans="1:18" x14ac:dyDescent="0.2">
      <c r="A321" s="116"/>
      <c r="B321" s="116"/>
      <c r="C321" s="116"/>
      <c r="D321" s="117">
        <f t="shared" si="58"/>
        <v>0</v>
      </c>
      <c r="E321" s="117">
        <f t="shared" si="58"/>
        <v>0</v>
      </c>
      <c r="F321" s="57">
        <f t="shared" si="59"/>
        <v>0</v>
      </c>
      <c r="G321" s="57">
        <f t="shared" si="59"/>
        <v>0</v>
      </c>
      <c r="H321" s="57">
        <f t="shared" si="60"/>
        <v>0</v>
      </c>
      <c r="I321" s="57">
        <f t="shared" si="61"/>
        <v>0</v>
      </c>
      <c r="J321" s="57">
        <f t="shared" si="62"/>
        <v>0</v>
      </c>
      <c r="K321" s="57">
        <f t="shared" si="63"/>
        <v>0</v>
      </c>
      <c r="L321" s="57">
        <f t="shared" si="64"/>
        <v>0</v>
      </c>
      <c r="M321" s="57">
        <f t="shared" ca="1" si="56"/>
        <v>-4.1691053753705959E-3</v>
      </c>
      <c r="N321" s="57">
        <f t="shared" ca="1" si="65"/>
        <v>0</v>
      </c>
      <c r="O321" s="136">
        <f t="shared" ca="1" si="66"/>
        <v>0</v>
      </c>
      <c r="P321" s="57">
        <f t="shared" ca="1" si="67"/>
        <v>0</v>
      </c>
      <c r="Q321" s="57">
        <f t="shared" ca="1" si="68"/>
        <v>0</v>
      </c>
      <c r="R321" s="16">
        <f t="shared" ca="1" si="57"/>
        <v>4.1691053753705959E-3</v>
      </c>
    </row>
    <row r="322" spans="1:18" x14ac:dyDescent="0.2">
      <c r="A322" s="116"/>
      <c r="B322" s="116"/>
      <c r="C322" s="116"/>
      <c r="D322" s="117">
        <f t="shared" si="58"/>
        <v>0</v>
      </c>
      <c r="E322" s="117">
        <f t="shared" si="58"/>
        <v>0</v>
      </c>
      <c r="F322" s="57">
        <f t="shared" si="59"/>
        <v>0</v>
      </c>
      <c r="G322" s="57">
        <f t="shared" si="59"/>
        <v>0</v>
      </c>
      <c r="H322" s="57">
        <f t="shared" si="60"/>
        <v>0</v>
      </c>
      <c r="I322" s="57">
        <f t="shared" si="61"/>
        <v>0</v>
      </c>
      <c r="J322" s="57">
        <f t="shared" si="62"/>
        <v>0</v>
      </c>
      <c r="K322" s="57">
        <f t="shared" si="63"/>
        <v>0</v>
      </c>
      <c r="L322" s="57">
        <f t="shared" si="64"/>
        <v>0</v>
      </c>
      <c r="M322" s="57">
        <f t="shared" ca="1" si="56"/>
        <v>-4.1691053753705959E-3</v>
      </c>
      <c r="N322" s="57">
        <f t="shared" ca="1" si="65"/>
        <v>0</v>
      </c>
      <c r="O322" s="136">
        <f t="shared" ca="1" si="66"/>
        <v>0</v>
      </c>
      <c r="P322" s="57">
        <f t="shared" ca="1" si="67"/>
        <v>0</v>
      </c>
      <c r="Q322" s="57">
        <f t="shared" ca="1" si="68"/>
        <v>0</v>
      </c>
      <c r="R322" s="16">
        <f t="shared" ca="1" si="57"/>
        <v>4.1691053753705959E-3</v>
      </c>
    </row>
    <row r="323" spans="1:18" x14ac:dyDescent="0.2">
      <c r="A323" s="116"/>
      <c r="B323" s="116"/>
      <c r="C323" s="116"/>
      <c r="D323" s="117">
        <f t="shared" si="58"/>
        <v>0</v>
      </c>
      <c r="E323" s="117">
        <f t="shared" si="58"/>
        <v>0</v>
      </c>
      <c r="F323" s="57">
        <f t="shared" si="59"/>
        <v>0</v>
      </c>
      <c r="G323" s="57">
        <f t="shared" si="59"/>
        <v>0</v>
      </c>
      <c r="H323" s="57">
        <f t="shared" si="60"/>
        <v>0</v>
      </c>
      <c r="I323" s="57">
        <f t="shared" si="61"/>
        <v>0</v>
      </c>
      <c r="J323" s="57">
        <f t="shared" si="62"/>
        <v>0</v>
      </c>
      <c r="K323" s="57">
        <f t="shared" si="63"/>
        <v>0</v>
      </c>
      <c r="L323" s="57">
        <f t="shared" si="64"/>
        <v>0</v>
      </c>
      <c r="M323" s="57">
        <f t="shared" ca="1" si="56"/>
        <v>-4.1691053753705959E-3</v>
      </c>
      <c r="N323" s="57">
        <f t="shared" ca="1" si="65"/>
        <v>0</v>
      </c>
      <c r="O323" s="136">
        <f t="shared" ca="1" si="66"/>
        <v>0</v>
      </c>
      <c r="P323" s="57">
        <f t="shared" ca="1" si="67"/>
        <v>0</v>
      </c>
      <c r="Q323" s="57">
        <f t="shared" ca="1" si="68"/>
        <v>0</v>
      </c>
      <c r="R323" s="16">
        <f t="shared" ca="1" si="57"/>
        <v>4.1691053753705959E-3</v>
      </c>
    </row>
    <row r="324" spans="1:18" x14ac:dyDescent="0.2">
      <c r="A324" s="116"/>
      <c r="B324" s="116"/>
      <c r="C324" s="116"/>
      <c r="D324" s="117">
        <f t="shared" si="58"/>
        <v>0</v>
      </c>
      <c r="E324" s="117">
        <f t="shared" si="58"/>
        <v>0</v>
      </c>
      <c r="F324" s="57">
        <f t="shared" si="59"/>
        <v>0</v>
      </c>
      <c r="G324" s="57">
        <f t="shared" si="59"/>
        <v>0</v>
      </c>
      <c r="H324" s="57">
        <f t="shared" si="60"/>
        <v>0</v>
      </c>
      <c r="I324" s="57">
        <f t="shared" si="61"/>
        <v>0</v>
      </c>
      <c r="J324" s="57">
        <f t="shared" si="62"/>
        <v>0</v>
      </c>
      <c r="K324" s="57">
        <f t="shared" si="63"/>
        <v>0</v>
      </c>
      <c r="L324" s="57">
        <f t="shared" si="64"/>
        <v>0</v>
      </c>
      <c r="M324" s="57">
        <f t="shared" ca="1" si="56"/>
        <v>-4.1691053753705959E-3</v>
      </c>
      <c r="N324" s="57">
        <f t="shared" ca="1" si="65"/>
        <v>0</v>
      </c>
      <c r="O324" s="136">
        <f t="shared" ca="1" si="66"/>
        <v>0</v>
      </c>
      <c r="P324" s="57">
        <f t="shared" ca="1" si="67"/>
        <v>0</v>
      </c>
      <c r="Q324" s="57">
        <f t="shared" ca="1" si="68"/>
        <v>0</v>
      </c>
      <c r="R324" s="16">
        <f t="shared" ca="1" si="57"/>
        <v>4.1691053753705959E-3</v>
      </c>
    </row>
    <row r="325" spans="1:18" x14ac:dyDescent="0.2">
      <c r="A325" s="116"/>
      <c r="B325" s="116"/>
      <c r="C325" s="116"/>
      <c r="D325" s="117">
        <f t="shared" si="58"/>
        <v>0</v>
      </c>
      <c r="E325" s="117">
        <f t="shared" si="58"/>
        <v>0</v>
      </c>
      <c r="F325" s="57">
        <f t="shared" si="59"/>
        <v>0</v>
      </c>
      <c r="G325" s="57">
        <f t="shared" si="59"/>
        <v>0</v>
      </c>
      <c r="H325" s="57">
        <f t="shared" si="60"/>
        <v>0</v>
      </c>
      <c r="I325" s="57">
        <f t="shared" si="61"/>
        <v>0</v>
      </c>
      <c r="J325" s="57">
        <f t="shared" si="62"/>
        <v>0</v>
      </c>
      <c r="K325" s="57">
        <f t="shared" si="63"/>
        <v>0</v>
      </c>
      <c r="L325" s="57">
        <f t="shared" si="64"/>
        <v>0</v>
      </c>
      <c r="M325" s="57">
        <f t="shared" ca="1" si="56"/>
        <v>-4.1691053753705959E-3</v>
      </c>
      <c r="N325" s="57">
        <f t="shared" ca="1" si="65"/>
        <v>0</v>
      </c>
      <c r="O325" s="136">
        <f t="shared" ca="1" si="66"/>
        <v>0</v>
      </c>
      <c r="P325" s="57">
        <f t="shared" ca="1" si="67"/>
        <v>0</v>
      </c>
      <c r="Q325" s="57">
        <f t="shared" ca="1" si="68"/>
        <v>0</v>
      </c>
      <c r="R325" s="16">
        <f t="shared" ca="1" si="57"/>
        <v>4.1691053753705959E-3</v>
      </c>
    </row>
    <row r="326" spans="1:18" x14ac:dyDescent="0.2">
      <c r="A326" s="116"/>
      <c r="B326" s="116"/>
      <c r="C326" s="116"/>
      <c r="D326" s="117">
        <f t="shared" si="58"/>
        <v>0</v>
      </c>
      <c r="E326" s="117">
        <f t="shared" si="58"/>
        <v>0</v>
      </c>
      <c r="F326" s="57">
        <f t="shared" si="59"/>
        <v>0</v>
      </c>
      <c r="G326" s="57">
        <f t="shared" si="59"/>
        <v>0</v>
      </c>
      <c r="H326" s="57">
        <f t="shared" si="60"/>
        <v>0</v>
      </c>
      <c r="I326" s="57">
        <f t="shared" si="61"/>
        <v>0</v>
      </c>
      <c r="J326" s="57">
        <f t="shared" si="62"/>
        <v>0</v>
      </c>
      <c r="K326" s="57">
        <f t="shared" si="63"/>
        <v>0</v>
      </c>
      <c r="L326" s="57">
        <f t="shared" si="64"/>
        <v>0</v>
      </c>
      <c r="M326" s="57">
        <f t="shared" ca="1" si="56"/>
        <v>-4.1691053753705959E-3</v>
      </c>
      <c r="N326" s="57">
        <f t="shared" ca="1" si="65"/>
        <v>0</v>
      </c>
      <c r="O326" s="136">
        <f t="shared" ca="1" si="66"/>
        <v>0</v>
      </c>
      <c r="P326" s="57">
        <f t="shared" ca="1" si="67"/>
        <v>0</v>
      </c>
      <c r="Q326" s="57">
        <f t="shared" ca="1" si="68"/>
        <v>0</v>
      </c>
      <c r="R326" s="16">
        <f t="shared" ca="1" si="57"/>
        <v>4.1691053753705959E-3</v>
      </c>
    </row>
    <row r="327" spans="1:18" x14ac:dyDescent="0.2">
      <c r="A327" s="116"/>
      <c r="B327" s="116"/>
      <c r="C327" s="116"/>
      <c r="D327" s="117">
        <f t="shared" si="58"/>
        <v>0</v>
      </c>
      <c r="E327" s="117">
        <f t="shared" si="58"/>
        <v>0</v>
      </c>
      <c r="F327" s="57">
        <f t="shared" si="59"/>
        <v>0</v>
      </c>
      <c r="G327" s="57">
        <f t="shared" si="59"/>
        <v>0</v>
      </c>
      <c r="H327" s="57">
        <f t="shared" si="60"/>
        <v>0</v>
      </c>
      <c r="I327" s="57">
        <f t="shared" si="61"/>
        <v>0</v>
      </c>
      <c r="J327" s="57">
        <f t="shared" si="62"/>
        <v>0</v>
      </c>
      <c r="K327" s="57">
        <f t="shared" si="63"/>
        <v>0</v>
      </c>
      <c r="L327" s="57">
        <f t="shared" si="64"/>
        <v>0</v>
      </c>
      <c r="M327" s="57">
        <f t="shared" ca="1" si="56"/>
        <v>-4.1691053753705959E-3</v>
      </c>
      <c r="N327" s="57">
        <f t="shared" ca="1" si="65"/>
        <v>0</v>
      </c>
      <c r="O327" s="136">
        <f t="shared" ca="1" si="66"/>
        <v>0</v>
      </c>
      <c r="P327" s="57">
        <f t="shared" ca="1" si="67"/>
        <v>0</v>
      </c>
      <c r="Q327" s="57">
        <f t="shared" ca="1" si="68"/>
        <v>0</v>
      </c>
      <c r="R327" s="16">
        <f t="shared" ca="1" si="57"/>
        <v>4.1691053753705959E-3</v>
      </c>
    </row>
    <row r="328" spans="1:18" x14ac:dyDescent="0.2">
      <c r="A328" s="116"/>
      <c r="B328" s="116"/>
      <c r="C328" s="116"/>
      <c r="D328" s="117">
        <f t="shared" si="58"/>
        <v>0</v>
      </c>
      <c r="E328" s="117">
        <f t="shared" si="58"/>
        <v>0</v>
      </c>
      <c r="F328" s="57">
        <f t="shared" si="59"/>
        <v>0</v>
      </c>
      <c r="G328" s="57">
        <f t="shared" si="59"/>
        <v>0</v>
      </c>
      <c r="H328" s="57">
        <f t="shared" si="60"/>
        <v>0</v>
      </c>
      <c r="I328" s="57">
        <f t="shared" si="61"/>
        <v>0</v>
      </c>
      <c r="J328" s="57">
        <f t="shared" si="62"/>
        <v>0</v>
      </c>
      <c r="K328" s="57">
        <f t="shared" si="63"/>
        <v>0</v>
      </c>
      <c r="L328" s="57">
        <f t="shared" si="64"/>
        <v>0</v>
      </c>
      <c r="M328" s="57">
        <f t="shared" ca="1" si="56"/>
        <v>-4.1691053753705959E-3</v>
      </c>
      <c r="N328" s="57">
        <f t="shared" ca="1" si="65"/>
        <v>0</v>
      </c>
      <c r="O328" s="136">
        <f t="shared" ca="1" si="66"/>
        <v>0</v>
      </c>
      <c r="P328" s="57">
        <f t="shared" ca="1" si="67"/>
        <v>0</v>
      </c>
      <c r="Q328" s="57">
        <f t="shared" ca="1" si="68"/>
        <v>0</v>
      </c>
      <c r="R328" s="16">
        <f t="shared" ca="1" si="57"/>
        <v>4.1691053753705959E-3</v>
      </c>
    </row>
    <row r="329" spans="1:18" x14ac:dyDescent="0.2">
      <c r="A329" s="116"/>
      <c r="B329" s="116"/>
      <c r="C329" s="116"/>
      <c r="D329" s="117">
        <f t="shared" si="58"/>
        <v>0</v>
      </c>
      <c r="E329" s="117">
        <f t="shared" si="58"/>
        <v>0</v>
      </c>
      <c r="F329" s="57">
        <f t="shared" si="59"/>
        <v>0</v>
      </c>
      <c r="G329" s="57">
        <f t="shared" si="59"/>
        <v>0</v>
      </c>
      <c r="H329" s="57">
        <f t="shared" si="60"/>
        <v>0</v>
      </c>
      <c r="I329" s="57">
        <f t="shared" si="61"/>
        <v>0</v>
      </c>
      <c r="J329" s="57">
        <f t="shared" si="62"/>
        <v>0</v>
      </c>
      <c r="K329" s="57">
        <f t="shared" si="63"/>
        <v>0</v>
      </c>
      <c r="L329" s="57">
        <f t="shared" si="64"/>
        <v>0</v>
      </c>
      <c r="M329" s="57">
        <f t="shared" ca="1" si="56"/>
        <v>-4.1691053753705959E-3</v>
      </c>
      <c r="N329" s="57">
        <f t="shared" ca="1" si="65"/>
        <v>0</v>
      </c>
      <c r="O329" s="136">
        <f t="shared" ca="1" si="66"/>
        <v>0</v>
      </c>
      <c r="P329" s="57">
        <f t="shared" ca="1" si="67"/>
        <v>0</v>
      </c>
      <c r="Q329" s="57">
        <f t="shared" ca="1" si="68"/>
        <v>0</v>
      </c>
      <c r="R329" s="16">
        <f t="shared" ca="1" si="57"/>
        <v>4.1691053753705959E-3</v>
      </c>
    </row>
    <row r="330" spans="1:18" x14ac:dyDescent="0.2">
      <c r="A330" s="116"/>
      <c r="B330" s="116"/>
      <c r="C330" s="116"/>
      <c r="D330" s="117">
        <f t="shared" si="58"/>
        <v>0</v>
      </c>
      <c r="E330" s="117">
        <f t="shared" si="58"/>
        <v>0</v>
      </c>
      <c r="F330" s="57">
        <f t="shared" si="59"/>
        <v>0</v>
      </c>
      <c r="G330" s="57">
        <f t="shared" si="59"/>
        <v>0</v>
      </c>
      <c r="H330" s="57">
        <f t="shared" si="60"/>
        <v>0</v>
      </c>
      <c r="I330" s="57">
        <f t="shared" si="61"/>
        <v>0</v>
      </c>
      <c r="J330" s="57">
        <f t="shared" si="62"/>
        <v>0</v>
      </c>
      <c r="K330" s="57">
        <f t="shared" si="63"/>
        <v>0</v>
      </c>
      <c r="L330" s="57">
        <f t="shared" si="64"/>
        <v>0</v>
      </c>
      <c r="M330" s="57">
        <f t="shared" ca="1" si="56"/>
        <v>-4.1691053753705959E-3</v>
      </c>
      <c r="N330" s="57">
        <f t="shared" ca="1" si="65"/>
        <v>0</v>
      </c>
      <c r="O330" s="136">
        <f t="shared" ca="1" si="66"/>
        <v>0</v>
      </c>
      <c r="P330" s="57">
        <f t="shared" ca="1" si="67"/>
        <v>0</v>
      </c>
      <c r="Q330" s="57">
        <f t="shared" ca="1" si="68"/>
        <v>0</v>
      </c>
      <c r="R330" s="16">
        <f t="shared" ca="1" si="57"/>
        <v>4.1691053753705959E-3</v>
      </c>
    </row>
    <row r="331" spans="1:18" x14ac:dyDescent="0.2">
      <c r="A331" s="116"/>
      <c r="B331" s="116"/>
      <c r="C331" s="116"/>
      <c r="D331" s="117">
        <f t="shared" si="58"/>
        <v>0</v>
      </c>
      <c r="E331" s="117">
        <f t="shared" si="58"/>
        <v>0</v>
      </c>
      <c r="F331" s="57">
        <f t="shared" si="59"/>
        <v>0</v>
      </c>
      <c r="G331" s="57">
        <f t="shared" si="59"/>
        <v>0</v>
      </c>
      <c r="H331" s="57">
        <f t="shared" si="60"/>
        <v>0</v>
      </c>
      <c r="I331" s="57">
        <f t="shared" si="61"/>
        <v>0</v>
      </c>
      <c r="J331" s="57">
        <f t="shared" si="62"/>
        <v>0</v>
      </c>
      <c r="K331" s="57">
        <f t="shared" si="63"/>
        <v>0</v>
      </c>
      <c r="L331" s="57">
        <f t="shared" si="64"/>
        <v>0</v>
      </c>
      <c r="M331" s="57">
        <f t="shared" ca="1" si="56"/>
        <v>-4.1691053753705959E-3</v>
      </c>
      <c r="N331" s="57">
        <f t="shared" ca="1" si="65"/>
        <v>0</v>
      </c>
      <c r="O331" s="136">
        <f t="shared" ca="1" si="66"/>
        <v>0</v>
      </c>
      <c r="P331" s="57">
        <f t="shared" ca="1" si="67"/>
        <v>0</v>
      </c>
      <c r="Q331" s="57">
        <f t="shared" ca="1" si="68"/>
        <v>0</v>
      </c>
      <c r="R331" s="16">
        <f t="shared" ca="1" si="57"/>
        <v>4.1691053753705959E-3</v>
      </c>
    </row>
    <row r="332" spans="1:18" x14ac:dyDescent="0.2">
      <c r="A332" s="116"/>
      <c r="B332" s="116"/>
      <c r="C332" s="116"/>
      <c r="D332" s="117">
        <f t="shared" si="58"/>
        <v>0</v>
      </c>
      <c r="E332" s="117">
        <f t="shared" si="58"/>
        <v>0</v>
      </c>
      <c r="F332" s="57">
        <f t="shared" si="59"/>
        <v>0</v>
      </c>
      <c r="G332" s="57">
        <f t="shared" si="59"/>
        <v>0</v>
      </c>
      <c r="H332" s="57">
        <f t="shared" si="60"/>
        <v>0</v>
      </c>
      <c r="I332" s="57">
        <f t="shared" si="61"/>
        <v>0</v>
      </c>
      <c r="J332" s="57">
        <f t="shared" si="62"/>
        <v>0</v>
      </c>
      <c r="K332" s="57">
        <f t="shared" si="63"/>
        <v>0</v>
      </c>
      <c r="L332" s="57">
        <f t="shared" si="64"/>
        <v>0</v>
      </c>
      <c r="M332" s="57">
        <f t="shared" ca="1" si="56"/>
        <v>-4.1691053753705959E-3</v>
      </c>
      <c r="N332" s="57">
        <f t="shared" ca="1" si="65"/>
        <v>0</v>
      </c>
      <c r="O332" s="136">
        <f t="shared" ca="1" si="66"/>
        <v>0</v>
      </c>
      <c r="P332" s="57">
        <f t="shared" ca="1" si="67"/>
        <v>0</v>
      </c>
      <c r="Q332" s="57">
        <f t="shared" ca="1" si="68"/>
        <v>0</v>
      </c>
      <c r="R332" s="16">
        <f t="shared" ca="1" si="57"/>
        <v>4.1691053753705959E-3</v>
      </c>
    </row>
    <row r="333" spans="1:18" x14ac:dyDescent="0.2">
      <c r="A333" s="116"/>
      <c r="B333" s="116"/>
      <c r="C333" s="116"/>
      <c r="D333" s="117">
        <f t="shared" si="58"/>
        <v>0</v>
      </c>
      <c r="E333" s="117">
        <f t="shared" si="58"/>
        <v>0</v>
      </c>
      <c r="F333" s="57">
        <f t="shared" si="59"/>
        <v>0</v>
      </c>
      <c r="G333" s="57">
        <f t="shared" si="59"/>
        <v>0</v>
      </c>
      <c r="H333" s="57">
        <f t="shared" si="60"/>
        <v>0</v>
      </c>
      <c r="I333" s="57">
        <f t="shared" si="61"/>
        <v>0</v>
      </c>
      <c r="J333" s="57">
        <f t="shared" si="62"/>
        <v>0</v>
      </c>
      <c r="K333" s="57">
        <f t="shared" si="63"/>
        <v>0</v>
      </c>
      <c r="L333" s="57">
        <f t="shared" si="64"/>
        <v>0</v>
      </c>
      <c r="M333" s="57">
        <f t="shared" ca="1" si="56"/>
        <v>-4.1691053753705959E-3</v>
      </c>
      <c r="N333" s="57">
        <f t="shared" ca="1" si="65"/>
        <v>0</v>
      </c>
      <c r="O333" s="136">
        <f t="shared" ca="1" si="66"/>
        <v>0</v>
      </c>
      <c r="P333" s="57">
        <f t="shared" ca="1" si="67"/>
        <v>0</v>
      </c>
      <c r="Q333" s="57">
        <f t="shared" ca="1" si="68"/>
        <v>0</v>
      </c>
      <c r="R333" s="16">
        <f t="shared" ca="1" si="57"/>
        <v>4.1691053753705959E-3</v>
      </c>
    </row>
    <row r="334" spans="1:18" x14ac:dyDescent="0.2">
      <c r="A334" s="116"/>
      <c r="B334" s="116"/>
      <c r="C334" s="116"/>
      <c r="D334" s="117">
        <f t="shared" si="58"/>
        <v>0</v>
      </c>
      <c r="E334" s="117">
        <f t="shared" si="58"/>
        <v>0</v>
      </c>
      <c r="F334" s="57">
        <f t="shared" si="59"/>
        <v>0</v>
      </c>
      <c r="G334" s="57">
        <f t="shared" si="59"/>
        <v>0</v>
      </c>
      <c r="H334" s="57">
        <f t="shared" si="60"/>
        <v>0</v>
      </c>
      <c r="I334" s="57">
        <f t="shared" si="61"/>
        <v>0</v>
      </c>
      <c r="J334" s="57">
        <f t="shared" si="62"/>
        <v>0</v>
      </c>
      <c r="K334" s="57">
        <f t="shared" si="63"/>
        <v>0</v>
      </c>
      <c r="L334" s="57">
        <f t="shared" si="64"/>
        <v>0</v>
      </c>
      <c r="M334" s="57">
        <f t="shared" ca="1" si="56"/>
        <v>-4.1691053753705959E-3</v>
      </c>
      <c r="N334" s="57">
        <f t="shared" ca="1" si="65"/>
        <v>0</v>
      </c>
      <c r="O334" s="136">
        <f t="shared" ca="1" si="66"/>
        <v>0</v>
      </c>
      <c r="P334" s="57">
        <f t="shared" ca="1" si="67"/>
        <v>0</v>
      </c>
      <c r="Q334" s="57">
        <f t="shared" ca="1" si="68"/>
        <v>0</v>
      </c>
      <c r="R334" s="16">
        <f t="shared" ca="1" si="57"/>
        <v>4.1691053753705959E-3</v>
      </c>
    </row>
    <row r="335" spans="1:18" x14ac:dyDescent="0.2">
      <c r="A335" s="116"/>
      <c r="B335" s="116"/>
      <c r="C335" s="116"/>
      <c r="D335" s="117">
        <f t="shared" si="58"/>
        <v>0</v>
      </c>
      <c r="E335" s="117">
        <f t="shared" si="58"/>
        <v>0</v>
      </c>
      <c r="F335" s="57">
        <f t="shared" si="59"/>
        <v>0</v>
      </c>
      <c r="G335" s="57">
        <f t="shared" si="59"/>
        <v>0</v>
      </c>
      <c r="H335" s="57">
        <f t="shared" si="60"/>
        <v>0</v>
      </c>
      <c r="I335" s="57">
        <f t="shared" si="61"/>
        <v>0</v>
      </c>
      <c r="J335" s="57">
        <f t="shared" si="62"/>
        <v>0</v>
      </c>
      <c r="K335" s="57">
        <f t="shared" si="63"/>
        <v>0</v>
      </c>
      <c r="L335" s="57">
        <f t="shared" si="64"/>
        <v>0</v>
      </c>
      <c r="M335" s="57">
        <f t="shared" ca="1" si="56"/>
        <v>-4.1691053753705959E-3</v>
      </c>
      <c r="N335" s="57">
        <f t="shared" ca="1" si="65"/>
        <v>0</v>
      </c>
      <c r="O335" s="136">
        <f t="shared" ca="1" si="66"/>
        <v>0</v>
      </c>
      <c r="P335" s="57">
        <f t="shared" ca="1" si="67"/>
        <v>0</v>
      </c>
      <c r="Q335" s="57">
        <f t="shared" ca="1" si="68"/>
        <v>0</v>
      </c>
      <c r="R335" s="16">
        <f t="shared" ca="1" si="57"/>
        <v>4.1691053753705959E-3</v>
      </c>
    </row>
    <row r="336" spans="1:18" x14ac:dyDescent="0.2">
      <c r="A336" s="116"/>
      <c r="B336" s="116"/>
      <c r="C336" s="116"/>
      <c r="D336" s="117">
        <f t="shared" si="58"/>
        <v>0</v>
      </c>
      <c r="E336" s="117">
        <f t="shared" si="58"/>
        <v>0</v>
      </c>
      <c r="F336" s="57">
        <f t="shared" si="59"/>
        <v>0</v>
      </c>
      <c r="G336" s="57">
        <f t="shared" si="59"/>
        <v>0</v>
      </c>
      <c r="H336" s="57">
        <f t="shared" si="60"/>
        <v>0</v>
      </c>
      <c r="I336" s="57">
        <f t="shared" si="61"/>
        <v>0</v>
      </c>
      <c r="J336" s="57">
        <f t="shared" si="62"/>
        <v>0</v>
      </c>
      <c r="K336" s="57">
        <f t="shared" si="63"/>
        <v>0</v>
      </c>
      <c r="L336" s="57">
        <f t="shared" si="64"/>
        <v>0</v>
      </c>
      <c r="M336" s="57">
        <f t="shared" ca="1" si="56"/>
        <v>-4.1691053753705959E-3</v>
      </c>
      <c r="N336" s="57">
        <f t="shared" ca="1" si="65"/>
        <v>0</v>
      </c>
      <c r="O336" s="136">
        <f t="shared" ca="1" si="66"/>
        <v>0</v>
      </c>
      <c r="P336" s="57">
        <f t="shared" ca="1" si="67"/>
        <v>0</v>
      </c>
      <c r="Q336" s="57">
        <f t="shared" ca="1" si="68"/>
        <v>0</v>
      </c>
      <c r="R336" s="16">
        <f t="shared" ca="1" si="57"/>
        <v>4.1691053753705959E-3</v>
      </c>
    </row>
    <row r="337" spans="1:18" x14ac:dyDescent="0.2">
      <c r="A337" s="116"/>
      <c r="B337" s="116"/>
      <c r="C337" s="116"/>
      <c r="D337" s="117">
        <f t="shared" si="58"/>
        <v>0</v>
      </c>
      <c r="E337" s="117">
        <f t="shared" si="58"/>
        <v>0</v>
      </c>
      <c r="F337" s="57">
        <f t="shared" si="59"/>
        <v>0</v>
      </c>
      <c r="G337" s="57">
        <f t="shared" si="59"/>
        <v>0</v>
      </c>
      <c r="H337" s="57">
        <f t="shared" si="60"/>
        <v>0</v>
      </c>
      <c r="I337" s="57">
        <f t="shared" si="61"/>
        <v>0</v>
      </c>
      <c r="J337" s="57">
        <f t="shared" si="62"/>
        <v>0</v>
      </c>
      <c r="K337" s="57">
        <f t="shared" si="63"/>
        <v>0</v>
      </c>
      <c r="L337" s="57">
        <f t="shared" si="64"/>
        <v>0</v>
      </c>
      <c r="M337" s="57">
        <f t="shared" ca="1" si="56"/>
        <v>-4.1691053753705959E-3</v>
      </c>
      <c r="N337" s="57">
        <f t="shared" ca="1" si="65"/>
        <v>0</v>
      </c>
      <c r="O337" s="136">
        <f t="shared" ca="1" si="66"/>
        <v>0</v>
      </c>
      <c r="P337" s="57">
        <f t="shared" ca="1" si="67"/>
        <v>0</v>
      </c>
      <c r="Q337" s="57">
        <f t="shared" ca="1" si="68"/>
        <v>0</v>
      </c>
      <c r="R337" s="16">
        <f t="shared" ca="1" si="57"/>
        <v>4.1691053753705959E-3</v>
      </c>
    </row>
    <row r="338" spans="1:18" x14ac:dyDescent="0.2">
      <c r="A338" s="116"/>
      <c r="B338" s="116"/>
      <c r="C338" s="116"/>
      <c r="D338" s="117">
        <f t="shared" si="58"/>
        <v>0</v>
      </c>
      <c r="E338" s="117">
        <f t="shared" si="58"/>
        <v>0</v>
      </c>
      <c r="F338" s="57">
        <f t="shared" si="59"/>
        <v>0</v>
      </c>
      <c r="G338" s="57">
        <f t="shared" si="59"/>
        <v>0</v>
      </c>
      <c r="H338" s="57">
        <f t="shared" si="60"/>
        <v>0</v>
      </c>
      <c r="I338" s="57">
        <f t="shared" si="61"/>
        <v>0</v>
      </c>
      <c r="J338" s="57">
        <f t="shared" si="62"/>
        <v>0</v>
      </c>
      <c r="K338" s="57">
        <f t="shared" si="63"/>
        <v>0</v>
      </c>
      <c r="L338" s="57">
        <f t="shared" si="64"/>
        <v>0</v>
      </c>
      <c r="M338" s="57">
        <f t="shared" ca="1" si="56"/>
        <v>-4.1691053753705959E-3</v>
      </c>
      <c r="N338" s="57">
        <f t="shared" ca="1" si="65"/>
        <v>0</v>
      </c>
      <c r="O338" s="136">
        <f t="shared" ca="1" si="66"/>
        <v>0</v>
      </c>
      <c r="P338" s="57">
        <f t="shared" ca="1" si="67"/>
        <v>0</v>
      </c>
      <c r="Q338" s="57">
        <f t="shared" ca="1" si="68"/>
        <v>0</v>
      </c>
      <c r="R338" s="16">
        <f t="shared" ca="1" si="57"/>
        <v>4.1691053753705959E-3</v>
      </c>
    </row>
    <row r="339" spans="1:18" x14ac:dyDescent="0.2">
      <c r="A339" s="116"/>
      <c r="B339" s="116"/>
      <c r="C339" s="116"/>
      <c r="D339" s="117">
        <f>A339/A$18</f>
        <v>0</v>
      </c>
      <c r="E339" s="117">
        <f>B339/B$18</f>
        <v>0</v>
      </c>
      <c r="F339" s="57">
        <f>$C339*D339</f>
        <v>0</v>
      </c>
      <c r="G339" s="57">
        <f>$C339*E339</f>
        <v>0</v>
      </c>
      <c r="H339" s="57">
        <f>C339*D339*D339</f>
        <v>0</v>
      </c>
      <c r="I339" s="57">
        <f>C339*D339*D339*D339</f>
        <v>0</v>
      </c>
      <c r="J339" s="57">
        <f>C339*D339*D339*D339*D339</f>
        <v>0</v>
      </c>
      <c r="K339" s="57">
        <f>C339*E339*D339</f>
        <v>0</v>
      </c>
      <c r="L339" s="57">
        <f>C339*E339*D339*D339</f>
        <v>0</v>
      </c>
      <c r="M339" s="57">
        <f t="shared" ca="1" si="56"/>
        <v>-4.1691053753705959E-3</v>
      </c>
      <c r="N339" s="57">
        <f ca="1">C339*(M339-E339)^2</f>
        <v>0</v>
      </c>
      <c r="O339" s="136">
        <f ca="1">(C339*O$1-O$2*F339+O$3*H339)^2</f>
        <v>0</v>
      </c>
      <c r="P339" s="57">
        <f ca="1">(-C339*O$2+O$4*F339-O$5*H339)^2</f>
        <v>0</v>
      </c>
      <c r="Q339" s="57">
        <f ca="1">+(C339*O$3-F339*O$5+H339*O$6)^2</f>
        <v>0</v>
      </c>
      <c r="R339" s="16">
        <f t="shared" ca="1" si="57"/>
        <v>4.1691053753705959E-3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101"/>
  <sheetViews>
    <sheetView topLeftCell="A127" workbookViewId="0">
      <selection activeCell="A150" sqref="A150:D162"/>
    </sheetView>
  </sheetViews>
  <sheetFormatPr defaultRowHeight="12.75" x14ac:dyDescent="0.2"/>
  <cols>
    <col min="1" max="1" width="19.7109375" style="73" customWidth="1"/>
    <col min="2" max="2" width="4.42578125" style="16" customWidth="1"/>
    <col min="3" max="3" width="12.7109375" style="73" customWidth="1"/>
    <col min="4" max="4" width="5.42578125" style="16" customWidth="1"/>
    <col min="5" max="5" width="14.85546875" style="16" customWidth="1"/>
    <col min="6" max="6" width="9.140625" style="16"/>
    <col min="7" max="7" width="12" style="16" customWidth="1"/>
    <col min="8" max="8" width="14.140625" style="73" customWidth="1"/>
    <col min="9" max="9" width="22.5703125" style="16" customWidth="1"/>
    <col min="10" max="10" width="25.140625" style="16" customWidth="1"/>
    <col min="11" max="11" width="15.7109375" style="16" customWidth="1"/>
    <col min="12" max="12" width="14.140625" style="16" customWidth="1"/>
    <col min="13" max="13" width="9.5703125" style="16" customWidth="1"/>
    <col min="14" max="14" width="14.140625" style="16" customWidth="1"/>
    <col min="15" max="15" width="23.42578125" style="16" customWidth="1"/>
    <col min="16" max="16" width="16.5703125" style="16" customWidth="1"/>
    <col min="17" max="17" width="41" style="16" customWidth="1"/>
    <col min="18" max="16384" width="9.140625" style="16"/>
  </cols>
  <sheetData>
    <row r="1" spans="1:16" ht="15.75" x14ac:dyDescent="0.25">
      <c r="A1" s="287" t="s">
        <v>383</v>
      </c>
      <c r="I1" s="288" t="s">
        <v>160</v>
      </c>
      <c r="J1" s="248" t="s">
        <v>370</v>
      </c>
    </row>
    <row r="2" spans="1:16" x14ac:dyDescent="0.2">
      <c r="I2" s="289" t="s">
        <v>171</v>
      </c>
      <c r="J2" s="252" t="s">
        <v>369</v>
      </c>
    </row>
    <row r="3" spans="1:16" x14ac:dyDescent="0.2">
      <c r="A3" s="290" t="s">
        <v>384</v>
      </c>
      <c r="I3" s="289" t="s">
        <v>175</v>
      </c>
      <c r="J3" s="252" t="s">
        <v>264</v>
      </c>
    </row>
    <row r="4" spans="1:16" x14ac:dyDescent="0.2">
      <c r="I4" s="289" t="s">
        <v>189</v>
      </c>
      <c r="J4" s="252" t="s">
        <v>264</v>
      </c>
    </row>
    <row r="5" spans="1:16" ht="13.5" thickBot="1" x14ac:dyDescent="0.25">
      <c r="I5" s="291" t="s">
        <v>229</v>
      </c>
      <c r="J5" s="267" t="s">
        <v>139</v>
      </c>
    </row>
    <row r="10" spans="1:16" ht="13.5" thickBot="1" x14ac:dyDescent="0.25"/>
    <row r="11" spans="1:16" ht="12.75" customHeight="1" thickBot="1" x14ac:dyDescent="0.25">
      <c r="A11" s="73" t="str">
        <f t="shared" ref="A11:A42" si="0">P11</f>
        <v> MVS 2.164 </v>
      </c>
      <c r="B11" s="20" t="str">
        <f t="shared" ref="B11:B42" si="1">IF(H11=INT(H11),"I","II")</f>
        <v>I</v>
      </c>
      <c r="C11" s="73">
        <f t="shared" ref="C11:C42" si="2">1*G11</f>
        <v>38383.711000000003</v>
      </c>
      <c r="D11" s="16" t="str">
        <f t="shared" ref="D11:D42" si="3">VLOOKUP(F11,I$1:J$5,2,FALSE)</f>
        <v>vis</v>
      </c>
      <c r="E11" s="292">
        <f>VLOOKUP(C11,'Active 1'!C$21:E$960,3,FALSE)</f>
        <v>-40799.104934798655</v>
      </c>
      <c r="F11" s="20" t="s">
        <v>229</v>
      </c>
      <c r="G11" s="16" t="str">
        <f t="shared" ref="G11:G42" si="4">MID(I11,3,LEN(I11)-3)</f>
        <v>38383.711</v>
      </c>
      <c r="H11" s="73">
        <f t="shared" ref="H11:H42" si="5">1*K11</f>
        <v>0</v>
      </c>
      <c r="I11" s="293" t="s">
        <v>386</v>
      </c>
      <c r="J11" s="294" t="s">
        <v>387</v>
      </c>
      <c r="K11" s="293">
        <v>0</v>
      </c>
      <c r="L11" s="293" t="s">
        <v>388</v>
      </c>
      <c r="M11" s="294" t="s">
        <v>385</v>
      </c>
      <c r="N11" s="294"/>
      <c r="O11" s="295" t="s">
        <v>389</v>
      </c>
      <c r="P11" s="295" t="s">
        <v>390</v>
      </c>
    </row>
    <row r="12" spans="1:16" ht="12.75" customHeight="1" thickBot="1" x14ac:dyDescent="0.25">
      <c r="A12" s="73" t="str">
        <f t="shared" si="0"/>
        <v> MVS 2.164 </v>
      </c>
      <c r="B12" s="20" t="str">
        <f t="shared" si="1"/>
        <v>I</v>
      </c>
      <c r="C12" s="73">
        <f t="shared" si="2"/>
        <v>38462.474000000002</v>
      </c>
      <c r="D12" s="16" t="str">
        <f t="shared" si="3"/>
        <v>vis</v>
      </c>
      <c r="E12" s="292">
        <f>VLOOKUP(C12,'Active 1'!C$21:E$960,3,FALSE)</f>
        <v>-40552.067531543595</v>
      </c>
      <c r="F12" s="20" t="s">
        <v>229</v>
      </c>
      <c r="G12" s="16" t="str">
        <f t="shared" si="4"/>
        <v>38462.474</v>
      </c>
      <c r="H12" s="73">
        <f t="shared" si="5"/>
        <v>247</v>
      </c>
      <c r="I12" s="293" t="s">
        <v>391</v>
      </c>
      <c r="J12" s="294" t="s">
        <v>392</v>
      </c>
      <c r="K12" s="293">
        <v>247</v>
      </c>
      <c r="L12" s="293" t="s">
        <v>393</v>
      </c>
      <c r="M12" s="294" t="s">
        <v>385</v>
      </c>
      <c r="N12" s="294"/>
      <c r="O12" s="295" t="s">
        <v>389</v>
      </c>
      <c r="P12" s="295" t="s">
        <v>390</v>
      </c>
    </row>
    <row r="13" spans="1:16" ht="12.75" customHeight="1" thickBot="1" x14ac:dyDescent="0.25">
      <c r="A13" s="73" t="str">
        <f t="shared" si="0"/>
        <v> MVS 2.164 </v>
      </c>
      <c r="B13" s="20" t="str">
        <f t="shared" si="1"/>
        <v>I</v>
      </c>
      <c r="C13" s="73">
        <f t="shared" si="2"/>
        <v>38651.544999999998</v>
      </c>
      <c r="D13" s="16" t="str">
        <f t="shared" si="3"/>
        <v>vis</v>
      </c>
      <c r="E13" s="292">
        <f>VLOOKUP(C13,'Active 1'!C$21:E$960,3,FALSE)</f>
        <v>-39959.052932419174</v>
      </c>
      <c r="F13" s="20" t="s">
        <v>229</v>
      </c>
      <c r="G13" s="16" t="str">
        <f t="shared" si="4"/>
        <v>38651.545</v>
      </c>
      <c r="H13" s="73">
        <f t="shared" si="5"/>
        <v>840</v>
      </c>
      <c r="I13" s="293" t="s">
        <v>394</v>
      </c>
      <c r="J13" s="294" t="s">
        <v>395</v>
      </c>
      <c r="K13" s="293">
        <v>840</v>
      </c>
      <c r="L13" s="293" t="s">
        <v>396</v>
      </c>
      <c r="M13" s="294" t="s">
        <v>397</v>
      </c>
      <c r="N13" s="294" t="s">
        <v>398</v>
      </c>
      <c r="O13" s="295" t="s">
        <v>389</v>
      </c>
      <c r="P13" s="295" t="s">
        <v>390</v>
      </c>
    </row>
    <row r="14" spans="1:16" ht="12.75" customHeight="1" thickBot="1" x14ac:dyDescent="0.25">
      <c r="A14" s="73" t="str">
        <f t="shared" si="0"/>
        <v> MVS 2.164 </v>
      </c>
      <c r="B14" s="20" t="str">
        <f t="shared" si="1"/>
        <v>I</v>
      </c>
      <c r="C14" s="73">
        <f t="shared" si="2"/>
        <v>38652.502999999997</v>
      </c>
      <c r="D14" s="16" t="str">
        <f t="shared" si="3"/>
        <v>vis</v>
      </c>
      <c r="E14" s="292">
        <f>VLOOKUP(C14,'Active 1'!C$21:E$960,3,FALSE)</f>
        <v>-39956.048198821954</v>
      </c>
      <c r="F14" s="20" t="s">
        <v>229</v>
      </c>
      <c r="G14" s="16" t="str">
        <f t="shared" si="4"/>
        <v>38652.503</v>
      </c>
      <c r="H14" s="73">
        <f t="shared" si="5"/>
        <v>843</v>
      </c>
      <c r="I14" s="293" t="s">
        <v>399</v>
      </c>
      <c r="J14" s="294" t="s">
        <v>400</v>
      </c>
      <c r="K14" s="293">
        <v>843</v>
      </c>
      <c r="L14" s="293" t="s">
        <v>401</v>
      </c>
      <c r="M14" s="294" t="s">
        <v>397</v>
      </c>
      <c r="N14" s="294" t="s">
        <v>398</v>
      </c>
      <c r="O14" s="295" t="s">
        <v>389</v>
      </c>
      <c r="P14" s="295" t="s">
        <v>390</v>
      </c>
    </row>
    <row r="15" spans="1:16" ht="12.75" customHeight="1" thickBot="1" x14ac:dyDescent="0.25">
      <c r="A15" s="73" t="str">
        <f t="shared" si="0"/>
        <v> BBS 23 </v>
      </c>
      <c r="B15" s="20" t="str">
        <f t="shared" si="1"/>
        <v>I</v>
      </c>
      <c r="C15" s="73">
        <f t="shared" si="2"/>
        <v>42623.392999999996</v>
      </c>
      <c r="D15" s="16" t="str">
        <f t="shared" si="3"/>
        <v>vis</v>
      </c>
      <c r="E15" s="292">
        <f>VLOOKUP(C15,'Active 1'!C$21:E$960,3,FALSE)</f>
        <v>-27501.490167620865</v>
      </c>
      <c r="F15" s="20" t="s">
        <v>229</v>
      </c>
      <c r="G15" s="16" t="str">
        <f t="shared" si="4"/>
        <v>42623.393</v>
      </c>
      <c r="H15" s="73">
        <f t="shared" si="5"/>
        <v>13297</v>
      </c>
      <c r="I15" s="293" t="s">
        <v>402</v>
      </c>
      <c r="J15" s="294" t="s">
        <v>403</v>
      </c>
      <c r="K15" s="293">
        <v>13297</v>
      </c>
      <c r="L15" s="293" t="s">
        <v>404</v>
      </c>
      <c r="M15" s="294" t="s">
        <v>405</v>
      </c>
      <c r="N15" s="294"/>
      <c r="O15" s="295" t="s">
        <v>406</v>
      </c>
      <c r="P15" s="295" t="s">
        <v>407</v>
      </c>
    </row>
    <row r="16" spans="1:16" ht="12.75" customHeight="1" thickBot="1" x14ac:dyDescent="0.25">
      <c r="A16" s="73" t="str">
        <f t="shared" si="0"/>
        <v> BBS 23 </v>
      </c>
      <c r="B16" s="20" t="str">
        <f t="shared" si="1"/>
        <v>I</v>
      </c>
      <c r="C16" s="73">
        <f t="shared" si="2"/>
        <v>42633.421999999999</v>
      </c>
      <c r="D16" s="16" t="str">
        <f t="shared" si="3"/>
        <v>vis</v>
      </c>
      <c r="E16" s="292">
        <f>VLOOKUP(C16,'Active 1'!C$21:E$960,3,FALSE)</f>
        <v>-27470.034558803964</v>
      </c>
      <c r="F16" s="20" t="s">
        <v>229</v>
      </c>
      <c r="G16" s="16" t="str">
        <f t="shared" si="4"/>
        <v>42633.422</v>
      </c>
      <c r="H16" s="73">
        <f t="shared" si="5"/>
        <v>13328</v>
      </c>
      <c r="I16" s="293" t="s">
        <v>408</v>
      </c>
      <c r="J16" s="294" t="s">
        <v>409</v>
      </c>
      <c r="K16" s="293">
        <v>13328</v>
      </c>
      <c r="L16" s="293" t="s">
        <v>410</v>
      </c>
      <c r="M16" s="294" t="s">
        <v>405</v>
      </c>
      <c r="N16" s="294"/>
      <c r="O16" s="295" t="s">
        <v>406</v>
      </c>
      <c r="P16" s="295" t="s">
        <v>407</v>
      </c>
    </row>
    <row r="17" spans="1:16" ht="12.75" customHeight="1" thickBot="1" x14ac:dyDescent="0.25">
      <c r="A17" s="73" t="str">
        <f t="shared" si="0"/>
        <v> BBS 29 </v>
      </c>
      <c r="B17" s="20" t="str">
        <f t="shared" si="1"/>
        <v>I</v>
      </c>
      <c r="C17" s="73">
        <f t="shared" si="2"/>
        <v>43016.353000000003</v>
      </c>
      <c r="D17" s="16" t="str">
        <f t="shared" si="3"/>
        <v>vis</v>
      </c>
      <c r="E17" s="292">
        <f>VLOOKUP(C17,'Active 1'!C$21:E$960,3,FALSE)</f>
        <v>-26268.984829034081</v>
      </c>
      <c r="F17" s="20" t="s">
        <v>229</v>
      </c>
      <c r="G17" s="16" t="str">
        <f t="shared" si="4"/>
        <v>43016.353</v>
      </c>
      <c r="H17" s="73">
        <f t="shared" si="5"/>
        <v>14529</v>
      </c>
      <c r="I17" s="293" t="s">
        <v>411</v>
      </c>
      <c r="J17" s="294" t="s">
        <v>412</v>
      </c>
      <c r="K17" s="293">
        <v>14529</v>
      </c>
      <c r="L17" s="293" t="s">
        <v>413</v>
      </c>
      <c r="M17" s="294" t="s">
        <v>405</v>
      </c>
      <c r="N17" s="294"/>
      <c r="O17" s="295" t="s">
        <v>406</v>
      </c>
      <c r="P17" s="295" t="s">
        <v>414</v>
      </c>
    </row>
    <row r="18" spans="1:16" ht="12.75" customHeight="1" thickBot="1" x14ac:dyDescent="0.25">
      <c r="A18" s="73" t="str">
        <f t="shared" si="0"/>
        <v> BAVR 33.161 </v>
      </c>
      <c r="B18" s="20" t="str">
        <f t="shared" si="1"/>
        <v>II</v>
      </c>
      <c r="C18" s="73">
        <f t="shared" si="2"/>
        <v>46001.408000000003</v>
      </c>
      <c r="D18" s="16" t="str">
        <f t="shared" si="3"/>
        <v>vis</v>
      </c>
      <c r="E18" s="292">
        <f>VLOOKUP(C18,'Active 1'!C$21:E$960,3,FALSE)</f>
        <v>-16906.463902031075</v>
      </c>
      <c r="F18" s="20" t="s">
        <v>229</v>
      </c>
      <c r="G18" s="16" t="str">
        <f t="shared" si="4"/>
        <v>46001.408</v>
      </c>
      <c r="H18" s="73">
        <f t="shared" si="5"/>
        <v>23890.5</v>
      </c>
      <c r="I18" s="293" t="s">
        <v>420</v>
      </c>
      <c r="J18" s="294" t="s">
        <v>421</v>
      </c>
      <c r="K18" s="293">
        <v>23890.5</v>
      </c>
      <c r="L18" s="293" t="s">
        <v>422</v>
      </c>
      <c r="M18" s="294" t="s">
        <v>405</v>
      </c>
      <c r="N18" s="294"/>
      <c r="O18" s="295" t="s">
        <v>423</v>
      </c>
      <c r="P18" s="295" t="s">
        <v>424</v>
      </c>
    </row>
    <row r="19" spans="1:16" ht="12.75" customHeight="1" thickBot="1" x14ac:dyDescent="0.25">
      <c r="A19" s="73" t="str">
        <f t="shared" si="0"/>
        <v> BAVR 33.161 </v>
      </c>
      <c r="B19" s="20" t="str">
        <f t="shared" si="1"/>
        <v>I</v>
      </c>
      <c r="C19" s="73">
        <f t="shared" si="2"/>
        <v>46006.671999999999</v>
      </c>
      <c r="D19" s="16" t="str">
        <f t="shared" si="3"/>
        <v>vis</v>
      </c>
      <c r="E19" s="292">
        <f>VLOOKUP(C19,'Active 1'!C$21:E$960,3,FALSE)</f>
        <v>-16889.953549572005</v>
      </c>
      <c r="F19" s="20" t="s">
        <v>229</v>
      </c>
      <c r="G19" s="16" t="str">
        <f t="shared" si="4"/>
        <v>46006.672</v>
      </c>
      <c r="H19" s="73">
        <f t="shared" si="5"/>
        <v>23907</v>
      </c>
      <c r="I19" s="293" t="s">
        <v>425</v>
      </c>
      <c r="J19" s="294" t="s">
        <v>426</v>
      </c>
      <c r="K19" s="293">
        <v>23907</v>
      </c>
      <c r="L19" s="293" t="s">
        <v>427</v>
      </c>
      <c r="M19" s="294" t="s">
        <v>405</v>
      </c>
      <c r="N19" s="294"/>
      <c r="O19" s="295" t="s">
        <v>423</v>
      </c>
      <c r="P19" s="295" t="s">
        <v>424</v>
      </c>
    </row>
    <row r="20" spans="1:16" ht="12.75" customHeight="1" thickBot="1" x14ac:dyDescent="0.25">
      <c r="A20" s="73" t="str">
        <f t="shared" si="0"/>
        <v> BAVR 33.161 </v>
      </c>
      <c r="B20" s="20" t="str">
        <f t="shared" si="1"/>
        <v>I</v>
      </c>
      <c r="C20" s="73">
        <f t="shared" si="2"/>
        <v>46007.305999999997</v>
      </c>
      <c r="D20" s="16" t="str">
        <f t="shared" si="3"/>
        <v>vis</v>
      </c>
      <c r="E20" s="292">
        <f>VLOOKUP(C20,'Active 1'!C$21:E$960,3,FALSE)</f>
        <v>-16887.965030677813</v>
      </c>
      <c r="F20" s="20" t="s">
        <v>229</v>
      </c>
      <c r="G20" s="16" t="str">
        <f t="shared" si="4"/>
        <v>46007.306</v>
      </c>
      <c r="H20" s="73">
        <f t="shared" si="5"/>
        <v>23909</v>
      </c>
      <c r="I20" s="293" t="s">
        <v>428</v>
      </c>
      <c r="J20" s="294" t="s">
        <v>429</v>
      </c>
      <c r="K20" s="293">
        <v>23909</v>
      </c>
      <c r="L20" s="293" t="s">
        <v>430</v>
      </c>
      <c r="M20" s="294" t="s">
        <v>405</v>
      </c>
      <c r="N20" s="294"/>
      <c r="O20" s="295" t="s">
        <v>423</v>
      </c>
      <c r="P20" s="295" t="s">
        <v>424</v>
      </c>
    </row>
    <row r="21" spans="1:16" ht="12.75" customHeight="1" thickBot="1" x14ac:dyDescent="0.25">
      <c r="A21" s="73" t="str">
        <f t="shared" si="0"/>
        <v>BAVM 39 </v>
      </c>
      <c r="B21" s="20" t="str">
        <f t="shared" si="1"/>
        <v>I</v>
      </c>
      <c r="C21" s="73">
        <f t="shared" si="2"/>
        <v>46102.322999999997</v>
      </c>
      <c r="D21" s="16" t="str">
        <f t="shared" si="3"/>
        <v>vis</v>
      </c>
      <c r="E21" s="292">
        <f>VLOOKUP(C21,'Active 1'!C$21:E$960,3,FALSE)</f>
        <v>-16589.947523154151</v>
      </c>
      <c r="F21" s="20" t="s">
        <v>229</v>
      </c>
      <c r="G21" s="16" t="str">
        <f t="shared" si="4"/>
        <v>46102.323</v>
      </c>
      <c r="H21" s="73">
        <f t="shared" si="5"/>
        <v>24207</v>
      </c>
      <c r="I21" s="293" t="s">
        <v>431</v>
      </c>
      <c r="J21" s="294" t="s">
        <v>432</v>
      </c>
      <c r="K21" s="293">
        <v>24207</v>
      </c>
      <c r="L21" s="293" t="s">
        <v>430</v>
      </c>
      <c r="M21" s="294" t="s">
        <v>405</v>
      </c>
      <c r="N21" s="294"/>
      <c r="O21" s="295" t="s">
        <v>433</v>
      </c>
      <c r="P21" s="296" t="s">
        <v>434</v>
      </c>
    </row>
    <row r="22" spans="1:16" ht="12.75" customHeight="1" thickBot="1" x14ac:dyDescent="0.25">
      <c r="A22" s="73" t="str">
        <f t="shared" si="0"/>
        <v>BAVM 39 </v>
      </c>
      <c r="B22" s="20" t="str">
        <f t="shared" si="1"/>
        <v>I</v>
      </c>
      <c r="C22" s="73">
        <f t="shared" si="2"/>
        <v>46107.411999999997</v>
      </c>
      <c r="D22" s="16" t="str">
        <f t="shared" si="3"/>
        <v>vis</v>
      </c>
      <c r="E22" s="292">
        <f>VLOOKUP(C22,'Active 1'!C$21:E$960,3,FALSE)</f>
        <v>-16573.986052093311</v>
      </c>
      <c r="F22" s="20" t="s">
        <v>229</v>
      </c>
      <c r="G22" s="16" t="str">
        <f t="shared" si="4"/>
        <v>46107.412</v>
      </c>
      <c r="H22" s="73">
        <f t="shared" si="5"/>
        <v>24223</v>
      </c>
      <c r="I22" s="293" t="s">
        <v>435</v>
      </c>
      <c r="J22" s="294" t="s">
        <v>436</v>
      </c>
      <c r="K22" s="293">
        <v>24223</v>
      </c>
      <c r="L22" s="293" t="s">
        <v>437</v>
      </c>
      <c r="M22" s="294" t="s">
        <v>405</v>
      </c>
      <c r="N22" s="294"/>
      <c r="O22" s="295" t="s">
        <v>433</v>
      </c>
      <c r="P22" s="296" t="s">
        <v>434</v>
      </c>
    </row>
    <row r="23" spans="1:16" ht="12.75" customHeight="1" thickBot="1" x14ac:dyDescent="0.25">
      <c r="A23" s="73" t="str">
        <f t="shared" si="0"/>
        <v>BAVM 39 </v>
      </c>
      <c r="B23" s="20" t="str">
        <f t="shared" si="1"/>
        <v>I</v>
      </c>
      <c r="C23" s="73">
        <f t="shared" si="2"/>
        <v>46108.368999999999</v>
      </c>
      <c r="D23" s="16" t="str">
        <f t="shared" si="3"/>
        <v>vis</v>
      </c>
      <c r="E23" s="292">
        <f>VLOOKUP(C23,'Active 1'!C$21:E$960,3,FALSE)</f>
        <v>-16570.98445496121</v>
      </c>
      <c r="F23" s="20" t="s">
        <v>229</v>
      </c>
      <c r="G23" s="16" t="str">
        <f t="shared" si="4"/>
        <v>46108.369</v>
      </c>
      <c r="H23" s="73">
        <f t="shared" si="5"/>
        <v>24226</v>
      </c>
      <c r="I23" s="293" t="s">
        <v>438</v>
      </c>
      <c r="J23" s="294" t="s">
        <v>439</v>
      </c>
      <c r="K23" s="293">
        <v>24226</v>
      </c>
      <c r="L23" s="293" t="s">
        <v>440</v>
      </c>
      <c r="M23" s="294" t="s">
        <v>405</v>
      </c>
      <c r="N23" s="294"/>
      <c r="O23" s="295" t="s">
        <v>433</v>
      </c>
      <c r="P23" s="296" t="s">
        <v>434</v>
      </c>
    </row>
    <row r="24" spans="1:16" ht="12.75" customHeight="1" thickBot="1" x14ac:dyDescent="0.25">
      <c r="A24" s="73" t="str">
        <f t="shared" si="0"/>
        <v>BAVM 39 </v>
      </c>
      <c r="B24" s="20" t="str">
        <f t="shared" si="1"/>
        <v>I</v>
      </c>
      <c r="C24" s="73">
        <f t="shared" si="2"/>
        <v>46109.324999999997</v>
      </c>
      <c r="D24" s="16" t="str">
        <f t="shared" si="3"/>
        <v>vis</v>
      </c>
      <c r="E24" s="292">
        <f>VLOOKUP(C24,'Active 1'!C$21:E$960,3,FALSE)</f>
        <v>-16567.985994294257</v>
      </c>
      <c r="F24" s="20" t="s">
        <v>229</v>
      </c>
      <c r="G24" s="16" t="str">
        <f t="shared" si="4"/>
        <v>46109.325</v>
      </c>
      <c r="H24" s="73">
        <f t="shared" si="5"/>
        <v>24229</v>
      </c>
      <c r="I24" s="293" t="s">
        <v>441</v>
      </c>
      <c r="J24" s="294" t="s">
        <v>442</v>
      </c>
      <c r="K24" s="293">
        <v>24229</v>
      </c>
      <c r="L24" s="293" t="s">
        <v>437</v>
      </c>
      <c r="M24" s="294" t="s">
        <v>405</v>
      </c>
      <c r="N24" s="294"/>
      <c r="O24" s="295" t="s">
        <v>433</v>
      </c>
      <c r="P24" s="296" t="s">
        <v>434</v>
      </c>
    </row>
    <row r="25" spans="1:16" ht="12.75" customHeight="1" thickBot="1" x14ac:dyDescent="0.25">
      <c r="A25" s="73" t="str">
        <f t="shared" si="0"/>
        <v>BAVM 39 </v>
      </c>
      <c r="B25" s="20" t="str">
        <f t="shared" si="1"/>
        <v>I</v>
      </c>
      <c r="C25" s="73">
        <f t="shared" si="2"/>
        <v>46110.281000000003</v>
      </c>
      <c r="D25" s="16" t="str">
        <f t="shared" si="3"/>
        <v>vis</v>
      </c>
      <c r="E25" s="292">
        <f>VLOOKUP(C25,'Active 1'!C$21:E$960,3,FALSE)</f>
        <v>-16564.987533627278</v>
      </c>
      <c r="F25" s="20" t="s">
        <v>229</v>
      </c>
      <c r="G25" s="16" t="str">
        <f t="shared" si="4"/>
        <v>46110.281</v>
      </c>
      <c r="H25" s="73">
        <f t="shared" si="5"/>
        <v>24232</v>
      </c>
      <c r="I25" s="293" t="s">
        <v>443</v>
      </c>
      <c r="J25" s="294" t="s">
        <v>444</v>
      </c>
      <c r="K25" s="293">
        <v>24232</v>
      </c>
      <c r="L25" s="293" t="s">
        <v>437</v>
      </c>
      <c r="M25" s="294" t="s">
        <v>405</v>
      </c>
      <c r="N25" s="294"/>
      <c r="O25" s="295" t="s">
        <v>433</v>
      </c>
      <c r="P25" s="296" t="s">
        <v>434</v>
      </c>
    </row>
    <row r="26" spans="1:16" ht="12.75" customHeight="1" thickBot="1" x14ac:dyDescent="0.25">
      <c r="A26" s="73" t="str">
        <f t="shared" si="0"/>
        <v>BAVM 56 </v>
      </c>
      <c r="B26" s="20" t="str">
        <f t="shared" si="1"/>
        <v>II</v>
      </c>
      <c r="C26" s="73">
        <f t="shared" si="2"/>
        <v>47689.447</v>
      </c>
      <c r="D26" s="16" t="str">
        <f t="shared" si="3"/>
        <v>vis</v>
      </c>
      <c r="E26" s="292">
        <f>VLOOKUP(C26,'Active 1'!C$21:E$960,3,FALSE)</f>
        <v>-11611.98843571732</v>
      </c>
      <c r="F26" s="20" t="s">
        <v>229</v>
      </c>
      <c r="G26" s="16" t="str">
        <f t="shared" si="4"/>
        <v>47689.447</v>
      </c>
      <c r="H26" s="73">
        <f t="shared" si="5"/>
        <v>29184.5</v>
      </c>
      <c r="I26" s="293" t="s">
        <v>445</v>
      </c>
      <c r="J26" s="294" t="s">
        <v>446</v>
      </c>
      <c r="K26" s="293">
        <v>29184.5</v>
      </c>
      <c r="L26" s="293" t="s">
        <v>447</v>
      </c>
      <c r="M26" s="294" t="s">
        <v>385</v>
      </c>
      <c r="N26" s="294"/>
      <c r="O26" s="295" t="s">
        <v>448</v>
      </c>
      <c r="P26" s="296" t="s">
        <v>449</v>
      </c>
    </row>
    <row r="27" spans="1:16" ht="12.75" customHeight="1" thickBot="1" x14ac:dyDescent="0.25">
      <c r="A27" s="73" t="str">
        <f t="shared" si="0"/>
        <v>BAVM 56 </v>
      </c>
      <c r="B27" s="20" t="str">
        <f t="shared" si="1"/>
        <v>II</v>
      </c>
      <c r="C27" s="73">
        <f t="shared" si="2"/>
        <v>47787.33</v>
      </c>
      <c r="D27" s="16" t="str">
        <f t="shared" si="3"/>
        <v>vis</v>
      </c>
      <c r="E27" s="292">
        <f>VLOOKUP(C27,'Active 1'!C$21:E$960,3,FALSE)</f>
        <v>-11304.981819123035</v>
      </c>
      <c r="F27" s="20" t="s">
        <v>229</v>
      </c>
      <c r="G27" s="16" t="str">
        <f t="shared" si="4"/>
        <v>47787.330</v>
      </c>
      <c r="H27" s="73">
        <f t="shared" si="5"/>
        <v>29491.5</v>
      </c>
      <c r="I27" s="293" t="s">
        <v>450</v>
      </c>
      <c r="J27" s="294" t="s">
        <v>451</v>
      </c>
      <c r="K27" s="293">
        <v>29491.5</v>
      </c>
      <c r="L27" s="293" t="s">
        <v>452</v>
      </c>
      <c r="M27" s="294" t="s">
        <v>385</v>
      </c>
      <c r="N27" s="294"/>
      <c r="O27" s="295" t="s">
        <v>448</v>
      </c>
      <c r="P27" s="296" t="s">
        <v>449</v>
      </c>
    </row>
    <row r="28" spans="1:16" ht="12.75" customHeight="1" thickBot="1" x14ac:dyDescent="0.25">
      <c r="A28" s="73" t="str">
        <f t="shared" si="0"/>
        <v> BBS 93 </v>
      </c>
      <c r="B28" s="20" t="str">
        <f t="shared" si="1"/>
        <v>II</v>
      </c>
      <c r="C28" s="73">
        <f t="shared" si="2"/>
        <v>47823.353000000003</v>
      </c>
      <c r="D28" s="16" t="str">
        <f t="shared" si="3"/>
        <v>vis</v>
      </c>
      <c r="E28" s="292">
        <f>VLOOKUP(C28,'Active 1'!C$21:E$960,3,FALSE)</f>
        <v>-11191.996935644025</v>
      </c>
      <c r="F28" s="20" t="s">
        <v>229</v>
      </c>
      <c r="G28" s="16" t="str">
        <f t="shared" si="4"/>
        <v>47823.353</v>
      </c>
      <c r="H28" s="73">
        <f t="shared" si="5"/>
        <v>29604.5</v>
      </c>
      <c r="I28" s="293" t="s">
        <v>453</v>
      </c>
      <c r="J28" s="294" t="s">
        <v>454</v>
      </c>
      <c r="K28" s="293">
        <v>29604.5</v>
      </c>
      <c r="L28" s="293" t="s">
        <v>455</v>
      </c>
      <c r="M28" s="294" t="s">
        <v>405</v>
      </c>
      <c r="N28" s="294"/>
      <c r="O28" s="295" t="s">
        <v>456</v>
      </c>
      <c r="P28" s="295" t="s">
        <v>457</v>
      </c>
    </row>
    <row r="29" spans="1:16" ht="12.75" customHeight="1" thickBot="1" x14ac:dyDescent="0.25">
      <c r="A29" s="73" t="str">
        <f t="shared" si="0"/>
        <v> BBS 93 </v>
      </c>
      <c r="B29" s="20" t="str">
        <f t="shared" si="1"/>
        <v>I</v>
      </c>
      <c r="C29" s="73">
        <f t="shared" si="2"/>
        <v>47857.317000000003</v>
      </c>
      <c r="D29" s="16" t="str">
        <f t="shared" si="3"/>
        <v>vis</v>
      </c>
      <c r="E29" s="292">
        <f>VLOOKUP(C29,'Active 1'!C$21:E$960,3,FALSE)</f>
        <v>-11085.470033873462</v>
      </c>
      <c r="F29" s="20" t="s">
        <v>229</v>
      </c>
      <c r="G29" s="16" t="str">
        <f t="shared" si="4"/>
        <v>47857.317</v>
      </c>
      <c r="H29" s="73">
        <f t="shared" si="5"/>
        <v>29711</v>
      </c>
      <c r="I29" s="293" t="s">
        <v>458</v>
      </c>
      <c r="J29" s="294" t="s">
        <v>459</v>
      </c>
      <c r="K29" s="293">
        <v>29711</v>
      </c>
      <c r="L29" s="293" t="s">
        <v>452</v>
      </c>
      <c r="M29" s="294" t="s">
        <v>405</v>
      </c>
      <c r="N29" s="294"/>
      <c r="O29" s="295" t="s">
        <v>456</v>
      </c>
      <c r="P29" s="295" t="s">
        <v>457</v>
      </c>
    </row>
    <row r="30" spans="1:16" ht="12.75" customHeight="1" thickBot="1" x14ac:dyDescent="0.25">
      <c r="A30" s="73" t="str">
        <f t="shared" si="0"/>
        <v> BBS 94 </v>
      </c>
      <c r="B30" s="20" t="str">
        <f t="shared" si="1"/>
        <v>I</v>
      </c>
      <c r="C30" s="73">
        <f t="shared" si="2"/>
        <v>47922.345999999998</v>
      </c>
      <c r="D30" s="16" t="str">
        <f t="shared" si="3"/>
        <v>vis</v>
      </c>
      <c r="E30" s="292">
        <f>VLOOKUP(C30,'Active 1'!C$21:E$960,3,FALSE)</f>
        <v>-10881.50884275235</v>
      </c>
      <c r="F30" s="20" t="s">
        <v>229</v>
      </c>
      <c r="G30" s="16" t="str">
        <f t="shared" si="4"/>
        <v>47922.346</v>
      </c>
      <c r="H30" s="73">
        <f t="shared" si="5"/>
        <v>29915</v>
      </c>
      <c r="I30" s="293" t="s">
        <v>460</v>
      </c>
      <c r="J30" s="294" t="s">
        <v>461</v>
      </c>
      <c r="K30" s="293">
        <v>29915</v>
      </c>
      <c r="L30" s="293" t="s">
        <v>462</v>
      </c>
      <c r="M30" s="294" t="s">
        <v>405</v>
      </c>
      <c r="N30" s="294"/>
      <c r="O30" s="295" t="s">
        <v>456</v>
      </c>
      <c r="P30" s="295" t="s">
        <v>463</v>
      </c>
    </row>
    <row r="31" spans="1:16" ht="12.75" customHeight="1" thickBot="1" x14ac:dyDescent="0.25">
      <c r="A31" s="73" t="str">
        <f t="shared" si="0"/>
        <v> BBS 94 </v>
      </c>
      <c r="B31" s="20" t="str">
        <f t="shared" si="1"/>
        <v>II</v>
      </c>
      <c r="C31" s="73">
        <f t="shared" si="2"/>
        <v>47970.341</v>
      </c>
      <c r="D31" s="16" t="str">
        <f t="shared" si="3"/>
        <v>vis</v>
      </c>
      <c r="E31" s="292">
        <f>VLOOKUP(C31,'Active 1'!C$21:E$960,3,FALSE)</f>
        <v>-10730.974198703401</v>
      </c>
      <c r="F31" s="20" t="s">
        <v>229</v>
      </c>
      <c r="G31" s="16" t="str">
        <f t="shared" si="4"/>
        <v>47970.341</v>
      </c>
      <c r="H31" s="73">
        <f t="shared" si="5"/>
        <v>30065.5</v>
      </c>
      <c r="I31" s="293" t="s">
        <v>464</v>
      </c>
      <c r="J31" s="294" t="s">
        <v>465</v>
      </c>
      <c r="K31" s="293">
        <v>30065.5</v>
      </c>
      <c r="L31" s="293" t="s">
        <v>466</v>
      </c>
      <c r="M31" s="294" t="s">
        <v>405</v>
      </c>
      <c r="N31" s="294"/>
      <c r="O31" s="295" t="s">
        <v>456</v>
      </c>
      <c r="P31" s="295" t="s">
        <v>463</v>
      </c>
    </row>
    <row r="32" spans="1:16" ht="12.75" customHeight="1" thickBot="1" x14ac:dyDescent="0.25">
      <c r="A32" s="73" t="str">
        <f t="shared" si="0"/>
        <v> BBS 96 </v>
      </c>
      <c r="B32" s="20" t="str">
        <f t="shared" si="1"/>
        <v>I</v>
      </c>
      <c r="C32" s="73">
        <f t="shared" si="2"/>
        <v>48125.45</v>
      </c>
      <c r="D32" s="16" t="str">
        <f t="shared" si="3"/>
        <v>vis</v>
      </c>
      <c r="E32" s="292">
        <f>VLOOKUP(C32,'Active 1'!C$21:E$960,3,FALSE)</f>
        <v>-10244.480228419276</v>
      </c>
      <c r="F32" s="20" t="s">
        <v>229</v>
      </c>
      <c r="G32" s="16" t="str">
        <f t="shared" si="4"/>
        <v>48125.450</v>
      </c>
      <c r="H32" s="73">
        <f t="shared" si="5"/>
        <v>30552</v>
      </c>
      <c r="I32" s="293" t="s">
        <v>467</v>
      </c>
      <c r="J32" s="294" t="s">
        <v>468</v>
      </c>
      <c r="K32" s="293">
        <v>30552</v>
      </c>
      <c r="L32" s="293" t="s">
        <v>469</v>
      </c>
      <c r="M32" s="294" t="s">
        <v>405</v>
      </c>
      <c r="N32" s="294"/>
      <c r="O32" s="295" t="s">
        <v>456</v>
      </c>
      <c r="P32" s="295" t="s">
        <v>470</v>
      </c>
    </row>
    <row r="33" spans="1:16" ht="12.75" customHeight="1" thickBot="1" x14ac:dyDescent="0.25">
      <c r="A33" s="73" t="str">
        <f t="shared" si="0"/>
        <v> BBS 96 </v>
      </c>
      <c r="B33" s="20" t="str">
        <f t="shared" si="1"/>
        <v>II</v>
      </c>
      <c r="C33" s="73">
        <f t="shared" si="2"/>
        <v>48146.339</v>
      </c>
      <c r="D33" s="16" t="str">
        <f t="shared" si="3"/>
        <v>vis</v>
      </c>
      <c r="E33" s="292">
        <f>VLOOKUP(C33,'Active 1'!C$21:E$960,3,FALSE)</f>
        <v>-10178.962608260119</v>
      </c>
      <c r="F33" s="20" t="s">
        <v>229</v>
      </c>
      <c r="G33" s="16" t="str">
        <f t="shared" si="4"/>
        <v>48146.339</v>
      </c>
      <c r="H33" s="73">
        <f t="shared" si="5"/>
        <v>30617.5</v>
      </c>
      <c r="I33" s="293" t="s">
        <v>471</v>
      </c>
      <c r="J33" s="294" t="s">
        <v>472</v>
      </c>
      <c r="K33" s="293">
        <v>30617.5</v>
      </c>
      <c r="L33" s="293" t="s">
        <v>473</v>
      </c>
      <c r="M33" s="294" t="s">
        <v>405</v>
      </c>
      <c r="N33" s="294"/>
      <c r="O33" s="295" t="s">
        <v>456</v>
      </c>
      <c r="P33" s="295" t="s">
        <v>470</v>
      </c>
    </row>
    <row r="34" spans="1:16" ht="12.75" customHeight="1" thickBot="1" x14ac:dyDescent="0.25">
      <c r="A34" s="73" t="str">
        <f t="shared" si="0"/>
        <v> BBS 96 </v>
      </c>
      <c r="B34" s="20" t="str">
        <f t="shared" si="1"/>
        <v>II</v>
      </c>
      <c r="C34" s="73">
        <f t="shared" si="2"/>
        <v>48167.383999999998</v>
      </c>
      <c r="D34" s="16" t="str">
        <f t="shared" si="3"/>
        <v>vis</v>
      </c>
      <c r="E34" s="292">
        <f>VLOOKUP(C34,'Active 1'!C$21:E$960,3,FALSE)</f>
        <v>-10112.955699540258</v>
      </c>
      <c r="F34" s="20" t="s">
        <v>229</v>
      </c>
      <c r="G34" s="16" t="str">
        <f t="shared" si="4"/>
        <v>48167.384</v>
      </c>
      <c r="H34" s="73">
        <f t="shared" si="5"/>
        <v>30683.5</v>
      </c>
      <c r="I34" s="293" t="s">
        <v>474</v>
      </c>
      <c r="J34" s="294" t="s">
        <v>475</v>
      </c>
      <c r="K34" s="293">
        <v>30683.5</v>
      </c>
      <c r="L34" s="293" t="s">
        <v>476</v>
      </c>
      <c r="M34" s="294" t="s">
        <v>405</v>
      </c>
      <c r="N34" s="294"/>
      <c r="O34" s="295" t="s">
        <v>456</v>
      </c>
      <c r="P34" s="295" t="s">
        <v>470</v>
      </c>
    </row>
    <row r="35" spans="1:16" ht="12.75" customHeight="1" thickBot="1" x14ac:dyDescent="0.25">
      <c r="A35" s="73" t="str">
        <f t="shared" si="0"/>
        <v> BBS 96 </v>
      </c>
      <c r="B35" s="20" t="str">
        <f t="shared" si="1"/>
        <v>II</v>
      </c>
      <c r="C35" s="73">
        <f t="shared" si="2"/>
        <v>48174.400000000001</v>
      </c>
      <c r="D35" s="16" t="str">
        <f t="shared" si="3"/>
        <v>vis</v>
      </c>
      <c r="E35" s="292">
        <f>VLOOKUP(C35,'Active 1'!C$21:E$960,3,FALSE)</f>
        <v>-10090.950260168493</v>
      </c>
      <c r="F35" s="20" t="s">
        <v>229</v>
      </c>
      <c r="G35" s="16" t="str">
        <f t="shared" si="4"/>
        <v>48174.400</v>
      </c>
      <c r="H35" s="73">
        <f t="shared" si="5"/>
        <v>30705.5</v>
      </c>
      <c r="I35" s="293" t="s">
        <v>477</v>
      </c>
      <c r="J35" s="294" t="s">
        <v>478</v>
      </c>
      <c r="K35" s="293">
        <v>30705.5</v>
      </c>
      <c r="L35" s="293" t="s">
        <v>479</v>
      </c>
      <c r="M35" s="294" t="s">
        <v>405</v>
      </c>
      <c r="N35" s="294"/>
      <c r="O35" s="295" t="s">
        <v>456</v>
      </c>
      <c r="P35" s="295" t="s">
        <v>470</v>
      </c>
    </row>
    <row r="36" spans="1:16" ht="12.75" customHeight="1" thickBot="1" x14ac:dyDescent="0.25">
      <c r="A36" s="73" t="str">
        <f t="shared" si="0"/>
        <v> BBS 96 </v>
      </c>
      <c r="B36" s="20" t="str">
        <f t="shared" si="1"/>
        <v>I</v>
      </c>
      <c r="C36" s="73">
        <f t="shared" si="2"/>
        <v>48187.298999999999</v>
      </c>
      <c r="D36" s="16" t="str">
        <f t="shared" si="3"/>
        <v>vis</v>
      </c>
      <c r="E36" s="292">
        <f>VLOOKUP(C36,'Active 1'!C$21:E$960,3,FALSE)</f>
        <v>-10050.492996420458</v>
      </c>
      <c r="F36" s="20" t="s">
        <v>229</v>
      </c>
      <c r="G36" s="16" t="str">
        <f t="shared" si="4"/>
        <v>48187.299</v>
      </c>
      <c r="H36" s="73">
        <f t="shared" si="5"/>
        <v>30746</v>
      </c>
      <c r="I36" s="293" t="s">
        <v>480</v>
      </c>
      <c r="J36" s="294" t="s">
        <v>481</v>
      </c>
      <c r="K36" s="293">
        <v>30746</v>
      </c>
      <c r="L36" s="293" t="s">
        <v>482</v>
      </c>
      <c r="M36" s="294" t="s">
        <v>405</v>
      </c>
      <c r="N36" s="294"/>
      <c r="O36" s="295" t="s">
        <v>456</v>
      </c>
      <c r="P36" s="295" t="s">
        <v>470</v>
      </c>
    </row>
    <row r="37" spans="1:16" ht="12.75" customHeight="1" thickBot="1" x14ac:dyDescent="0.25">
      <c r="A37" s="73" t="str">
        <f t="shared" si="0"/>
        <v> BBS 98 </v>
      </c>
      <c r="B37" s="20" t="str">
        <f t="shared" si="1"/>
        <v>I</v>
      </c>
      <c r="C37" s="73">
        <f t="shared" si="2"/>
        <v>48447.478000000003</v>
      </c>
      <c r="D37" s="16" t="str">
        <f t="shared" si="3"/>
        <v>vis</v>
      </c>
      <c r="E37" s="292">
        <f>VLOOKUP(C37,'Active 1'!C$21:E$960,3,FALSE)</f>
        <v>-9234.4506346325688</v>
      </c>
      <c r="F37" s="20" t="s">
        <v>229</v>
      </c>
      <c r="G37" s="16" t="str">
        <f t="shared" si="4"/>
        <v>48447.478</v>
      </c>
      <c r="H37" s="73">
        <f t="shared" si="5"/>
        <v>31562</v>
      </c>
      <c r="I37" s="293" t="s">
        <v>483</v>
      </c>
      <c r="J37" s="294" t="s">
        <v>484</v>
      </c>
      <c r="K37" s="293">
        <v>31562</v>
      </c>
      <c r="L37" s="293" t="s">
        <v>485</v>
      </c>
      <c r="M37" s="294" t="s">
        <v>405</v>
      </c>
      <c r="N37" s="294"/>
      <c r="O37" s="295" t="s">
        <v>456</v>
      </c>
      <c r="P37" s="295" t="s">
        <v>486</v>
      </c>
    </row>
    <row r="38" spans="1:16" ht="12.75" customHeight="1" thickBot="1" x14ac:dyDescent="0.25">
      <c r="A38" s="73" t="str">
        <f t="shared" si="0"/>
        <v> BBS 98 </v>
      </c>
      <c r="B38" s="20" t="str">
        <f t="shared" si="1"/>
        <v>II</v>
      </c>
      <c r="C38" s="73">
        <f t="shared" si="2"/>
        <v>48467.402999999998</v>
      </c>
      <c r="D38" s="16" t="str">
        <f t="shared" si="3"/>
        <v>vis</v>
      </c>
      <c r="E38" s="292">
        <f>VLOOKUP(C38,'Active 1'!C$21:E$960,3,FALSE)</f>
        <v>-9171.9565668614578</v>
      </c>
      <c r="F38" s="20" t="s">
        <v>229</v>
      </c>
      <c r="G38" s="16" t="str">
        <f t="shared" si="4"/>
        <v>48467.403</v>
      </c>
      <c r="H38" s="73">
        <f t="shared" si="5"/>
        <v>31624.5</v>
      </c>
      <c r="I38" s="293" t="s">
        <v>487</v>
      </c>
      <c r="J38" s="294" t="s">
        <v>488</v>
      </c>
      <c r="K38" s="293">
        <v>31624.5</v>
      </c>
      <c r="L38" s="293" t="s">
        <v>489</v>
      </c>
      <c r="M38" s="294" t="s">
        <v>405</v>
      </c>
      <c r="N38" s="294"/>
      <c r="O38" s="295" t="s">
        <v>456</v>
      </c>
      <c r="P38" s="295" t="s">
        <v>486</v>
      </c>
    </row>
    <row r="39" spans="1:16" ht="12.75" customHeight="1" thickBot="1" x14ac:dyDescent="0.25">
      <c r="A39" s="73" t="str">
        <f t="shared" si="0"/>
        <v> BBS 98 </v>
      </c>
      <c r="B39" s="20" t="str">
        <f t="shared" si="1"/>
        <v>I</v>
      </c>
      <c r="C39" s="73">
        <f t="shared" si="2"/>
        <v>48486.362000000001</v>
      </c>
      <c r="D39" s="16" t="str">
        <f t="shared" si="3"/>
        <v>vis</v>
      </c>
      <c r="E39" s="292">
        <f>VLOOKUP(C39,'Active 1'!C$21:E$960,3,FALSE)</f>
        <v>-9112.4923244086131</v>
      </c>
      <c r="F39" s="20" t="s">
        <v>229</v>
      </c>
      <c r="G39" s="16" t="str">
        <f t="shared" si="4"/>
        <v>48486.362</v>
      </c>
      <c r="H39" s="73">
        <f t="shared" si="5"/>
        <v>31684</v>
      </c>
      <c r="I39" s="293" t="s">
        <v>490</v>
      </c>
      <c r="J39" s="294" t="s">
        <v>491</v>
      </c>
      <c r="K39" s="293">
        <v>31684</v>
      </c>
      <c r="L39" s="293" t="s">
        <v>492</v>
      </c>
      <c r="M39" s="294" t="s">
        <v>405</v>
      </c>
      <c r="N39" s="294"/>
      <c r="O39" s="295" t="s">
        <v>456</v>
      </c>
      <c r="P39" s="295" t="s">
        <v>486</v>
      </c>
    </row>
    <row r="40" spans="1:16" ht="12.75" customHeight="1" thickBot="1" x14ac:dyDescent="0.25">
      <c r="A40" s="73" t="str">
        <f t="shared" si="0"/>
        <v> BBS 98 </v>
      </c>
      <c r="B40" s="20" t="str">
        <f t="shared" si="1"/>
        <v>II</v>
      </c>
      <c r="C40" s="73">
        <f t="shared" si="2"/>
        <v>48489.39</v>
      </c>
      <c r="D40" s="16" t="str">
        <f t="shared" si="3"/>
        <v>vis</v>
      </c>
      <c r="E40" s="292">
        <f>VLOOKUP(C40,'Active 1'!C$21:E$960,3,FALSE)</f>
        <v>-9102.9951079864877</v>
      </c>
      <c r="F40" s="20" t="s">
        <v>229</v>
      </c>
      <c r="G40" s="16" t="str">
        <f t="shared" si="4"/>
        <v>48489.390</v>
      </c>
      <c r="H40" s="73">
        <f t="shared" si="5"/>
        <v>31693.5</v>
      </c>
      <c r="I40" s="293" t="s">
        <v>493</v>
      </c>
      <c r="J40" s="294" t="s">
        <v>494</v>
      </c>
      <c r="K40" s="293">
        <v>31693.5</v>
      </c>
      <c r="L40" s="293" t="s">
        <v>495</v>
      </c>
      <c r="M40" s="294" t="s">
        <v>405</v>
      </c>
      <c r="N40" s="294"/>
      <c r="O40" s="295" t="s">
        <v>456</v>
      </c>
      <c r="P40" s="295" t="s">
        <v>486</v>
      </c>
    </row>
    <row r="41" spans="1:16" ht="12.75" customHeight="1" thickBot="1" x14ac:dyDescent="0.25">
      <c r="A41" s="73" t="str">
        <f t="shared" si="0"/>
        <v> BBS 98 </v>
      </c>
      <c r="B41" s="20" t="str">
        <f t="shared" si="1"/>
        <v>II</v>
      </c>
      <c r="C41" s="73">
        <f t="shared" si="2"/>
        <v>48490.351999999999</v>
      </c>
      <c r="D41" s="16" t="str">
        <f t="shared" si="3"/>
        <v>vis</v>
      </c>
      <c r="E41" s="292">
        <f>VLOOKUP(C41,'Active 1'!C$21:E$960,3,FALSE)</f>
        <v>-9099.9778285287302</v>
      </c>
      <c r="F41" s="20" t="s">
        <v>229</v>
      </c>
      <c r="G41" s="16" t="str">
        <f t="shared" si="4"/>
        <v>48490.352</v>
      </c>
      <c r="H41" s="73">
        <f t="shared" si="5"/>
        <v>31696.5</v>
      </c>
      <c r="I41" s="293" t="s">
        <v>496</v>
      </c>
      <c r="J41" s="294" t="s">
        <v>497</v>
      </c>
      <c r="K41" s="293">
        <v>31696.5</v>
      </c>
      <c r="L41" s="293" t="s">
        <v>498</v>
      </c>
      <c r="M41" s="294" t="s">
        <v>405</v>
      </c>
      <c r="N41" s="294"/>
      <c r="O41" s="295" t="s">
        <v>456</v>
      </c>
      <c r="P41" s="295" t="s">
        <v>486</v>
      </c>
    </row>
    <row r="42" spans="1:16" ht="12.75" customHeight="1" thickBot="1" x14ac:dyDescent="0.25">
      <c r="A42" s="73" t="str">
        <f t="shared" si="0"/>
        <v> BBS 98 </v>
      </c>
      <c r="B42" s="20" t="str">
        <f t="shared" si="1"/>
        <v>I</v>
      </c>
      <c r="C42" s="73">
        <f t="shared" si="2"/>
        <v>48492.432999999997</v>
      </c>
      <c r="D42" s="16" t="str">
        <f t="shared" si="3"/>
        <v>vis</v>
      </c>
      <c r="E42" s="292">
        <f>VLOOKUP(C42,'Active 1'!C$21:E$960,3,FALSE)</f>
        <v>-9093.4508445873707</v>
      </c>
      <c r="F42" s="20" t="s">
        <v>229</v>
      </c>
      <c r="G42" s="16" t="str">
        <f t="shared" si="4"/>
        <v>48492.433</v>
      </c>
      <c r="H42" s="73">
        <f t="shared" si="5"/>
        <v>31703</v>
      </c>
      <c r="I42" s="293" t="s">
        <v>499</v>
      </c>
      <c r="J42" s="294" t="s">
        <v>500</v>
      </c>
      <c r="K42" s="293">
        <v>31703</v>
      </c>
      <c r="L42" s="293" t="s">
        <v>489</v>
      </c>
      <c r="M42" s="294" t="s">
        <v>405</v>
      </c>
      <c r="N42" s="294"/>
      <c r="O42" s="295" t="s">
        <v>456</v>
      </c>
      <c r="P42" s="295" t="s">
        <v>486</v>
      </c>
    </row>
    <row r="43" spans="1:16" ht="12.75" customHeight="1" thickBot="1" x14ac:dyDescent="0.25">
      <c r="A43" s="73" t="str">
        <f t="shared" ref="A43:A74" si="6">P43</f>
        <v> BBS 98 </v>
      </c>
      <c r="B43" s="20" t="str">
        <f t="shared" ref="B43:B74" si="7">IF(H43=INT(H43),"I","II")</f>
        <v>II</v>
      </c>
      <c r="C43" s="73">
        <f t="shared" ref="C43:C74" si="8">1*G43</f>
        <v>48495.447999999997</v>
      </c>
      <c r="D43" s="16" t="str">
        <f t="shared" ref="D43:D74" si="9">VLOOKUP(F43,I$1:J$5,2,FALSE)</f>
        <v>vis</v>
      </c>
      <c r="E43" s="292">
        <f>VLOOKUP(C43,'Active 1'!C$21:E$960,3,FALSE)</f>
        <v>-9083.9944022119671</v>
      </c>
      <c r="F43" s="20" t="s">
        <v>229</v>
      </c>
      <c r="G43" s="16" t="str">
        <f t="shared" ref="G43:G74" si="10">MID(I43,3,LEN(I43)-3)</f>
        <v>48495.448</v>
      </c>
      <c r="H43" s="73">
        <f t="shared" ref="H43:H74" si="11">1*K43</f>
        <v>31712.5</v>
      </c>
      <c r="I43" s="293" t="s">
        <v>501</v>
      </c>
      <c r="J43" s="294" t="s">
        <v>502</v>
      </c>
      <c r="K43" s="293">
        <v>31712.5</v>
      </c>
      <c r="L43" s="293" t="s">
        <v>503</v>
      </c>
      <c r="M43" s="294" t="s">
        <v>405</v>
      </c>
      <c r="N43" s="294"/>
      <c r="O43" s="295" t="s">
        <v>456</v>
      </c>
      <c r="P43" s="295" t="s">
        <v>486</v>
      </c>
    </row>
    <row r="44" spans="1:16" ht="12.75" customHeight="1" thickBot="1" x14ac:dyDescent="0.25">
      <c r="A44" s="73" t="str">
        <f t="shared" si="6"/>
        <v> BBS 98 </v>
      </c>
      <c r="B44" s="20" t="str">
        <f t="shared" si="7"/>
        <v>II</v>
      </c>
      <c r="C44" s="73">
        <f t="shared" si="8"/>
        <v>48496.413999999997</v>
      </c>
      <c r="D44" s="16" t="str">
        <f t="shared" si="9"/>
        <v>vis</v>
      </c>
      <c r="E44" s="292">
        <f>VLOOKUP(C44,'Active 1'!C$21:E$960,3,FALSE)</f>
        <v>-9080.9645768936771</v>
      </c>
      <c r="F44" s="20" t="s">
        <v>229</v>
      </c>
      <c r="G44" s="16" t="str">
        <f t="shared" si="10"/>
        <v>48496.414</v>
      </c>
      <c r="H44" s="73">
        <f t="shared" si="11"/>
        <v>31715.5</v>
      </c>
      <c r="I44" s="293" t="s">
        <v>504</v>
      </c>
      <c r="J44" s="294" t="s">
        <v>505</v>
      </c>
      <c r="K44" s="293">
        <v>31715.5</v>
      </c>
      <c r="L44" s="293" t="s">
        <v>506</v>
      </c>
      <c r="M44" s="294" t="s">
        <v>405</v>
      </c>
      <c r="N44" s="294"/>
      <c r="O44" s="295" t="s">
        <v>456</v>
      </c>
      <c r="P44" s="295" t="s">
        <v>486</v>
      </c>
    </row>
    <row r="45" spans="1:16" ht="12.75" customHeight="1" thickBot="1" x14ac:dyDescent="0.25">
      <c r="A45" s="73" t="str">
        <f t="shared" si="6"/>
        <v> BBS 98 </v>
      </c>
      <c r="B45" s="20" t="str">
        <f t="shared" si="7"/>
        <v>II</v>
      </c>
      <c r="C45" s="73">
        <f t="shared" si="8"/>
        <v>48497.362999999998</v>
      </c>
      <c r="D45" s="16" t="str">
        <f t="shared" si="9"/>
        <v>vis</v>
      </c>
      <c r="E45" s="292">
        <f>VLOOKUP(C45,'Active 1'!C$21:E$960,3,FALSE)</f>
        <v>-9077.988071482645</v>
      </c>
      <c r="F45" s="20" t="s">
        <v>229</v>
      </c>
      <c r="G45" s="16" t="str">
        <f t="shared" si="10"/>
        <v>48497.363</v>
      </c>
      <c r="H45" s="73">
        <f t="shared" si="11"/>
        <v>31718.5</v>
      </c>
      <c r="I45" s="293" t="s">
        <v>507</v>
      </c>
      <c r="J45" s="294" t="s">
        <v>508</v>
      </c>
      <c r="K45" s="293">
        <v>31718.5</v>
      </c>
      <c r="L45" s="293" t="s">
        <v>492</v>
      </c>
      <c r="M45" s="294" t="s">
        <v>405</v>
      </c>
      <c r="N45" s="294"/>
      <c r="O45" s="295" t="s">
        <v>456</v>
      </c>
      <c r="P45" s="295" t="s">
        <v>486</v>
      </c>
    </row>
    <row r="46" spans="1:16" ht="12.75" customHeight="1" thickBot="1" x14ac:dyDescent="0.25">
      <c r="A46" s="73" t="str">
        <f t="shared" si="6"/>
        <v> BBS 98 </v>
      </c>
      <c r="B46" s="20" t="str">
        <f t="shared" si="7"/>
        <v>I</v>
      </c>
      <c r="C46" s="73">
        <f t="shared" si="8"/>
        <v>48499.436000000002</v>
      </c>
      <c r="D46" s="16" t="str">
        <f t="shared" si="9"/>
        <v>vis</v>
      </c>
      <c r="E46" s="292">
        <f>VLOOKUP(C46,'Active 1'!C$21:E$960,3,FALSE)</f>
        <v>-9071.4861792623287</v>
      </c>
      <c r="F46" s="20" t="s">
        <v>229</v>
      </c>
      <c r="G46" s="16" t="str">
        <f t="shared" si="10"/>
        <v>48499.436</v>
      </c>
      <c r="H46" s="73">
        <f t="shared" si="11"/>
        <v>31725</v>
      </c>
      <c r="I46" s="293" t="s">
        <v>509</v>
      </c>
      <c r="J46" s="294" t="s">
        <v>510</v>
      </c>
      <c r="K46" s="293">
        <v>31725</v>
      </c>
      <c r="L46" s="293" t="s">
        <v>511</v>
      </c>
      <c r="M46" s="294" t="s">
        <v>405</v>
      </c>
      <c r="N46" s="294"/>
      <c r="O46" s="295" t="s">
        <v>456</v>
      </c>
      <c r="P46" s="295" t="s">
        <v>486</v>
      </c>
    </row>
    <row r="47" spans="1:16" ht="12.75" customHeight="1" thickBot="1" x14ac:dyDescent="0.25">
      <c r="A47" s="73" t="str">
        <f t="shared" si="6"/>
        <v> BBS 98 </v>
      </c>
      <c r="B47" s="20" t="str">
        <f t="shared" si="7"/>
        <v>I</v>
      </c>
      <c r="C47" s="73">
        <f t="shared" si="8"/>
        <v>48500.396000000001</v>
      </c>
      <c r="D47" s="16" t="str">
        <f t="shared" si="9"/>
        <v>vis</v>
      </c>
      <c r="E47" s="292">
        <f>VLOOKUP(C47,'Active 1'!C$21:E$960,3,FALSE)</f>
        <v>-9068.4751727348394</v>
      </c>
      <c r="F47" s="20" t="s">
        <v>229</v>
      </c>
      <c r="G47" s="16" t="str">
        <f t="shared" si="10"/>
        <v>48500.396</v>
      </c>
      <c r="H47" s="73">
        <f t="shared" si="11"/>
        <v>31728</v>
      </c>
      <c r="I47" s="293" t="s">
        <v>512</v>
      </c>
      <c r="J47" s="294" t="s">
        <v>513</v>
      </c>
      <c r="K47" s="293">
        <v>31728</v>
      </c>
      <c r="L47" s="293" t="s">
        <v>498</v>
      </c>
      <c r="M47" s="294" t="s">
        <v>405</v>
      </c>
      <c r="N47" s="294"/>
      <c r="O47" s="295" t="s">
        <v>456</v>
      </c>
      <c r="P47" s="295" t="s">
        <v>486</v>
      </c>
    </row>
    <row r="48" spans="1:16" ht="12.75" customHeight="1" thickBot="1" x14ac:dyDescent="0.25">
      <c r="A48" s="73" t="str">
        <f t="shared" si="6"/>
        <v> BBS 99 </v>
      </c>
      <c r="B48" s="20" t="str">
        <f t="shared" si="7"/>
        <v>II</v>
      </c>
      <c r="C48" s="73">
        <f t="shared" si="8"/>
        <v>48503.43</v>
      </c>
      <c r="D48" s="16" t="str">
        <f t="shared" si="9"/>
        <v>vis</v>
      </c>
      <c r="E48" s="292">
        <f>VLOOKUP(C48,'Active 1'!C$21:E$960,3,FALSE)</f>
        <v>-9058.9591375219134</v>
      </c>
      <c r="F48" s="20" t="s">
        <v>229</v>
      </c>
      <c r="G48" s="16" t="str">
        <f t="shared" si="10"/>
        <v>48503.430</v>
      </c>
      <c r="H48" s="73">
        <f t="shared" si="11"/>
        <v>31737.5</v>
      </c>
      <c r="I48" s="293" t="s">
        <v>514</v>
      </c>
      <c r="J48" s="294" t="s">
        <v>515</v>
      </c>
      <c r="K48" s="293">
        <v>31737.5</v>
      </c>
      <c r="L48" s="293" t="s">
        <v>516</v>
      </c>
      <c r="M48" s="294" t="s">
        <v>405</v>
      </c>
      <c r="N48" s="294"/>
      <c r="O48" s="295" t="s">
        <v>456</v>
      </c>
      <c r="P48" s="295" t="s">
        <v>517</v>
      </c>
    </row>
    <row r="49" spans="1:16" ht="12.75" customHeight="1" thickBot="1" x14ac:dyDescent="0.25">
      <c r="A49" s="73" t="str">
        <f t="shared" si="6"/>
        <v>BAVM 60 </v>
      </c>
      <c r="B49" s="20" t="str">
        <f t="shared" si="7"/>
        <v>II</v>
      </c>
      <c r="C49" s="73">
        <f t="shared" si="8"/>
        <v>48504.373899999999</v>
      </c>
      <c r="D49" s="16" t="str">
        <f t="shared" si="9"/>
        <v>vis</v>
      </c>
      <c r="E49" s="292">
        <f>VLOOKUP(C49,'Active 1'!C$21:E$960,3,FALSE)</f>
        <v>-9055.9986280830635</v>
      </c>
      <c r="F49" s="20" t="s">
        <v>229</v>
      </c>
      <c r="G49" s="16" t="str">
        <f t="shared" si="10"/>
        <v>48504.3739</v>
      </c>
      <c r="H49" s="73">
        <f t="shared" si="11"/>
        <v>31740.5</v>
      </c>
      <c r="I49" s="293" t="s">
        <v>518</v>
      </c>
      <c r="J49" s="294" t="s">
        <v>519</v>
      </c>
      <c r="K49" s="293">
        <v>31740.5</v>
      </c>
      <c r="L49" s="293" t="s">
        <v>520</v>
      </c>
      <c r="M49" s="294" t="s">
        <v>397</v>
      </c>
      <c r="N49" s="294" t="s">
        <v>179</v>
      </c>
      <c r="O49" s="295" t="s">
        <v>521</v>
      </c>
      <c r="P49" s="296" t="s">
        <v>522</v>
      </c>
    </row>
    <row r="50" spans="1:16" ht="12.75" customHeight="1" thickBot="1" x14ac:dyDescent="0.25">
      <c r="A50" s="73" t="str">
        <f t="shared" si="6"/>
        <v>BAVM 60 </v>
      </c>
      <c r="B50" s="20" t="str">
        <f t="shared" si="7"/>
        <v>II</v>
      </c>
      <c r="C50" s="73">
        <f t="shared" si="8"/>
        <v>48504.378799999999</v>
      </c>
      <c r="D50" s="16" t="str">
        <f t="shared" si="9"/>
        <v>vis</v>
      </c>
      <c r="E50" s="292">
        <f>VLOOKUP(C50,'Active 1'!C$21:E$960,3,FALSE)</f>
        <v>-9055.9832594039126</v>
      </c>
      <c r="F50" s="20" t="s">
        <v>229</v>
      </c>
      <c r="G50" s="16" t="str">
        <f t="shared" si="10"/>
        <v>48504.3788</v>
      </c>
      <c r="H50" s="73">
        <f t="shared" si="11"/>
        <v>31740.5</v>
      </c>
      <c r="I50" s="293" t="s">
        <v>523</v>
      </c>
      <c r="J50" s="294" t="s">
        <v>524</v>
      </c>
      <c r="K50" s="293">
        <v>31740.5</v>
      </c>
      <c r="L50" s="293" t="s">
        <v>525</v>
      </c>
      <c r="M50" s="294" t="s">
        <v>397</v>
      </c>
      <c r="N50" s="294" t="s">
        <v>526</v>
      </c>
      <c r="O50" s="295" t="s">
        <v>521</v>
      </c>
      <c r="P50" s="296" t="s">
        <v>522</v>
      </c>
    </row>
    <row r="51" spans="1:16" ht="12.75" customHeight="1" thickBot="1" x14ac:dyDescent="0.25">
      <c r="A51" s="73" t="str">
        <f t="shared" si="6"/>
        <v> BBS 99 </v>
      </c>
      <c r="B51" s="20" t="str">
        <f t="shared" si="7"/>
        <v>II</v>
      </c>
      <c r="C51" s="73">
        <f t="shared" si="8"/>
        <v>48517.455000000002</v>
      </c>
      <c r="D51" s="16" t="str">
        <f t="shared" si="9"/>
        <v>vis</v>
      </c>
      <c r="E51" s="292">
        <f>VLOOKUP(C51,'Active 1'!C$21:E$960,3,FALSE)</f>
        <v>-9014.9702140343288</v>
      </c>
      <c r="F51" s="20" t="s">
        <v>229</v>
      </c>
      <c r="G51" s="16" t="str">
        <f t="shared" si="10"/>
        <v>48517.455</v>
      </c>
      <c r="H51" s="73">
        <f t="shared" si="11"/>
        <v>31781.5</v>
      </c>
      <c r="I51" s="293" t="s">
        <v>527</v>
      </c>
      <c r="J51" s="294" t="s">
        <v>528</v>
      </c>
      <c r="K51" s="293">
        <v>31781.5</v>
      </c>
      <c r="L51" s="293" t="s">
        <v>529</v>
      </c>
      <c r="M51" s="294" t="s">
        <v>405</v>
      </c>
      <c r="N51" s="294"/>
      <c r="O51" s="295" t="s">
        <v>456</v>
      </c>
      <c r="P51" s="295" t="s">
        <v>517</v>
      </c>
    </row>
    <row r="52" spans="1:16" ht="12.75" customHeight="1" thickBot="1" x14ac:dyDescent="0.25">
      <c r="A52" s="73" t="str">
        <f t="shared" si="6"/>
        <v> BBS 99 </v>
      </c>
      <c r="B52" s="20" t="str">
        <f t="shared" si="7"/>
        <v>I</v>
      </c>
      <c r="C52" s="73">
        <f t="shared" si="8"/>
        <v>48524.311000000002</v>
      </c>
      <c r="D52" s="16" t="str">
        <f t="shared" si="9"/>
        <v>vis</v>
      </c>
      <c r="E52" s="292">
        <f>VLOOKUP(C52,'Active 1'!C$21:E$960,3,FALSE)</f>
        <v>-8993.4666090838236</v>
      </c>
      <c r="F52" s="20" t="s">
        <v>229</v>
      </c>
      <c r="G52" s="16" t="str">
        <f t="shared" si="10"/>
        <v>48524.311</v>
      </c>
      <c r="H52" s="73">
        <f t="shared" si="11"/>
        <v>31803</v>
      </c>
      <c r="I52" s="293" t="s">
        <v>530</v>
      </c>
      <c r="J52" s="294" t="s">
        <v>531</v>
      </c>
      <c r="K52" s="293">
        <v>31803</v>
      </c>
      <c r="L52" s="293" t="s">
        <v>529</v>
      </c>
      <c r="M52" s="294" t="s">
        <v>405</v>
      </c>
      <c r="N52" s="294"/>
      <c r="O52" s="295" t="s">
        <v>456</v>
      </c>
      <c r="P52" s="295" t="s">
        <v>517</v>
      </c>
    </row>
    <row r="53" spans="1:16" ht="12.75" customHeight="1" thickBot="1" x14ac:dyDescent="0.25">
      <c r="A53" s="73" t="str">
        <f t="shared" si="6"/>
        <v> PASP 104.336 </v>
      </c>
      <c r="B53" s="20" t="str">
        <f t="shared" si="7"/>
        <v>II</v>
      </c>
      <c r="C53" s="73">
        <f t="shared" si="8"/>
        <v>48544.870999999999</v>
      </c>
      <c r="D53" s="16" t="str">
        <f t="shared" si="9"/>
        <v>vis</v>
      </c>
      <c r="E53" s="292">
        <f>VLOOKUP(C53,'Active 1'!C$21:E$960,3,FALSE)</f>
        <v>-8928.980885953375</v>
      </c>
      <c r="F53" s="20" t="s">
        <v>229</v>
      </c>
      <c r="G53" s="16" t="str">
        <f t="shared" si="10"/>
        <v>48544.8710</v>
      </c>
      <c r="H53" s="73">
        <f t="shared" si="11"/>
        <v>31867.5</v>
      </c>
      <c r="I53" s="293" t="s">
        <v>532</v>
      </c>
      <c r="J53" s="294" t="s">
        <v>533</v>
      </c>
      <c r="K53" s="293">
        <v>31867.5</v>
      </c>
      <c r="L53" s="293" t="s">
        <v>534</v>
      </c>
      <c r="M53" s="294" t="s">
        <v>397</v>
      </c>
      <c r="N53" s="294" t="s">
        <v>398</v>
      </c>
      <c r="O53" s="295" t="s">
        <v>535</v>
      </c>
      <c r="P53" s="295" t="s">
        <v>536</v>
      </c>
    </row>
    <row r="54" spans="1:16" ht="12.75" customHeight="1" thickBot="1" x14ac:dyDescent="0.25">
      <c r="A54" s="73" t="str">
        <f t="shared" si="6"/>
        <v> BBS 99 </v>
      </c>
      <c r="B54" s="20" t="str">
        <f t="shared" si="7"/>
        <v>I</v>
      </c>
      <c r="C54" s="73">
        <f t="shared" si="8"/>
        <v>48573.421000000002</v>
      </c>
      <c r="D54" s="16" t="str">
        <f t="shared" si="9"/>
        <v>vis</v>
      </c>
      <c r="E54" s="292">
        <f>VLOOKUP(C54,'Active 1'!C$21:E$960,3,FALSE)</f>
        <v>-8839.4348064118039</v>
      </c>
      <c r="F54" s="20" t="s">
        <v>229</v>
      </c>
      <c r="G54" s="16" t="str">
        <f t="shared" si="10"/>
        <v>48573.421</v>
      </c>
      <c r="H54" s="73">
        <f t="shared" si="11"/>
        <v>31957</v>
      </c>
      <c r="I54" s="293" t="s">
        <v>537</v>
      </c>
      <c r="J54" s="294" t="s">
        <v>538</v>
      </c>
      <c r="K54" s="293">
        <v>31957</v>
      </c>
      <c r="L54" s="293" t="s">
        <v>539</v>
      </c>
      <c r="M54" s="294" t="s">
        <v>405</v>
      </c>
      <c r="N54" s="294"/>
      <c r="O54" s="295" t="s">
        <v>456</v>
      </c>
      <c r="P54" s="295" t="s">
        <v>517</v>
      </c>
    </row>
    <row r="55" spans="1:16" ht="12.75" customHeight="1" thickBot="1" x14ac:dyDescent="0.25">
      <c r="A55" s="73" t="str">
        <f t="shared" si="6"/>
        <v> BBS 100 </v>
      </c>
      <c r="B55" s="20" t="str">
        <f t="shared" si="7"/>
        <v>II</v>
      </c>
      <c r="C55" s="73">
        <f t="shared" si="8"/>
        <v>48628.413</v>
      </c>
      <c r="D55" s="16" t="str">
        <f t="shared" si="9"/>
        <v>vis</v>
      </c>
      <c r="E55" s="292">
        <f>VLOOKUP(C55,'Active 1'!C$21:E$960,3,FALSE)</f>
        <v>-8666.9543158286378</v>
      </c>
      <c r="F55" s="20" t="s">
        <v>229</v>
      </c>
      <c r="G55" s="16" t="str">
        <f t="shared" si="10"/>
        <v>48628.413</v>
      </c>
      <c r="H55" s="73">
        <f t="shared" si="11"/>
        <v>32129.5</v>
      </c>
      <c r="I55" s="293" t="s">
        <v>540</v>
      </c>
      <c r="J55" s="294" t="s">
        <v>541</v>
      </c>
      <c r="K55" s="293">
        <v>32129.5</v>
      </c>
      <c r="L55" s="293" t="s">
        <v>422</v>
      </c>
      <c r="M55" s="294" t="s">
        <v>405</v>
      </c>
      <c r="N55" s="294"/>
      <c r="O55" s="295" t="s">
        <v>456</v>
      </c>
      <c r="P55" s="295" t="s">
        <v>542</v>
      </c>
    </row>
    <row r="56" spans="1:16" ht="12.75" customHeight="1" thickBot="1" x14ac:dyDescent="0.25">
      <c r="A56" s="73" t="str">
        <f t="shared" si="6"/>
        <v> BBS 102 </v>
      </c>
      <c r="B56" s="20" t="str">
        <f t="shared" si="7"/>
        <v>II</v>
      </c>
      <c r="C56" s="73">
        <f t="shared" si="8"/>
        <v>48892.404000000002</v>
      </c>
      <c r="D56" s="16" t="str">
        <f t="shared" si="9"/>
        <v>vis</v>
      </c>
      <c r="E56" s="292">
        <f>VLOOKUP(C56,'Active 1'!C$21:E$960,3,FALSE)</f>
        <v>-7838.9557489545041</v>
      </c>
      <c r="F56" s="20" t="s">
        <v>229</v>
      </c>
      <c r="G56" s="16" t="str">
        <f t="shared" si="10"/>
        <v>48892.404</v>
      </c>
      <c r="H56" s="73">
        <f t="shared" si="11"/>
        <v>32957.5</v>
      </c>
      <c r="I56" s="293" t="s">
        <v>543</v>
      </c>
      <c r="J56" s="294" t="s">
        <v>544</v>
      </c>
      <c r="K56" s="293">
        <v>32957.5</v>
      </c>
      <c r="L56" s="293" t="s">
        <v>545</v>
      </c>
      <c r="M56" s="294" t="s">
        <v>405</v>
      </c>
      <c r="N56" s="294"/>
      <c r="O56" s="295" t="s">
        <v>456</v>
      </c>
      <c r="P56" s="295" t="s">
        <v>546</v>
      </c>
    </row>
    <row r="57" spans="1:16" ht="12.75" customHeight="1" thickBot="1" x14ac:dyDescent="0.25">
      <c r="A57" s="73" t="str">
        <f t="shared" si="6"/>
        <v>BAVM 62 </v>
      </c>
      <c r="B57" s="20" t="str">
        <f t="shared" si="7"/>
        <v>II</v>
      </c>
      <c r="C57" s="73">
        <f t="shared" si="8"/>
        <v>48909.294199999997</v>
      </c>
      <c r="D57" s="16" t="str">
        <f t="shared" si="9"/>
        <v>vis</v>
      </c>
      <c r="E57" s="292">
        <f>VLOOKUP(C57,'Active 1'!C$21:E$960,3,FALSE)</f>
        <v>-7785.9802255684308</v>
      </c>
      <c r="F57" s="20" t="s">
        <v>229</v>
      </c>
      <c r="G57" s="16" t="str">
        <f t="shared" si="10"/>
        <v>48909.2942</v>
      </c>
      <c r="H57" s="73">
        <f t="shared" si="11"/>
        <v>33010.5</v>
      </c>
      <c r="I57" s="293" t="s">
        <v>547</v>
      </c>
      <c r="J57" s="294" t="s">
        <v>548</v>
      </c>
      <c r="K57" s="293">
        <v>33010.5</v>
      </c>
      <c r="L57" s="293" t="s">
        <v>549</v>
      </c>
      <c r="M57" s="294" t="s">
        <v>397</v>
      </c>
      <c r="N57" s="294" t="s">
        <v>87</v>
      </c>
      <c r="O57" s="295" t="s">
        <v>521</v>
      </c>
      <c r="P57" s="296" t="s">
        <v>550</v>
      </c>
    </row>
    <row r="58" spans="1:16" ht="12.75" customHeight="1" thickBot="1" x14ac:dyDescent="0.25">
      <c r="A58" s="73" t="str">
        <f t="shared" si="6"/>
        <v>BAVM 62 </v>
      </c>
      <c r="B58" s="20" t="str">
        <f t="shared" si="7"/>
        <v>II</v>
      </c>
      <c r="C58" s="73">
        <f t="shared" si="8"/>
        <v>48909.295899999997</v>
      </c>
      <c r="D58" s="16" t="str">
        <f t="shared" si="9"/>
        <v>vis</v>
      </c>
      <c r="E58" s="292">
        <f>VLOOKUP(C58,'Active 1'!C$21:E$960,3,FALSE)</f>
        <v>-7785.9748935777034</v>
      </c>
      <c r="F58" s="20" t="s">
        <v>229</v>
      </c>
      <c r="G58" s="16" t="str">
        <f t="shared" si="10"/>
        <v>48909.2959</v>
      </c>
      <c r="H58" s="73">
        <f t="shared" si="11"/>
        <v>33010.5</v>
      </c>
      <c r="I58" s="293" t="s">
        <v>551</v>
      </c>
      <c r="J58" s="294" t="s">
        <v>552</v>
      </c>
      <c r="K58" s="293">
        <v>33010.5</v>
      </c>
      <c r="L58" s="293" t="s">
        <v>553</v>
      </c>
      <c r="M58" s="294" t="s">
        <v>397</v>
      </c>
      <c r="N58" s="294" t="s">
        <v>526</v>
      </c>
      <c r="O58" s="295" t="s">
        <v>521</v>
      </c>
      <c r="P58" s="296" t="s">
        <v>550</v>
      </c>
    </row>
    <row r="59" spans="1:16" ht="12.75" customHeight="1" thickBot="1" x14ac:dyDescent="0.25">
      <c r="A59" s="73" t="str">
        <f t="shared" si="6"/>
        <v> BBS 103 </v>
      </c>
      <c r="B59" s="20" t="str">
        <f t="shared" si="7"/>
        <v>II</v>
      </c>
      <c r="C59" s="73">
        <f t="shared" si="8"/>
        <v>49024.4</v>
      </c>
      <c r="D59" s="16" t="str">
        <f t="shared" si="9"/>
        <v>vis</v>
      </c>
      <c r="E59" s="292">
        <f>VLOOKUP(C59,'Active 1'!C$21:E$960,3,FALSE)</f>
        <v>-7424.9548972848761</v>
      </c>
      <c r="F59" s="20" t="s">
        <v>229</v>
      </c>
      <c r="G59" s="16" t="str">
        <f t="shared" si="10"/>
        <v>49024.400</v>
      </c>
      <c r="H59" s="73">
        <f t="shared" si="11"/>
        <v>33371.5</v>
      </c>
      <c r="I59" s="293" t="s">
        <v>554</v>
      </c>
      <c r="J59" s="294" t="s">
        <v>555</v>
      </c>
      <c r="K59" s="293">
        <v>33371.5</v>
      </c>
      <c r="L59" s="293" t="s">
        <v>556</v>
      </c>
      <c r="M59" s="294" t="s">
        <v>405</v>
      </c>
      <c r="N59" s="294"/>
      <c r="O59" s="295" t="s">
        <v>456</v>
      </c>
      <c r="P59" s="295" t="s">
        <v>557</v>
      </c>
    </row>
    <row r="60" spans="1:16" ht="12.75" customHeight="1" thickBot="1" x14ac:dyDescent="0.25">
      <c r="A60" s="73" t="str">
        <f t="shared" si="6"/>
        <v>BAVM 80 </v>
      </c>
      <c r="B60" s="20" t="str">
        <f t="shared" si="7"/>
        <v>II</v>
      </c>
      <c r="C60" s="73">
        <f t="shared" si="8"/>
        <v>49592.544699999999</v>
      </c>
      <c r="D60" s="16" t="str">
        <f t="shared" si="9"/>
        <v>vis</v>
      </c>
      <c r="E60" s="292">
        <f>VLOOKUP(C60,'Active 1'!C$21:E$960,3,FALSE)</f>
        <v>-5642.9888553473511</v>
      </c>
      <c r="F60" s="20" t="s">
        <v>229</v>
      </c>
      <c r="G60" s="16" t="str">
        <f t="shared" si="10"/>
        <v>49592.5447</v>
      </c>
      <c r="H60" s="73">
        <f t="shared" si="11"/>
        <v>35153.5</v>
      </c>
      <c r="I60" s="293" t="s">
        <v>558</v>
      </c>
      <c r="J60" s="294" t="s">
        <v>559</v>
      </c>
      <c r="K60" s="293">
        <v>35153.5</v>
      </c>
      <c r="L60" s="293" t="s">
        <v>560</v>
      </c>
      <c r="M60" s="294" t="s">
        <v>397</v>
      </c>
      <c r="N60" s="294" t="s">
        <v>87</v>
      </c>
      <c r="O60" s="295" t="s">
        <v>521</v>
      </c>
      <c r="P60" s="296" t="s">
        <v>561</v>
      </c>
    </row>
    <row r="61" spans="1:16" ht="12.75" customHeight="1" thickBot="1" x14ac:dyDescent="0.25">
      <c r="A61" s="73" t="str">
        <f t="shared" si="6"/>
        <v>BAVM 80 </v>
      </c>
      <c r="B61" s="20" t="str">
        <f t="shared" si="7"/>
        <v>II</v>
      </c>
      <c r="C61" s="73">
        <f t="shared" si="8"/>
        <v>49592.545700000002</v>
      </c>
      <c r="D61" s="16" t="str">
        <f t="shared" si="9"/>
        <v>vis</v>
      </c>
      <c r="E61" s="292">
        <f>VLOOKUP(C61,'Active 1'!C$21:E$960,3,FALSE)</f>
        <v>-5642.9857188822061</v>
      </c>
      <c r="F61" s="20" t="s">
        <v>229</v>
      </c>
      <c r="G61" s="16" t="str">
        <f t="shared" si="10"/>
        <v>49592.5457</v>
      </c>
      <c r="H61" s="73">
        <f t="shared" si="11"/>
        <v>35153.5</v>
      </c>
      <c r="I61" s="293" t="s">
        <v>562</v>
      </c>
      <c r="J61" s="294" t="s">
        <v>563</v>
      </c>
      <c r="K61" s="293">
        <v>35153.5</v>
      </c>
      <c r="L61" s="293" t="s">
        <v>564</v>
      </c>
      <c r="M61" s="294" t="s">
        <v>397</v>
      </c>
      <c r="N61" s="294" t="s">
        <v>526</v>
      </c>
      <c r="O61" s="295" t="s">
        <v>521</v>
      </c>
      <c r="P61" s="296" t="s">
        <v>561</v>
      </c>
    </row>
    <row r="62" spans="1:16" ht="12.75" customHeight="1" thickBot="1" x14ac:dyDescent="0.25">
      <c r="A62" s="73" t="str">
        <f t="shared" si="6"/>
        <v> BBS 112 </v>
      </c>
      <c r="B62" s="20" t="str">
        <f t="shared" si="7"/>
        <v>II</v>
      </c>
      <c r="C62" s="73">
        <f t="shared" si="8"/>
        <v>50283.447</v>
      </c>
      <c r="D62" s="16" t="str">
        <f t="shared" si="9"/>
        <v>vis</v>
      </c>
      <c r="E62" s="292">
        <f>VLOOKUP(C62,'Active 1'!C$21:E$960,3,FALSE)</f>
        <v>-3475.9978812230802</v>
      </c>
      <c r="F62" s="20" t="s">
        <v>229</v>
      </c>
      <c r="G62" s="16" t="str">
        <f t="shared" si="10"/>
        <v>50283.447</v>
      </c>
      <c r="H62" s="73">
        <f t="shared" si="11"/>
        <v>37320.5</v>
      </c>
      <c r="I62" s="293" t="s">
        <v>565</v>
      </c>
      <c r="J62" s="294" t="s">
        <v>566</v>
      </c>
      <c r="K62" s="293">
        <v>37320.5</v>
      </c>
      <c r="L62" s="293" t="s">
        <v>567</v>
      </c>
      <c r="M62" s="294" t="s">
        <v>397</v>
      </c>
      <c r="N62" s="294" t="s">
        <v>398</v>
      </c>
      <c r="O62" s="295" t="s">
        <v>406</v>
      </c>
      <c r="P62" s="295" t="s">
        <v>568</v>
      </c>
    </row>
    <row r="63" spans="1:16" ht="12.75" customHeight="1" thickBot="1" x14ac:dyDescent="0.25">
      <c r="A63" s="73" t="str">
        <f t="shared" si="6"/>
        <v> BBS 112 </v>
      </c>
      <c r="B63" s="20" t="str">
        <f t="shared" si="7"/>
        <v>II</v>
      </c>
      <c r="C63" s="73">
        <f t="shared" si="8"/>
        <v>50285.38</v>
      </c>
      <c r="D63" s="16" t="str">
        <f t="shared" si="9"/>
        <v>vis</v>
      </c>
      <c r="E63" s="292">
        <f>VLOOKUP(C63,'Active 1'!C$21:E$960,3,FALSE)</f>
        <v>-3469.9350941213779</v>
      </c>
      <c r="F63" s="20" t="s">
        <v>229</v>
      </c>
      <c r="G63" s="16" t="str">
        <f t="shared" si="10"/>
        <v>50285.380</v>
      </c>
      <c r="H63" s="73">
        <f t="shared" si="11"/>
        <v>37326.5</v>
      </c>
      <c r="I63" s="293" t="s">
        <v>569</v>
      </c>
      <c r="J63" s="294" t="s">
        <v>570</v>
      </c>
      <c r="K63" s="293">
        <v>37326.5</v>
      </c>
      <c r="L63" s="293" t="s">
        <v>571</v>
      </c>
      <c r="M63" s="294" t="s">
        <v>405</v>
      </c>
      <c r="N63" s="294"/>
      <c r="O63" s="295" t="s">
        <v>456</v>
      </c>
      <c r="P63" s="295" t="s">
        <v>568</v>
      </c>
    </row>
    <row r="64" spans="1:16" ht="12.75" customHeight="1" thickBot="1" x14ac:dyDescent="0.25">
      <c r="A64" s="73" t="str">
        <f t="shared" si="6"/>
        <v> BBS 113 </v>
      </c>
      <c r="B64" s="20" t="str">
        <f t="shared" si="7"/>
        <v>II</v>
      </c>
      <c r="C64" s="73">
        <f t="shared" si="8"/>
        <v>50299.392</v>
      </c>
      <c r="D64" s="16" t="str">
        <f t="shared" si="9"/>
        <v>vis</v>
      </c>
      <c r="E64" s="292">
        <f>VLOOKUP(C64,'Active 1'!C$21:E$960,3,FALSE)</f>
        <v>-3425.9869446805169</v>
      </c>
      <c r="F64" s="20" t="s">
        <v>229</v>
      </c>
      <c r="G64" s="16" t="str">
        <f t="shared" si="10"/>
        <v>50299.392</v>
      </c>
      <c r="H64" s="73">
        <f t="shared" si="11"/>
        <v>37370.5</v>
      </c>
      <c r="I64" s="293" t="s">
        <v>572</v>
      </c>
      <c r="J64" s="294" t="s">
        <v>573</v>
      </c>
      <c r="K64" s="293">
        <v>37370.5</v>
      </c>
      <c r="L64" s="293" t="s">
        <v>574</v>
      </c>
      <c r="M64" s="294" t="s">
        <v>405</v>
      </c>
      <c r="N64" s="294"/>
      <c r="O64" s="295" t="s">
        <v>456</v>
      </c>
      <c r="P64" s="295" t="s">
        <v>575</v>
      </c>
    </row>
    <row r="65" spans="1:16" ht="12.75" customHeight="1" thickBot="1" x14ac:dyDescent="0.25">
      <c r="A65" s="73" t="str">
        <f t="shared" si="6"/>
        <v> BBS 113 </v>
      </c>
      <c r="B65" s="20" t="str">
        <f t="shared" si="7"/>
        <v>II</v>
      </c>
      <c r="C65" s="73">
        <f t="shared" si="8"/>
        <v>50313.411</v>
      </c>
      <c r="D65" s="16" t="str">
        <f t="shared" si="9"/>
        <v>vis</v>
      </c>
      <c r="E65" s="292">
        <f>VLOOKUP(C65,'Active 1'!C$21:E$960,3,FALSE)</f>
        <v>-3382.0168399837335</v>
      </c>
      <c r="F65" s="20" t="s">
        <v>229</v>
      </c>
      <c r="G65" s="16" t="str">
        <f t="shared" si="10"/>
        <v>50313.411</v>
      </c>
      <c r="H65" s="73">
        <f t="shared" si="11"/>
        <v>37414.5</v>
      </c>
      <c r="I65" s="293" t="s">
        <v>576</v>
      </c>
      <c r="J65" s="294" t="s">
        <v>577</v>
      </c>
      <c r="K65" s="293">
        <v>37414.5</v>
      </c>
      <c r="L65" s="293" t="s">
        <v>578</v>
      </c>
      <c r="M65" s="294" t="s">
        <v>405</v>
      </c>
      <c r="N65" s="294"/>
      <c r="O65" s="295" t="s">
        <v>456</v>
      </c>
      <c r="P65" s="295" t="s">
        <v>575</v>
      </c>
    </row>
    <row r="66" spans="1:16" ht="12.75" customHeight="1" thickBot="1" x14ac:dyDescent="0.25">
      <c r="A66" s="73" t="str">
        <f t="shared" si="6"/>
        <v> BBS 113 </v>
      </c>
      <c r="B66" s="20" t="str">
        <f t="shared" si="7"/>
        <v>II</v>
      </c>
      <c r="C66" s="73">
        <f t="shared" si="8"/>
        <v>50357.415999999997</v>
      </c>
      <c r="D66" s="16" t="str">
        <f t="shared" si="9"/>
        <v>vis</v>
      </c>
      <c r="E66" s="292">
        <f>VLOOKUP(C66,'Active 1'!C$21:E$960,3,FALSE)</f>
        <v>-3243.9966918146902</v>
      </c>
      <c r="F66" s="20" t="s">
        <v>229</v>
      </c>
      <c r="G66" s="16" t="str">
        <f t="shared" si="10"/>
        <v>50357.416</v>
      </c>
      <c r="H66" s="73">
        <f t="shared" si="11"/>
        <v>37552.5</v>
      </c>
      <c r="I66" s="293" t="s">
        <v>579</v>
      </c>
      <c r="J66" s="294" t="s">
        <v>580</v>
      </c>
      <c r="K66" s="293">
        <v>37552.5</v>
      </c>
      <c r="L66" s="293" t="s">
        <v>581</v>
      </c>
      <c r="M66" s="294" t="s">
        <v>405</v>
      </c>
      <c r="N66" s="294"/>
      <c r="O66" s="295" t="s">
        <v>456</v>
      </c>
      <c r="P66" s="295" t="s">
        <v>575</v>
      </c>
    </row>
    <row r="67" spans="1:16" ht="12.75" customHeight="1" thickBot="1" x14ac:dyDescent="0.25">
      <c r="A67" s="73" t="str">
        <f t="shared" si="6"/>
        <v> BBS 113 </v>
      </c>
      <c r="B67" s="20" t="str">
        <f t="shared" si="7"/>
        <v>II</v>
      </c>
      <c r="C67" s="73">
        <f t="shared" si="8"/>
        <v>50380.368999999999</v>
      </c>
      <c r="D67" s="16" t="str">
        <f t="shared" si="9"/>
        <v>vis</v>
      </c>
      <c r="E67" s="292">
        <f>VLOOKUP(C67,'Active 1'!C$21:E$960,3,FALSE)</f>
        <v>-3172.0054076214301</v>
      </c>
      <c r="F67" s="20" t="s">
        <v>229</v>
      </c>
      <c r="G67" s="16" t="str">
        <f t="shared" si="10"/>
        <v>50380.369</v>
      </c>
      <c r="H67" s="73">
        <f t="shared" si="11"/>
        <v>37624.5</v>
      </c>
      <c r="I67" s="293" t="s">
        <v>582</v>
      </c>
      <c r="J67" s="294" t="s">
        <v>583</v>
      </c>
      <c r="K67" s="293">
        <v>37624.5</v>
      </c>
      <c r="L67" s="293" t="s">
        <v>584</v>
      </c>
      <c r="M67" s="294" t="s">
        <v>405</v>
      </c>
      <c r="N67" s="294"/>
      <c r="O67" s="295" t="s">
        <v>456</v>
      </c>
      <c r="P67" s="295" t="s">
        <v>575</v>
      </c>
    </row>
    <row r="68" spans="1:16" ht="12.75" customHeight="1" thickBot="1" x14ac:dyDescent="0.25">
      <c r="A68" s="73" t="str">
        <f t="shared" si="6"/>
        <v> BBS 114 </v>
      </c>
      <c r="B68" s="20" t="str">
        <f t="shared" si="7"/>
        <v>I</v>
      </c>
      <c r="C68" s="73">
        <f t="shared" si="8"/>
        <v>50423.256999999998</v>
      </c>
      <c r="D68" s="16" t="str">
        <f t="shared" si="9"/>
        <v>vis</v>
      </c>
      <c r="E68" s="292">
        <f>VLOOKUP(C68,'Active 1'!C$21:E$960,3,FALSE)</f>
        <v>-3037.4886910057244</v>
      </c>
      <c r="F68" s="20" t="s">
        <v>229</v>
      </c>
      <c r="G68" s="16" t="str">
        <f t="shared" si="10"/>
        <v>50423.257</v>
      </c>
      <c r="H68" s="73">
        <f t="shared" si="11"/>
        <v>37759</v>
      </c>
      <c r="I68" s="293" t="s">
        <v>585</v>
      </c>
      <c r="J68" s="294" t="s">
        <v>586</v>
      </c>
      <c r="K68" s="293">
        <v>37759</v>
      </c>
      <c r="L68" s="293" t="s">
        <v>587</v>
      </c>
      <c r="M68" s="294" t="s">
        <v>405</v>
      </c>
      <c r="N68" s="294"/>
      <c r="O68" s="295" t="s">
        <v>456</v>
      </c>
      <c r="P68" s="295" t="s">
        <v>588</v>
      </c>
    </row>
    <row r="69" spans="1:16" ht="12.75" customHeight="1" thickBot="1" x14ac:dyDescent="0.25">
      <c r="A69" s="73" t="str">
        <f t="shared" si="6"/>
        <v> BBS 115 </v>
      </c>
      <c r="B69" s="20" t="str">
        <f t="shared" si="7"/>
        <v>II</v>
      </c>
      <c r="C69" s="73">
        <f t="shared" si="8"/>
        <v>50673.387000000002</v>
      </c>
      <c r="D69" s="16" t="str">
        <f t="shared" si="9"/>
        <v>vis</v>
      </c>
      <c r="E69" s="292">
        <f>VLOOKUP(C69,'Active 1'!C$21:E$960,3,FALSE)</f>
        <v>-2252.9646673373813</v>
      </c>
      <c r="F69" s="20" t="s">
        <v>229</v>
      </c>
      <c r="G69" s="16" t="str">
        <f t="shared" si="10"/>
        <v>50673.387</v>
      </c>
      <c r="H69" s="73">
        <f t="shared" si="11"/>
        <v>38543.5</v>
      </c>
      <c r="I69" s="293" t="s">
        <v>589</v>
      </c>
      <c r="J69" s="294" t="s">
        <v>590</v>
      </c>
      <c r="K69" s="293">
        <v>38543.5</v>
      </c>
      <c r="L69" s="293" t="s">
        <v>591</v>
      </c>
      <c r="M69" s="294" t="s">
        <v>405</v>
      </c>
      <c r="N69" s="294"/>
      <c r="O69" s="295" t="s">
        <v>456</v>
      </c>
      <c r="P69" s="295" t="s">
        <v>592</v>
      </c>
    </row>
    <row r="70" spans="1:16" ht="12.75" customHeight="1" thickBot="1" x14ac:dyDescent="0.25">
      <c r="A70" s="73" t="str">
        <f t="shared" si="6"/>
        <v> BBS 115 </v>
      </c>
      <c r="B70" s="20" t="str">
        <f t="shared" si="7"/>
        <v>I</v>
      </c>
      <c r="C70" s="73">
        <f t="shared" si="8"/>
        <v>50684.379000000001</v>
      </c>
      <c r="D70" s="16" t="str">
        <f t="shared" si="9"/>
        <v>vis</v>
      </c>
      <c r="E70" s="292">
        <f>VLOOKUP(C70,'Active 1'!C$21:E$960,3,FALSE)</f>
        <v>-2218.4886425976019</v>
      </c>
      <c r="F70" s="20" t="s">
        <v>229</v>
      </c>
      <c r="G70" s="16" t="str">
        <f t="shared" si="10"/>
        <v>50684.379</v>
      </c>
      <c r="H70" s="73">
        <f t="shared" si="11"/>
        <v>38578</v>
      </c>
      <c r="I70" s="293" t="s">
        <v>593</v>
      </c>
      <c r="J70" s="294" t="s">
        <v>594</v>
      </c>
      <c r="K70" s="293">
        <v>38578</v>
      </c>
      <c r="L70" s="293" t="s">
        <v>595</v>
      </c>
      <c r="M70" s="294" t="s">
        <v>405</v>
      </c>
      <c r="N70" s="294"/>
      <c r="O70" s="295" t="s">
        <v>456</v>
      </c>
      <c r="P70" s="295" t="s">
        <v>592</v>
      </c>
    </row>
    <row r="71" spans="1:16" ht="12.75" customHeight="1" thickBot="1" x14ac:dyDescent="0.25">
      <c r="A71" s="73" t="str">
        <f t="shared" si="6"/>
        <v> BBS 115 </v>
      </c>
      <c r="B71" s="20" t="str">
        <f t="shared" si="7"/>
        <v>II</v>
      </c>
      <c r="C71" s="73">
        <f t="shared" si="8"/>
        <v>50688.368000000002</v>
      </c>
      <c r="D71" s="16" t="str">
        <f t="shared" si="9"/>
        <v>vis</v>
      </c>
      <c r="E71" s="292">
        <f>VLOOKUP(C71,'Active 1'!C$21:E$960,3,FALSE)</f>
        <v>-2205.9772831828413</v>
      </c>
      <c r="F71" s="20" t="s">
        <v>229</v>
      </c>
      <c r="G71" s="16" t="str">
        <f t="shared" si="10"/>
        <v>50688.368</v>
      </c>
      <c r="H71" s="73">
        <f t="shared" si="11"/>
        <v>38590.5</v>
      </c>
      <c r="I71" s="293" t="s">
        <v>596</v>
      </c>
      <c r="J71" s="294" t="s">
        <v>597</v>
      </c>
      <c r="K71" s="293">
        <v>38590.5</v>
      </c>
      <c r="L71" s="293" t="s">
        <v>598</v>
      </c>
      <c r="M71" s="294" t="s">
        <v>405</v>
      </c>
      <c r="N71" s="294"/>
      <c r="O71" s="295" t="s">
        <v>456</v>
      </c>
      <c r="P71" s="295" t="s">
        <v>592</v>
      </c>
    </row>
    <row r="72" spans="1:16" ht="12.75" customHeight="1" thickBot="1" x14ac:dyDescent="0.25">
      <c r="A72" s="73" t="str">
        <f t="shared" si="6"/>
        <v>BAVM 132 </v>
      </c>
      <c r="B72" s="20" t="str">
        <f t="shared" si="7"/>
        <v>I</v>
      </c>
      <c r="C72" s="73">
        <f t="shared" si="8"/>
        <v>51391.5409</v>
      </c>
      <c r="D72" s="16" t="str">
        <f t="shared" si="9"/>
        <v>vis</v>
      </c>
      <c r="E72" s="292">
        <f>VLOOKUP(C72,'Active 1'!C$21:E$960,3,FALSE)</f>
        <v>-0.49999999999458433</v>
      </c>
      <c r="F72" s="20" t="s">
        <v>229</v>
      </c>
      <c r="G72" s="16" t="str">
        <f t="shared" si="10"/>
        <v>51391.5409</v>
      </c>
      <c r="H72" s="73">
        <f t="shared" si="11"/>
        <v>40796</v>
      </c>
      <c r="I72" s="293" t="s">
        <v>599</v>
      </c>
      <c r="J72" s="294" t="s">
        <v>600</v>
      </c>
      <c r="K72" s="293">
        <v>40796</v>
      </c>
      <c r="L72" s="293" t="s">
        <v>601</v>
      </c>
      <c r="M72" s="294" t="s">
        <v>397</v>
      </c>
      <c r="N72" s="294" t="s">
        <v>602</v>
      </c>
      <c r="O72" s="295" t="s">
        <v>603</v>
      </c>
      <c r="P72" s="296" t="s">
        <v>604</v>
      </c>
    </row>
    <row r="73" spans="1:16" ht="12.75" customHeight="1" thickBot="1" x14ac:dyDescent="0.25">
      <c r="A73" s="73" t="str">
        <f t="shared" si="6"/>
        <v>BAVM 152 </v>
      </c>
      <c r="B73" s="20" t="str">
        <f t="shared" si="7"/>
        <v>I</v>
      </c>
      <c r="C73" s="73">
        <f t="shared" si="8"/>
        <v>51900.394800000002</v>
      </c>
      <c r="D73" s="16" t="str">
        <f t="shared" si="9"/>
        <v>vis</v>
      </c>
      <c r="E73" s="292">
        <f>VLOOKUP(C73,'Active 1'!C$21:E$960,3,FALSE)</f>
        <v>1595.5025150414749</v>
      </c>
      <c r="F73" s="20" t="s">
        <v>229</v>
      </c>
      <c r="G73" s="16" t="str">
        <f t="shared" si="10"/>
        <v>51900.3948</v>
      </c>
      <c r="H73" s="73">
        <f t="shared" si="11"/>
        <v>42392</v>
      </c>
      <c r="I73" s="293" t="s">
        <v>614</v>
      </c>
      <c r="J73" s="294" t="s">
        <v>615</v>
      </c>
      <c r="K73" s="293">
        <v>42392</v>
      </c>
      <c r="L73" s="293" t="s">
        <v>616</v>
      </c>
      <c r="M73" s="294" t="s">
        <v>397</v>
      </c>
      <c r="N73" s="294" t="s">
        <v>602</v>
      </c>
      <c r="O73" s="295" t="s">
        <v>603</v>
      </c>
      <c r="P73" s="296" t="s">
        <v>617</v>
      </c>
    </row>
    <row r="74" spans="1:16" ht="12.75" customHeight="1" thickBot="1" x14ac:dyDescent="0.25">
      <c r="A74" s="73" t="str">
        <f t="shared" si="6"/>
        <v>IBVS 5056 </v>
      </c>
      <c r="B74" s="20" t="str">
        <f t="shared" si="7"/>
        <v>I</v>
      </c>
      <c r="C74" s="73">
        <f t="shared" si="8"/>
        <v>51968.305399999997</v>
      </c>
      <c r="D74" s="16" t="str">
        <f t="shared" si="9"/>
        <v>PE</v>
      </c>
      <c r="E74" s="292">
        <f>VLOOKUP(C74,'Active 1'!C$21:E$960,3,FALSE)</f>
        <v>1808.5017440892777</v>
      </c>
      <c r="F74" s="20" t="str">
        <f>LEFT(M74,1)</f>
        <v>E</v>
      </c>
      <c r="G74" s="16" t="str">
        <f t="shared" si="10"/>
        <v>51968.3054</v>
      </c>
      <c r="H74" s="73">
        <f t="shared" si="11"/>
        <v>42605</v>
      </c>
      <c r="I74" s="293" t="s">
        <v>625</v>
      </c>
      <c r="J74" s="294" t="s">
        <v>626</v>
      </c>
      <c r="K74" s="293">
        <v>42605</v>
      </c>
      <c r="L74" s="293" t="s">
        <v>627</v>
      </c>
      <c r="M74" s="294" t="s">
        <v>397</v>
      </c>
      <c r="N74" s="294" t="s">
        <v>398</v>
      </c>
      <c r="O74" s="295" t="s">
        <v>628</v>
      </c>
      <c r="P74" s="296" t="s">
        <v>629</v>
      </c>
    </row>
    <row r="75" spans="1:16" ht="12.75" customHeight="1" thickBot="1" x14ac:dyDescent="0.25">
      <c r="A75" s="73" t="str">
        <f t="shared" ref="A75:A106" si="12">P75</f>
        <v>BAVM 152 </v>
      </c>
      <c r="B75" s="20" t="str">
        <f t="shared" ref="B75:B106" si="13">IF(H75=INT(H75),"I","II")</f>
        <v>II</v>
      </c>
      <c r="C75" s="73">
        <f t="shared" ref="C75:C106" si="14">1*G75</f>
        <v>52143.502200000003</v>
      </c>
      <c r="D75" s="16" t="str">
        <f t="shared" ref="D75:D106" si="15">VLOOKUP(F75,I$1:J$5,2,FALSE)</f>
        <v>PE</v>
      </c>
      <c r="E75" s="292">
        <f>VLOOKUP(C75,'Active 1'!C$21:E$960,3,FALSE)</f>
        <v>2358.0003986681745</v>
      </c>
      <c r="F75" s="20" t="str">
        <f>LEFT(M75,1)</f>
        <v>E</v>
      </c>
      <c r="G75" s="16" t="str">
        <f t="shared" ref="G75:G106" si="16">MID(I75,3,LEN(I75)-3)</f>
        <v>52143.5022</v>
      </c>
      <c r="H75" s="73">
        <f t="shared" ref="H75:H106" si="17">1*K75</f>
        <v>43154.5</v>
      </c>
      <c r="I75" s="293" t="s">
        <v>630</v>
      </c>
      <c r="J75" s="294" t="s">
        <v>631</v>
      </c>
      <c r="K75" s="293">
        <v>43154.5</v>
      </c>
      <c r="L75" s="293" t="s">
        <v>632</v>
      </c>
      <c r="M75" s="294" t="s">
        <v>397</v>
      </c>
      <c r="N75" s="294" t="s">
        <v>602</v>
      </c>
      <c r="O75" s="295" t="s">
        <v>603</v>
      </c>
      <c r="P75" s="296" t="s">
        <v>617</v>
      </c>
    </row>
    <row r="76" spans="1:16" ht="12.75" customHeight="1" thickBot="1" x14ac:dyDescent="0.25">
      <c r="A76" s="73" t="str">
        <f t="shared" si="12"/>
        <v>IBVS 5341 </v>
      </c>
      <c r="B76" s="20" t="str">
        <f t="shared" si="13"/>
        <v>II</v>
      </c>
      <c r="C76" s="73">
        <f t="shared" si="14"/>
        <v>52185.268700000001</v>
      </c>
      <c r="D76" s="16" t="str">
        <f t="shared" si="15"/>
        <v>PE</v>
      </c>
      <c r="E76" s="292">
        <f>VLOOKUP(C76,'Active 1'!C$21:E$960,3,FALSE)</f>
        <v>2488.9995696374372</v>
      </c>
      <c r="F76" s="20" t="str">
        <f>LEFT(M76,1)</f>
        <v>E</v>
      </c>
      <c r="G76" s="16" t="str">
        <f t="shared" si="16"/>
        <v>52185.2687</v>
      </c>
      <c r="H76" s="73">
        <f t="shared" si="17"/>
        <v>43285.5</v>
      </c>
      <c r="I76" s="293" t="s">
        <v>633</v>
      </c>
      <c r="J76" s="294" t="s">
        <v>634</v>
      </c>
      <c r="K76" s="293">
        <v>43285.5</v>
      </c>
      <c r="L76" s="293" t="s">
        <v>635</v>
      </c>
      <c r="M76" s="294" t="s">
        <v>397</v>
      </c>
      <c r="N76" s="294" t="s">
        <v>398</v>
      </c>
      <c r="O76" s="295" t="s">
        <v>628</v>
      </c>
      <c r="P76" s="296" t="s">
        <v>636</v>
      </c>
    </row>
    <row r="77" spans="1:16" ht="12.75" customHeight="1" thickBot="1" x14ac:dyDescent="0.25">
      <c r="A77" s="73" t="str">
        <f t="shared" si="12"/>
        <v>IBVS 5341 </v>
      </c>
      <c r="B77" s="20" t="str">
        <f t="shared" si="13"/>
        <v>I</v>
      </c>
      <c r="C77" s="73">
        <f t="shared" si="14"/>
        <v>52185.428500000002</v>
      </c>
      <c r="D77" s="16" t="str">
        <f t="shared" si="15"/>
        <v>PE</v>
      </c>
      <c r="E77" s="292">
        <f>VLOOKUP(C77,'Active 1'!C$21:E$960,3,FALSE)</f>
        <v>2489.500776765663</v>
      </c>
      <c r="F77" s="20" t="str">
        <f>LEFT(M77,1)</f>
        <v>E</v>
      </c>
      <c r="G77" s="16" t="str">
        <f t="shared" si="16"/>
        <v>52185.4285</v>
      </c>
      <c r="H77" s="73">
        <f t="shared" si="17"/>
        <v>43286</v>
      </c>
      <c r="I77" s="293" t="s">
        <v>637</v>
      </c>
      <c r="J77" s="294" t="s">
        <v>638</v>
      </c>
      <c r="K77" s="293">
        <v>43286</v>
      </c>
      <c r="L77" s="293" t="s">
        <v>639</v>
      </c>
      <c r="M77" s="294" t="s">
        <v>397</v>
      </c>
      <c r="N77" s="294" t="s">
        <v>398</v>
      </c>
      <c r="O77" s="295" t="s">
        <v>628</v>
      </c>
      <c r="P77" s="296" t="s">
        <v>636</v>
      </c>
    </row>
    <row r="78" spans="1:16" ht="12.75" customHeight="1" thickBot="1" x14ac:dyDescent="0.25">
      <c r="A78" s="73" t="str">
        <f t="shared" si="12"/>
        <v>BAVM 158 </v>
      </c>
      <c r="B78" s="20" t="str">
        <f t="shared" si="13"/>
        <v>II</v>
      </c>
      <c r="C78" s="73">
        <f t="shared" si="14"/>
        <v>52502.506999999998</v>
      </c>
      <c r="D78" s="16" t="str">
        <f t="shared" si="15"/>
        <v>vis</v>
      </c>
      <c r="E78" s="292">
        <f>VLOOKUP(C78,'Active 1'!C$21:E$960,3,FALSE)</f>
        <v>3484.006436377525</v>
      </c>
      <c r="F78" s="20" t="s">
        <v>229</v>
      </c>
      <c r="G78" s="16" t="str">
        <f t="shared" si="16"/>
        <v>52502.5070</v>
      </c>
      <c r="H78" s="73">
        <f t="shared" si="17"/>
        <v>44280.5</v>
      </c>
      <c r="I78" s="293" t="s">
        <v>640</v>
      </c>
      <c r="J78" s="294" t="s">
        <v>641</v>
      </c>
      <c r="K78" s="293">
        <v>44280.5</v>
      </c>
      <c r="L78" s="293" t="s">
        <v>642</v>
      </c>
      <c r="M78" s="294" t="s">
        <v>397</v>
      </c>
      <c r="N78" s="294" t="s">
        <v>643</v>
      </c>
      <c r="O78" s="295" t="s">
        <v>603</v>
      </c>
      <c r="P78" s="296" t="s">
        <v>644</v>
      </c>
    </row>
    <row r="79" spans="1:16" ht="12.75" customHeight="1" thickBot="1" x14ac:dyDescent="0.25">
      <c r="A79" s="73" t="str">
        <f t="shared" si="12"/>
        <v>IBVS 5668 </v>
      </c>
      <c r="B79" s="20" t="str">
        <f t="shared" si="13"/>
        <v>I</v>
      </c>
      <c r="C79" s="73">
        <f t="shared" si="14"/>
        <v>52723.296300000002</v>
      </c>
      <c r="D79" s="16" t="str">
        <f t="shared" si="15"/>
        <v>vis</v>
      </c>
      <c r="E79" s="292">
        <f>VLOOKUP(C79,'Active 1'!C$21:E$960,3,FALSE)</f>
        <v>4176.5043775237964</v>
      </c>
      <c r="F79" s="20" t="s">
        <v>229</v>
      </c>
      <c r="G79" s="16" t="str">
        <f t="shared" si="16"/>
        <v>52723.2963</v>
      </c>
      <c r="H79" s="73">
        <f t="shared" si="17"/>
        <v>44973</v>
      </c>
      <c r="I79" s="293" t="s">
        <v>645</v>
      </c>
      <c r="J79" s="294" t="s">
        <v>646</v>
      </c>
      <c r="K79" s="293" t="s">
        <v>647</v>
      </c>
      <c r="L79" s="293" t="s">
        <v>648</v>
      </c>
      <c r="M79" s="294" t="s">
        <v>397</v>
      </c>
      <c r="N79" s="294" t="s">
        <v>398</v>
      </c>
      <c r="O79" s="295" t="s">
        <v>628</v>
      </c>
      <c r="P79" s="296" t="s">
        <v>649</v>
      </c>
    </row>
    <row r="80" spans="1:16" ht="12.75" customHeight="1" thickBot="1" x14ac:dyDescent="0.25">
      <c r="A80" s="73" t="str">
        <f t="shared" si="12"/>
        <v>IBVS 5592 </v>
      </c>
      <c r="B80" s="20" t="str">
        <f t="shared" si="13"/>
        <v>I</v>
      </c>
      <c r="C80" s="73">
        <f t="shared" si="14"/>
        <v>52935.319900000002</v>
      </c>
      <c r="D80" s="16" t="str">
        <f t="shared" si="15"/>
        <v>vis</v>
      </c>
      <c r="E80" s="292">
        <f>VLOOKUP(C80,'Active 1'!C$21:E$960,3,FALSE)</f>
        <v>4841.5090062554336</v>
      </c>
      <c r="F80" s="20" t="s">
        <v>229</v>
      </c>
      <c r="G80" s="16" t="str">
        <f t="shared" si="16"/>
        <v>52935.3199</v>
      </c>
      <c r="H80" s="73">
        <f t="shared" si="17"/>
        <v>45638</v>
      </c>
      <c r="I80" s="293" t="s">
        <v>650</v>
      </c>
      <c r="J80" s="294" t="s">
        <v>651</v>
      </c>
      <c r="K80" s="293" t="s">
        <v>652</v>
      </c>
      <c r="L80" s="293" t="s">
        <v>653</v>
      </c>
      <c r="M80" s="294" t="s">
        <v>397</v>
      </c>
      <c r="N80" s="294" t="s">
        <v>398</v>
      </c>
      <c r="O80" s="295" t="s">
        <v>654</v>
      </c>
      <c r="P80" s="296" t="s">
        <v>655</v>
      </c>
    </row>
    <row r="81" spans="1:16" ht="12.75" customHeight="1" thickBot="1" x14ac:dyDescent="0.25">
      <c r="A81" s="73" t="str">
        <f t="shared" si="12"/>
        <v>IBVS 5694 </v>
      </c>
      <c r="B81" s="20" t="str">
        <f t="shared" si="13"/>
        <v>II</v>
      </c>
      <c r="C81" s="73">
        <f t="shared" si="14"/>
        <v>53322.222199999997</v>
      </c>
      <c r="D81" s="16" t="str">
        <f t="shared" si="15"/>
        <v>vis</v>
      </c>
      <c r="E81" s="292">
        <f>VLOOKUP(C81,'Active 1'!C$21:E$960,3,FALSE)</f>
        <v>6055.0145800071878</v>
      </c>
      <c r="F81" s="20" t="s">
        <v>229</v>
      </c>
      <c r="G81" s="16" t="str">
        <f t="shared" si="16"/>
        <v>53322.2222</v>
      </c>
      <c r="H81" s="73">
        <f t="shared" si="17"/>
        <v>46851.5</v>
      </c>
      <c r="I81" s="293" t="s">
        <v>656</v>
      </c>
      <c r="J81" s="294" t="s">
        <v>657</v>
      </c>
      <c r="K81" s="293" t="s">
        <v>658</v>
      </c>
      <c r="L81" s="293" t="s">
        <v>659</v>
      </c>
      <c r="M81" s="294" t="s">
        <v>397</v>
      </c>
      <c r="N81" s="294" t="s">
        <v>398</v>
      </c>
      <c r="O81" s="295" t="s">
        <v>660</v>
      </c>
      <c r="P81" s="296" t="s">
        <v>661</v>
      </c>
    </row>
    <row r="82" spans="1:16" ht="12.75" customHeight="1" thickBot="1" x14ac:dyDescent="0.25">
      <c r="A82" s="73" t="str">
        <f t="shared" si="12"/>
        <v>IBVS 5690 </v>
      </c>
      <c r="B82" s="20" t="str">
        <f t="shared" si="13"/>
        <v>II</v>
      </c>
      <c r="C82" s="73">
        <f t="shared" si="14"/>
        <v>53363.670100000003</v>
      </c>
      <c r="D82" s="16" t="str">
        <f t="shared" si="15"/>
        <v>vis</v>
      </c>
      <c r="E82" s="292">
        <f>VLOOKUP(C82,'Active 1'!C$21:E$960,3,FALSE)</f>
        <v>6185.014473185166</v>
      </c>
      <c r="F82" s="20" t="s">
        <v>229</v>
      </c>
      <c r="G82" s="16" t="str">
        <f t="shared" si="16"/>
        <v>53363.6701</v>
      </c>
      <c r="H82" s="73">
        <f t="shared" si="17"/>
        <v>46981.5</v>
      </c>
      <c r="I82" s="293" t="s">
        <v>662</v>
      </c>
      <c r="J82" s="294" t="s">
        <v>663</v>
      </c>
      <c r="K82" s="293" t="s">
        <v>664</v>
      </c>
      <c r="L82" s="293" t="s">
        <v>665</v>
      </c>
      <c r="M82" s="294" t="s">
        <v>397</v>
      </c>
      <c r="N82" s="294" t="s">
        <v>398</v>
      </c>
      <c r="O82" s="295" t="s">
        <v>666</v>
      </c>
      <c r="P82" s="296" t="s">
        <v>667</v>
      </c>
    </row>
    <row r="83" spans="1:16" ht="12.75" customHeight="1" thickBot="1" x14ac:dyDescent="0.25">
      <c r="A83" s="73" t="str">
        <f t="shared" si="12"/>
        <v>IBVS 5694 </v>
      </c>
      <c r="B83" s="20" t="str">
        <f t="shared" si="13"/>
        <v>II</v>
      </c>
      <c r="C83" s="73">
        <f t="shared" si="14"/>
        <v>53380.2497</v>
      </c>
      <c r="D83" s="16" t="str">
        <f t="shared" si="15"/>
        <v>vis</v>
      </c>
      <c r="E83" s="292">
        <f>VLOOKUP(C83,'Active 1'!C$21:E$960,3,FALSE)</f>
        <v>6237.0158105009987</v>
      </c>
      <c r="F83" s="20" t="s">
        <v>229</v>
      </c>
      <c r="G83" s="16" t="str">
        <f t="shared" si="16"/>
        <v>53380.2497</v>
      </c>
      <c r="H83" s="73">
        <f t="shared" si="17"/>
        <v>47033.5</v>
      </c>
      <c r="I83" s="293" t="s">
        <v>679</v>
      </c>
      <c r="J83" s="294" t="s">
        <v>680</v>
      </c>
      <c r="K83" s="293" t="s">
        <v>681</v>
      </c>
      <c r="L83" s="293" t="s">
        <v>682</v>
      </c>
      <c r="M83" s="294" t="s">
        <v>397</v>
      </c>
      <c r="N83" s="294" t="s">
        <v>398</v>
      </c>
      <c r="O83" s="295" t="s">
        <v>660</v>
      </c>
      <c r="P83" s="296" t="s">
        <v>661</v>
      </c>
    </row>
    <row r="84" spans="1:16" ht="12.75" customHeight="1" thickBot="1" x14ac:dyDescent="0.25">
      <c r="A84" s="73" t="str">
        <f t="shared" si="12"/>
        <v>IBVS 5694 </v>
      </c>
      <c r="B84" s="20" t="str">
        <f t="shared" si="13"/>
        <v>II</v>
      </c>
      <c r="C84" s="73">
        <f t="shared" si="14"/>
        <v>53385.988700000002</v>
      </c>
      <c r="D84" s="16" t="str">
        <f t="shared" si="15"/>
        <v>vis</v>
      </c>
      <c r="E84" s="292">
        <f>VLOOKUP(C84,'Active 1'!C$21:E$960,3,FALSE)</f>
        <v>6255.0159838981672</v>
      </c>
      <c r="F84" s="20" t="s">
        <v>229</v>
      </c>
      <c r="G84" s="16" t="str">
        <f t="shared" si="16"/>
        <v>53385.9887</v>
      </c>
      <c r="H84" s="73">
        <f t="shared" si="17"/>
        <v>47051.5</v>
      </c>
      <c r="I84" s="293" t="s">
        <v>683</v>
      </c>
      <c r="J84" s="294" t="s">
        <v>684</v>
      </c>
      <c r="K84" s="293" t="s">
        <v>685</v>
      </c>
      <c r="L84" s="293" t="s">
        <v>675</v>
      </c>
      <c r="M84" s="294" t="s">
        <v>397</v>
      </c>
      <c r="N84" s="294" t="s">
        <v>398</v>
      </c>
      <c r="O84" s="295" t="s">
        <v>660</v>
      </c>
      <c r="P84" s="296" t="s">
        <v>661</v>
      </c>
    </row>
    <row r="85" spans="1:16" ht="12.75" customHeight="1" thickBot="1" x14ac:dyDescent="0.25">
      <c r="A85" s="73" t="str">
        <f t="shared" si="12"/>
        <v>OEJV 0074 </v>
      </c>
      <c r="B85" s="20" t="str">
        <f t="shared" si="13"/>
        <v>I</v>
      </c>
      <c r="C85" s="73">
        <f t="shared" si="14"/>
        <v>53433.653319999998</v>
      </c>
      <c r="D85" s="16" t="str">
        <f t="shared" si="15"/>
        <v>vis</v>
      </c>
      <c r="E85" s="292">
        <f>VLOOKUP(C85,'Active 1'!C$21:E$960,3,FALSE)</f>
        <v>6404.5144025965183</v>
      </c>
      <c r="F85" s="20" t="s">
        <v>229</v>
      </c>
      <c r="G85" s="16" t="str">
        <f t="shared" si="16"/>
        <v>53433.65332</v>
      </c>
      <c r="H85" s="73">
        <f t="shared" si="17"/>
        <v>47201</v>
      </c>
      <c r="I85" s="293" t="s">
        <v>690</v>
      </c>
      <c r="J85" s="294" t="s">
        <v>691</v>
      </c>
      <c r="K85" s="293" t="s">
        <v>692</v>
      </c>
      <c r="L85" s="293" t="s">
        <v>693</v>
      </c>
      <c r="M85" s="294" t="s">
        <v>694</v>
      </c>
      <c r="N85" s="294" t="s">
        <v>160</v>
      </c>
      <c r="O85" s="295" t="s">
        <v>695</v>
      </c>
      <c r="P85" s="296" t="s">
        <v>696</v>
      </c>
    </row>
    <row r="86" spans="1:16" ht="12.75" customHeight="1" thickBot="1" x14ac:dyDescent="0.25">
      <c r="A86" s="73" t="str">
        <f t="shared" si="12"/>
        <v>OEJV 0074 </v>
      </c>
      <c r="B86" s="20" t="str">
        <f t="shared" si="13"/>
        <v>II</v>
      </c>
      <c r="C86" s="73">
        <f t="shared" si="14"/>
        <v>53449.436629999997</v>
      </c>
      <c r="D86" s="16" t="str">
        <f t="shared" si="15"/>
        <v>vis</v>
      </c>
      <c r="E86" s="292">
        <f>VLOOKUP(C86,'Active 1'!C$21:E$960,3,FALSE)</f>
        <v>6454.0182040917562</v>
      </c>
      <c r="F86" s="20" t="s">
        <v>229</v>
      </c>
      <c r="G86" s="16" t="str">
        <f t="shared" si="16"/>
        <v>53449.43663</v>
      </c>
      <c r="H86" s="73">
        <f t="shared" si="17"/>
        <v>47250.5</v>
      </c>
      <c r="I86" s="293" t="s">
        <v>697</v>
      </c>
      <c r="J86" s="294" t="s">
        <v>698</v>
      </c>
      <c r="K86" s="293" t="s">
        <v>699</v>
      </c>
      <c r="L86" s="293" t="s">
        <v>700</v>
      </c>
      <c r="M86" s="294" t="s">
        <v>694</v>
      </c>
      <c r="N86" s="294" t="s">
        <v>160</v>
      </c>
      <c r="O86" s="295" t="s">
        <v>695</v>
      </c>
      <c r="P86" s="296" t="s">
        <v>696</v>
      </c>
    </row>
    <row r="87" spans="1:16" ht="12.75" customHeight="1" thickBot="1" x14ac:dyDescent="0.25">
      <c r="A87" s="73" t="str">
        <f t="shared" si="12"/>
        <v>OEJV 0074 </v>
      </c>
      <c r="B87" s="20" t="str">
        <f t="shared" si="13"/>
        <v>I</v>
      </c>
      <c r="C87" s="73">
        <f t="shared" si="14"/>
        <v>53449.594920000003</v>
      </c>
      <c r="D87" s="16" t="str">
        <f t="shared" si="15"/>
        <v>vis</v>
      </c>
      <c r="E87" s="292">
        <f>VLOOKUP(C87,'Active 1'!C$21:E$960,3,FALSE)</f>
        <v>6454.5146751576485</v>
      </c>
      <c r="F87" s="20" t="s">
        <v>229</v>
      </c>
      <c r="G87" s="16" t="str">
        <f t="shared" si="16"/>
        <v>53449.59492</v>
      </c>
      <c r="H87" s="73">
        <f t="shared" si="17"/>
        <v>47251</v>
      </c>
      <c r="I87" s="293" t="s">
        <v>701</v>
      </c>
      <c r="J87" s="294" t="s">
        <v>702</v>
      </c>
      <c r="K87" s="293" t="s">
        <v>703</v>
      </c>
      <c r="L87" s="293" t="s">
        <v>704</v>
      </c>
      <c r="M87" s="294" t="s">
        <v>694</v>
      </c>
      <c r="N87" s="294" t="s">
        <v>160</v>
      </c>
      <c r="O87" s="295" t="s">
        <v>695</v>
      </c>
      <c r="P87" s="296" t="s">
        <v>696</v>
      </c>
    </row>
    <row r="88" spans="1:16" ht="12.75" customHeight="1" thickBot="1" x14ac:dyDescent="0.25">
      <c r="A88" s="73" t="str">
        <f t="shared" si="12"/>
        <v>IBVS 5668 </v>
      </c>
      <c r="B88" s="20" t="str">
        <f t="shared" si="13"/>
        <v>II</v>
      </c>
      <c r="C88" s="73">
        <f t="shared" si="14"/>
        <v>53491.5213</v>
      </c>
      <c r="D88" s="16" t="str">
        <f t="shared" si="15"/>
        <v>vis</v>
      </c>
      <c r="E88" s="292">
        <f>VLOOKUP(C88,'Active 1'!C$21:E$960,3,FALSE)</f>
        <v>6586.0153041723406</v>
      </c>
      <c r="F88" s="20" t="s">
        <v>229</v>
      </c>
      <c r="G88" s="16" t="str">
        <f t="shared" si="16"/>
        <v>53491.5213</v>
      </c>
      <c r="H88" s="73">
        <f t="shared" si="17"/>
        <v>47382.5</v>
      </c>
      <c r="I88" s="293" t="s">
        <v>705</v>
      </c>
      <c r="J88" s="294" t="s">
        <v>706</v>
      </c>
      <c r="K88" s="293" t="s">
        <v>707</v>
      </c>
      <c r="L88" s="293" t="s">
        <v>708</v>
      </c>
      <c r="M88" s="294" t="s">
        <v>397</v>
      </c>
      <c r="N88" s="294" t="s">
        <v>398</v>
      </c>
      <c r="O88" s="295" t="s">
        <v>628</v>
      </c>
      <c r="P88" s="296" t="s">
        <v>649</v>
      </c>
    </row>
    <row r="89" spans="1:16" ht="12.75" customHeight="1" thickBot="1" x14ac:dyDescent="0.25">
      <c r="A89" s="73" t="str">
        <f t="shared" si="12"/>
        <v>OEJV 0074 </v>
      </c>
      <c r="B89" s="20" t="str">
        <f t="shared" si="13"/>
        <v>II</v>
      </c>
      <c r="C89" s="73">
        <f t="shared" si="14"/>
        <v>53607.576580000001</v>
      </c>
      <c r="D89" s="16" t="str">
        <f t="shared" si="15"/>
        <v>vis</v>
      </c>
      <c r="E89" s="292">
        <f>VLOOKUP(C89,'Active 1'!C$21:E$960,3,FALSE)</f>
        <v>6950.0186433701774</v>
      </c>
      <c r="F89" s="20" t="s">
        <v>229</v>
      </c>
      <c r="G89" s="16" t="str">
        <f t="shared" si="16"/>
        <v>53607.57658</v>
      </c>
      <c r="H89" s="73">
        <f t="shared" si="17"/>
        <v>47746.5</v>
      </c>
      <c r="I89" s="293" t="s">
        <v>709</v>
      </c>
      <c r="J89" s="294" t="s">
        <v>710</v>
      </c>
      <c r="K89" s="293" t="s">
        <v>711</v>
      </c>
      <c r="L89" s="293" t="s">
        <v>712</v>
      </c>
      <c r="M89" s="294" t="s">
        <v>694</v>
      </c>
      <c r="N89" s="294" t="s">
        <v>194</v>
      </c>
      <c r="O89" s="295" t="s">
        <v>695</v>
      </c>
      <c r="P89" s="296" t="s">
        <v>696</v>
      </c>
    </row>
    <row r="90" spans="1:16" ht="12.75" customHeight="1" thickBot="1" x14ac:dyDescent="0.25">
      <c r="A90" s="73" t="str">
        <f t="shared" si="12"/>
        <v>OEJV 0074 </v>
      </c>
      <c r="B90" s="20" t="str">
        <f t="shared" si="13"/>
        <v>II</v>
      </c>
      <c r="C90" s="73">
        <f t="shared" si="14"/>
        <v>53614.591469999999</v>
      </c>
      <c r="D90" s="16" t="str">
        <f t="shared" si="15"/>
        <v>vis</v>
      </c>
      <c r="E90" s="292">
        <f>VLOOKUP(C90,'Active 1'!C$21:E$960,3,FALSE)</f>
        <v>6972.0206012656308</v>
      </c>
      <c r="F90" s="20" t="s">
        <v>229</v>
      </c>
      <c r="G90" s="16" t="str">
        <f t="shared" si="16"/>
        <v>53614.59147</v>
      </c>
      <c r="H90" s="73">
        <f t="shared" si="17"/>
        <v>47768.5</v>
      </c>
      <c r="I90" s="293" t="s">
        <v>713</v>
      </c>
      <c r="J90" s="294" t="s">
        <v>714</v>
      </c>
      <c r="K90" s="293" t="s">
        <v>715</v>
      </c>
      <c r="L90" s="293" t="s">
        <v>716</v>
      </c>
      <c r="M90" s="294" t="s">
        <v>694</v>
      </c>
      <c r="N90" s="294" t="s">
        <v>194</v>
      </c>
      <c r="O90" s="295" t="s">
        <v>695</v>
      </c>
      <c r="P90" s="296" t="s">
        <v>696</v>
      </c>
    </row>
    <row r="91" spans="1:16" ht="12.75" customHeight="1" thickBot="1" x14ac:dyDescent="0.25">
      <c r="A91" s="73" t="str">
        <f t="shared" si="12"/>
        <v>OEJV 0074 </v>
      </c>
      <c r="B91" s="20" t="str">
        <f t="shared" si="13"/>
        <v>II</v>
      </c>
      <c r="C91" s="73">
        <f t="shared" si="14"/>
        <v>53672.61823</v>
      </c>
      <c r="D91" s="16" t="str">
        <f t="shared" si="15"/>
        <v>vis</v>
      </c>
      <c r="E91" s="292">
        <f>VLOOKUP(C91,'Active 1'!C$21:E$960,3,FALSE)</f>
        <v>7154.0195107752334</v>
      </c>
      <c r="F91" s="20" t="s">
        <v>229</v>
      </c>
      <c r="G91" s="16" t="str">
        <f t="shared" si="16"/>
        <v>53672.61823</v>
      </c>
      <c r="H91" s="73">
        <f t="shared" si="17"/>
        <v>47950.5</v>
      </c>
      <c r="I91" s="293" t="s">
        <v>721</v>
      </c>
      <c r="J91" s="294" t="s">
        <v>722</v>
      </c>
      <c r="K91" s="293" t="s">
        <v>723</v>
      </c>
      <c r="L91" s="293" t="s">
        <v>724</v>
      </c>
      <c r="M91" s="294" t="s">
        <v>694</v>
      </c>
      <c r="N91" s="294" t="s">
        <v>229</v>
      </c>
      <c r="O91" s="295" t="s">
        <v>725</v>
      </c>
      <c r="P91" s="296" t="s">
        <v>696</v>
      </c>
    </row>
    <row r="92" spans="1:16" ht="12.75" customHeight="1" thickBot="1" x14ac:dyDescent="0.25">
      <c r="A92" s="73" t="str">
        <f t="shared" si="12"/>
        <v>OEJV 0074 </v>
      </c>
      <c r="B92" s="20" t="str">
        <f t="shared" si="13"/>
        <v>II</v>
      </c>
      <c r="C92" s="73">
        <f t="shared" si="14"/>
        <v>53672.61823</v>
      </c>
      <c r="D92" s="16" t="str">
        <f t="shared" si="15"/>
        <v>vis</v>
      </c>
      <c r="E92" s="292">
        <f>VLOOKUP(C92,'Active 1'!C$21:E$960,3,FALSE)</f>
        <v>7154.0195107752334</v>
      </c>
      <c r="F92" s="20" t="s">
        <v>229</v>
      </c>
      <c r="G92" s="16" t="str">
        <f t="shared" si="16"/>
        <v>53672.61823</v>
      </c>
      <c r="H92" s="73">
        <f t="shared" si="17"/>
        <v>47950.5</v>
      </c>
      <c r="I92" s="293" t="s">
        <v>721</v>
      </c>
      <c r="J92" s="294" t="s">
        <v>722</v>
      </c>
      <c r="K92" s="293" t="s">
        <v>723</v>
      </c>
      <c r="L92" s="293" t="s">
        <v>724</v>
      </c>
      <c r="M92" s="294" t="s">
        <v>694</v>
      </c>
      <c r="N92" s="294" t="s">
        <v>111</v>
      </c>
      <c r="O92" s="295" t="s">
        <v>725</v>
      </c>
      <c r="P92" s="296" t="s">
        <v>696</v>
      </c>
    </row>
    <row r="93" spans="1:16" ht="12.75" customHeight="1" thickBot="1" x14ac:dyDescent="0.25">
      <c r="A93" s="73" t="str">
        <f t="shared" si="12"/>
        <v>OEJV 0074 </v>
      </c>
      <c r="B93" s="20" t="str">
        <f t="shared" si="13"/>
        <v>II</v>
      </c>
      <c r="C93" s="73">
        <f t="shared" si="14"/>
        <v>53672.61823</v>
      </c>
      <c r="D93" s="16" t="str">
        <f t="shared" si="15"/>
        <v>vis</v>
      </c>
      <c r="E93" s="292">
        <f>VLOOKUP(C93,'Active 1'!C$21:E$960,3,FALSE)</f>
        <v>7154.0195107752334</v>
      </c>
      <c r="F93" s="20" t="s">
        <v>229</v>
      </c>
      <c r="G93" s="16" t="str">
        <f t="shared" si="16"/>
        <v>53672.61823</v>
      </c>
      <c r="H93" s="73">
        <f t="shared" si="17"/>
        <v>47950.5</v>
      </c>
      <c r="I93" s="293" t="s">
        <v>721</v>
      </c>
      <c r="J93" s="294" t="s">
        <v>722</v>
      </c>
      <c r="K93" s="293" t="s">
        <v>723</v>
      </c>
      <c r="L93" s="293" t="s">
        <v>724</v>
      </c>
      <c r="M93" s="294" t="s">
        <v>694</v>
      </c>
      <c r="N93" s="294" t="s">
        <v>194</v>
      </c>
      <c r="O93" s="295" t="s">
        <v>725</v>
      </c>
      <c r="P93" s="296" t="s">
        <v>696</v>
      </c>
    </row>
    <row r="94" spans="1:16" ht="12.75" customHeight="1" thickBot="1" x14ac:dyDescent="0.25">
      <c r="A94" s="73" t="str">
        <f t="shared" si="12"/>
        <v>OEJV 0074 </v>
      </c>
      <c r="B94" s="20" t="str">
        <f t="shared" si="13"/>
        <v>I</v>
      </c>
      <c r="C94" s="73">
        <f t="shared" si="14"/>
        <v>53674.691209999997</v>
      </c>
      <c r="D94" s="16" t="str">
        <f t="shared" si="15"/>
        <v>vis</v>
      </c>
      <c r="E94" s="292">
        <f>VLOOKUP(C94,'Active 1'!C$21:E$960,3,FALSE)</f>
        <v>7160.5213402662248</v>
      </c>
      <c r="F94" s="20" t="s">
        <v>229</v>
      </c>
      <c r="G94" s="16" t="str">
        <f t="shared" si="16"/>
        <v>53674.69121</v>
      </c>
      <c r="H94" s="73">
        <f t="shared" si="17"/>
        <v>47957</v>
      </c>
      <c r="I94" s="293" t="s">
        <v>726</v>
      </c>
      <c r="J94" s="294" t="s">
        <v>727</v>
      </c>
      <c r="K94" s="293" t="s">
        <v>728</v>
      </c>
      <c r="L94" s="293" t="s">
        <v>729</v>
      </c>
      <c r="M94" s="294" t="s">
        <v>694</v>
      </c>
      <c r="N94" s="294" t="s">
        <v>194</v>
      </c>
      <c r="O94" s="295" t="s">
        <v>695</v>
      </c>
      <c r="P94" s="296" t="s">
        <v>696</v>
      </c>
    </row>
    <row r="95" spans="1:16" ht="12.75" customHeight="1" thickBot="1" x14ac:dyDescent="0.25">
      <c r="A95" s="73" t="str">
        <f t="shared" si="12"/>
        <v>OEJV 0074 </v>
      </c>
      <c r="B95" s="20" t="str">
        <f t="shared" si="13"/>
        <v>I</v>
      </c>
      <c r="C95" s="73">
        <f t="shared" si="14"/>
        <v>53730.485959999998</v>
      </c>
      <c r="D95" s="16" t="str">
        <f t="shared" si="15"/>
        <v>vis</v>
      </c>
      <c r="E95" s="292">
        <f>VLOOKUP(C95,'Active 1'!C$21:E$960,3,FALSE)</f>
        <v>7335.5196282347579</v>
      </c>
      <c r="F95" s="20" t="s">
        <v>229</v>
      </c>
      <c r="G95" s="16" t="str">
        <f t="shared" si="16"/>
        <v>53730.48596</v>
      </c>
      <c r="H95" s="73">
        <f t="shared" si="17"/>
        <v>48132</v>
      </c>
      <c r="I95" s="293" t="s">
        <v>730</v>
      </c>
      <c r="J95" s="294" t="s">
        <v>731</v>
      </c>
      <c r="K95" s="293" t="s">
        <v>732</v>
      </c>
      <c r="L95" s="293" t="s">
        <v>733</v>
      </c>
      <c r="M95" s="294" t="s">
        <v>694</v>
      </c>
      <c r="N95" s="294" t="s">
        <v>111</v>
      </c>
      <c r="O95" s="295" t="s">
        <v>725</v>
      </c>
      <c r="P95" s="296" t="s">
        <v>696</v>
      </c>
    </row>
    <row r="96" spans="1:16" ht="12.75" customHeight="1" thickBot="1" x14ac:dyDescent="0.25">
      <c r="A96" s="73" t="str">
        <f t="shared" si="12"/>
        <v>OEJV 0074 </v>
      </c>
      <c r="B96" s="20" t="str">
        <f t="shared" si="13"/>
        <v>I</v>
      </c>
      <c r="C96" s="73">
        <f t="shared" si="14"/>
        <v>53730.486660000002</v>
      </c>
      <c r="D96" s="16" t="str">
        <f t="shared" si="15"/>
        <v>vis</v>
      </c>
      <c r="E96" s="292">
        <f>VLOOKUP(C96,'Active 1'!C$21:E$960,3,FALSE)</f>
        <v>7335.521823760364</v>
      </c>
      <c r="F96" s="20" t="s">
        <v>229</v>
      </c>
      <c r="G96" s="16" t="str">
        <f t="shared" si="16"/>
        <v>53730.48666</v>
      </c>
      <c r="H96" s="73">
        <f t="shared" si="17"/>
        <v>48132</v>
      </c>
      <c r="I96" s="293" t="s">
        <v>734</v>
      </c>
      <c r="J96" s="294" t="s">
        <v>735</v>
      </c>
      <c r="K96" s="293" t="s">
        <v>732</v>
      </c>
      <c r="L96" s="293" t="s">
        <v>736</v>
      </c>
      <c r="M96" s="294" t="s">
        <v>694</v>
      </c>
      <c r="N96" s="294" t="s">
        <v>229</v>
      </c>
      <c r="O96" s="295" t="s">
        <v>725</v>
      </c>
      <c r="P96" s="296" t="s">
        <v>696</v>
      </c>
    </row>
    <row r="97" spans="1:16" ht="12.75" customHeight="1" thickBot="1" x14ac:dyDescent="0.25">
      <c r="A97" s="73" t="str">
        <f t="shared" si="12"/>
        <v>OEJV 0074 </v>
      </c>
      <c r="B97" s="20" t="str">
        <f t="shared" si="13"/>
        <v>I</v>
      </c>
      <c r="C97" s="73">
        <f t="shared" si="14"/>
        <v>53730.486660000002</v>
      </c>
      <c r="D97" s="16" t="str">
        <f t="shared" si="15"/>
        <v>vis</v>
      </c>
      <c r="E97" s="292">
        <f>VLOOKUP(C97,'Active 1'!C$21:E$960,3,FALSE)</f>
        <v>7335.521823760364</v>
      </c>
      <c r="F97" s="20" t="s">
        <v>229</v>
      </c>
      <c r="G97" s="16" t="str">
        <f t="shared" si="16"/>
        <v>53730.48666</v>
      </c>
      <c r="H97" s="73">
        <f t="shared" si="17"/>
        <v>48132</v>
      </c>
      <c r="I97" s="293" t="s">
        <v>734</v>
      </c>
      <c r="J97" s="294" t="s">
        <v>735</v>
      </c>
      <c r="K97" s="293" t="s">
        <v>732</v>
      </c>
      <c r="L97" s="293" t="s">
        <v>736</v>
      </c>
      <c r="M97" s="294" t="s">
        <v>694</v>
      </c>
      <c r="N97" s="294" t="s">
        <v>194</v>
      </c>
      <c r="O97" s="295" t="s">
        <v>725</v>
      </c>
      <c r="P97" s="296" t="s">
        <v>696</v>
      </c>
    </row>
    <row r="98" spans="1:16" ht="12.75" customHeight="1" thickBot="1" x14ac:dyDescent="0.25">
      <c r="A98" s="73" t="str">
        <f t="shared" si="12"/>
        <v>OEJV 0074 </v>
      </c>
      <c r="B98" s="20" t="str">
        <f t="shared" si="13"/>
        <v>I</v>
      </c>
      <c r="C98" s="73">
        <f t="shared" si="14"/>
        <v>53730.486660000002</v>
      </c>
      <c r="D98" s="16" t="str">
        <f t="shared" si="15"/>
        <v>vis</v>
      </c>
      <c r="E98" s="292">
        <f>VLOOKUP(C98,'Active 1'!C$21:E$960,3,FALSE)</f>
        <v>7335.521823760364</v>
      </c>
      <c r="F98" s="20" t="s">
        <v>229</v>
      </c>
      <c r="G98" s="16" t="str">
        <f t="shared" si="16"/>
        <v>53730.48666</v>
      </c>
      <c r="H98" s="73">
        <f t="shared" si="17"/>
        <v>48132</v>
      </c>
      <c r="I98" s="293" t="s">
        <v>734</v>
      </c>
      <c r="J98" s="294" t="s">
        <v>735</v>
      </c>
      <c r="K98" s="293" t="s">
        <v>732</v>
      </c>
      <c r="L98" s="293" t="s">
        <v>736</v>
      </c>
      <c r="M98" s="294" t="s">
        <v>694</v>
      </c>
      <c r="N98" s="294" t="s">
        <v>87</v>
      </c>
      <c r="O98" s="295" t="s">
        <v>725</v>
      </c>
      <c r="P98" s="296" t="s">
        <v>696</v>
      </c>
    </row>
    <row r="99" spans="1:16" ht="12.75" customHeight="1" thickBot="1" x14ac:dyDescent="0.25">
      <c r="A99" s="73" t="str">
        <f t="shared" si="12"/>
        <v>IBVS 5777 </v>
      </c>
      <c r="B99" s="20" t="str">
        <f t="shared" si="13"/>
        <v>II</v>
      </c>
      <c r="C99" s="73">
        <f t="shared" si="14"/>
        <v>53747.223700000002</v>
      </c>
      <c r="D99" s="16" t="str">
        <f t="shared" si="15"/>
        <v>vis</v>
      </c>
      <c r="E99" s="292">
        <f>VLOOKUP(C99,'Active 1'!C$21:E$960,3,FALSE)</f>
        <v>7388.0169661467144</v>
      </c>
      <c r="F99" s="20" t="s">
        <v>229</v>
      </c>
      <c r="G99" s="16" t="str">
        <f t="shared" si="16"/>
        <v>53747.2237</v>
      </c>
      <c r="H99" s="73">
        <f t="shared" si="17"/>
        <v>48184.5</v>
      </c>
      <c r="I99" s="293" t="s">
        <v>737</v>
      </c>
      <c r="J99" s="294" t="s">
        <v>738</v>
      </c>
      <c r="K99" s="293" t="s">
        <v>739</v>
      </c>
      <c r="L99" s="293" t="s">
        <v>740</v>
      </c>
      <c r="M99" s="294" t="s">
        <v>694</v>
      </c>
      <c r="N99" s="294" t="s">
        <v>741</v>
      </c>
      <c r="O99" s="295" t="s">
        <v>742</v>
      </c>
      <c r="P99" s="296" t="s">
        <v>743</v>
      </c>
    </row>
    <row r="100" spans="1:16" ht="12.75" customHeight="1" thickBot="1" x14ac:dyDescent="0.25">
      <c r="A100" s="73" t="str">
        <f t="shared" si="12"/>
        <v>IBVS 5777 </v>
      </c>
      <c r="B100" s="20" t="str">
        <f t="shared" si="13"/>
        <v>II</v>
      </c>
      <c r="C100" s="73">
        <f t="shared" si="14"/>
        <v>53763.4836</v>
      </c>
      <c r="D100" s="16" t="str">
        <f t="shared" si="15"/>
        <v>vis</v>
      </c>
      <c r="E100" s="292">
        <f>VLOOKUP(C100,'Active 1'!C$21:E$960,3,FALSE)</f>
        <v>7439.0155755595897</v>
      </c>
      <c r="F100" s="20" t="s">
        <v>229</v>
      </c>
      <c r="G100" s="16" t="str">
        <f t="shared" si="16"/>
        <v>53763.4836</v>
      </c>
      <c r="H100" s="73">
        <f t="shared" si="17"/>
        <v>48235.5</v>
      </c>
      <c r="I100" s="293" t="s">
        <v>744</v>
      </c>
      <c r="J100" s="294" t="s">
        <v>745</v>
      </c>
      <c r="K100" s="293" t="s">
        <v>746</v>
      </c>
      <c r="L100" s="293" t="s">
        <v>747</v>
      </c>
      <c r="M100" s="294" t="s">
        <v>694</v>
      </c>
      <c r="N100" s="294" t="s">
        <v>741</v>
      </c>
      <c r="O100" s="295" t="s">
        <v>742</v>
      </c>
      <c r="P100" s="296" t="s">
        <v>743</v>
      </c>
    </row>
    <row r="101" spans="1:16" ht="12.75" customHeight="1" thickBot="1" x14ac:dyDescent="0.25">
      <c r="A101" s="73" t="str">
        <f t="shared" si="12"/>
        <v>IBVS 5777 </v>
      </c>
      <c r="B101" s="20" t="str">
        <f t="shared" si="13"/>
        <v>I</v>
      </c>
      <c r="C101" s="73">
        <f t="shared" si="14"/>
        <v>53763.643600000003</v>
      </c>
      <c r="D101" s="16" t="str">
        <f t="shared" si="15"/>
        <v>vis</v>
      </c>
      <c r="E101" s="292">
        <f>VLOOKUP(C101,'Active 1'!C$21:E$960,3,FALSE)</f>
        <v>7439.5174099808492</v>
      </c>
      <c r="F101" s="20" t="s">
        <v>229</v>
      </c>
      <c r="G101" s="16" t="str">
        <f t="shared" si="16"/>
        <v>53763.6436</v>
      </c>
      <c r="H101" s="73">
        <f t="shared" si="17"/>
        <v>48236</v>
      </c>
      <c r="I101" s="293" t="s">
        <v>748</v>
      </c>
      <c r="J101" s="294" t="s">
        <v>749</v>
      </c>
      <c r="K101" s="293" t="s">
        <v>750</v>
      </c>
      <c r="L101" s="293" t="s">
        <v>751</v>
      </c>
      <c r="M101" s="294" t="s">
        <v>694</v>
      </c>
      <c r="N101" s="294" t="s">
        <v>741</v>
      </c>
      <c r="O101" s="295" t="s">
        <v>742</v>
      </c>
      <c r="P101" s="296" t="s">
        <v>743</v>
      </c>
    </row>
    <row r="102" spans="1:16" ht="12.75" customHeight="1" thickBot="1" x14ac:dyDescent="0.25">
      <c r="A102" s="73" t="str">
        <f t="shared" si="12"/>
        <v>IBVS 5777 </v>
      </c>
      <c r="B102" s="20" t="str">
        <f t="shared" si="13"/>
        <v>I</v>
      </c>
      <c r="C102" s="73">
        <f t="shared" si="14"/>
        <v>53764.281300000002</v>
      </c>
      <c r="D102" s="16" t="str">
        <f t="shared" si="15"/>
        <v>vis</v>
      </c>
      <c r="E102" s="292">
        <f>VLOOKUP(C102,'Active 1'!C$21:E$960,3,FALSE)</f>
        <v>7441.5175337960363</v>
      </c>
      <c r="F102" s="20" t="s">
        <v>229</v>
      </c>
      <c r="G102" s="16" t="str">
        <f t="shared" si="16"/>
        <v>53764.2813</v>
      </c>
      <c r="H102" s="73">
        <f t="shared" si="17"/>
        <v>48238</v>
      </c>
      <c r="I102" s="293" t="s">
        <v>752</v>
      </c>
      <c r="J102" s="294" t="s">
        <v>753</v>
      </c>
      <c r="K102" s="293" t="s">
        <v>754</v>
      </c>
      <c r="L102" s="293" t="s">
        <v>751</v>
      </c>
      <c r="M102" s="294" t="s">
        <v>694</v>
      </c>
      <c r="N102" s="294" t="s">
        <v>741</v>
      </c>
      <c r="O102" s="295" t="s">
        <v>742</v>
      </c>
      <c r="P102" s="296" t="s">
        <v>743</v>
      </c>
    </row>
    <row r="103" spans="1:16" ht="12.75" customHeight="1" thickBot="1" x14ac:dyDescent="0.25">
      <c r="A103" s="73" t="str">
        <f t="shared" si="12"/>
        <v>IBVS 5777 </v>
      </c>
      <c r="B103" s="20" t="str">
        <f t="shared" si="13"/>
        <v>II</v>
      </c>
      <c r="C103" s="73">
        <f t="shared" si="14"/>
        <v>53764.440499999997</v>
      </c>
      <c r="D103" s="16" t="str">
        <f t="shared" si="15"/>
        <v>vis</v>
      </c>
      <c r="E103" s="292">
        <f>VLOOKUP(C103,'Active 1'!C$21:E$960,3,FALSE)</f>
        <v>7442.0168590451622</v>
      </c>
      <c r="F103" s="20" t="s">
        <v>229</v>
      </c>
      <c r="G103" s="16" t="str">
        <f t="shared" si="16"/>
        <v>53764.4405</v>
      </c>
      <c r="H103" s="73">
        <f t="shared" si="17"/>
        <v>48238.5</v>
      </c>
      <c r="I103" s="293" t="s">
        <v>755</v>
      </c>
      <c r="J103" s="294" t="s">
        <v>756</v>
      </c>
      <c r="K103" s="293" t="s">
        <v>757</v>
      </c>
      <c r="L103" s="293" t="s">
        <v>758</v>
      </c>
      <c r="M103" s="294" t="s">
        <v>694</v>
      </c>
      <c r="N103" s="294" t="s">
        <v>741</v>
      </c>
      <c r="O103" s="295" t="s">
        <v>742</v>
      </c>
      <c r="P103" s="296" t="s">
        <v>743</v>
      </c>
    </row>
    <row r="104" spans="1:16" ht="12.75" customHeight="1" thickBot="1" x14ac:dyDescent="0.25">
      <c r="A104" s="73" t="str">
        <f t="shared" si="12"/>
        <v>IBVS 5777 </v>
      </c>
      <c r="B104" s="20" t="str">
        <f t="shared" si="13"/>
        <v>II</v>
      </c>
      <c r="C104" s="73">
        <f t="shared" si="14"/>
        <v>53765.397499999999</v>
      </c>
      <c r="D104" s="16" t="str">
        <f t="shared" si="15"/>
        <v>vis</v>
      </c>
      <c r="E104" s="292">
        <f>VLOOKUP(C104,'Active 1'!C$21:E$960,3,FALSE)</f>
        <v>7445.0184561772621</v>
      </c>
      <c r="F104" s="20" t="s">
        <v>229</v>
      </c>
      <c r="G104" s="16" t="str">
        <f t="shared" si="16"/>
        <v>53765.3975</v>
      </c>
      <c r="H104" s="73">
        <f t="shared" si="17"/>
        <v>48241.5</v>
      </c>
      <c r="I104" s="293" t="s">
        <v>759</v>
      </c>
      <c r="J104" s="294" t="s">
        <v>760</v>
      </c>
      <c r="K104" s="293" t="s">
        <v>761</v>
      </c>
      <c r="L104" s="293" t="s">
        <v>762</v>
      </c>
      <c r="M104" s="294" t="s">
        <v>694</v>
      </c>
      <c r="N104" s="294" t="s">
        <v>111</v>
      </c>
      <c r="O104" s="295" t="s">
        <v>742</v>
      </c>
      <c r="P104" s="296" t="s">
        <v>743</v>
      </c>
    </row>
    <row r="105" spans="1:16" ht="12.75" customHeight="1" thickBot="1" x14ac:dyDescent="0.25">
      <c r="A105" s="73" t="str">
        <f t="shared" si="12"/>
        <v>IBVS 5777 </v>
      </c>
      <c r="B105" s="20" t="str">
        <f t="shared" si="13"/>
        <v>I</v>
      </c>
      <c r="C105" s="73">
        <f t="shared" si="14"/>
        <v>53765.557699999998</v>
      </c>
      <c r="D105" s="16" t="str">
        <f t="shared" si="15"/>
        <v>vis</v>
      </c>
      <c r="E105" s="292">
        <f>VLOOKUP(C105,'Active 1'!C$21:E$960,3,FALSE)</f>
        <v>7445.5209178915329</v>
      </c>
      <c r="F105" s="20" t="s">
        <v>229</v>
      </c>
      <c r="G105" s="16" t="str">
        <f t="shared" si="16"/>
        <v>53765.5577</v>
      </c>
      <c r="H105" s="73">
        <f t="shared" si="17"/>
        <v>48242</v>
      </c>
      <c r="I105" s="293" t="s">
        <v>763</v>
      </c>
      <c r="J105" s="294" t="s">
        <v>764</v>
      </c>
      <c r="K105" s="293" t="s">
        <v>765</v>
      </c>
      <c r="L105" s="293" t="s">
        <v>766</v>
      </c>
      <c r="M105" s="294" t="s">
        <v>694</v>
      </c>
      <c r="N105" s="294" t="s">
        <v>111</v>
      </c>
      <c r="O105" s="295" t="s">
        <v>742</v>
      </c>
      <c r="P105" s="296" t="s">
        <v>743</v>
      </c>
    </row>
    <row r="106" spans="1:16" ht="12.75" customHeight="1" thickBot="1" x14ac:dyDescent="0.25">
      <c r="A106" s="73" t="str">
        <f t="shared" si="12"/>
        <v>IBVS 5777 </v>
      </c>
      <c r="B106" s="20" t="str">
        <f t="shared" si="13"/>
        <v>II</v>
      </c>
      <c r="C106" s="73">
        <f t="shared" si="14"/>
        <v>53866.440900000001</v>
      </c>
      <c r="D106" s="16" t="str">
        <f t="shared" si="15"/>
        <v>vis</v>
      </c>
      <c r="E106" s="292">
        <f>VLOOKUP(C106,'Active 1'!C$21:E$960,3,FALSE)</f>
        <v>7761.9375571772625</v>
      </c>
      <c r="F106" s="20" t="s">
        <v>229</v>
      </c>
      <c r="G106" s="16" t="str">
        <f t="shared" si="16"/>
        <v>53866.4409</v>
      </c>
      <c r="H106" s="73">
        <f t="shared" si="17"/>
        <v>48558.5</v>
      </c>
      <c r="I106" s="293" t="s">
        <v>767</v>
      </c>
      <c r="J106" s="294" t="s">
        <v>768</v>
      </c>
      <c r="K106" s="293" t="s">
        <v>769</v>
      </c>
      <c r="L106" s="293" t="s">
        <v>770</v>
      </c>
      <c r="M106" s="294" t="s">
        <v>694</v>
      </c>
      <c r="N106" s="294" t="s">
        <v>111</v>
      </c>
      <c r="O106" s="295" t="s">
        <v>742</v>
      </c>
      <c r="P106" s="296" t="s">
        <v>743</v>
      </c>
    </row>
    <row r="107" spans="1:16" ht="12.75" customHeight="1" thickBot="1" x14ac:dyDescent="0.25">
      <c r="A107" s="73" t="str">
        <f t="shared" ref="A107:A138" si="18">P107</f>
        <v>IBVS 5777 </v>
      </c>
      <c r="B107" s="20" t="str">
        <f t="shared" ref="B107:B138" si="19">IF(H107=INT(H107),"I","II")</f>
        <v>II</v>
      </c>
      <c r="C107" s="73">
        <f t="shared" ref="C107:C138" si="20">1*G107</f>
        <v>53895.481599999999</v>
      </c>
      <c r="D107" s="16" t="str">
        <f t="shared" ref="D107:D138" si="21">VLOOKUP(F107,I$1:J$5,2,FALSE)</f>
        <v>vis</v>
      </c>
      <c r="E107" s="292">
        <f>VLOOKUP(C107,'Active 1'!C$21:E$960,3,FALSE)</f>
        <v>7853.022700159484</v>
      </c>
      <c r="F107" s="20" t="s">
        <v>229</v>
      </c>
      <c r="G107" s="16" t="str">
        <f t="shared" ref="G107:G138" si="22">MID(I107,3,LEN(I107)-3)</f>
        <v>53895.4816</v>
      </c>
      <c r="H107" s="73">
        <f t="shared" ref="H107:H138" si="23">1*K107</f>
        <v>48649.5</v>
      </c>
      <c r="I107" s="293" t="s">
        <v>771</v>
      </c>
      <c r="J107" s="294" t="s">
        <v>772</v>
      </c>
      <c r="K107" s="293" t="s">
        <v>773</v>
      </c>
      <c r="L107" s="293" t="s">
        <v>774</v>
      </c>
      <c r="M107" s="294" t="s">
        <v>694</v>
      </c>
      <c r="N107" s="294" t="s">
        <v>602</v>
      </c>
      <c r="O107" s="295" t="s">
        <v>742</v>
      </c>
      <c r="P107" s="296" t="s">
        <v>743</v>
      </c>
    </row>
    <row r="108" spans="1:16" ht="12.75" customHeight="1" thickBot="1" x14ac:dyDescent="0.25">
      <c r="A108" s="73" t="str">
        <f t="shared" si="18"/>
        <v>IBVS 5777 </v>
      </c>
      <c r="B108" s="20" t="str">
        <f t="shared" si="19"/>
        <v>I</v>
      </c>
      <c r="C108" s="73">
        <f t="shared" si="20"/>
        <v>53929.436699999998</v>
      </c>
      <c r="D108" s="16" t="str">
        <f t="shared" si="21"/>
        <v>vis</v>
      </c>
      <c r="E108" s="292">
        <f>VLOOKUP(C108,'Active 1'!C$21:E$960,3,FALSE)</f>
        <v>7959.5216873903637</v>
      </c>
      <c r="F108" s="20" t="s">
        <v>229</v>
      </c>
      <c r="G108" s="16" t="str">
        <f t="shared" si="22"/>
        <v>53929.4367</v>
      </c>
      <c r="H108" s="73">
        <f t="shared" si="23"/>
        <v>48756</v>
      </c>
      <c r="I108" s="293" t="s">
        <v>775</v>
      </c>
      <c r="J108" s="294" t="s">
        <v>776</v>
      </c>
      <c r="K108" s="293" t="s">
        <v>777</v>
      </c>
      <c r="L108" s="293" t="s">
        <v>778</v>
      </c>
      <c r="M108" s="294" t="s">
        <v>694</v>
      </c>
      <c r="N108" s="294" t="s">
        <v>229</v>
      </c>
      <c r="O108" s="295" t="s">
        <v>742</v>
      </c>
      <c r="P108" s="296" t="s">
        <v>743</v>
      </c>
    </row>
    <row r="109" spans="1:16" ht="12.75" customHeight="1" thickBot="1" x14ac:dyDescent="0.25">
      <c r="A109" s="73" t="str">
        <f t="shared" si="18"/>
        <v>OEJV 0074 </v>
      </c>
      <c r="B109" s="20" t="str">
        <f t="shared" si="19"/>
        <v>II</v>
      </c>
      <c r="C109" s="73">
        <f t="shared" si="20"/>
        <v>54067.650350000004</v>
      </c>
      <c r="D109" s="16" t="str">
        <f t="shared" si="21"/>
        <v>vis</v>
      </c>
      <c r="E109" s="292">
        <f>VLOOKUP(C109,'Active 1'!C$21:E$960,3,FALSE)</f>
        <v>8393.0239814929901</v>
      </c>
      <c r="F109" s="20" t="s">
        <v>229</v>
      </c>
      <c r="G109" s="16" t="str">
        <f t="shared" si="22"/>
        <v>54067.65035</v>
      </c>
      <c r="H109" s="73">
        <f t="shared" si="23"/>
        <v>49189.5</v>
      </c>
      <c r="I109" s="293" t="s">
        <v>784</v>
      </c>
      <c r="J109" s="294" t="s">
        <v>785</v>
      </c>
      <c r="K109" s="293" t="s">
        <v>786</v>
      </c>
      <c r="L109" s="293" t="s">
        <v>787</v>
      </c>
      <c r="M109" s="294" t="s">
        <v>694</v>
      </c>
      <c r="N109" s="294" t="s">
        <v>194</v>
      </c>
      <c r="O109" s="295" t="s">
        <v>695</v>
      </c>
      <c r="P109" s="296" t="s">
        <v>696</v>
      </c>
    </row>
    <row r="110" spans="1:16" ht="12.75" customHeight="1" thickBot="1" x14ac:dyDescent="0.25">
      <c r="A110" s="73" t="str">
        <f t="shared" si="18"/>
        <v>BAVM 183 </v>
      </c>
      <c r="B110" s="20" t="str">
        <f t="shared" si="19"/>
        <v>I</v>
      </c>
      <c r="C110" s="73">
        <f t="shared" si="20"/>
        <v>54080.246099999997</v>
      </c>
      <c r="D110" s="16" t="str">
        <f t="shared" si="21"/>
        <v>vis</v>
      </c>
      <c r="E110" s="292">
        <f>VLOOKUP(C110,'Active 1'!C$21:E$960,3,FALSE)</f>
        <v>8432.5301121894881</v>
      </c>
      <c r="F110" s="20" t="s">
        <v>229</v>
      </c>
      <c r="G110" s="16" t="str">
        <f t="shared" si="22"/>
        <v>54080.2461</v>
      </c>
      <c r="H110" s="73">
        <f t="shared" si="23"/>
        <v>49229</v>
      </c>
      <c r="I110" s="293" t="s">
        <v>788</v>
      </c>
      <c r="J110" s="294" t="s">
        <v>789</v>
      </c>
      <c r="K110" s="293" t="s">
        <v>790</v>
      </c>
      <c r="L110" s="293" t="s">
        <v>791</v>
      </c>
      <c r="M110" s="294" t="s">
        <v>694</v>
      </c>
      <c r="N110" s="294" t="s">
        <v>643</v>
      </c>
      <c r="O110" s="295" t="s">
        <v>521</v>
      </c>
      <c r="P110" s="296" t="s">
        <v>792</v>
      </c>
    </row>
    <row r="111" spans="1:16" ht="12.75" customHeight="1" thickBot="1" x14ac:dyDescent="0.25">
      <c r="A111" s="73" t="str">
        <f t="shared" si="18"/>
        <v>BAVM 183 </v>
      </c>
      <c r="B111" s="20" t="str">
        <f t="shared" si="19"/>
        <v>II</v>
      </c>
      <c r="C111" s="73">
        <f t="shared" si="20"/>
        <v>54080.403599999998</v>
      </c>
      <c r="D111" s="16" t="str">
        <f t="shared" si="21"/>
        <v>vis</v>
      </c>
      <c r="E111" s="292">
        <f>VLOOKUP(C111,'Active 1'!C$21:E$960,3,FALSE)</f>
        <v>8433.0241054479084</v>
      </c>
      <c r="F111" s="20" t="s">
        <v>229</v>
      </c>
      <c r="G111" s="16" t="str">
        <f t="shared" si="22"/>
        <v>54080.4036</v>
      </c>
      <c r="H111" s="73">
        <f t="shared" si="23"/>
        <v>49229.5</v>
      </c>
      <c r="I111" s="293" t="s">
        <v>793</v>
      </c>
      <c r="J111" s="294" t="s">
        <v>794</v>
      </c>
      <c r="K111" s="293">
        <v>49229.5</v>
      </c>
      <c r="L111" s="293" t="s">
        <v>795</v>
      </c>
      <c r="M111" s="294" t="s">
        <v>694</v>
      </c>
      <c r="N111" s="294" t="s">
        <v>643</v>
      </c>
      <c r="O111" s="295" t="s">
        <v>521</v>
      </c>
      <c r="P111" s="296" t="s">
        <v>792</v>
      </c>
    </row>
    <row r="112" spans="1:16" ht="12.75" customHeight="1" thickBot="1" x14ac:dyDescent="0.25">
      <c r="A112" s="73" t="str">
        <f t="shared" si="18"/>
        <v>BAVM 183 </v>
      </c>
      <c r="B112" s="20" t="str">
        <f t="shared" si="19"/>
        <v>I</v>
      </c>
      <c r="C112" s="73">
        <f t="shared" si="20"/>
        <v>54080.565000000002</v>
      </c>
      <c r="D112" s="16" t="str">
        <f t="shared" si="21"/>
        <v>vis</v>
      </c>
      <c r="E112" s="292">
        <f>VLOOKUP(C112,'Active 1'!C$21:E$960,3,FALSE)</f>
        <v>8433.5303309203573</v>
      </c>
      <c r="F112" s="20" t="s">
        <v>229</v>
      </c>
      <c r="G112" s="16" t="str">
        <f t="shared" si="22"/>
        <v>54080.5650</v>
      </c>
      <c r="H112" s="73">
        <f t="shared" si="23"/>
        <v>49230</v>
      </c>
      <c r="I112" s="293" t="s">
        <v>796</v>
      </c>
      <c r="J112" s="294" t="s">
        <v>797</v>
      </c>
      <c r="K112" s="293">
        <v>49230</v>
      </c>
      <c r="L112" s="293" t="s">
        <v>798</v>
      </c>
      <c r="M112" s="294" t="s">
        <v>694</v>
      </c>
      <c r="N112" s="294" t="s">
        <v>643</v>
      </c>
      <c r="O112" s="295" t="s">
        <v>521</v>
      </c>
      <c r="P112" s="296" t="s">
        <v>792</v>
      </c>
    </row>
    <row r="113" spans="1:16" ht="12.75" customHeight="1" thickBot="1" x14ac:dyDescent="0.25">
      <c r="A113" s="73" t="str">
        <f t="shared" si="18"/>
        <v> BBS 133 (=IBVS 5781) </v>
      </c>
      <c r="B113" s="20" t="str">
        <f t="shared" si="19"/>
        <v>II</v>
      </c>
      <c r="C113" s="73">
        <f t="shared" si="20"/>
        <v>54097.302199999998</v>
      </c>
      <c r="D113" s="16" t="str">
        <f t="shared" si="21"/>
        <v>vis</v>
      </c>
      <c r="E113" s="292">
        <f>VLOOKUP(C113,'Active 1'!C$21:E$960,3,FALSE)</f>
        <v>8486.0259751411159</v>
      </c>
      <c r="F113" s="20" t="s">
        <v>229</v>
      </c>
      <c r="G113" s="16" t="str">
        <f t="shared" si="22"/>
        <v>54097.3022</v>
      </c>
      <c r="H113" s="73">
        <f t="shared" si="23"/>
        <v>49282.5</v>
      </c>
      <c r="I113" s="293" t="s">
        <v>799</v>
      </c>
      <c r="J113" s="294" t="s">
        <v>800</v>
      </c>
      <c r="K113" s="293">
        <v>49282.5</v>
      </c>
      <c r="L113" s="293" t="s">
        <v>801</v>
      </c>
      <c r="M113" s="294" t="s">
        <v>694</v>
      </c>
      <c r="N113" s="294" t="s">
        <v>229</v>
      </c>
      <c r="O113" s="295" t="s">
        <v>406</v>
      </c>
      <c r="P113" s="295" t="s">
        <v>802</v>
      </c>
    </row>
    <row r="114" spans="1:16" ht="12.75" customHeight="1" thickBot="1" x14ac:dyDescent="0.25">
      <c r="A114" s="73" t="str">
        <f t="shared" si="18"/>
        <v>IBVS 5795 </v>
      </c>
      <c r="B114" s="20" t="str">
        <f t="shared" si="19"/>
        <v>I</v>
      </c>
      <c r="C114" s="73">
        <f t="shared" si="20"/>
        <v>54211.2857</v>
      </c>
      <c r="D114" s="16" t="str">
        <f t="shared" si="21"/>
        <v>vis</v>
      </c>
      <c r="E114" s="292">
        <f>VLOOKUP(C114,'Active 1'!C$21:E$960,3,FALSE)</f>
        <v>8843.5312486061175</v>
      </c>
      <c r="F114" s="20" t="s">
        <v>229</v>
      </c>
      <c r="G114" s="16" t="str">
        <f t="shared" si="22"/>
        <v>54211.2857</v>
      </c>
      <c r="H114" s="73">
        <f t="shared" si="23"/>
        <v>49640</v>
      </c>
      <c r="I114" s="293" t="s">
        <v>809</v>
      </c>
      <c r="J114" s="294" t="s">
        <v>810</v>
      </c>
      <c r="K114" s="293">
        <v>49640</v>
      </c>
      <c r="L114" s="293" t="s">
        <v>811</v>
      </c>
      <c r="M114" s="294" t="s">
        <v>694</v>
      </c>
      <c r="N114" s="294" t="s">
        <v>602</v>
      </c>
      <c r="O114" s="295" t="s">
        <v>812</v>
      </c>
      <c r="P114" s="296" t="s">
        <v>813</v>
      </c>
    </row>
    <row r="115" spans="1:16" ht="12.75" customHeight="1" thickBot="1" x14ac:dyDescent="0.25">
      <c r="A115" s="73" t="str">
        <f t="shared" si="18"/>
        <v>OEJV 0074 </v>
      </c>
      <c r="B115" s="20" t="str">
        <f t="shared" si="19"/>
        <v>II</v>
      </c>
      <c r="C115" s="73">
        <f t="shared" si="20"/>
        <v>54314.427080000001</v>
      </c>
      <c r="D115" s="16" t="str">
        <f t="shared" si="21"/>
        <v>vis</v>
      </c>
      <c r="E115" s="292">
        <f>VLOOKUP(C115,'Active 1'!C$21:E$960,3,FALSE)</f>
        <v>9167.0305907254333</v>
      </c>
      <c r="F115" s="20" t="s">
        <v>229</v>
      </c>
      <c r="G115" s="16" t="str">
        <f t="shared" si="22"/>
        <v>54314.42708</v>
      </c>
      <c r="H115" s="73">
        <f t="shared" si="23"/>
        <v>49963.5</v>
      </c>
      <c r="I115" s="293" t="s">
        <v>814</v>
      </c>
      <c r="J115" s="294" t="s">
        <v>815</v>
      </c>
      <c r="K115" s="293">
        <v>49963.5</v>
      </c>
      <c r="L115" s="293" t="s">
        <v>816</v>
      </c>
      <c r="M115" s="294" t="s">
        <v>694</v>
      </c>
      <c r="N115" s="294" t="s">
        <v>194</v>
      </c>
      <c r="O115" s="295" t="s">
        <v>695</v>
      </c>
      <c r="P115" s="296" t="s">
        <v>696</v>
      </c>
    </row>
    <row r="116" spans="1:16" ht="12.75" customHeight="1" thickBot="1" x14ac:dyDescent="0.25">
      <c r="A116" s="73" t="str">
        <f t="shared" si="18"/>
        <v>IBVS 5898 </v>
      </c>
      <c r="B116" s="20" t="str">
        <f t="shared" si="19"/>
        <v>II</v>
      </c>
      <c r="C116" s="73">
        <f t="shared" si="20"/>
        <v>54500.307800000002</v>
      </c>
      <c r="D116" s="16" t="str">
        <f t="shared" si="21"/>
        <v>vis</v>
      </c>
      <c r="E116" s="292">
        <f>VLOOKUP(C116,'Active 1'!C$21:E$960,3,FALSE)</f>
        <v>9750.038987865988</v>
      </c>
      <c r="F116" s="20" t="s">
        <v>229</v>
      </c>
      <c r="G116" s="16" t="str">
        <f t="shared" si="22"/>
        <v>54500.3078</v>
      </c>
      <c r="H116" s="73">
        <f t="shared" si="23"/>
        <v>50546.5</v>
      </c>
      <c r="I116" s="293" t="s">
        <v>817</v>
      </c>
      <c r="J116" s="294" t="s">
        <v>818</v>
      </c>
      <c r="K116" s="293">
        <v>50546.5</v>
      </c>
      <c r="L116" s="293" t="s">
        <v>819</v>
      </c>
      <c r="M116" s="294" t="s">
        <v>694</v>
      </c>
      <c r="N116" s="294" t="s">
        <v>602</v>
      </c>
      <c r="O116" s="295" t="s">
        <v>742</v>
      </c>
      <c r="P116" s="296" t="s">
        <v>820</v>
      </c>
    </row>
    <row r="117" spans="1:16" ht="12.75" customHeight="1" thickBot="1" x14ac:dyDescent="0.25">
      <c r="A117" s="73" t="str">
        <f t="shared" si="18"/>
        <v>OEJV 0094 </v>
      </c>
      <c r="B117" s="20" t="str">
        <f t="shared" si="19"/>
        <v>I</v>
      </c>
      <c r="C117" s="73">
        <f t="shared" si="20"/>
        <v>54521.509299999998</v>
      </c>
      <c r="D117" s="16" t="str">
        <f t="shared" si="21"/>
        <v>vis</v>
      </c>
      <c r="E117" s="292">
        <f>VLOOKUP(C117,'Active 1'!C$21:E$960,3,FALSE)</f>
        <v>9816.5367533791232</v>
      </c>
      <c r="F117" s="20" t="s">
        <v>229</v>
      </c>
      <c r="G117" s="16" t="str">
        <f t="shared" si="22"/>
        <v>54521.5093</v>
      </c>
      <c r="H117" s="73">
        <f t="shared" si="23"/>
        <v>50613</v>
      </c>
      <c r="I117" s="293" t="s">
        <v>821</v>
      </c>
      <c r="J117" s="294" t="s">
        <v>822</v>
      </c>
      <c r="K117" s="293">
        <v>50613</v>
      </c>
      <c r="L117" s="293" t="s">
        <v>823</v>
      </c>
      <c r="M117" s="294" t="s">
        <v>694</v>
      </c>
      <c r="N117" s="294" t="s">
        <v>160</v>
      </c>
      <c r="O117" s="295" t="s">
        <v>824</v>
      </c>
      <c r="P117" s="296" t="s">
        <v>825</v>
      </c>
    </row>
    <row r="118" spans="1:16" ht="12.75" customHeight="1" thickBot="1" x14ac:dyDescent="0.25">
      <c r="A118" s="73" t="str">
        <f t="shared" si="18"/>
        <v>BAVM 214 </v>
      </c>
      <c r="B118" s="20" t="str">
        <f t="shared" si="19"/>
        <v>II</v>
      </c>
      <c r="C118" s="73">
        <f t="shared" si="20"/>
        <v>54843.369400000003</v>
      </c>
      <c r="D118" s="16" t="str">
        <f t="shared" si="21"/>
        <v>vis</v>
      </c>
      <c r="E118" s="292">
        <f>VLOOKUP(C118,'Active 1'!C$21:E$960,3,FALSE)</f>
        <v>10826.039734670032</v>
      </c>
      <c r="F118" s="20" t="s">
        <v>229</v>
      </c>
      <c r="G118" s="16" t="str">
        <f t="shared" si="22"/>
        <v>54843.3694</v>
      </c>
      <c r="H118" s="73">
        <f t="shared" si="23"/>
        <v>51622.5</v>
      </c>
      <c r="I118" s="293" t="s">
        <v>826</v>
      </c>
      <c r="J118" s="294" t="s">
        <v>827</v>
      </c>
      <c r="K118" s="293">
        <v>51622.5</v>
      </c>
      <c r="L118" s="293" t="s">
        <v>828</v>
      </c>
      <c r="M118" s="294" t="s">
        <v>694</v>
      </c>
      <c r="N118" s="294" t="s">
        <v>643</v>
      </c>
      <c r="O118" s="295" t="s">
        <v>829</v>
      </c>
      <c r="P118" s="296" t="s">
        <v>830</v>
      </c>
    </row>
    <row r="119" spans="1:16" ht="12.75" customHeight="1" thickBot="1" x14ac:dyDescent="0.25">
      <c r="A119" s="73" t="str">
        <f t="shared" si="18"/>
        <v>IBVS 5898 </v>
      </c>
      <c r="B119" s="20" t="str">
        <f t="shared" si="19"/>
        <v>II</v>
      </c>
      <c r="C119" s="73">
        <f t="shared" si="20"/>
        <v>54964.526100000003</v>
      </c>
      <c r="D119" s="16" t="str">
        <f t="shared" si="21"/>
        <v>vis</v>
      </c>
      <c r="E119" s="292">
        <f>VLOOKUP(C119,'Active 1'!C$21:E$960,3,FALSE)</f>
        <v>11206.043499825655</v>
      </c>
      <c r="F119" s="20" t="s">
        <v>229</v>
      </c>
      <c r="G119" s="16" t="str">
        <f t="shared" si="22"/>
        <v>54964.5261</v>
      </c>
      <c r="H119" s="73">
        <f t="shared" si="23"/>
        <v>52002.5</v>
      </c>
      <c r="I119" s="293" t="s">
        <v>831</v>
      </c>
      <c r="J119" s="294" t="s">
        <v>832</v>
      </c>
      <c r="K119" s="293">
        <v>52002.5</v>
      </c>
      <c r="L119" s="293" t="s">
        <v>833</v>
      </c>
      <c r="M119" s="294" t="s">
        <v>694</v>
      </c>
      <c r="N119" s="294" t="s">
        <v>229</v>
      </c>
      <c r="O119" s="295" t="s">
        <v>742</v>
      </c>
      <c r="P119" s="296" t="s">
        <v>820</v>
      </c>
    </row>
    <row r="120" spans="1:16" ht="12.75" customHeight="1" thickBot="1" x14ac:dyDescent="0.25">
      <c r="A120" s="73" t="str">
        <f t="shared" si="18"/>
        <v>BAVM 212 </v>
      </c>
      <c r="B120" s="20" t="str">
        <f t="shared" si="19"/>
        <v>I</v>
      </c>
      <c r="C120" s="73">
        <f t="shared" si="20"/>
        <v>55064.479599999999</v>
      </c>
      <c r="D120" s="16" t="str">
        <f t="shared" si="21"/>
        <v>vis</v>
      </c>
      <c r="E120" s="292">
        <f>VLOOKUP(C120,'Active 1'!C$21:E$960,3,FALSE)</f>
        <v>11519.544167477392</v>
      </c>
      <c r="F120" s="20" t="s">
        <v>229</v>
      </c>
      <c r="G120" s="16" t="str">
        <f t="shared" si="22"/>
        <v>55064.4796</v>
      </c>
      <c r="H120" s="73">
        <f t="shared" si="23"/>
        <v>52316</v>
      </c>
      <c r="I120" s="293" t="s">
        <v>834</v>
      </c>
      <c r="J120" s="294" t="s">
        <v>835</v>
      </c>
      <c r="K120" s="293">
        <v>52316</v>
      </c>
      <c r="L120" s="293" t="s">
        <v>836</v>
      </c>
      <c r="M120" s="294" t="s">
        <v>694</v>
      </c>
      <c r="N120" s="294" t="s">
        <v>643</v>
      </c>
      <c r="O120" s="295" t="s">
        <v>521</v>
      </c>
      <c r="P120" s="296" t="s">
        <v>837</v>
      </c>
    </row>
    <row r="121" spans="1:16" ht="12.75" customHeight="1" thickBot="1" x14ac:dyDescent="0.25">
      <c r="A121" s="73" t="str">
        <f t="shared" si="18"/>
        <v>BAVM 212 </v>
      </c>
      <c r="B121" s="20" t="str">
        <f t="shared" si="19"/>
        <v>II</v>
      </c>
      <c r="C121" s="73">
        <f t="shared" si="20"/>
        <v>55083.451300000001</v>
      </c>
      <c r="D121" s="16" t="str">
        <f t="shared" si="21"/>
        <v>vis</v>
      </c>
      <c r="E121" s="292">
        <f>VLOOKUP(C121,'Active 1'!C$21:E$960,3,FALSE)</f>
        <v>11579.048243037421</v>
      </c>
      <c r="F121" s="20" t="s">
        <v>229</v>
      </c>
      <c r="G121" s="16" t="str">
        <f t="shared" si="22"/>
        <v>55083.4513</v>
      </c>
      <c r="H121" s="73">
        <f t="shared" si="23"/>
        <v>52375.5</v>
      </c>
      <c r="I121" s="293" t="s">
        <v>838</v>
      </c>
      <c r="J121" s="294" t="s">
        <v>839</v>
      </c>
      <c r="K121" s="293">
        <v>52375.5</v>
      </c>
      <c r="L121" s="293" t="s">
        <v>840</v>
      </c>
      <c r="M121" s="294" t="s">
        <v>694</v>
      </c>
      <c r="N121" s="294" t="s">
        <v>643</v>
      </c>
      <c r="O121" s="295" t="s">
        <v>521</v>
      </c>
      <c r="P121" s="296" t="s">
        <v>837</v>
      </c>
    </row>
    <row r="122" spans="1:16" ht="12.75" customHeight="1" thickBot="1" x14ac:dyDescent="0.25">
      <c r="A122" s="73" t="str">
        <f t="shared" si="18"/>
        <v>IBVS 5980 </v>
      </c>
      <c r="B122" s="20" t="str">
        <f t="shared" si="19"/>
        <v>II</v>
      </c>
      <c r="C122" s="73">
        <f t="shared" si="20"/>
        <v>55095.565199999997</v>
      </c>
      <c r="D122" s="16" t="str">
        <f t="shared" si="21"/>
        <v>vis</v>
      </c>
      <c r="E122" s="292">
        <f>VLOOKUP(C122,'Active 1'!C$21:E$960,3,FALSE)</f>
        <v>11617.043068009689</v>
      </c>
      <c r="F122" s="20" t="s">
        <v>229</v>
      </c>
      <c r="G122" s="16" t="str">
        <f t="shared" si="22"/>
        <v>55095.5652</v>
      </c>
      <c r="H122" s="73">
        <f t="shared" si="23"/>
        <v>52413.5</v>
      </c>
      <c r="I122" s="293" t="s">
        <v>841</v>
      </c>
      <c r="J122" s="294" t="s">
        <v>842</v>
      </c>
      <c r="K122" s="293">
        <v>52413.5</v>
      </c>
      <c r="L122" s="293" t="s">
        <v>843</v>
      </c>
      <c r="M122" s="294" t="s">
        <v>694</v>
      </c>
      <c r="N122" s="294" t="s">
        <v>229</v>
      </c>
      <c r="O122" s="295" t="s">
        <v>742</v>
      </c>
      <c r="P122" s="296" t="s">
        <v>844</v>
      </c>
    </row>
    <row r="123" spans="1:16" ht="12.75" customHeight="1" thickBot="1" x14ac:dyDescent="0.25">
      <c r="A123" s="73" t="str">
        <f t="shared" si="18"/>
        <v>BAVM 212 </v>
      </c>
      <c r="B123" s="20" t="str">
        <f t="shared" si="19"/>
        <v>I</v>
      </c>
      <c r="C123" s="73">
        <f t="shared" si="20"/>
        <v>55103.378100000002</v>
      </c>
      <c r="D123" s="16" t="str">
        <f t="shared" si="21"/>
        <v>vis</v>
      </c>
      <c r="E123" s="292">
        <f>VLOOKUP(C123,'Active 1'!C$21:E$960,3,FALSE)</f>
        <v>11641.547956445789</v>
      </c>
      <c r="F123" s="20" t="s">
        <v>229</v>
      </c>
      <c r="G123" s="16" t="str">
        <f t="shared" si="22"/>
        <v>55103.3781</v>
      </c>
      <c r="H123" s="73">
        <f t="shared" si="23"/>
        <v>52438</v>
      </c>
      <c r="I123" s="293" t="s">
        <v>845</v>
      </c>
      <c r="J123" s="294" t="s">
        <v>846</v>
      </c>
      <c r="K123" s="293">
        <v>52438</v>
      </c>
      <c r="L123" s="293" t="s">
        <v>847</v>
      </c>
      <c r="M123" s="294" t="s">
        <v>694</v>
      </c>
      <c r="N123" s="294" t="s">
        <v>643</v>
      </c>
      <c r="O123" s="295" t="s">
        <v>521</v>
      </c>
      <c r="P123" s="296" t="s">
        <v>837</v>
      </c>
    </row>
    <row r="124" spans="1:16" ht="12.75" customHeight="1" thickBot="1" x14ac:dyDescent="0.25">
      <c r="A124" s="73" t="str">
        <f t="shared" si="18"/>
        <v>IBVS 5920 </v>
      </c>
      <c r="B124" s="20" t="str">
        <f t="shared" si="19"/>
        <v>I</v>
      </c>
      <c r="C124" s="73">
        <f t="shared" si="20"/>
        <v>55106.883099999999</v>
      </c>
      <c r="D124" s="16" t="str">
        <f t="shared" si="21"/>
        <v>vis</v>
      </c>
      <c r="E124" s="292">
        <f>VLOOKUP(C124,'Active 1'!C$21:E$960,3,FALSE)</f>
        <v>11652.54126673626</v>
      </c>
      <c r="F124" s="20" t="s">
        <v>229</v>
      </c>
      <c r="G124" s="16" t="str">
        <f t="shared" si="22"/>
        <v>55106.8831</v>
      </c>
      <c r="H124" s="73">
        <f t="shared" si="23"/>
        <v>52449</v>
      </c>
      <c r="I124" s="293" t="s">
        <v>848</v>
      </c>
      <c r="J124" s="294" t="s">
        <v>849</v>
      </c>
      <c r="K124" s="293">
        <v>52449</v>
      </c>
      <c r="L124" s="293" t="s">
        <v>850</v>
      </c>
      <c r="M124" s="294" t="s">
        <v>694</v>
      </c>
      <c r="N124" s="294" t="s">
        <v>229</v>
      </c>
      <c r="O124" s="295" t="s">
        <v>406</v>
      </c>
      <c r="P124" s="296" t="s">
        <v>851</v>
      </c>
    </row>
    <row r="125" spans="1:16" ht="12.75" customHeight="1" thickBot="1" x14ac:dyDescent="0.25">
      <c r="A125" s="73" t="str">
        <f t="shared" si="18"/>
        <v>BAVM 215 </v>
      </c>
      <c r="B125" s="20" t="str">
        <f t="shared" si="19"/>
        <v>II</v>
      </c>
      <c r="C125" s="73">
        <f t="shared" si="20"/>
        <v>55391.441899999998</v>
      </c>
      <c r="D125" s="16" t="str">
        <f t="shared" si="21"/>
        <v>vis</v>
      </c>
      <c r="E125" s="292">
        <f>VLOOKUP(C125,'Active 1'!C$21:E$960,3,FALSE)</f>
        <v>12545.050021168876</v>
      </c>
      <c r="F125" s="20" t="s">
        <v>229</v>
      </c>
      <c r="G125" s="16" t="str">
        <f t="shared" si="22"/>
        <v>55391.4419</v>
      </c>
      <c r="H125" s="73">
        <f t="shared" si="23"/>
        <v>53341.5</v>
      </c>
      <c r="I125" s="293" t="s">
        <v>852</v>
      </c>
      <c r="J125" s="294" t="s">
        <v>853</v>
      </c>
      <c r="K125" s="293">
        <v>53341.5</v>
      </c>
      <c r="L125" s="293" t="s">
        <v>854</v>
      </c>
      <c r="M125" s="294" t="s">
        <v>694</v>
      </c>
      <c r="N125" s="294" t="s">
        <v>643</v>
      </c>
      <c r="O125" s="295" t="s">
        <v>521</v>
      </c>
      <c r="P125" s="296" t="s">
        <v>855</v>
      </c>
    </row>
    <row r="126" spans="1:16" ht="12.75" customHeight="1" thickBot="1" x14ac:dyDescent="0.25">
      <c r="A126" s="73" t="str">
        <f t="shared" si="18"/>
        <v>IBVS 5980 </v>
      </c>
      <c r="B126" s="20" t="str">
        <f t="shared" si="19"/>
        <v>II</v>
      </c>
      <c r="C126" s="73">
        <f t="shared" si="20"/>
        <v>55430.339</v>
      </c>
      <c r="D126" s="16" t="str">
        <f t="shared" si="21"/>
        <v>vis</v>
      </c>
      <c r="E126" s="292">
        <f>VLOOKUP(C126,'Active 1'!C$21:E$960,3,FALSE)</f>
        <v>12667.049419086081</v>
      </c>
      <c r="F126" s="20" t="s">
        <v>229</v>
      </c>
      <c r="G126" s="16" t="str">
        <f t="shared" si="22"/>
        <v>55430.3390</v>
      </c>
      <c r="H126" s="73">
        <f t="shared" si="23"/>
        <v>53463.5</v>
      </c>
      <c r="I126" s="293" t="s">
        <v>856</v>
      </c>
      <c r="J126" s="294" t="s">
        <v>857</v>
      </c>
      <c r="K126" s="293">
        <v>53463.5</v>
      </c>
      <c r="L126" s="293" t="s">
        <v>858</v>
      </c>
      <c r="M126" s="294" t="s">
        <v>694</v>
      </c>
      <c r="N126" s="294" t="s">
        <v>194</v>
      </c>
      <c r="O126" s="295" t="s">
        <v>742</v>
      </c>
      <c r="P126" s="296" t="s">
        <v>844</v>
      </c>
    </row>
    <row r="127" spans="1:16" ht="12.75" customHeight="1" thickBot="1" x14ac:dyDescent="0.25">
      <c r="A127" s="73" t="str">
        <f t="shared" si="18"/>
        <v>IBVS 5980 </v>
      </c>
      <c r="B127" s="20" t="str">
        <f t="shared" si="19"/>
        <v>I</v>
      </c>
      <c r="C127" s="73">
        <f t="shared" si="20"/>
        <v>55430.498699999996</v>
      </c>
      <c r="D127" s="16" t="str">
        <f t="shared" si="21"/>
        <v>vis</v>
      </c>
      <c r="E127" s="292">
        <f>VLOOKUP(C127,'Active 1'!C$21:E$960,3,FALSE)</f>
        <v>12667.550312567781</v>
      </c>
      <c r="F127" s="20" t="s">
        <v>229</v>
      </c>
      <c r="G127" s="16" t="str">
        <f t="shared" si="22"/>
        <v>55430.4987</v>
      </c>
      <c r="H127" s="73">
        <f t="shared" si="23"/>
        <v>53464</v>
      </c>
      <c r="I127" s="293" t="s">
        <v>859</v>
      </c>
      <c r="J127" s="294" t="s">
        <v>860</v>
      </c>
      <c r="K127" s="293">
        <v>53464</v>
      </c>
      <c r="L127" s="293" t="s">
        <v>861</v>
      </c>
      <c r="M127" s="294" t="s">
        <v>694</v>
      </c>
      <c r="N127" s="294" t="s">
        <v>194</v>
      </c>
      <c r="O127" s="295" t="s">
        <v>742</v>
      </c>
      <c r="P127" s="296" t="s">
        <v>844</v>
      </c>
    </row>
    <row r="128" spans="1:16" ht="12.75" customHeight="1" thickBot="1" x14ac:dyDescent="0.25">
      <c r="A128" s="73" t="str">
        <f t="shared" si="18"/>
        <v> JAAVSO 39;94 </v>
      </c>
      <c r="B128" s="20" t="str">
        <f t="shared" si="19"/>
        <v>I</v>
      </c>
      <c r="C128" s="73">
        <f t="shared" si="20"/>
        <v>55442.613700000002</v>
      </c>
      <c r="D128" s="16" t="str">
        <f t="shared" si="21"/>
        <v>vis</v>
      </c>
      <c r="E128" s="292">
        <f>VLOOKUP(C128,'Active 1'!C$21:E$960,3,FALSE)</f>
        <v>12705.54858765172</v>
      </c>
      <c r="F128" s="20" t="s">
        <v>229</v>
      </c>
      <c r="G128" s="16" t="str">
        <f t="shared" si="22"/>
        <v>55442.6137</v>
      </c>
      <c r="H128" s="73">
        <f t="shared" si="23"/>
        <v>53502</v>
      </c>
      <c r="I128" s="293" t="s">
        <v>862</v>
      </c>
      <c r="J128" s="294" t="s">
        <v>863</v>
      </c>
      <c r="K128" s="293">
        <v>53502</v>
      </c>
      <c r="L128" s="293" t="s">
        <v>864</v>
      </c>
      <c r="M128" s="294" t="s">
        <v>694</v>
      </c>
      <c r="N128" s="294" t="s">
        <v>865</v>
      </c>
      <c r="O128" s="295" t="s">
        <v>866</v>
      </c>
      <c r="P128" s="295" t="s">
        <v>867</v>
      </c>
    </row>
    <row r="129" spans="1:16" ht="12.75" customHeight="1" thickBot="1" x14ac:dyDescent="0.25">
      <c r="A129" s="73" t="str">
        <f t="shared" si="18"/>
        <v> JAAVSO 39;94 </v>
      </c>
      <c r="B129" s="20" t="str">
        <f t="shared" si="19"/>
        <v>I</v>
      </c>
      <c r="C129" s="73">
        <f t="shared" si="20"/>
        <v>55442.614000000001</v>
      </c>
      <c r="D129" s="16" t="str">
        <f t="shared" si="21"/>
        <v>vis</v>
      </c>
      <c r="E129" s="292">
        <f>VLOOKUP(C129,'Active 1'!C$21:E$960,3,FALSE)</f>
        <v>12705.549528591258</v>
      </c>
      <c r="F129" s="20" t="s">
        <v>229</v>
      </c>
      <c r="G129" s="16" t="str">
        <f t="shared" si="22"/>
        <v>55442.6140</v>
      </c>
      <c r="H129" s="73">
        <f t="shared" si="23"/>
        <v>53502</v>
      </c>
      <c r="I129" s="293" t="s">
        <v>868</v>
      </c>
      <c r="J129" s="294" t="s">
        <v>869</v>
      </c>
      <c r="K129" s="293">
        <v>53502</v>
      </c>
      <c r="L129" s="293" t="s">
        <v>870</v>
      </c>
      <c r="M129" s="294" t="s">
        <v>694</v>
      </c>
      <c r="N129" s="294" t="s">
        <v>865</v>
      </c>
      <c r="O129" s="295" t="s">
        <v>866</v>
      </c>
      <c r="P129" s="295" t="s">
        <v>867</v>
      </c>
    </row>
    <row r="130" spans="1:16" ht="12.75" customHeight="1" thickBot="1" x14ac:dyDescent="0.25">
      <c r="A130" s="73" t="str">
        <f t="shared" si="18"/>
        <v> JAAVSO 39;94 </v>
      </c>
      <c r="B130" s="20" t="str">
        <f t="shared" si="19"/>
        <v>I</v>
      </c>
      <c r="C130" s="73">
        <f t="shared" si="20"/>
        <v>55443.569799999997</v>
      </c>
      <c r="D130" s="16" t="str">
        <f t="shared" si="21"/>
        <v>vis</v>
      </c>
      <c r="E130" s="292">
        <f>VLOOKUP(C130,'Active 1'!C$21:E$960,3,FALSE)</f>
        <v>12708.54736196518</v>
      </c>
      <c r="F130" s="20" t="s">
        <v>229</v>
      </c>
      <c r="G130" s="16" t="str">
        <f t="shared" si="22"/>
        <v>55443.5698</v>
      </c>
      <c r="H130" s="73">
        <f t="shared" si="23"/>
        <v>53505</v>
      </c>
      <c r="I130" s="293" t="s">
        <v>871</v>
      </c>
      <c r="J130" s="294" t="s">
        <v>872</v>
      </c>
      <c r="K130" s="293">
        <v>53505</v>
      </c>
      <c r="L130" s="293" t="s">
        <v>873</v>
      </c>
      <c r="M130" s="294" t="s">
        <v>694</v>
      </c>
      <c r="N130" s="294" t="s">
        <v>865</v>
      </c>
      <c r="O130" s="295" t="s">
        <v>866</v>
      </c>
      <c r="P130" s="295" t="s">
        <v>867</v>
      </c>
    </row>
    <row r="131" spans="1:16" ht="12.75" customHeight="1" thickBot="1" x14ac:dyDescent="0.25">
      <c r="A131" s="73" t="str">
        <f t="shared" si="18"/>
        <v> JAAVSO 39;94 </v>
      </c>
      <c r="B131" s="20" t="str">
        <f t="shared" si="19"/>
        <v>I</v>
      </c>
      <c r="C131" s="73">
        <f t="shared" si="20"/>
        <v>55443.570200000002</v>
      </c>
      <c r="D131" s="16" t="str">
        <f t="shared" si="21"/>
        <v>vis</v>
      </c>
      <c r="E131" s="292">
        <f>VLOOKUP(C131,'Active 1'!C$21:E$960,3,FALSE)</f>
        <v>12708.548616551248</v>
      </c>
      <c r="F131" s="20" t="s">
        <v>229</v>
      </c>
      <c r="G131" s="16" t="str">
        <f t="shared" si="22"/>
        <v>55443.5702</v>
      </c>
      <c r="H131" s="73">
        <f t="shared" si="23"/>
        <v>53505</v>
      </c>
      <c r="I131" s="293" t="s">
        <v>874</v>
      </c>
      <c r="J131" s="294" t="s">
        <v>875</v>
      </c>
      <c r="K131" s="293">
        <v>53505</v>
      </c>
      <c r="L131" s="293" t="s">
        <v>864</v>
      </c>
      <c r="M131" s="294" t="s">
        <v>694</v>
      </c>
      <c r="N131" s="294" t="s">
        <v>865</v>
      </c>
      <c r="O131" s="295" t="s">
        <v>866</v>
      </c>
      <c r="P131" s="295" t="s">
        <v>867</v>
      </c>
    </row>
    <row r="132" spans="1:16" ht="12.75" customHeight="1" thickBot="1" x14ac:dyDescent="0.25">
      <c r="A132" s="73" t="str">
        <f t="shared" si="18"/>
        <v>IBVS 5960 </v>
      </c>
      <c r="B132" s="20" t="str">
        <f t="shared" si="19"/>
        <v>II</v>
      </c>
      <c r="C132" s="73">
        <f t="shared" si="20"/>
        <v>55469.873699999996</v>
      </c>
      <c r="D132" s="16" t="str">
        <f t="shared" si="21"/>
        <v>vis</v>
      </c>
      <c r="E132" s="292">
        <f>VLOOKUP(C132,'Active 1'!C$21:E$960,3,FALSE)</f>
        <v>12791.048627171947</v>
      </c>
      <c r="F132" s="20" t="s">
        <v>229</v>
      </c>
      <c r="G132" s="16" t="str">
        <f t="shared" si="22"/>
        <v>55469.8737</v>
      </c>
      <c r="H132" s="73">
        <f t="shared" si="23"/>
        <v>53587.5</v>
      </c>
      <c r="I132" s="293" t="s">
        <v>876</v>
      </c>
      <c r="J132" s="294" t="s">
        <v>877</v>
      </c>
      <c r="K132" s="293">
        <v>53587.5</v>
      </c>
      <c r="L132" s="293" t="s">
        <v>878</v>
      </c>
      <c r="M132" s="294" t="s">
        <v>694</v>
      </c>
      <c r="N132" s="294" t="s">
        <v>229</v>
      </c>
      <c r="O132" s="295" t="s">
        <v>406</v>
      </c>
      <c r="P132" s="296" t="s">
        <v>879</v>
      </c>
    </row>
    <row r="133" spans="1:16" ht="12.75" customHeight="1" thickBot="1" x14ac:dyDescent="0.25">
      <c r="A133" s="73" t="str">
        <f t="shared" si="18"/>
        <v>OEJV 0160 </v>
      </c>
      <c r="B133" s="20" t="str">
        <f t="shared" si="19"/>
        <v>II</v>
      </c>
      <c r="C133" s="73">
        <f t="shared" si="20"/>
        <v>55833.34244</v>
      </c>
      <c r="D133" s="16" t="str">
        <f t="shared" si="21"/>
        <v>vis</v>
      </c>
      <c r="E133" s="292">
        <f>VLOOKUP(C133,'Active 1'!C$21:E$960,3,FALSE)</f>
        <v>13931.055657046256</v>
      </c>
      <c r="F133" s="20" t="s">
        <v>229</v>
      </c>
      <c r="G133" s="16" t="str">
        <f t="shared" si="22"/>
        <v>55833.34244</v>
      </c>
      <c r="H133" s="73">
        <f t="shared" si="23"/>
        <v>54727.5</v>
      </c>
      <c r="I133" s="293" t="s">
        <v>880</v>
      </c>
      <c r="J133" s="294" t="s">
        <v>881</v>
      </c>
      <c r="K133" s="293">
        <v>54727.5</v>
      </c>
      <c r="L133" s="293" t="s">
        <v>882</v>
      </c>
      <c r="M133" s="294" t="s">
        <v>694</v>
      </c>
      <c r="N133" s="294" t="s">
        <v>194</v>
      </c>
      <c r="O133" s="295" t="s">
        <v>883</v>
      </c>
      <c r="P133" s="296" t="s">
        <v>884</v>
      </c>
    </row>
    <row r="134" spans="1:16" ht="12.75" customHeight="1" thickBot="1" x14ac:dyDescent="0.25">
      <c r="A134" s="73" t="str">
        <f t="shared" si="18"/>
        <v>OEJV 0160 </v>
      </c>
      <c r="B134" s="20" t="str">
        <f t="shared" si="19"/>
        <v>II</v>
      </c>
      <c r="C134" s="73">
        <f t="shared" si="20"/>
        <v>55833.34274</v>
      </c>
      <c r="D134" s="16" t="str">
        <f t="shared" si="21"/>
        <v>vis</v>
      </c>
      <c r="E134" s="292">
        <f>VLOOKUP(C134,'Active 1'!C$21:E$960,3,FALSE)</f>
        <v>13931.056597985795</v>
      </c>
      <c r="F134" s="20" t="s">
        <v>229</v>
      </c>
      <c r="G134" s="16" t="str">
        <f t="shared" si="22"/>
        <v>55833.34274</v>
      </c>
      <c r="H134" s="73">
        <f t="shared" si="23"/>
        <v>54727.5</v>
      </c>
      <c r="I134" s="293" t="s">
        <v>885</v>
      </c>
      <c r="J134" s="294" t="s">
        <v>881</v>
      </c>
      <c r="K134" s="293">
        <v>54727.5</v>
      </c>
      <c r="L134" s="293" t="s">
        <v>886</v>
      </c>
      <c r="M134" s="294" t="s">
        <v>694</v>
      </c>
      <c r="N134" s="294" t="s">
        <v>229</v>
      </c>
      <c r="O134" s="295" t="s">
        <v>883</v>
      </c>
      <c r="P134" s="296" t="s">
        <v>884</v>
      </c>
    </row>
    <row r="135" spans="1:16" ht="12.75" customHeight="1" thickBot="1" x14ac:dyDescent="0.25">
      <c r="A135" s="73" t="str">
        <f t="shared" si="18"/>
        <v>OEJV 0160 </v>
      </c>
      <c r="B135" s="20" t="str">
        <f t="shared" si="19"/>
        <v>II</v>
      </c>
      <c r="C135" s="73">
        <f t="shared" si="20"/>
        <v>55875.428339999999</v>
      </c>
      <c r="D135" s="16" t="str">
        <f t="shared" si="21"/>
        <v>vis</v>
      </c>
      <c r="E135" s="292">
        <f>VLOOKUP(C135,'Active 1'!C$21:E$960,3,FALSE)</f>
        <v>14063.056614978936</v>
      </c>
      <c r="F135" s="20" t="s">
        <v>229</v>
      </c>
      <c r="G135" s="16" t="str">
        <f t="shared" si="22"/>
        <v>55875.42834</v>
      </c>
      <c r="H135" s="73">
        <f t="shared" si="23"/>
        <v>54859.5</v>
      </c>
      <c r="I135" s="293" t="s">
        <v>887</v>
      </c>
      <c r="J135" s="294" t="s">
        <v>888</v>
      </c>
      <c r="K135" s="293">
        <v>54859.5</v>
      </c>
      <c r="L135" s="293" t="s">
        <v>889</v>
      </c>
      <c r="M135" s="294" t="s">
        <v>694</v>
      </c>
      <c r="N135" s="294" t="s">
        <v>194</v>
      </c>
      <c r="O135" s="295" t="s">
        <v>890</v>
      </c>
      <c r="P135" s="296" t="s">
        <v>884</v>
      </c>
    </row>
    <row r="136" spans="1:16" ht="12.75" customHeight="1" thickBot="1" x14ac:dyDescent="0.25">
      <c r="A136" s="73" t="str">
        <f t="shared" si="18"/>
        <v>OEJV 0160 </v>
      </c>
      <c r="B136" s="20" t="str">
        <f t="shared" si="19"/>
        <v>II</v>
      </c>
      <c r="C136" s="73">
        <f t="shared" si="20"/>
        <v>55875.428339999999</v>
      </c>
      <c r="D136" s="16" t="str">
        <f t="shared" si="21"/>
        <v>vis</v>
      </c>
      <c r="E136" s="292">
        <f>VLOOKUP(C136,'Active 1'!C$21:E$960,3,FALSE)</f>
        <v>14063.056614978936</v>
      </c>
      <c r="F136" s="20" t="s">
        <v>229</v>
      </c>
      <c r="G136" s="16" t="str">
        <f t="shared" si="22"/>
        <v>55875.42834</v>
      </c>
      <c r="H136" s="73">
        <f t="shared" si="23"/>
        <v>54859.5</v>
      </c>
      <c r="I136" s="293" t="s">
        <v>887</v>
      </c>
      <c r="J136" s="294" t="s">
        <v>888</v>
      </c>
      <c r="K136" s="293">
        <v>54859.5</v>
      </c>
      <c r="L136" s="293" t="s">
        <v>889</v>
      </c>
      <c r="M136" s="294" t="s">
        <v>694</v>
      </c>
      <c r="N136" s="294" t="s">
        <v>229</v>
      </c>
      <c r="O136" s="295" t="s">
        <v>890</v>
      </c>
      <c r="P136" s="296" t="s">
        <v>884</v>
      </c>
    </row>
    <row r="137" spans="1:16" ht="12.75" customHeight="1" thickBot="1" x14ac:dyDescent="0.25">
      <c r="A137" s="73" t="str">
        <f t="shared" si="18"/>
        <v>IBVS 6011 </v>
      </c>
      <c r="B137" s="20" t="str">
        <f t="shared" si="19"/>
        <v>I</v>
      </c>
      <c r="C137" s="73">
        <f t="shared" si="20"/>
        <v>55895.675000000003</v>
      </c>
      <c r="D137" s="16" t="str">
        <f t="shared" si="21"/>
        <v>vis</v>
      </c>
      <c r="E137" s="292">
        <f>VLOOKUP(C137,'Active 1'!C$21:E$960,3,FALSE)</f>
        <v>14126.559558124693</v>
      </c>
      <c r="F137" s="20" t="s">
        <v>229</v>
      </c>
      <c r="G137" s="16" t="str">
        <f t="shared" si="22"/>
        <v>55895.6750</v>
      </c>
      <c r="H137" s="73">
        <f t="shared" si="23"/>
        <v>54923</v>
      </c>
      <c r="I137" s="293" t="s">
        <v>891</v>
      </c>
      <c r="J137" s="294" t="s">
        <v>892</v>
      </c>
      <c r="K137" s="293">
        <v>54923</v>
      </c>
      <c r="L137" s="293" t="s">
        <v>893</v>
      </c>
      <c r="M137" s="294" t="s">
        <v>694</v>
      </c>
      <c r="N137" s="294" t="s">
        <v>229</v>
      </c>
      <c r="O137" s="295" t="s">
        <v>406</v>
      </c>
      <c r="P137" s="296" t="s">
        <v>894</v>
      </c>
    </row>
    <row r="138" spans="1:16" ht="12.75" customHeight="1" thickBot="1" x14ac:dyDescent="0.25">
      <c r="A138" s="73" t="str">
        <f t="shared" si="18"/>
        <v>OEJV 0160 </v>
      </c>
      <c r="B138" s="20" t="str">
        <f t="shared" si="19"/>
        <v>II</v>
      </c>
      <c r="C138" s="73">
        <f t="shared" si="20"/>
        <v>55959.281150000003</v>
      </c>
      <c r="D138" s="16" t="str">
        <f t="shared" si="21"/>
        <v>vis</v>
      </c>
      <c r="E138" s="292">
        <f>VLOOKUP(C138,'Active 1'!C$21:E$960,3,FALSE)</f>
        <v>14326.058029831609</v>
      </c>
      <c r="F138" s="20" t="s">
        <v>229</v>
      </c>
      <c r="G138" s="16" t="str">
        <f t="shared" si="22"/>
        <v>55959.28115</v>
      </c>
      <c r="H138" s="73">
        <f t="shared" si="23"/>
        <v>55122.5</v>
      </c>
      <c r="I138" s="293" t="s">
        <v>895</v>
      </c>
      <c r="J138" s="294" t="s">
        <v>896</v>
      </c>
      <c r="K138" s="293">
        <v>55122.5</v>
      </c>
      <c r="L138" s="293" t="s">
        <v>897</v>
      </c>
      <c r="M138" s="294" t="s">
        <v>694</v>
      </c>
      <c r="N138" s="294" t="s">
        <v>229</v>
      </c>
      <c r="O138" s="295" t="s">
        <v>883</v>
      </c>
      <c r="P138" s="296" t="s">
        <v>884</v>
      </c>
    </row>
    <row r="139" spans="1:16" ht="12.75" customHeight="1" thickBot="1" x14ac:dyDescent="0.25">
      <c r="A139" s="73" t="str">
        <f t="shared" ref="A139:A162" si="24">P139</f>
        <v>OEJV 0160 </v>
      </c>
      <c r="B139" s="20" t="str">
        <f t="shared" ref="B139:B162" si="25">IF(H139=INT(H139),"I","II")</f>
        <v>II</v>
      </c>
      <c r="C139" s="73">
        <f t="shared" ref="C139:C162" si="26">1*G139</f>
        <v>55959.28125</v>
      </c>
      <c r="D139" s="16" t="str">
        <f t="shared" ref="D139:D162" si="27">VLOOKUP(F139,I$1:J$5,2,FALSE)</f>
        <v>vis</v>
      </c>
      <c r="E139" s="292">
        <f>VLOOKUP(C139,'Active 1'!C$21:E$960,3,FALSE)</f>
        <v>14326.058343478115</v>
      </c>
      <c r="F139" s="20" t="s">
        <v>229</v>
      </c>
      <c r="G139" s="16" t="str">
        <f t="shared" ref="G139:G162" si="28">MID(I139,3,LEN(I139)-3)</f>
        <v>55959.28125</v>
      </c>
      <c r="H139" s="73">
        <f t="shared" ref="H139:H162" si="29">1*K139</f>
        <v>55122.5</v>
      </c>
      <c r="I139" s="293" t="s">
        <v>898</v>
      </c>
      <c r="J139" s="294" t="s">
        <v>899</v>
      </c>
      <c r="K139" s="293">
        <v>55122.5</v>
      </c>
      <c r="L139" s="293" t="s">
        <v>900</v>
      </c>
      <c r="M139" s="294" t="s">
        <v>694</v>
      </c>
      <c r="N139" s="294" t="s">
        <v>111</v>
      </c>
      <c r="O139" s="295" t="s">
        <v>883</v>
      </c>
      <c r="P139" s="296" t="s">
        <v>884</v>
      </c>
    </row>
    <row r="140" spans="1:16" ht="12.75" customHeight="1" thickBot="1" x14ac:dyDescent="0.25">
      <c r="A140" s="73" t="str">
        <f t="shared" si="24"/>
        <v>OEJV 0160 </v>
      </c>
      <c r="B140" s="20" t="str">
        <f t="shared" si="25"/>
        <v>II</v>
      </c>
      <c r="C140" s="73">
        <f t="shared" si="26"/>
        <v>55959.28125</v>
      </c>
      <c r="D140" s="16" t="str">
        <f t="shared" si="27"/>
        <v>vis</v>
      </c>
      <c r="E140" s="292">
        <f>VLOOKUP(C140,'Active 1'!C$21:E$960,3,FALSE)</f>
        <v>14326.058343478115</v>
      </c>
      <c r="F140" s="20" t="s">
        <v>229</v>
      </c>
      <c r="G140" s="16" t="str">
        <f t="shared" si="28"/>
        <v>55959.28125</v>
      </c>
      <c r="H140" s="73">
        <f t="shared" si="29"/>
        <v>55122.5</v>
      </c>
      <c r="I140" s="293" t="s">
        <v>898</v>
      </c>
      <c r="J140" s="294" t="s">
        <v>899</v>
      </c>
      <c r="K140" s="293">
        <v>55122.5</v>
      </c>
      <c r="L140" s="293" t="s">
        <v>900</v>
      </c>
      <c r="M140" s="294" t="s">
        <v>694</v>
      </c>
      <c r="N140" s="294" t="s">
        <v>194</v>
      </c>
      <c r="O140" s="295" t="s">
        <v>883</v>
      </c>
      <c r="P140" s="296" t="s">
        <v>884</v>
      </c>
    </row>
    <row r="141" spans="1:16" ht="12.75" customHeight="1" thickBot="1" x14ac:dyDescent="0.25">
      <c r="A141" s="73" t="str">
        <f t="shared" si="24"/>
        <v>OEJV 0160 </v>
      </c>
      <c r="B141" s="20" t="str">
        <f t="shared" si="25"/>
        <v>II</v>
      </c>
      <c r="C141" s="73">
        <f t="shared" si="26"/>
        <v>56009.336589999999</v>
      </c>
      <c r="D141" s="16" t="str">
        <f t="shared" si="27"/>
        <v>vis</v>
      </c>
      <c r="E141" s="292">
        <f>VLOOKUP(C141,'Active 1'!C$21:E$960,3,FALSE)</f>
        <v>14483.055172098773</v>
      </c>
      <c r="F141" s="20" t="s">
        <v>229</v>
      </c>
      <c r="G141" s="16" t="str">
        <f t="shared" si="28"/>
        <v>56009.33659</v>
      </c>
      <c r="H141" s="73">
        <f t="shared" si="29"/>
        <v>55279.5</v>
      </c>
      <c r="I141" s="293" t="s">
        <v>901</v>
      </c>
      <c r="J141" s="294" t="s">
        <v>902</v>
      </c>
      <c r="K141" s="293">
        <v>55279.5</v>
      </c>
      <c r="L141" s="293" t="s">
        <v>903</v>
      </c>
      <c r="M141" s="294" t="s">
        <v>694</v>
      </c>
      <c r="N141" s="294" t="s">
        <v>111</v>
      </c>
      <c r="O141" s="295" t="s">
        <v>883</v>
      </c>
      <c r="P141" s="296" t="s">
        <v>884</v>
      </c>
    </row>
    <row r="142" spans="1:16" ht="12.75" customHeight="1" thickBot="1" x14ac:dyDescent="0.25">
      <c r="A142" s="73" t="str">
        <f t="shared" si="24"/>
        <v>OEJV 0160 </v>
      </c>
      <c r="B142" s="20" t="str">
        <f t="shared" si="25"/>
        <v>II</v>
      </c>
      <c r="C142" s="73">
        <f t="shared" si="26"/>
        <v>56009.336990000003</v>
      </c>
      <c r="D142" s="16" t="str">
        <f t="shared" si="27"/>
        <v>vis</v>
      </c>
      <c r="E142" s="292">
        <f>VLOOKUP(C142,'Active 1'!C$21:E$960,3,FALSE)</f>
        <v>14483.05642668484</v>
      </c>
      <c r="F142" s="20" t="s">
        <v>229</v>
      </c>
      <c r="G142" s="16" t="str">
        <f t="shared" si="28"/>
        <v>56009.33699</v>
      </c>
      <c r="H142" s="73">
        <f t="shared" si="29"/>
        <v>55279.5</v>
      </c>
      <c r="I142" s="293" t="s">
        <v>904</v>
      </c>
      <c r="J142" s="294" t="s">
        <v>905</v>
      </c>
      <c r="K142" s="293">
        <v>55279.5</v>
      </c>
      <c r="L142" s="293" t="s">
        <v>906</v>
      </c>
      <c r="M142" s="294" t="s">
        <v>694</v>
      </c>
      <c r="N142" s="294" t="s">
        <v>194</v>
      </c>
      <c r="O142" s="295" t="s">
        <v>883</v>
      </c>
      <c r="P142" s="296" t="s">
        <v>884</v>
      </c>
    </row>
    <row r="143" spans="1:16" ht="12.75" customHeight="1" thickBot="1" x14ac:dyDescent="0.25">
      <c r="A143" s="73" t="str">
        <f t="shared" si="24"/>
        <v>OEJV 0160 </v>
      </c>
      <c r="B143" s="20" t="str">
        <f t="shared" si="25"/>
        <v>II</v>
      </c>
      <c r="C143" s="73">
        <f t="shared" si="26"/>
        <v>56009.337390000001</v>
      </c>
      <c r="D143" s="16" t="str">
        <f t="shared" si="27"/>
        <v>vis</v>
      </c>
      <c r="E143" s="292">
        <f>VLOOKUP(C143,'Active 1'!C$21:E$960,3,FALSE)</f>
        <v>14483.057681270884</v>
      </c>
      <c r="F143" s="20" t="s">
        <v>229</v>
      </c>
      <c r="G143" s="16" t="str">
        <f t="shared" si="28"/>
        <v>56009.33739</v>
      </c>
      <c r="H143" s="73">
        <f t="shared" si="29"/>
        <v>55279.5</v>
      </c>
      <c r="I143" s="293" t="s">
        <v>907</v>
      </c>
      <c r="J143" s="294" t="s">
        <v>905</v>
      </c>
      <c r="K143" s="293">
        <v>55279.5</v>
      </c>
      <c r="L143" s="293" t="s">
        <v>908</v>
      </c>
      <c r="M143" s="294" t="s">
        <v>694</v>
      </c>
      <c r="N143" s="294" t="s">
        <v>229</v>
      </c>
      <c r="O143" s="295" t="s">
        <v>883</v>
      </c>
      <c r="P143" s="296" t="s">
        <v>884</v>
      </c>
    </row>
    <row r="144" spans="1:16" ht="12.75" customHeight="1" thickBot="1" x14ac:dyDescent="0.25">
      <c r="A144" s="73" t="str">
        <f t="shared" si="24"/>
        <v>OEJV 0160 </v>
      </c>
      <c r="B144" s="20" t="str">
        <f t="shared" si="25"/>
        <v>II</v>
      </c>
      <c r="C144" s="73">
        <f t="shared" si="26"/>
        <v>56052.379330000003</v>
      </c>
      <c r="D144" s="16" t="str">
        <f t="shared" si="27"/>
        <v>vis</v>
      </c>
      <c r="E144" s="292">
        <f>VLOOKUP(C144,'Active 1'!C$21:E$960,3,FALSE)</f>
        <v>14618.057225329147</v>
      </c>
      <c r="F144" s="20" t="s">
        <v>229</v>
      </c>
      <c r="G144" s="16" t="str">
        <f t="shared" si="28"/>
        <v>56052.37933</v>
      </c>
      <c r="H144" s="73">
        <f t="shared" si="29"/>
        <v>55414.5</v>
      </c>
      <c r="I144" s="293" t="s">
        <v>909</v>
      </c>
      <c r="J144" s="294" t="s">
        <v>910</v>
      </c>
      <c r="K144" s="293">
        <v>55414.5</v>
      </c>
      <c r="L144" s="293" t="s">
        <v>911</v>
      </c>
      <c r="M144" s="294" t="s">
        <v>694</v>
      </c>
      <c r="N144" s="294" t="s">
        <v>160</v>
      </c>
      <c r="O144" s="295" t="s">
        <v>912</v>
      </c>
      <c r="P144" s="296" t="s">
        <v>884</v>
      </c>
    </row>
    <row r="145" spans="1:16" ht="12.75" customHeight="1" thickBot="1" x14ac:dyDescent="0.25">
      <c r="A145" s="73" t="str">
        <f t="shared" si="24"/>
        <v>BAVM 231 </v>
      </c>
      <c r="B145" s="20" t="str">
        <f t="shared" si="25"/>
        <v>II</v>
      </c>
      <c r="C145" s="73">
        <f t="shared" si="26"/>
        <v>56167.479299999999</v>
      </c>
      <c r="D145" s="16" t="str">
        <f t="shared" si="27"/>
        <v>vis</v>
      </c>
      <c r="E145" s="292">
        <f>VLOOKUP(C145,'Active 1'!C$21:E$960,3,FALSE)</f>
        <v>14979.064268020948</v>
      </c>
      <c r="F145" s="20" t="s">
        <v>229</v>
      </c>
      <c r="G145" s="16" t="str">
        <f t="shared" si="28"/>
        <v>56167.4793</v>
      </c>
      <c r="H145" s="73">
        <f t="shared" si="29"/>
        <v>55775.5</v>
      </c>
      <c r="I145" s="293" t="s">
        <v>913</v>
      </c>
      <c r="J145" s="294" t="s">
        <v>914</v>
      </c>
      <c r="K145" s="293">
        <v>55775.5</v>
      </c>
      <c r="L145" s="293" t="s">
        <v>915</v>
      </c>
      <c r="M145" s="294" t="s">
        <v>694</v>
      </c>
      <c r="N145" s="294" t="s">
        <v>643</v>
      </c>
      <c r="O145" s="295" t="s">
        <v>521</v>
      </c>
      <c r="P145" s="296" t="s">
        <v>916</v>
      </c>
    </row>
    <row r="146" spans="1:16" ht="12.75" customHeight="1" thickBot="1" x14ac:dyDescent="0.25">
      <c r="A146" s="73" t="str">
        <f t="shared" si="24"/>
        <v>IBVS 6042 </v>
      </c>
      <c r="B146" s="20" t="str">
        <f t="shared" si="25"/>
        <v>II</v>
      </c>
      <c r="C146" s="73">
        <f t="shared" si="26"/>
        <v>56202.8701</v>
      </c>
      <c r="D146" s="16" t="str">
        <f t="shared" si="27"/>
        <v>vis</v>
      </c>
      <c r="E146" s="292">
        <f>VLOOKUP(C146,'Active 1'!C$21:E$960,3,FALSE)</f>
        <v>15090.066278243001</v>
      </c>
      <c r="F146" s="20" t="s">
        <v>229</v>
      </c>
      <c r="G146" s="16" t="str">
        <f t="shared" si="28"/>
        <v>56202.8701</v>
      </c>
      <c r="H146" s="73">
        <f t="shared" si="29"/>
        <v>55886.5</v>
      </c>
      <c r="I146" s="293" t="s">
        <v>917</v>
      </c>
      <c r="J146" s="294" t="s">
        <v>918</v>
      </c>
      <c r="K146" s="293">
        <v>55886.5</v>
      </c>
      <c r="L146" s="293" t="s">
        <v>919</v>
      </c>
      <c r="M146" s="294" t="s">
        <v>694</v>
      </c>
      <c r="N146" s="294" t="s">
        <v>229</v>
      </c>
      <c r="O146" s="295" t="s">
        <v>406</v>
      </c>
      <c r="P146" s="296" t="s">
        <v>920</v>
      </c>
    </row>
    <row r="147" spans="1:16" ht="12.75" customHeight="1" thickBot="1" x14ac:dyDescent="0.25">
      <c r="A147" s="73" t="str">
        <f t="shared" si="24"/>
        <v>OEJV 0160 </v>
      </c>
      <c r="B147" s="20" t="str">
        <f t="shared" si="25"/>
        <v>II</v>
      </c>
      <c r="C147" s="73">
        <f t="shared" si="26"/>
        <v>56331.35628</v>
      </c>
      <c r="D147" s="16" t="str">
        <f t="shared" si="27"/>
        <v>vis</v>
      </c>
      <c r="E147" s="292">
        <f>VLOOKUP(C147,'Active 1'!C$21:E$960,3,FALSE)</f>
        <v>15493.058701860211</v>
      </c>
      <c r="F147" s="20" t="s">
        <v>229</v>
      </c>
      <c r="G147" s="16" t="str">
        <f t="shared" si="28"/>
        <v>56331.35628</v>
      </c>
      <c r="H147" s="73">
        <f t="shared" si="29"/>
        <v>56289.5</v>
      </c>
      <c r="I147" s="293" t="s">
        <v>921</v>
      </c>
      <c r="J147" s="294" t="s">
        <v>922</v>
      </c>
      <c r="K147" s="293">
        <v>56289.5</v>
      </c>
      <c r="L147" s="293" t="s">
        <v>923</v>
      </c>
      <c r="M147" s="294" t="s">
        <v>694</v>
      </c>
      <c r="N147" s="294" t="s">
        <v>160</v>
      </c>
      <c r="O147" s="295" t="s">
        <v>883</v>
      </c>
      <c r="P147" s="296" t="s">
        <v>884</v>
      </c>
    </row>
    <row r="148" spans="1:16" ht="12.75" customHeight="1" thickBot="1" x14ac:dyDescent="0.25">
      <c r="A148" s="73" t="str">
        <f t="shared" si="24"/>
        <v>OEJV 0160 </v>
      </c>
      <c r="B148" s="20" t="str">
        <f t="shared" si="25"/>
        <v>II</v>
      </c>
      <c r="C148" s="73">
        <f t="shared" si="26"/>
        <v>56390.345220000003</v>
      </c>
      <c r="D148" s="16" t="str">
        <f t="shared" si="27"/>
        <v>vis</v>
      </c>
      <c r="E148" s="292">
        <f>VLOOKUP(C148,'Active 1'!C$21:E$960,3,FALSE)</f>
        <v>15678.075455391303</v>
      </c>
      <c r="F148" s="20" t="s">
        <v>229</v>
      </c>
      <c r="G148" s="16" t="str">
        <f t="shared" si="28"/>
        <v>56390.34522</v>
      </c>
      <c r="H148" s="73">
        <f t="shared" si="29"/>
        <v>56474.5</v>
      </c>
      <c r="I148" s="293" t="s">
        <v>924</v>
      </c>
      <c r="J148" s="294" t="s">
        <v>925</v>
      </c>
      <c r="K148" s="293">
        <v>56474.5</v>
      </c>
      <c r="L148" s="293" t="s">
        <v>926</v>
      </c>
      <c r="M148" s="294" t="s">
        <v>694</v>
      </c>
      <c r="N148" s="294" t="s">
        <v>160</v>
      </c>
      <c r="O148" s="295" t="s">
        <v>890</v>
      </c>
      <c r="P148" s="296" t="s">
        <v>884</v>
      </c>
    </row>
    <row r="149" spans="1:16" ht="12.75" customHeight="1" thickBot="1" x14ac:dyDescent="0.25">
      <c r="A149" s="73" t="str">
        <f t="shared" si="24"/>
        <v>IBVS 6125 </v>
      </c>
      <c r="B149" s="20" t="str">
        <f t="shared" si="25"/>
        <v>I</v>
      </c>
      <c r="C149" s="73">
        <f t="shared" si="26"/>
        <v>56737.387999999999</v>
      </c>
      <c r="D149" s="16" t="str">
        <f t="shared" si="27"/>
        <v>vis</v>
      </c>
      <c r="E149" s="292">
        <f>VLOOKUP(C149,'Active 1'!C$21:E$960,3,FALSE)</f>
        <v>16766.563034452749</v>
      </c>
      <c r="F149" s="20" t="s">
        <v>229</v>
      </c>
      <c r="G149" s="16" t="str">
        <f t="shared" si="28"/>
        <v>56737.3880</v>
      </c>
      <c r="H149" s="73">
        <f t="shared" si="29"/>
        <v>57563</v>
      </c>
      <c r="I149" s="293" t="s">
        <v>927</v>
      </c>
      <c r="J149" s="294" t="s">
        <v>928</v>
      </c>
      <c r="K149" s="293">
        <v>57563</v>
      </c>
      <c r="L149" s="293" t="s">
        <v>929</v>
      </c>
      <c r="M149" s="294" t="s">
        <v>694</v>
      </c>
      <c r="N149" s="294" t="s">
        <v>741</v>
      </c>
      <c r="O149" s="295" t="s">
        <v>930</v>
      </c>
      <c r="P149" s="296" t="s">
        <v>931</v>
      </c>
    </row>
    <row r="150" spans="1:16" ht="12.75" customHeight="1" thickBot="1" x14ac:dyDescent="0.25">
      <c r="A150" s="73" t="str">
        <f t="shared" si="24"/>
        <v> ASS 83.195 </v>
      </c>
      <c r="B150" s="20" t="str">
        <f t="shared" si="25"/>
        <v>II</v>
      </c>
      <c r="C150" s="73">
        <f t="shared" si="26"/>
        <v>44200.482100000001</v>
      </c>
      <c r="D150" s="16" t="str">
        <f t="shared" si="27"/>
        <v>vis</v>
      </c>
      <c r="E150" s="292" t="e">
        <f>VLOOKUP(C150,'Active 1'!C$21:E$960,3,FALSE)</f>
        <v>#N/A</v>
      </c>
      <c r="F150" s="20" t="s">
        <v>229</v>
      </c>
      <c r="G150" s="16" t="str">
        <f t="shared" si="28"/>
        <v>44200.4821</v>
      </c>
      <c r="H150" s="73">
        <f t="shared" si="29"/>
        <v>18242.5</v>
      </c>
      <c r="I150" s="293" t="s">
        <v>415</v>
      </c>
      <c r="J150" s="294" t="s">
        <v>416</v>
      </c>
      <c r="K150" s="293">
        <v>18242.5</v>
      </c>
      <c r="L150" s="293" t="s">
        <v>417</v>
      </c>
      <c r="M150" s="294" t="s">
        <v>397</v>
      </c>
      <c r="N150" s="294" t="s">
        <v>398</v>
      </c>
      <c r="O150" s="295" t="s">
        <v>418</v>
      </c>
      <c r="P150" s="295" t="s">
        <v>419</v>
      </c>
    </row>
    <row r="151" spans="1:16" ht="12.75" customHeight="1" thickBot="1" x14ac:dyDescent="0.25">
      <c r="A151" s="73" t="str">
        <f t="shared" si="24"/>
        <v>IBVS 5040/5371 </v>
      </c>
      <c r="B151" s="20" t="str">
        <f t="shared" si="25"/>
        <v>II</v>
      </c>
      <c r="C151" s="73">
        <f t="shared" si="26"/>
        <v>51622.851999999999</v>
      </c>
      <c r="D151" s="16" t="str">
        <f t="shared" si="27"/>
        <v>vis</v>
      </c>
      <c r="E151" s="292" t="e">
        <f>VLOOKUP(C151,'Active 1'!C$21:E$960,3,FALSE)</f>
        <v>#N/A</v>
      </c>
      <c r="F151" s="20" t="s">
        <v>229</v>
      </c>
      <c r="G151" s="16" t="str">
        <f t="shared" si="28"/>
        <v>51622.8520</v>
      </c>
      <c r="H151" s="73">
        <f t="shared" si="29"/>
        <v>41521.5</v>
      </c>
      <c r="I151" s="293" t="s">
        <v>605</v>
      </c>
      <c r="J151" s="294" t="s">
        <v>606</v>
      </c>
      <c r="K151" s="293">
        <v>41521.5</v>
      </c>
      <c r="L151" s="293" t="s">
        <v>607</v>
      </c>
      <c r="M151" s="294" t="s">
        <v>397</v>
      </c>
      <c r="N151" s="294" t="s">
        <v>398</v>
      </c>
      <c r="O151" s="295" t="s">
        <v>608</v>
      </c>
      <c r="P151" s="296" t="s">
        <v>609</v>
      </c>
    </row>
    <row r="152" spans="1:16" ht="12.75" customHeight="1" thickBot="1" x14ac:dyDescent="0.25">
      <c r="A152" s="73" t="str">
        <f t="shared" si="24"/>
        <v>IBVS 5040 </v>
      </c>
      <c r="B152" s="20" t="str">
        <f t="shared" si="25"/>
        <v>I</v>
      </c>
      <c r="C152" s="73">
        <f t="shared" si="26"/>
        <v>51634.809099999999</v>
      </c>
      <c r="D152" s="16" t="str">
        <f t="shared" si="27"/>
        <v>vis</v>
      </c>
      <c r="E152" s="292" t="e">
        <f>VLOOKUP(C152,'Active 1'!C$21:E$960,3,FALSE)</f>
        <v>#N/A</v>
      </c>
      <c r="F152" s="20" t="s">
        <v>229</v>
      </c>
      <c r="G152" s="16" t="str">
        <f t="shared" si="28"/>
        <v>51634.8091</v>
      </c>
      <c r="H152" s="73">
        <f t="shared" si="29"/>
        <v>41559</v>
      </c>
      <c r="I152" s="293" t="s">
        <v>610</v>
      </c>
      <c r="J152" s="294" t="s">
        <v>611</v>
      </c>
      <c r="K152" s="293">
        <v>41559</v>
      </c>
      <c r="L152" s="293" t="s">
        <v>612</v>
      </c>
      <c r="M152" s="294" t="s">
        <v>397</v>
      </c>
      <c r="N152" s="294" t="s">
        <v>398</v>
      </c>
      <c r="O152" s="295" t="s">
        <v>608</v>
      </c>
      <c r="P152" s="296" t="s">
        <v>613</v>
      </c>
    </row>
    <row r="153" spans="1:16" ht="12.75" customHeight="1" thickBot="1" x14ac:dyDescent="0.25">
      <c r="A153" s="73" t="str">
        <f t="shared" si="24"/>
        <v>IBVS 5224 </v>
      </c>
      <c r="B153" s="20" t="str">
        <f t="shared" si="25"/>
        <v>I</v>
      </c>
      <c r="C153" s="73">
        <f t="shared" si="26"/>
        <v>51935.784699999997</v>
      </c>
      <c r="D153" s="16" t="str">
        <f t="shared" si="27"/>
        <v>vis</v>
      </c>
      <c r="E153" s="292" t="e">
        <f>VLOOKUP(C153,'Active 1'!C$21:E$960,3,FALSE)</f>
        <v>#N/A</v>
      </c>
      <c r="F153" s="20" t="s">
        <v>229</v>
      </c>
      <c r="G153" s="16" t="str">
        <f t="shared" si="28"/>
        <v>51935.7847</v>
      </c>
      <c r="H153" s="73">
        <f t="shared" si="29"/>
        <v>42503</v>
      </c>
      <c r="I153" s="293" t="s">
        <v>618</v>
      </c>
      <c r="J153" s="294" t="s">
        <v>619</v>
      </c>
      <c r="K153" s="293">
        <v>42503</v>
      </c>
      <c r="L153" s="293" t="s">
        <v>620</v>
      </c>
      <c r="M153" s="294" t="s">
        <v>397</v>
      </c>
      <c r="N153" s="294" t="s">
        <v>398</v>
      </c>
      <c r="O153" s="295" t="s">
        <v>608</v>
      </c>
      <c r="P153" s="296" t="s">
        <v>621</v>
      </c>
    </row>
    <row r="154" spans="1:16" ht="12.75" customHeight="1" thickBot="1" x14ac:dyDescent="0.25">
      <c r="A154" s="73" t="str">
        <f t="shared" si="24"/>
        <v>IBVS 5224 </v>
      </c>
      <c r="B154" s="20" t="str">
        <f t="shared" si="25"/>
        <v>I</v>
      </c>
      <c r="C154" s="73">
        <f t="shared" si="26"/>
        <v>51957.783000000003</v>
      </c>
      <c r="D154" s="16" t="str">
        <f t="shared" si="27"/>
        <v>PE</v>
      </c>
      <c r="E154" s="292" t="e">
        <f>VLOOKUP(C154,'Active 1'!C$21:E$960,3,FALSE)</f>
        <v>#N/A</v>
      </c>
      <c r="F154" s="20" t="str">
        <f>LEFT(M154,1)</f>
        <v>E</v>
      </c>
      <c r="G154" s="16" t="str">
        <f t="shared" si="28"/>
        <v>51957.7830</v>
      </c>
      <c r="H154" s="73">
        <f t="shared" si="29"/>
        <v>42572</v>
      </c>
      <c r="I154" s="293" t="s">
        <v>622</v>
      </c>
      <c r="J154" s="294" t="s">
        <v>623</v>
      </c>
      <c r="K154" s="293">
        <v>42572</v>
      </c>
      <c r="L154" s="293" t="s">
        <v>624</v>
      </c>
      <c r="M154" s="294" t="s">
        <v>397</v>
      </c>
      <c r="N154" s="294" t="s">
        <v>398</v>
      </c>
      <c r="O154" s="295" t="s">
        <v>608</v>
      </c>
      <c r="P154" s="296" t="s">
        <v>621</v>
      </c>
    </row>
    <row r="155" spans="1:16" ht="12.75" customHeight="1" thickBot="1" x14ac:dyDescent="0.25">
      <c r="A155" s="73" t="str">
        <f t="shared" si="24"/>
        <v>IBVS 5694 </v>
      </c>
      <c r="B155" s="20" t="str">
        <f t="shared" si="25"/>
        <v>II</v>
      </c>
      <c r="C155" s="73">
        <f t="shared" si="26"/>
        <v>53378.017899999999</v>
      </c>
      <c r="D155" s="16" t="str">
        <f t="shared" si="27"/>
        <v>vis</v>
      </c>
      <c r="E155" s="292" t="e">
        <f>VLOOKUP(C155,'Active 1'!C$21:E$960,3,FALSE)</f>
        <v>#N/A</v>
      </c>
      <c r="F155" s="20" t="s">
        <v>229</v>
      </c>
      <c r="G155" s="16" t="str">
        <f t="shared" si="28"/>
        <v>53378.0179</v>
      </c>
      <c r="H155" s="73">
        <f t="shared" si="29"/>
        <v>47026.5</v>
      </c>
      <c r="I155" s="293" t="s">
        <v>668</v>
      </c>
      <c r="J155" s="294" t="s">
        <v>669</v>
      </c>
      <c r="K155" s="293" t="s">
        <v>670</v>
      </c>
      <c r="L155" s="293" t="s">
        <v>671</v>
      </c>
      <c r="M155" s="294" t="s">
        <v>397</v>
      </c>
      <c r="N155" s="294" t="s">
        <v>398</v>
      </c>
      <c r="O155" s="295" t="s">
        <v>660</v>
      </c>
      <c r="P155" s="296" t="s">
        <v>661</v>
      </c>
    </row>
    <row r="156" spans="1:16" ht="12.75" customHeight="1" thickBot="1" x14ac:dyDescent="0.25">
      <c r="A156" s="73" t="str">
        <f t="shared" si="24"/>
        <v>IBVS 5694 </v>
      </c>
      <c r="B156" s="20" t="str">
        <f t="shared" si="25"/>
        <v>I</v>
      </c>
      <c r="C156" s="73">
        <f t="shared" si="26"/>
        <v>53378.176899999999</v>
      </c>
      <c r="D156" s="16" t="str">
        <f t="shared" si="27"/>
        <v>vis</v>
      </c>
      <c r="E156" s="292" t="e">
        <f>VLOOKUP(C156,'Active 1'!C$21:E$960,3,FALSE)</f>
        <v>#N/A</v>
      </c>
      <c r="F156" s="20" t="s">
        <v>229</v>
      </c>
      <c r="G156" s="16" t="str">
        <f t="shared" si="28"/>
        <v>53378.1769</v>
      </c>
      <c r="H156" s="73">
        <f t="shared" si="29"/>
        <v>47027</v>
      </c>
      <c r="I156" s="293" t="s">
        <v>672</v>
      </c>
      <c r="J156" s="294" t="s">
        <v>673</v>
      </c>
      <c r="K156" s="293" t="s">
        <v>674</v>
      </c>
      <c r="L156" s="293" t="s">
        <v>675</v>
      </c>
      <c r="M156" s="294" t="s">
        <v>397</v>
      </c>
      <c r="N156" s="294" t="s">
        <v>398</v>
      </c>
      <c r="O156" s="295" t="s">
        <v>660</v>
      </c>
      <c r="P156" s="296" t="s">
        <v>661</v>
      </c>
    </row>
    <row r="157" spans="1:16" ht="12.75" customHeight="1" thickBot="1" x14ac:dyDescent="0.25">
      <c r="A157" s="73" t="str">
        <f t="shared" si="24"/>
        <v>IBVS 5694 </v>
      </c>
      <c r="B157" s="20" t="str">
        <f t="shared" si="25"/>
        <v>II</v>
      </c>
      <c r="C157" s="73">
        <f t="shared" si="26"/>
        <v>53378.336799999997</v>
      </c>
      <c r="D157" s="16" t="str">
        <f t="shared" si="27"/>
        <v>vis</v>
      </c>
      <c r="E157" s="292" t="e">
        <f>VLOOKUP(C157,'Active 1'!C$21:E$960,3,FALSE)</f>
        <v>#N/A</v>
      </c>
      <c r="F157" s="20" t="s">
        <v>229</v>
      </c>
      <c r="G157" s="16" t="str">
        <f t="shared" si="28"/>
        <v>53378.3368</v>
      </c>
      <c r="H157" s="73">
        <f t="shared" si="29"/>
        <v>47027.5</v>
      </c>
      <c r="I157" s="293" t="s">
        <v>676</v>
      </c>
      <c r="J157" s="294" t="s">
        <v>677</v>
      </c>
      <c r="K157" s="293" t="s">
        <v>678</v>
      </c>
      <c r="L157" s="293" t="s">
        <v>671</v>
      </c>
      <c r="M157" s="294" t="s">
        <v>397</v>
      </c>
      <c r="N157" s="294" t="s">
        <v>398</v>
      </c>
      <c r="O157" s="295" t="s">
        <v>660</v>
      </c>
      <c r="P157" s="296" t="s">
        <v>661</v>
      </c>
    </row>
    <row r="158" spans="1:16" ht="12.75" customHeight="1" thickBot="1" x14ac:dyDescent="0.25">
      <c r="A158" s="73" t="str">
        <f t="shared" si="24"/>
        <v>IBVS 5694 </v>
      </c>
      <c r="B158" s="20" t="str">
        <f t="shared" si="25"/>
        <v>II</v>
      </c>
      <c r="C158" s="73">
        <f t="shared" si="26"/>
        <v>53407.987800000003</v>
      </c>
      <c r="D158" s="16" t="str">
        <f t="shared" si="27"/>
        <v>vis</v>
      </c>
      <c r="E158" s="292" t="e">
        <f>VLOOKUP(C158,'Active 1'!C$21:E$960,3,FALSE)</f>
        <v>#N/A</v>
      </c>
      <c r="F158" s="20" t="s">
        <v>229</v>
      </c>
      <c r="G158" s="16" t="str">
        <f t="shared" si="28"/>
        <v>53407.9878</v>
      </c>
      <c r="H158" s="73">
        <f t="shared" si="29"/>
        <v>47120.5</v>
      </c>
      <c r="I158" s="293" t="s">
        <v>686</v>
      </c>
      <c r="J158" s="294" t="s">
        <v>687</v>
      </c>
      <c r="K158" s="293" t="s">
        <v>688</v>
      </c>
      <c r="L158" s="293" t="s">
        <v>689</v>
      </c>
      <c r="M158" s="294" t="s">
        <v>397</v>
      </c>
      <c r="N158" s="294" t="s">
        <v>398</v>
      </c>
      <c r="O158" s="295" t="s">
        <v>660</v>
      </c>
      <c r="P158" s="296" t="s">
        <v>661</v>
      </c>
    </row>
    <row r="159" spans="1:16" ht="12.75" customHeight="1" thickBot="1" x14ac:dyDescent="0.25">
      <c r="A159" s="73" t="str">
        <f t="shared" si="24"/>
        <v>IBVS 5694 </v>
      </c>
      <c r="B159" s="20" t="str">
        <f t="shared" si="25"/>
        <v>II</v>
      </c>
      <c r="C159" s="73">
        <f t="shared" si="26"/>
        <v>53619.054400000001</v>
      </c>
      <c r="D159" s="16" t="str">
        <f t="shared" si="27"/>
        <v>vis</v>
      </c>
      <c r="E159" s="292" t="e">
        <f>VLOOKUP(C159,'Active 1'!C$21:E$960,3,FALSE)</f>
        <v>#N/A</v>
      </c>
      <c r="F159" s="20" t="s">
        <v>229</v>
      </c>
      <c r="G159" s="16" t="str">
        <f t="shared" si="28"/>
        <v>53619.0544</v>
      </c>
      <c r="H159" s="73">
        <f t="shared" si="29"/>
        <v>47782.5</v>
      </c>
      <c r="I159" s="293" t="s">
        <v>717</v>
      </c>
      <c r="J159" s="294" t="s">
        <v>718</v>
      </c>
      <c r="K159" s="293" t="s">
        <v>719</v>
      </c>
      <c r="L159" s="293" t="s">
        <v>720</v>
      </c>
      <c r="M159" s="294" t="s">
        <v>397</v>
      </c>
      <c r="N159" s="294" t="s">
        <v>398</v>
      </c>
      <c r="O159" s="295" t="s">
        <v>660</v>
      </c>
      <c r="P159" s="296" t="s">
        <v>661</v>
      </c>
    </row>
    <row r="160" spans="1:16" ht="12.75" customHeight="1" thickBot="1" x14ac:dyDescent="0.25">
      <c r="A160" s="73" t="str">
        <f t="shared" si="24"/>
        <v>IBVS 5806 </v>
      </c>
      <c r="B160" s="20" t="str">
        <f t="shared" si="25"/>
        <v>II</v>
      </c>
      <c r="C160" s="73">
        <f t="shared" si="26"/>
        <v>53957.970399999998</v>
      </c>
      <c r="D160" s="16" t="str">
        <f t="shared" si="27"/>
        <v>vis</v>
      </c>
      <c r="E160" s="292" t="e">
        <f>VLOOKUP(C160,'Active 1'!C$21:E$960,3,FALSE)</f>
        <v>#N/A</v>
      </c>
      <c r="F160" s="20" t="s">
        <v>229</v>
      </c>
      <c r="G160" s="16" t="str">
        <f t="shared" si="28"/>
        <v>53957.9704</v>
      </c>
      <c r="H160" s="73">
        <f t="shared" si="29"/>
        <v>48845.5</v>
      </c>
      <c r="I160" s="293" t="s">
        <v>779</v>
      </c>
      <c r="J160" s="294" t="s">
        <v>780</v>
      </c>
      <c r="K160" s="293" t="s">
        <v>781</v>
      </c>
      <c r="L160" s="293" t="s">
        <v>782</v>
      </c>
      <c r="M160" s="294" t="s">
        <v>694</v>
      </c>
      <c r="N160" s="294" t="s">
        <v>602</v>
      </c>
      <c r="O160" s="295" t="s">
        <v>654</v>
      </c>
      <c r="P160" s="296" t="s">
        <v>783</v>
      </c>
    </row>
    <row r="161" spans="1:16" ht="12.75" customHeight="1" thickBot="1" x14ac:dyDescent="0.25">
      <c r="A161" s="73" t="str">
        <f t="shared" si="24"/>
        <v>IBVS 5806 </v>
      </c>
      <c r="B161" s="20" t="str">
        <f t="shared" si="25"/>
        <v>I</v>
      </c>
      <c r="C161" s="73">
        <f t="shared" si="26"/>
        <v>54137.635000000002</v>
      </c>
      <c r="D161" s="16" t="str">
        <f t="shared" si="27"/>
        <v>vis</v>
      </c>
      <c r="E161" s="292" t="e">
        <f>VLOOKUP(C161,'Active 1'!C$21:E$960,3,FALSE)</f>
        <v>#N/A</v>
      </c>
      <c r="F161" s="20" t="s">
        <v>229</v>
      </c>
      <c r="G161" s="16" t="str">
        <f t="shared" si="28"/>
        <v>54137.6350</v>
      </c>
      <c r="H161" s="73">
        <f t="shared" si="29"/>
        <v>49409</v>
      </c>
      <c r="I161" s="293" t="s">
        <v>803</v>
      </c>
      <c r="J161" s="294" t="s">
        <v>804</v>
      </c>
      <c r="K161" s="293">
        <v>49409</v>
      </c>
      <c r="L161" s="293" t="s">
        <v>805</v>
      </c>
      <c r="M161" s="294" t="s">
        <v>694</v>
      </c>
      <c r="N161" s="294" t="s">
        <v>602</v>
      </c>
      <c r="O161" s="295" t="s">
        <v>654</v>
      </c>
      <c r="P161" s="296" t="s">
        <v>783</v>
      </c>
    </row>
    <row r="162" spans="1:16" ht="12.75" customHeight="1" thickBot="1" x14ac:dyDescent="0.25">
      <c r="A162" s="73" t="str">
        <f t="shared" si="24"/>
        <v>IBVS 5806 </v>
      </c>
      <c r="B162" s="20" t="str">
        <f t="shared" si="25"/>
        <v>I</v>
      </c>
      <c r="C162" s="73">
        <f t="shared" si="26"/>
        <v>54138.591399999998</v>
      </c>
      <c r="D162" s="16" t="str">
        <f t="shared" si="27"/>
        <v>vis</v>
      </c>
      <c r="E162" s="292" t="e">
        <f>VLOOKUP(C162,'Active 1'!C$21:E$960,3,FALSE)</f>
        <v>#N/A</v>
      </c>
      <c r="F162" s="20" t="s">
        <v>229</v>
      </c>
      <c r="G162" s="16" t="str">
        <f t="shared" si="28"/>
        <v>54138.5914</v>
      </c>
      <c r="H162" s="73">
        <f t="shared" si="29"/>
        <v>49412</v>
      </c>
      <c r="I162" s="293" t="s">
        <v>806</v>
      </c>
      <c r="J162" s="294" t="s">
        <v>807</v>
      </c>
      <c r="K162" s="293">
        <v>49412</v>
      </c>
      <c r="L162" s="293" t="s">
        <v>808</v>
      </c>
      <c r="M162" s="294" t="s">
        <v>694</v>
      </c>
      <c r="N162" s="294" t="s">
        <v>602</v>
      </c>
      <c r="O162" s="295" t="s">
        <v>654</v>
      </c>
      <c r="P162" s="296" t="s">
        <v>783</v>
      </c>
    </row>
    <row r="163" spans="1:16" x14ac:dyDescent="0.2">
      <c r="B163" s="20"/>
      <c r="E163" s="292"/>
      <c r="F163" s="20"/>
    </row>
    <row r="164" spans="1:16" x14ac:dyDescent="0.2">
      <c r="B164" s="20"/>
      <c r="E164" s="292"/>
      <c r="F164" s="20"/>
    </row>
    <row r="165" spans="1:16" x14ac:dyDescent="0.2">
      <c r="B165" s="20"/>
      <c r="E165" s="292"/>
      <c r="F165" s="20"/>
    </row>
    <row r="166" spans="1:16" x14ac:dyDescent="0.2">
      <c r="B166" s="20"/>
      <c r="E166" s="292"/>
      <c r="F166" s="20"/>
    </row>
    <row r="167" spans="1:16" x14ac:dyDescent="0.2">
      <c r="B167" s="20"/>
      <c r="E167" s="292"/>
      <c r="F167" s="20"/>
    </row>
    <row r="168" spans="1:16" x14ac:dyDescent="0.2">
      <c r="B168" s="20"/>
      <c r="E168" s="292"/>
      <c r="F168" s="20"/>
    </row>
    <row r="169" spans="1:16" x14ac:dyDescent="0.2">
      <c r="B169" s="20"/>
      <c r="E169" s="292"/>
      <c r="F169" s="20"/>
    </row>
    <row r="170" spans="1:16" x14ac:dyDescent="0.2">
      <c r="B170" s="20"/>
      <c r="E170" s="292"/>
      <c r="F170" s="20"/>
    </row>
    <row r="171" spans="1:16" x14ac:dyDescent="0.2">
      <c r="B171" s="20"/>
      <c r="E171" s="292"/>
      <c r="F171" s="20"/>
    </row>
    <row r="172" spans="1:16" x14ac:dyDescent="0.2">
      <c r="B172" s="20"/>
      <c r="E172" s="292"/>
      <c r="F172" s="20"/>
    </row>
    <row r="173" spans="1:16" x14ac:dyDescent="0.2">
      <c r="B173" s="20"/>
      <c r="E173" s="292"/>
      <c r="F173" s="20"/>
    </row>
    <row r="174" spans="1:16" x14ac:dyDescent="0.2">
      <c r="B174" s="20"/>
      <c r="E174" s="292"/>
      <c r="F174" s="20"/>
    </row>
    <row r="175" spans="1:16" x14ac:dyDescent="0.2">
      <c r="B175" s="20"/>
      <c r="E175" s="292"/>
      <c r="F175" s="20"/>
    </row>
    <row r="176" spans="1:16" x14ac:dyDescent="0.2">
      <c r="B176" s="20"/>
      <c r="E176" s="292"/>
      <c r="F176" s="20"/>
    </row>
    <row r="177" spans="2:6" x14ac:dyDescent="0.2">
      <c r="B177" s="20"/>
      <c r="E177" s="292"/>
      <c r="F177" s="20"/>
    </row>
    <row r="178" spans="2:6" x14ac:dyDescent="0.2">
      <c r="B178" s="20"/>
      <c r="E178" s="292"/>
      <c r="F178" s="20"/>
    </row>
    <row r="179" spans="2:6" x14ac:dyDescent="0.2">
      <c r="B179" s="20"/>
      <c r="E179" s="292"/>
      <c r="F179" s="20"/>
    </row>
    <row r="180" spans="2:6" x14ac:dyDescent="0.2">
      <c r="B180" s="20"/>
      <c r="E180" s="292"/>
      <c r="F180" s="20"/>
    </row>
    <row r="181" spans="2:6" x14ac:dyDescent="0.2">
      <c r="B181" s="20"/>
      <c r="E181" s="292"/>
      <c r="F181" s="20"/>
    </row>
    <row r="182" spans="2:6" x14ac:dyDescent="0.2">
      <c r="B182" s="20"/>
      <c r="E182" s="292"/>
      <c r="F182" s="20"/>
    </row>
    <row r="183" spans="2:6" x14ac:dyDescent="0.2">
      <c r="B183" s="20"/>
      <c r="E183" s="292"/>
      <c r="F183" s="20"/>
    </row>
    <row r="184" spans="2:6" x14ac:dyDescent="0.2">
      <c r="B184" s="20"/>
      <c r="E184" s="292"/>
      <c r="F184" s="20"/>
    </row>
    <row r="185" spans="2:6" x14ac:dyDescent="0.2">
      <c r="B185" s="20"/>
      <c r="E185" s="292"/>
      <c r="F185" s="20"/>
    </row>
    <row r="186" spans="2:6" x14ac:dyDescent="0.2">
      <c r="B186" s="20"/>
      <c r="E186" s="292"/>
      <c r="F186" s="20"/>
    </row>
    <row r="187" spans="2:6" x14ac:dyDescent="0.2">
      <c r="B187" s="20"/>
      <c r="E187" s="292"/>
      <c r="F187" s="20"/>
    </row>
    <row r="188" spans="2:6" x14ac:dyDescent="0.2">
      <c r="B188" s="20"/>
      <c r="E188" s="292"/>
      <c r="F188" s="20"/>
    </row>
    <row r="189" spans="2:6" x14ac:dyDescent="0.2">
      <c r="B189" s="20"/>
      <c r="E189" s="292"/>
      <c r="F189" s="20"/>
    </row>
    <row r="190" spans="2:6" x14ac:dyDescent="0.2">
      <c r="B190" s="20"/>
      <c r="E190" s="292"/>
      <c r="F190" s="20"/>
    </row>
    <row r="191" spans="2:6" x14ac:dyDescent="0.2">
      <c r="B191" s="20"/>
      <c r="E191" s="292"/>
      <c r="F191" s="20"/>
    </row>
    <row r="192" spans="2:6" x14ac:dyDescent="0.2">
      <c r="B192" s="20"/>
      <c r="E192" s="292"/>
      <c r="F192" s="20"/>
    </row>
    <row r="193" spans="2:6" x14ac:dyDescent="0.2">
      <c r="B193" s="20"/>
      <c r="E193" s="292"/>
      <c r="F193" s="20"/>
    </row>
    <row r="194" spans="2:6" x14ac:dyDescent="0.2">
      <c r="B194" s="20"/>
      <c r="E194" s="292"/>
      <c r="F194" s="20"/>
    </row>
    <row r="195" spans="2:6" x14ac:dyDescent="0.2">
      <c r="B195" s="20"/>
      <c r="E195" s="292"/>
      <c r="F195" s="20"/>
    </row>
    <row r="196" spans="2:6" x14ac:dyDescent="0.2">
      <c r="B196" s="20"/>
      <c r="E196" s="292"/>
      <c r="F196" s="20"/>
    </row>
    <row r="197" spans="2:6" x14ac:dyDescent="0.2">
      <c r="B197" s="20"/>
      <c r="E197" s="292"/>
      <c r="F197" s="20"/>
    </row>
    <row r="198" spans="2:6" x14ac:dyDescent="0.2">
      <c r="B198" s="20"/>
      <c r="E198" s="292"/>
      <c r="F198" s="20"/>
    </row>
    <row r="199" spans="2:6" x14ac:dyDescent="0.2">
      <c r="B199" s="20"/>
      <c r="E199" s="292"/>
      <c r="F199" s="20"/>
    </row>
    <row r="200" spans="2:6" x14ac:dyDescent="0.2">
      <c r="B200" s="20"/>
      <c r="E200" s="292"/>
      <c r="F200" s="20"/>
    </row>
    <row r="201" spans="2:6" x14ac:dyDescent="0.2">
      <c r="B201" s="20"/>
      <c r="E201" s="292"/>
      <c r="F201" s="20"/>
    </row>
    <row r="202" spans="2:6" x14ac:dyDescent="0.2">
      <c r="B202" s="20"/>
      <c r="E202" s="292"/>
      <c r="F202" s="20"/>
    </row>
    <row r="203" spans="2:6" x14ac:dyDescent="0.2">
      <c r="B203" s="20"/>
      <c r="E203" s="292"/>
      <c r="F203" s="20"/>
    </row>
    <row r="204" spans="2:6" x14ac:dyDescent="0.2">
      <c r="B204" s="20"/>
      <c r="E204" s="292"/>
      <c r="F204" s="20"/>
    </row>
    <row r="205" spans="2:6" x14ac:dyDescent="0.2">
      <c r="B205" s="20"/>
      <c r="E205" s="292"/>
      <c r="F205" s="20"/>
    </row>
    <row r="206" spans="2:6" x14ac:dyDescent="0.2">
      <c r="B206" s="20"/>
      <c r="E206" s="292"/>
      <c r="F206" s="20"/>
    </row>
    <row r="207" spans="2:6" x14ac:dyDescent="0.2">
      <c r="B207" s="20"/>
      <c r="E207" s="292"/>
      <c r="F207" s="20"/>
    </row>
    <row r="208" spans="2:6" x14ac:dyDescent="0.2">
      <c r="B208" s="20"/>
      <c r="E208" s="292"/>
      <c r="F208" s="20"/>
    </row>
    <row r="209" spans="2:6" x14ac:dyDescent="0.2">
      <c r="B209" s="20"/>
      <c r="E209" s="292"/>
      <c r="F209" s="20"/>
    </row>
    <row r="210" spans="2:6" x14ac:dyDescent="0.2">
      <c r="B210" s="20"/>
      <c r="E210" s="292"/>
      <c r="F210" s="20"/>
    </row>
    <row r="211" spans="2:6" x14ac:dyDescent="0.2">
      <c r="B211" s="20"/>
      <c r="E211" s="292"/>
      <c r="F211" s="20"/>
    </row>
    <row r="212" spans="2:6" x14ac:dyDescent="0.2">
      <c r="B212" s="20"/>
      <c r="E212" s="292"/>
      <c r="F212" s="20"/>
    </row>
    <row r="213" spans="2:6" x14ac:dyDescent="0.2">
      <c r="B213" s="20"/>
      <c r="E213" s="292"/>
      <c r="F213" s="20"/>
    </row>
    <row r="214" spans="2:6" x14ac:dyDescent="0.2">
      <c r="B214" s="20"/>
      <c r="E214" s="292"/>
      <c r="F214" s="20"/>
    </row>
    <row r="215" spans="2:6" x14ac:dyDescent="0.2">
      <c r="B215" s="20"/>
      <c r="E215" s="292"/>
      <c r="F215" s="20"/>
    </row>
    <row r="216" spans="2:6" x14ac:dyDescent="0.2">
      <c r="B216" s="20"/>
      <c r="E216" s="292"/>
      <c r="F216" s="20"/>
    </row>
    <row r="217" spans="2:6" x14ac:dyDescent="0.2">
      <c r="B217" s="20"/>
      <c r="E217" s="292"/>
      <c r="F217" s="20"/>
    </row>
    <row r="218" spans="2:6" x14ac:dyDescent="0.2">
      <c r="B218" s="20"/>
      <c r="E218" s="292"/>
      <c r="F218" s="20"/>
    </row>
    <row r="219" spans="2:6" x14ac:dyDescent="0.2">
      <c r="B219" s="20"/>
      <c r="E219" s="292"/>
      <c r="F219" s="20"/>
    </row>
    <row r="220" spans="2:6" x14ac:dyDescent="0.2">
      <c r="B220" s="20"/>
      <c r="E220" s="292"/>
      <c r="F220" s="20"/>
    </row>
    <row r="221" spans="2:6" x14ac:dyDescent="0.2">
      <c r="B221" s="20"/>
      <c r="E221" s="292"/>
      <c r="F221" s="20"/>
    </row>
    <row r="222" spans="2:6" x14ac:dyDescent="0.2">
      <c r="B222" s="20"/>
      <c r="E222" s="292"/>
      <c r="F222" s="20"/>
    </row>
    <row r="223" spans="2:6" x14ac:dyDescent="0.2">
      <c r="B223" s="20"/>
      <c r="E223" s="292"/>
      <c r="F223" s="20"/>
    </row>
    <row r="224" spans="2:6" x14ac:dyDescent="0.2">
      <c r="B224" s="20"/>
      <c r="E224" s="292"/>
      <c r="F224" s="20"/>
    </row>
    <row r="225" spans="2:6" x14ac:dyDescent="0.2">
      <c r="B225" s="20"/>
      <c r="E225" s="292"/>
      <c r="F225" s="20"/>
    </row>
    <row r="226" spans="2:6" x14ac:dyDescent="0.2">
      <c r="B226" s="20"/>
      <c r="E226" s="292"/>
      <c r="F226" s="20"/>
    </row>
    <row r="227" spans="2:6" x14ac:dyDescent="0.2">
      <c r="B227" s="20"/>
      <c r="E227" s="292"/>
      <c r="F227" s="20"/>
    </row>
    <row r="228" spans="2:6" x14ac:dyDescent="0.2">
      <c r="B228" s="20"/>
      <c r="E228" s="292"/>
      <c r="F228" s="20"/>
    </row>
    <row r="229" spans="2:6" x14ac:dyDescent="0.2">
      <c r="B229" s="20"/>
      <c r="E229" s="292"/>
      <c r="F229" s="20"/>
    </row>
    <row r="230" spans="2:6" x14ac:dyDescent="0.2">
      <c r="B230" s="20"/>
      <c r="E230" s="292"/>
      <c r="F230" s="20"/>
    </row>
    <row r="231" spans="2:6" x14ac:dyDescent="0.2">
      <c r="B231" s="20"/>
      <c r="E231" s="292"/>
      <c r="F231" s="20"/>
    </row>
    <row r="232" spans="2:6" x14ac:dyDescent="0.2">
      <c r="B232" s="20"/>
      <c r="E232" s="292"/>
      <c r="F232" s="20"/>
    </row>
    <row r="233" spans="2:6" x14ac:dyDescent="0.2">
      <c r="B233" s="20"/>
      <c r="E233" s="292"/>
      <c r="F233" s="20"/>
    </row>
    <row r="234" spans="2:6" x14ac:dyDescent="0.2">
      <c r="B234" s="20"/>
      <c r="E234" s="292"/>
      <c r="F234" s="20"/>
    </row>
    <row r="235" spans="2:6" x14ac:dyDescent="0.2">
      <c r="B235" s="20"/>
      <c r="E235" s="292"/>
      <c r="F235" s="20"/>
    </row>
    <row r="236" spans="2:6" x14ac:dyDescent="0.2">
      <c r="B236" s="20"/>
      <c r="E236" s="292"/>
      <c r="F236" s="20"/>
    </row>
    <row r="237" spans="2:6" x14ac:dyDescent="0.2">
      <c r="B237" s="20"/>
      <c r="E237" s="292"/>
      <c r="F237" s="20"/>
    </row>
    <row r="238" spans="2:6" x14ac:dyDescent="0.2">
      <c r="B238" s="20"/>
      <c r="E238" s="292"/>
      <c r="F238" s="20"/>
    </row>
    <row r="239" spans="2:6" x14ac:dyDescent="0.2">
      <c r="B239" s="20"/>
      <c r="E239" s="292"/>
      <c r="F239" s="20"/>
    </row>
    <row r="240" spans="2:6" x14ac:dyDescent="0.2">
      <c r="B240" s="20"/>
      <c r="E240" s="292"/>
      <c r="F240" s="20"/>
    </row>
    <row r="241" spans="2:6" x14ac:dyDescent="0.2">
      <c r="B241" s="20"/>
      <c r="E241" s="292"/>
      <c r="F241" s="20"/>
    </row>
    <row r="242" spans="2:6" x14ac:dyDescent="0.2">
      <c r="B242" s="20"/>
      <c r="E242" s="292"/>
      <c r="F242" s="20"/>
    </row>
    <row r="243" spans="2:6" x14ac:dyDescent="0.2">
      <c r="B243" s="20"/>
      <c r="E243" s="292"/>
      <c r="F243" s="20"/>
    </row>
    <row r="244" spans="2:6" x14ac:dyDescent="0.2">
      <c r="B244" s="20"/>
      <c r="E244" s="292"/>
      <c r="F244" s="20"/>
    </row>
    <row r="245" spans="2:6" x14ac:dyDescent="0.2">
      <c r="B245" s="20"/>
      <c r="E245" s="292"/>
      <c r="F245" s="20"/>
    </row>
    <row r="246" spans="2:6" x14ac:dyDescent="0.2">
      <c r="B246" s="20"/>
      <c r="E246" s="292"/>
      <c r="F246" s="20"/>
    </row>
    <row r="247" spans="2:6" x14ac:dyDescent="0.2">
      <c r="B247" s="20"/>
      <c r="E247" s="292"/>
      <c r="F247" s="20"/>
    </row>
    <row r="248" spans="2:6" x14ac:dyDescent="0.2">
      <c r="B248" s="20"/>
      <c r="E248" s="292"/>
      <c r="F248" s="20"/>
    </row>
    <row r="249" spans="2:6" x14ac:dyDescent="0.2">
      <c r="B249" s="20"/>
      <c r="E249" s="292"/>
      <c r="F249" s="20"/>
    </row>
    <row r="250" spans="2:6" x14ac:dyDescent="0.2">
      <c r="B250" s="20"/>
      <c r="E250" s="292"/>
      <c r="F250" s="20"/>
    </row>
    <row r="251" spans="2:6" x14ac:dyDescent="0.2">
      <c r="B251" s="20"/>
      <c r="E251" s="292"/>
      <c r="F251" s="20"/>
    </row>
    <row r="252" spans="2:6" x14ac:dyDescent="0.2">
      <c r="B252" s="20"/>
      <c r="E252" s="292"/>
      <c r="F252" s="20"/>
    </row>
    <row r="253" spans="2:6" x14ac:dyDescent="0.2">
      <c r="B253" s="20"/>
      <c r="E253" s="292"/>
      <c r="F253" s="20"/>
    </row>
    <row r="254" spans="2:6" x14ac:dyDescent="0.2">
      <c r="B254" s="20"/>
      <c r="E254" s="292"/>
      <c r="F254" s="20"/>
    </row>
    <row r="255" spans="2:6" x14ac:dyDescent="0.2">
      <c r="B255" s="20"/>
      <c r="E255" s="292"/>
      <c r="F255" s="20"/>
    </row>
    <row r="256" spans="2:6" x14ac:dyDescent="0.2">
      <c r="B256" s="20"/>
      <c r="E256" s="292"/>
      <c r="F256" s="20"/>
    </row>
    <row r="257" spans="2:6" x14ac:dyDescent="0.2">
      <c r="B257" s="20"/>
      <c r="E257" s="292"/>
      <c r="F257" s="20"/>
    </row>
    <row r="258" spans="2:6" x14ac:dyDescent="0.2">
      <c r="B258" s="20"/>
      <c r="E258" s="292"/>
      <c r="F258" s="20"/>
    </row>
    <row r="259" spans="2:6" x14ac:dyDescent="0.2">
      <c r="B259" s="20"/>
      <c r="E259" s="292"/>
      <c r="F259" s="20"/>
    </row>
    <row r="260" spans="2:6" x14ac:dyDescent="0.2">
      <c r="B260" s="20"/>
      <c r="E260" s="292"/>
      <c r="F260" s="20"/>
    </row>
    <row r="261" spans="2:6" x14ac:dyDescent="0.2">
      <c r="B261" s="20"/>
      <c r="E261" s="292"/>
      <c r="F261" s="20"/>
    </row>
    <row r="262" spans="2:6" x14ac:dyDescent="0.2">
      <c r="B262" s="20"/>
      <c r="E262" s="292"/>
      <c r="F262" s="20"/>
    </row>
    <row r="263" spans="2:6" x14ac:dyDescent="0.2">
      <c r="B263" s="20"/>
      <c r="E263" s="292"/>
      <c r="F263" s="20"/>
    </row>
    <row r="264" spans="2:6" x14ac:dyDescent="0.2">
      <c r="B264" s="20"/>
      <c r="E264" s="292"/>
      <c r="F264" s="20"/>
    </row>
    <row r="265" spans="2:6" x14ac:dyDescent="0.2">
      <c r="B265" s="20"/>
      <c r="E265" s="292"/>
      <c r="F265" s="20"/>
    </row>
    <row r="266" spans="2:6" x14ac:dyDescent="0.2">
      <c r="B266" s="20"/>
      <c r="E266" s="292"/>
      <c r="F266" s="20"/>
    </row>
    <row r="267" spans="2:6" x14ac:dyDescent="0.2">
      <c r="B267" s="20"/>
      <c r="E267" s="292"/>
      <c r="F267" s="20"/>
    </row>
    <row r="268" spans="2:6" x14ac:dyDescent="0.2">
      <c r="B268" s="20"/>
      <c r="E268" s="292"/>
      <c r="F268" s="20"/>
    </row>
    <row r="269" spans="2:6" x14ac:dyDescent="0.2">
      <c r="B269" s="20"/>
      <c r="E269" s="292"/>
      <c r="F269" s="20"/>
    </row>
    <row r="270" spans="2:6" x14ac:dyDescent="0.2">
      <c r="B270" s="20"/>
      <c r="E270" s="292"/>
      <c r="F270" s="20"/>
    </row>
    <row r="271" spans="2:6" x14ac:dyDescent="0.2">
      <c r="B271" s="20"/>
      <c r="E271" s="292"/>
      <c r="F271" s="20"/>
    </row>
    <row r="272" spans="2:6" x14ac:dyDescent="0.2">
      <c r="B272" s="20"/>
      <c r="E272" s="292"/>
      <c r="F272" s="20"/>
    </row>
    <row r="273" spans="2:6" x14ac:dyDescent="0.2">
      <c r="B273" s="20"/>
      <c r="E273" s="292"/>
      <c r="F273" s="20"/>
    </row>
    <row r="274" spans="2:6" x14ac:dyDescent="0.2">
      <c r="B274" s="20"/>
      <c r="E274" s="292"/>
      <c r="F274" s="20"/>
    </row>
    <row r="275" spans="2:6" x14ac:dyDescent="0.2">
      <c r="B275" s="20"/>
      <c r="E275" s="292"/>
      <c r="F275" s="20"/>
    </row>
    <row r="276" spans="2:6" x14ac:dyDescent="0.2">
      <c r="B276" s="20"/>
      <c r="E276" s="292"/>
      <c r="F276" s="20"/>
    </row>
    <row r="277" spans="2:6" x14ac:dyDescent="0.2">
      <c r="B277" s="20"/>
      <c r="E277" s="292"/>
      <c r="F277" s="20"/>
    </row>
    <row r="278" spans="2:6" x14ac:dyDescent="0.2">
      <c r="B278" s="20"/>
      <c r="E278" s="292"/>
      <c r="F278" s="20"/>
    </row>
    <row r="279" spans="2:6" x14ac:dyDescent="0.2">
      <c r="B279" s="20"/>
      <c r="E279" s="292"/>
      <c r="F279" s="20"/>
    </row>
    <row r="280" spans="2:6" x14ac:dyDescent="0.2">
      <c r="B280" s="20"/>
      <c r="E280" s="292"/>
      <c r="F280" s="20"/>
    </row>
    <row r="281" spans="2:6" x14ac:dyDescent="0.2">
      <c r="B281" s="20"/>
      <c r="E281" s="292"/>
      <c r="F281" s="20"/>
    </row>
    <row r="282" spans="2:6" x14ac:dyDescent="0.2">
      <c r="B282" s="20"/>
      <c r="E282" s="292"/>
      <c r="F282" s="20"/>
    </row>
    <row r="283" spans="2:6" x14ac:dyDescent="0.2">
      <c r="B283" s="20"/>
      <c r="E283" s="292"/>
      <c r="F283" s="20"/>
    </row>
    <row r="284" spans="2:6" x14ac:dyDescent="0.2">
      <c r="B284" s="20"/>
      <c r="E284" s="292"/>
      <c r="F284" s="20"/>
    </row>
    <row r="285" spans="2:6" x14ac:dyDescent="0.2">
      <c r="B285" s="20"/>
      <c r="E285" s="292"/>
      <c r="F285" s="20"/>
    </row>
    <row r="286" spans="2:6" x14ac:dyDescent="0.2">
      <c r="B286" s="20"/>
      <c r="E286" s="292"/>
      <c r="F286" s="20"/>
    </row>
    <row r="287" spans="2:6" x14ac:dyDescent="0.2">
      <c r="B287" s="20"/>
      <c r="E287" s="292"/>
      <c r="F287" s="20"/>
    </row>
    <row r="288" spans="2:6" x14ac:dyDescent="0.2">
      <c r="B288" s="20"/>
      <c r="E288" s="292"/>
      <c r="F288" s="20"/>
    </row>
    <row r="289" spans="2:6" x14ac:dyDescent="0.2">
      <c r="B289" s="20"/>
      <c r="E289" s="292"/>
      <c r="F289" s="20"/>
    </row>
    <row r="290" spans="2:6" x14ac:dyDescent="0.2">
      <c r="B290" s="20"/>
      <c r="E290" s="292"/>
      <c r="F290" s="20"/>
    </row>
    <row r="291" spans="2:6" x14ac:dyDescent="0.2">
      <c r="B291" s="20"/>
      <c r="E291" s="292"/>
      <c r="F291" s="20"/>
    </row>
    <row r="292" spans="2:6" x14ac:dyDescent="0.2">
      <c r="B292" s="20"/>
      <c r="E292" s="292"/>
      <c r="F292" s="20"/>
    </row>
    <row r="293" spans="2:6" x14ac:dyDescent="0.2">
      <c r="B293" s="20"/>
      <c r="E293" s="292"/>
      <c r="F293" s="20"/>
    </row>
    <row r="294" spans="2:6" x14ac:dyDescent="0.2">
      <c r="B294" s="20"/>
      <c r="E294" s="292"/>
      <c r="F294" s="20"/>
    </row>
    <row r="295" spans="2:6" x14ac:dyDescent="0.2">
      <c r="B295" s="20"/>
      <c r="E295" s="292"/>
      <c r="F295" s="20"/>
    </row>
    <row r="296" spans="2:6" x14ac:dyDescent="0.2">
      <c r="B296" s="20"/>
      <c r="E296" s="292"/>
      <c r="F296" s="20"/>
    </row>
    <row r="297" spans="2:6" x14ac:dyDescent="0.2">
      <c r="B297" s="20"/>
      <c r="E297" s="292"/>
      <c r="F297" s="20"/>
    </row>
    <row r="298" spans="2:6" x14ac:dyDescent="0.2">
      <c r="B298" s="20"/>
      <c r="E298" s="292"/>
      <c r="F298" s="20"/>
    </row>
    <row r="299" spans="2:6" x14ac:dyDescent="0.2">
      <c r="B299" s="20"/>
      <c r="E299" s="292"/>
      <c r="F299" s="20"/>
    </row>
    <row r="300" spans="2:6" x14ac:dyDescent="0.2">
      <c r="B300" s="20"/>
      <c r="E300" s="292"/>
      <c r="F300" s="20"/>
    </row>
    <row r="301" spans="2:6" x14ac:dyDescent="0.2">
      <c r="B301" s="20"/>
      <c r="E301" s="292"/>
      <c r="F301" s="20"/>
    </row>
    <row r="302" spans="2:6" x14ac:dyDescent="0.2">
      <c r="B302" s="20"/>
      <c r="E302" s="292"/>
      <c r="F302" s="20"/>
    </row>
    <row r="303" spans="2:6" x14ac:dyDescent="0.2">
      <c r="B303" s="20"/>
      <c r="E303" s="292"/>
      <c r="F303" s="20"/>
    </row>
    <row r="304" spans="2:6" x14ac:dyDescent="0.2">
      <c r="B304" s="20"/>
      <c r="E304" s="292"/>
      <c r="F304" s="20"/>
    </row>
    <row r="305" spans="2:6" x14ac:dyDescent="0.2">
      <c r="B305" s="20"/>
      <c r="E305" s="292"/>
      <c r="F305" s="20"/>
    </row>
    <row r="306" spans="2:6" x14ac:dyDescent="0.2">
      <c r="B306" s="20"/>
      <c r="E306" s="292"/>
      <c r="F306" s="20"/>
    </row>
    <row r="307" spans="2:6" x14ac:dyDescent="0.2">
      <c r="B307" s="20"/>
      <c r="E307" s="292"/>
      <c r="F307" s="20"/>
    </row>
    <row r="308" spans="2:6" x14ac:dyDescent="0.2">
      <c r="B308" s="20"/>
      <c r="E308" s="292"/>
      <c r="F308" s="20"/>
    </row>
    <row r="309" spans="2:6" x14ac:dyDescent="0.2">
      <c r="B309" s="20"/>
      <c r="E309" s="292"/>
      <c r="F309" s="20"/>
    </row>
    <row r="310" spans="2:6" x14ac:dyDescent="0.2">
      <c r="B310" s="20"/>
      <c r="E310" s="292"/>
      <c r="F310" s="20"/>
    </row>
    <row r="311" spans="2:6" x14ac:dyDescent="0.2">
      <c r="B311" s="20"/>
      <c r="E311" s="292"/>
      <c r="F311" s="20"/>
    </row>
    <row r="312" spans="2:6" x14ac:dyDescent="0.2">
      <c r="B312" s="20"/>
      <c r="E312" s="292"/>
      <c r="F312" s="20"/>
    </row>
    <row r="313" spans="2:6" x14ac:dyDescent="0.2">
      <c r="B313" s="20"/>
      <c r="E313" s="292"/>
      <c r="F313" s="20"/>
    </row>
    <row r="314" spans="2:6" x14ac:dyDescent="0.2">
      <c r="B314" s="20"/>
      <c r="F314" s="20"/>
    </row>
    <row r="315" spans="2:6" x14ac:dyDescent="0.2">
      <c r="B315" s="20"/>
      <c r="F315" s="20"/>
    </row>
    <row r="316" spans="2:6" x14ac:dyDescent="0.2">
      <c r="B316" s="20"/>
      <c r="F316" s="20"/>
    </row>
    <row r="317" spans="2:6" x14ac:dyDescent="0.2">
      <c r="B317" s="20"/>
      <c r="F317" s="20"/>
    </row>
    <row r="318" spans="2:6" x14ac:dyDescent="0.2">
      <c r="B318" s="20"/>
      <c r="F318" s="20"/>
    </row>
    <row r="319" spans="2:6" x14ac:dyDescent="0.2">
      <c r="B319" s="20"/>
      <c r="F319" s="20"/>
    </row>
    <row r="320" spans="2:6" x14ac:dyDescent="0.2">
      <c r="B320" s="20"/>
      <c r="F320" s="20"/>
    </row>
    <row r="321" spans="2:6" x14ac:dyDescent="0.2">
      <c r="B321" s="20"/>
      <c r="F321" s="20"/>
    </row>
    <row r="322" spans="2:6" x14ac:dyDescent="0.2">
      <c r="B322" s="20"/>
      <c r="F322" s="20"/>
    </row>
    <row r="323" spans="2:6" x14ac:dyDescent="0.2">
      <c r="B323" s="20"/>
      <c r="F323" s="20"/>
    </row>
    <row r="324" spans="2:6" x14ac:dyDescent="0.2">
      <c r="B324" s="20"/>
      <c r="F324" s="20"/>
    </row>
    <row r="325" spans="2:6" x14ac:dyDescent="0.2">
      <c r="B325" s="20"/>
      <c r="F325" s="20"/>
    </row>
    <row r="326" spans="2:6" x14ac:dyDescent="0.2">
      <c r="B326" s="20"/>
      <c r="F326" s="20"/>
    </row>
    <row r="327" spans="2:6" x14ac:dyDescent="0.2">
      <c r="B327" s="20"/>
      <c r="F327" s="20"/>
    </row>
    <row r="328" spans="2:6" x14ac:dyDescent="0.2">
      <c r="B328" s="20"/>
      <c r="F328" s="20"/>
    </row>
    <row r="329" spans="2:6" x14ac:dyDescent="0.2">
      <c r="B329" s="20"/>
      <c r="F329" s="20"/>
    </row>
    <row r="330" spans="2:6" x14ac:dyDescent="0.2">
      <c r="B330" s="20"/>
      <c r="F330" s="20"/>
    </row>
    <row r="331" spans="2:6" x14ac:dyDescent="0.2">
      <c r="B331" s="20"/>
      <c r="F331" s="20"/>
    </row>
    <row r="332" spans="2:6" x14ac:dyDescent="0.2">
      <c r="B332" s="20"/>
      <c r="F332" s="20"/>
    </row>
    <row r="333" spans="2:6" x14ac:dyDescent="0.2">
      <c r="B333" s="20"/>
      <c r="F333" s="20"/>
    </row>
    <row r="334" spans="2:6" x14ac:dyDescent="0.2">
      <c r="B334" s="20"/>
      <c r="F334" s="20"/>
    </row>
    <row r="335" spans="2:6" x14ac:dyDescent="0.2">
      <c r="B335" s="20"/>
      <c r="F335" s="20"/>
    </row>
    <row r="336" spans="2:6" x14ac:dyDescent="0.2">
      <c r="B336" s="20"/>
      <c r="F336" s="20"/>
    </row>
    <row r="337" spans="2:6" x14ac:dyDescent="0.2">
      <c r="B337" s="20"/>
      <c r="F337" s="20"/>
    </row>
    <row r="338" spans="2:6" x14ac:dyDescent="0.2">
      <c r="B338" s="20"/>
      <c r="F338" s="20"/>
    </row>
    <row r="339" spans="2:6" x14ac:dyDescent="0.2">
      <c r="B339" s="20"/>
      <c r="F339" s="20"/>
    </row>
    <row r="340" spans="2:6" x14ac:dyDescent="0.2">
      <c r="B340" s="20"/>
      <c r="F340" s="20"/>
    </row>
    <row r="341" spans="2:6" x14ac:dyDescent="0.2">
      <c r="B341" s="20"/>
      <c r="F341" s="20"/>
    </row>
    <row r="342" spans="2:6" x14ac:dyDescent="0.2">
      <c r="B342" s="20"/>
      <c r="F342" s="20"/>
    </row>
    <row r="343" spans="2:6" x14ac:dyDescent="0.2">
      <c r="B343" s="20"/>
      <c r="F343" s="20"/>
    </row>
    <row r="344" spans="2:6" x14ac:dyDescent="0.2">
      <c r="B344" s="20"/>
      <c r="F344" s="20"/>
    </row>
    <row r="345" spans="2:6" x14ac:dyDescent="0.2">
      <c r="B345" s="20"/>
      <c r="F345" s="20"/>
    </row>
    <row r="346" spans="2:6" x14ac:dyDescent="0.2">
      <c r="B346" s="20"/>
      <c r="F346" s="20"/>
    </row>
    <row r="347" spans="2:6" x14ac:dyDescent="0.2">
      <c r="B347" s="20"/>
      <c r="F347" s="20"/>
    </row>
    <row r="348" spans="2:6" x14ac:dyDescent="0.2">
      <c r="B348" s="20"/>
      <c r="F348" s="20"/>
    </row>
    <row r="349" spans="2:6" x14ac:dyDescent="0.2">
      <c r="B349" s="20"/>
      <c r="F349" s="20"/>
    </row>
    <row r="350" spans="2:6" x14ac:dyDescent="0.2">
      <c r="B350" s="20"/>
      <c r="F350" s="20"/>
    </row>
    <row r="351" spans="2:6" x14ac:dyDescent="0.2">
      <c r="B351" s="20"/>
      <c r="F351" s="20"/>
    </row>
    <row r="352" spans="2:6" x14ac:dyDescent="0.2">
      <c r="B352" s="20"/>
      <c r="F352" s="20"/>
    </row>
    <row r="353" spans="2:6" x14ac:dyDescent="0.2">
      <c r="B353" s="20"/>
      <c r="F353" s="20"/>
    </row>
    <row r="354" spans="2:6" x14ac:dyDescent="0.2">
      <c r="B354" s="20"/>
      <c r="F354" s="20"/>
    </row>
    <row r="355" spans="2:6" x14ac:dyDescent="0.2">
      <c r="B355" s="20"/>
      <c r="F355" s="20"/>
    </row>
    <row r="356" spans="2:6" x14ac:dyDescent="0.2">
      <c r="B356" s="20"/>
      <c r="F356" s="20"/>
    </row>
    <row r="357" spans="2:6" x14ac:dyDescent="0.2">
      <c r="B357" s="20"/>
      <c r="F357" s="20"/>
    </row>
    <row r="358" spans="2:6" x14ac:dyDescent="0.2">
      <c r="B358" s="20"/>
      <c r="F358" s="20"/>
    </row>
    <row r="359" spans="2:6" x14ac:dyDescent="0.2">
      <c r="B359" s="20"/>
      <c r="F359" s="20"/>
    </row>
    <row r="360" spans="2:6" x14ac:dyDescent="0.2">
      <c r="B360" s="20"/>
      <c r="F360" s="20"/>
    </row>
    <row r="361" spans="2:6" x14ac:dyDescent="0.2">
      <c r="B361" s="20"/>
      <c r="F361" s="20"/>
    </row>
    <row r="362" spans="2:6" x14ac:dyDescent="0.2">
      <c r="B362" s="20"/>
      <c r="F362" s="20"/>
    </row>
    <row r="363" spans="2:6" x14ac:dyDescent="0.2">
      <c r="B363" s="20"/>
      <c r="F363" s="20"/>
    </row>
    <row r="364" spans="2:6" x14ac:dyDescent="0.2">
      <c r="B364" s="20"/>
      <c r="F364" s="20"/>
    </row>
    <row r="365" spans="2:6" x14ac:dyDescent="0.2">
      <c r="B365" s="20"/>
      <c r="F365" s="20"/>
    </row>
    <row r="366" spans="2:6" x14ac:dyDescent="0.2">
      <c r="B366" s="20"/>
      <c r="F366" s="20"/>
    </row>
    <row r="367" spans="2:6" x14ac:dyDescent="0.2">
      <c r="B367" s="20"/>
      <c r="F367" s="20"/>
    </row>
    <row r="368" spans="2:6" x14ac:dyDescent="0.2">
      <c r="B368" s="20"/>
      <c r="F368" s="20"/>
    </row>
    <row r="369" spans="2:6" x14ac:dyDescent="0.2">
      <c r="B369" s="20"/>
      <c r="F369" s="20"/>
    </row>
    <row r="370" spans="2:6" x14ac:dyDescent="0.2">
      <c r="B370" s="20"/>
      <c r="F370" s="20"/>
    </row>
    <row r="371" spans="2:6" x14ac:dyDescent="0.2">
      <c r="B371" s="20"/>
      <c r="F371" s="20"/>
    </row>
    <row r="372" spans="2:6" x14ac:dyDescent="0.2">
      <c r="B372" s="20"/>
      <c r="F372" s="20"/>
    </row>
    <row r="373" spans="2:6" x14ac:dyDescent="0.2">
      <c r="B373" s="20"/>
      <c r="F373" s="20"/>
    </row>
    <row r="374" spans="2:6" x14ac:dyDescent="0.2">
      <c r="B374" s="20"/>
      <c r="F374" s="20"/>
    </row>
    <row r="375" spans="2:6" x14ac:dyDescent="0.2">
      <c r="B375" s="20"/>
      <c r="F375" s="20"/>
    </row>
    <row r="376" spans="2:6" x14ac:dyDescent="0.2">
      <c r="B376" s="20"/>
      <c r="F376" s="20"/>
    </row>
    <row r="377" spans="2:6" x14ac:dyDescent="0.2">
      <c r="B377" s="20"/>
      <c r="F377" s="20"/>
    </row>
    <row r="378" spans="2:6" x14ac:dyDescent="0.2">
      <c r="B378" s="20"/>
      <c r="F378" s="20"/>
    </row>
    <row r="379" spans="2:6" x14ac:dyDescent="0.2">
      <c r="B379" s="20"/>
      <c r="F379" s="20"/>
    </row>
    <row r="380" spans="2:6" x14ac:dyDescent="0.2">
      <c r="B380" s="20"/>
      <c r="F380" s="20"/>
    </row>
    <row r="381" spans="2:6" x14ac:dyDescent="0.2">
      <c r="B381" s="20"/>
      <c r="F381" s="20"/>
    </row>
    <row r="382" spans="2:6" x14ac:dyDescent="0.2">
      <c r="B382" s="20"/>
      <c r="F382" s="20"/>
    </row>
    <row r="383" spans="2:6" x14ac:dyDescent="0.2">
      <c r="B383" s="20"/>
      <c r="F383" s="20"/>
    </row>
    <row r="384" spans="2:6" x14ac:dyDescent="0.2">
      <c r="B384" s="20"/>
      <c r="F384" s="20"/>
    </row>
    <row r="385" spans="2:6" x14ac:dyDescent="0.2">
      <c r="B385" s="20"/>
      <c r="F385" s="20"/>
    </row>
    <row r="386" spans="2:6" x14ac:dyDescent="0.2">
      <c r="B386" s="20"/>
      <c r="F386" s="20"/>
    </row>
    <row r="387" spans="2:6" x14ac:dyDescent="0.2">
      <c r="B387" s="20"/>
      <c r="F387" s="20"/>
    </row>
    <row r="388" spans="2:6" x14ac:dyDescent="0.2">
      <c r="B388" s="20"/>
      <c r="F388" s="20"/>
    </row>
    <row r="389" spans="2:6" x14ac:dyDescent="0.2">
      <c r="B389" s="20"/>
      <c r="F389" s="20"/>
    </row>
    <row r="390" spans="2:6" x14ac:dyDescent="0.2">
      <c r="B390" s="20"/>
      <c r="F390" s="20"/>
    </row>
    <row r="391" spans="2:6" x14ac:dyDescent="0.2">
      <c r="B391" s="20"/>
      <c r="F391" s="20"/>
    </row>
    <row r="392" spans="2:6" x14ac:dyDescent="0.2">
      <c r="B392" s="20"/>
      <c r="F392" s="20"/>
    </row>
    <row r="393" spans="2:6" x14ac:dyDescent="0.2">
      <c r="B393" s="20"/>
      <c r="F393" s="20"/>
    </row>
    <row r="394" spans="2:6" x14ac:dyDescent="0.2">
      <c r="B394" s="20"/>
      <c r="F394" s="20"/>
    </row>
    <row r="395" spans="2:6" x14ac:dyDescent="0.2">
      <c r="B395" s="20"/>
      <c r="F395" s="20"/>
    </row>
    <row r="396" spans="2:6" x14ac:dyDescent="0.2">
      <c r="B396" s="20"/>
      <c r="F396" s="20"/>
    </row>
    <row r="397" spans="2:6" x14ac:dyDescent="0.2">
      <c r="B397" s="20"/>
      <c r="F397" s="20"/>
    </row>
    <row r="398" spans="2:6" x14ac:dyDescent="0.2">
      <c r="B398" s="20"/>
      <c r="F398" s="20"/>
    </row>
    <row r="399" spans="2:6" x14ac:dyDescent="0.2">
      <c r="B399" s="20"/>
      <c r="F399" s="20"/>
    </row>
    <row r="400" spans="2:6" x14ac:dyDescent="0.2">
      <c r="B400" s="20"/>
      <c r="F400" s="20"/>
    </row>
    <row r="401" spans="2:6" x14ac:dyDescent="0.2">
      <c r="B401" s="20"/>
      <c r="F401" s="20"/>
    </row>
    <row r="402" spans="2:6" x14ac:dyDescent="0.2">
      <c r="B402" s="20"/>
      <c r="F402" s="20"/>
    </row>
    <row r="403" spans="2:6" x14ac:dyDescent="0.2">
      <c r="B403" s="20"/>
      <c r="F403" s="20"/>
    </row>
    <row r="404" spans="2:6" x14ac:dyDescent="0.2">
      <c r="B404" s="20"/>
      <c r="F404" s="20"/>
    </row>
    <row r="405" spans="2:6" x14ac:dyDescent="0.2">
      <c r="B405" s="20"/>
      <c r="F405" s="20"/>
    </row>
    <row r="406" spans="2:6" x14ac:dyDescent="0.2">
      <c r="B406" s="20"/>
      <c r="F406" s="20"/>
    </row>
    <row r="407" spans="2:6" x14ac:dyDescent="0.2">
      <c r="B407" s="20"/>
      <c r="F407" s="20"/>
    </row>
    <row r="408" spans="2:6" x14ac:dyDescent="0.2">
      <c r="B408" s="20"/>
      <c r="F408" s="20"/>
    </row>
    <row r="409" spans="2:6" x14ac:dyDescent="0.2">
      <c r="B409" s="20"/>
      <c r="F409" s="20"/>
    </row>
    <row r="410" spans="2:6" x14ac:dyDescent="0.2">
      <c r="B410" s="20"/>
      <c r="F410" s="20"/>
    </row>
    <row r="411" spans="2:6" x14ac:dyDescent="0.2">
      <c r="B411" s="20"/>
      <c r="F411" s="20"/>
    </row>
    <row r="412" spans="2:6" x14ac:dyDescent="0.2">
      <c r="B412" s="20"/>
      <c r="F412" s="20"/>
    </row>
    <row r="413" spans="2:6" x14ac:dyDescent="0.2">
      <c r="B413" s="20"/>
      <c r="F413" s="20"/>
    </row>
    <row r="414" spans="2:6" x14ac:dyDescent="0.2">
      <c r="B414" s="20"/>
      <c r="F414" s="20"/>
    </row>
    <row r="415" spans="2:6" x14ac:dyDescent="0.2">
      <c r="B415" s="20"/>
      <c r="F415" s="20"/>
    </row>
    <row r="416" spans="2:6" x14ac:dyDescent="0.2">
      <c r="B416" s="20"/>
      <c r="F416" s="20"/>
    </row>
    <row r="417" spans="2:6" x14ac:dyDescent="0.2">
      <c r="B417" s="20"/>
      <c r="F417" s="20"/>
    </row>
    <row r="418" spans="2:6" x14ac:dyDescent="0.2">
      <c r="B418" s="20"/>
      <c r="F418" s="20"/>
    </row>
    <row r="419" spans="2:6" x14ac:dyDescent="0.2">
      <c r="B419" s="20"/>
      <c r="F419" s="20"/>
    </row>
    <row r="420" spans="2:6" x14ac:dyDescent="0.2">
      <c r="B420" s="20"/>
      <c r="F420" s="20"/>
    </row>
    <row r="421" spans="2:6" x14ac:dyDescent="0.2">
      <c r="B421" s="20"/>
      <c r="F421" s="20"/>
    </row>
    <row r="422" spans="2:6" x14ac:dyDescent="0.2">
      <c r="B422" s="20"/>
      <c r="F422" s="20"/>
    </row>
    <row r="423" spans="2:6" x14ac:dyDescent="0.2">
      <c r="B423" s="20"/>
      <c r="F423" s="20"/>
    </row>
    <row r="424" spans="2:6" x14ac:dyDescent="0.2">
      <c r="B424" s="20"/>
      <c r="F424" s="20"/>
    </row>
    <row r="425" spans="2:6" x14ac:dyDescent="0.2">
      <c r="B425" s="20"/>
      <c r="F425" s="20"/>
    </row>
    <row r="426" spans="2:6" x14ac:dyDescent="0.2">
      <c r="B426" s="20"/>
      <c r="F426" s="20"/>
    </row>
    <row r="427" spans="2:6" x14ac:dyDescent="0.2">
      <c r="B427" s="20"/>
      <c r="F427" s="20"/>
    </row>
    <row r="428" spans="2:6" x14ac:dyDescent="0.2">
      <c r="B428" s="20"/>
      <c r="F428" s="20"/>
    </row>
    <row r="429" spans="2:6" x14ac:dyDescent="0.2">
      <c r="B429" s="20"/>
      <c r="F429" s="20"/>
    </row>
    <row r="430" spans="2:6" x14ac:dyDescent="0.2">
      <c r="B430" s="20"/>
      <c r="F430" s="20"/>
    </row>
    <row r="431" spans="2:6" x14ac:dyDescent="0.2">
      <c r="B431" s="20"/>
      <c r="F431" s="20"/>
    </row>
    <row r="432" spans="2:6" x14ac:dyDescent="0.2">
      <c r="B432" s="20"/>
      <c r="F432" s="20"/>
    </row>
    <row r="433" spans="2:6" x14ac:dyDescent="0.2">
      <c r="B433" s="20"/>
      <c r="F433" s="20"/>
    </row>
    <row r="434" spans="2:6" x14ac:dyDescent="0.2">
      <c r="B434" s="20"/>
      <c r="F434" s="20"/>
    </row>
    <row r="435" spans="2:6" x14ac:dyDescent="0.2">
      <c r="B435" s="20"/>
      <c r="F435" s="20"/>
    </row>
    <row r="436" spans="2:6" x14ac:dyDescent="0.2">
      <c r="B436" s="20"/>
      <c r="F436" s="20"/>
    </row>
    <row r="437" spans="2:6" x14ac:dyDescent="0.2">
      <c r="B437" s="20"/>
      <c r="F437" s="20"/>
    </row>
    <row r="438" spans="2:6" x14ac:dyDescent="0.2">
      <c r="B438" s="20"/>
      <c r="F438" s="20"/>
    </row>
    <row r="439" spans="2:6" x14ac:dyDescent="0.2">
      <c r="B439" s="20"/>
      <c r="F439" s="20"/>
    </row>
    <row r="440" spans="2:6" x14ac:dyDescent="0.2">
      <c r="B440" s="20"/>
      <c r="F440" s="20"/>
    </row>
    <row r="441" spans="2:6" x14ac:dyDescent="0.2">
      <c r="B441" s="20"/>
      <c r="F441" s="20"/>
    </row>
    <row r="442" spans="2:6" x14ac:dyDescent="0.2">
      <c r="B442" s="20"/>
      <c r="F442" s="20"/>
    </row>
    <row r="443" spans="2:6" x14ac:dyDescent="0.2">
      <c r="B443" s="20"/>
      <c r="F443" s="20"/>
    </row>
    <row r="444" spans="2:6" x14ac:dyDescent="0.2">
      <c r="B444" s="20"/>
      <c r="F444" s="20"/>
    </row>
    <row r="445" spans="2:6" x14ac:dyDescent="0.2">
      <c r="B445" s="20"/>
      <c r="F445" s="20"/>
    </row>
    <row r="446" spans="2:6" x14ac:dyDescent="0.2">
      <c r="B446" s="20"/>
      <c r="F446" s="20"/>
    </row>
    <row r="447" spans="2:6" x14ac:dyDescent="0.2">
      <c r="B447" s="20"/>
      <c r="F447" s="20"/>
    </row>
    <row r="448" spans="2:6" x14ac:dyDescent="0.2">
      <c r="B448" s="20"/>
      <c r="F448" s="20"/>
    </row>
    <row r="449" spans="2:6" x14ac:dyDescent="0.2">
      <c r="B449" s="20"/>
      <c r="F449" s="20"/>
    </row>
    <row r="450" spans="2:6" x14ac:dyDescent="0.2">
      <c r="B450" s="20"/>
      <c r="F450" s="20"/>
    </row>
    <row r="451" spans="2:6" x14ac:dyDescent="0.2">
      <c r="B451" s="20"/>
      <c r="F451" s="20"/>
    </row>
    <row r="452" spans="2:6" x14ac:dyDescent="0.2">
      <c r="B452" s="20"/>
      <c r="F452" s="20"/>
    </row>
    <row r="453" spans="2:6" x14ac:dyDescent="0.2">
      <c r="B453" s="20"/>
      <c r="F453" s="20"/>
    </row>
    <row r="454" spans="2:6" x14ac:dyDescent="0.2">
      <c r="B454" s="20"/>
      <c r="F454" s="20"/>
    </row>
    <row r="455" spans="2:6" x14ac:dyDescent="0.2">
      <c r="B455" s="20"/>
      <c r="F455" s="20"/>
    </row>
    <row r="456" spans="2:6" x14ac:dyDescent="0.2">
      <c r="B456" s="20"/>
      <c r="F456" s="20"/>
    </row>
    <row r="457" spans="2:6" x14ac:dyDescent="0.2">
      <c r="B457" s="20"/>
      <c r="F457" s="20"/>
    </row>
    <row r="458" spans="2:6" x14ac:dyDescent="0.2">
      <c r="B458" s="20"/>
      <c r="F458" s="20"/>
    </row>
    <row r="459" spans="2:6" x14ac:dyDescent="0.2">
      <c r="B459" s="20"/>
      <c r="F459" s="20"/>
    </row>
    <row r="460" spans="2:6" x14ac:dyDescent="0.2">
      <c r="B460" s="20"/>
      <c r="F460" s="20"/>
    </row>
    <row r="461" spans="2:6" x14ac:dyDescent="0.2">
      <c r="B461" s="20"/>
      <c r="F461" s="20"/>
    </row>
    <row r="462" spans="2:6" x14ac:dyDescent="0.2">
      <c r="B462" s="20"/>
      <c r="F462" s="20"/>
    </row>
    <row r="463" spans="2:6" x14ac:dyDescent="0.2">
      <c r="B463" s="20"/>
      <c r="F463" s="20"/>
    </row>
    <row r="464" spans="2:6" x14ac:dyDescent="0.2">
      <c r="B464" s="20"/>
      <c r="F464" s="20"/>
    </row>
    <row r="465" spans="2:6" x14ac:dyDescent="0.2">
      <c r="B465" s="20"/>
      <c r="F465" s="20"/>
    </row>
    <row r="466" spans="2:6" x14ac:dyDescent="0.2">
      <c r="B466" s="20"/>
      <c r="F466" s="20"/>
    </row>
    <row r="467" spans="2:6" x14ac:dyDescent="0.2">
      <c r="B467" s="20"/>
      <c r="F467" s="20"/>
    </row>
    <row r="468" spans="2:6" x14ac:dyDescent="0.2">
      <c r="B468" s="20"/>
      <c r="F468" s="20"/>
    </row>
    <row r="469" spans="2:6" x14ac:dyDescent="0.2">
      <c r="B469" s="20"/>
      <c r="F469" s="20"/>
    </row>
    <row r="470" spans="2:6" x14ac:dyDescent="0.2">
      <c r="B470" s="20"/>
      <c r="F470" s="20"/>
    </row>
    <row r="471" spans="2:6" x14ac:dyDescent="0.2">
      <c r="B471" s="20"/>
      <c r="F471" s="20"/>
    </row>
    <row r="472" spans="2:6" x14ac:dyDescent="0.2">
      <c r="B472" s="20"/>
      <c r="F472" s="20"/>
    </row>
    <row r="473" spans="2:6" x14ac:dyDescent="0.2">
      <c r="B473" s="20"/>
      <c r="F473" s="20"/>
    </row>
    <row r="474" spans="2:6" x14ac:dyDescent="0.2">
      <c r="B474" s="20"/>
      <c r="F474" s="20"/>
    </row>
    <row r="475" spans="2:6" x14ac:dyDescent="0.2">
      <c r="B475" s="20"/>
      <c r="F475" s="20"/>
    </row>
    <row r="476" spans="2:6" x14ac:dyDescent="0.2">
      <c r="B476" s="20"/>
      <c r="F476" s="20"/>
    </row>
    <row r="477" spans="2:6" x14ac:dyDescent="0.2">
      <c r="B477" s="20"/>
      <c r="F477" s="20"/>
    </row>
    <row r="478" spans="2:6" x14ac:dyDescent="0.2">
      <c r="B478" s="20"/>
      <c r="F478" s="20"/>
    </row>
    <row r="479" spans="2:6" x14ac:dyDescent="0.2">
      <c r="B479" s="20"/>
      <c r="F479" s="20"/>
    </row>
    <row r="480" spans="2:6" x14ac:dyDescent="0.2">
      <c r="B480" s="20"/>
      <c r="F480" s="20"/>
    </row>
    <row r="481" spans="2:6" x14ac:dyDescent="0.2">
      <c r="B481" s="20"/>
      <c r="F481" s="20"/>
    </row>
    <row r="482" spans="2:6" x14ac:dyDescent="0.2">
      <c r="B482" s="20"/>
      <c r="F482" s="20"/>
    </row>
    <row r="483" spans="2:6" x14ac:dyDescent="0.2">
      <c r="B483" s="20"/>
      <c r="F483" s="20"/>
    </row>
    <row r="484" spans="2:6" x14ac:dyDescent="0.2">
      <c r="B484" s="20"/>
      <c r="F484" s="20"/>
    </row>
    <row r="485" spans="2:6" x14ac:dyDescent="0.2">
      <c r="B485" s="20"/>
      <c r="F485" s="20"/>
    </row>
    <row r="486" spans="2:6" x14ac:dyDescent="0.2">
      <c r="B486" s="20"/>
      <c r="F486" s="20"/>
    </row>
    <row r="487" spans="2:6" x14ac:dyDescent="0.2">
      <c r="B487" s="20"/>
      <c r="F487" s="20"/>
    </row>
    <row r="488" spans="2:6" x14ac:dyDescent="0.2">
      <c r="B488" s="20"/>
      <c r="F488" s="20"/>
    </row>
    <row r="489" spans="2:6" x14ac:dyDescent="0.2">
      <c r="B489" s="20"/>
      <c r="F489" s="20"/>
    </row>
    <row r="490" spans="2:6" x14ac:dyDescent="0.2">
      <c r="B490" s="20"/>
      <c r="F490" s="20"/>
    </row>
    <row r="491" spans="2:6" x14ac:dyDescent="0.2">
      <c r="B491" s="20"/>
      <c r="F491" s="20"/>
    </row>
    <row r="492" spans="2:6" x14ac:dyDescent="0.2">
      <c r="B492" s="20"/>
      <c r="F492" s="20"/>
    </row>
    <row r="493" spans="2:6" x14ac:dyDescent="0.2">
      <c r="B493" s="20"/>
      <c r="F493" s="20"/>
    </row>
    <row r="494" spans="2:6" x14ac:dyDescent="0.2">
      <c r="B494" s="20"/>
      <c r="F494" s="20"/>
    </row>
    <row r="495" spans="2:6" x14ac:dyDescent="0.2">
      <c r="B495" s="20"/>
      <c r="F495" s="20"/>
    </row>
    <row r="496" spans="2:6" x14ac:dyDescent="0.2">
      <c r="B496" s="20"/>
      <c r="F496" s="20"/>
    </row>
    <row r="497" spans="2:6" x14ac:dyDescent="0.2">
      <c r="B497" s="20"/>
      <c r="F497" s="20"/>
    </row>
    <row r="498" spans="2:6" x14ac:dyDescent="0.2">
      <c r="B498" s="20"/>
      <c r="F498" s="20"/>
    </row>
    <row r="499" spans="2:6" x14ac:dyDescent="0.2">
      <c r="B499" s="20"/>
      <c r="F499" s="20"/>
    </row>
    <row r="500" spans="2:6" x14ac:dyDescent="0.2">
      <c r="B500" s="20"/>
      <c r="F500" s="20"/>
    </row>
    <row r="501" spans="2:6" x14ac:dyDescent="0.2">
      <c r="B501" s="20"/>
      <c r="F501" s="20"/>
    </row>
    <row r="502" spans="2:6" x14ac:dyDescent="0.2">
      <c r="B502" s="20"/>
      <c r="F502" s="20"/>
    </row>
    <row r="503" spans="2:6" x14ac:dyDescent="0.2">
      <c r="B503" s="20"/>
      <c r="F503" s="20"/>
    </row>
    <row r="504" spans="2:6" x14ac:dyDescent="0.2">
      <c r="B504" s="20"/>
      <c r="F504" s="20"/>
    </row>
    <row r="505" spans="2:6" x14ac:dyDescent="0.2">
      <c r="B505" s="20"/>
      <c r="F505" s="20"/>
    </row>
    <row r="506" spans="2:6" x14ac:dyDescent="0.2">
      <c r="B506" s="20"/>
      <c r="F506" s="20"/>
    </row>
    <row r="507" spans="2:6" x14ac:dyDescent="0.2">
      <c r="B507" s="20"/>
      <c r="F507" s="20"/>
    </row>
    <row r="508" spans="2:6" x14ac:dyDescent="0.2">
      <c r="B508" s="20"/>
      <c r="F508" s="20"/>
    </row>
    <row r="509" spans="2:6" x14ac:dyDescent="0.2">
      <c r="B509" s="20"/>
      <c r="F509" s="20"/>
    </row>
    <row r="510" spans="2:6" x14ac:dyDescent="0.2">
      <c r="B510" s="20"/>
      <c r="F510" s="20"/>
    </row>
    <row r="511" spans="2:6" x14ac:dyDescent="0.2">
      <c r="B511" s="20"/>
      <c r="F511" s="20"/>
    </row>
    <row r="512" spans="2:6" x14ac:dyDescent="0.2">
      <c r="B512" s="20"/>
      <c r="F512" s="20"/>
    </row>
    <row r="513" spans="2:6" x14ac:dyDescent="0.2">
      <c r="B513" s="20"/>
      <c r="F513" s="20"/>
    </row>
    <row r="514" spans="2:6" x14ac:dyDescent="0.2">
      <c r="B514" s="20"/>
      <c r="F514" s="20"/>
    </row>
    <row r="515" spans="2:6" x14ac:dyDescent="0.2">
      <c r="B515" s="20"/>
      <c r="F515" s="20"/>
    </row>
    <row r="516" spans="2:6" x14ac:dyDescent="0.2">
      <c r="B516" s="20"/>
      <c r="F516" s="20"/>
    </row>
    <row r="517" spans="2:6" x14ac:dyDescent="0.2">
      <c r="B517" s="20"/>
      <c r="F517" s="20"/>
    </row>
    <row r="518" spans="2:6" x14ac:dyDescent="0.2">
      <c r="B518" s="20"/>
      <c r="F518" s="20"/>
    </row>
    <row r="519" spans="2:6" x14ac:dyDescent="0.2">
      <c r="B519" s="20"/>
      <c r="F519" s="20"/>
    </row>
    <row r="520" spans="2:6" x14ac:dyDescent="0.2">
      <c r="B520" s="20"/>
      <c r="F520" s="20"/>
    </row>
    <row r="521" spans="2:6" x14ac:dyDescent="0.2">
      <c r="B521" s="20"/>
      <c r="F521" s="20"/>
    </row>
    <row r="522" spans="2:6" x14ac:dyDescent="0.2">
      <c r="B522" s="20"/>
      <c r="F522" s="20"/>
    </row>
    <row r="523" spans="2:6" x14ac:dyDescent="0.2">
      <c r="B523" s="20"/>
      <c r="F523" s="20"/>
    </row>
    <row r="524" spans="2:6" x14ac:dyDescent="0.2">
      <c r="B524" s="20"/>
      <c r="F524" s="20"/>
    </row>
    <row r="525" spans="2:6" x14ac:dyDescent="0.2">
      <c r="B525" s="20"/>
      <c r="F525" s="20"/>
    </row>
    <row r="526" spans="2:6" x14ac:dyDescent="0.2">
      <c r="B526" s="20"/>
      <c r="F526" s="20"/>
    </row>
    <row r="527" spans="2:6" x14ac:dyDescent="0.2">
      <c r="B527" s="20"/>
      <c r="F527" s="20"/>
    </row>
    <row r="528" spans="2:6" x14ac:dyDescent="0.2">
      <c r="B528" s="20"/>
      <c r="F528" s="20"/>
    </row>
    <row r="529" spans="2:6" x14ac:dyDescent="0.2">
      <c r="B529" s="20"/>
      <c r="F529" s="20"/>
    </row>
    <row r="530" spans="2:6" x14ac:dyDescent="0.2">
      <c r="B530" s="20"/>
      <c r="F530" s="20"/>
    </row>
    <row r="531" spans="2:6" x14ac:dyDescent="0.2">
      <c r="B531" s="20"/>
      <c r="F531" s="20"/>
    </row>
    <row r="532" spans="2:6" x14ac:dyDescent="0.2">
      <c r="B532" s="20"/>
      <c r="F532" s="20"/>
    </row>
    <row r="533" spans="2:6" x14ac:dyDescent="0.2">
      <c r="B533" s="20"/>
      <c r="F533" s="20"/>
    </row>
    <row r="534" spans="2:6" x14ac:dyDescent="0.2">
      <c r="B534" s="20"/>
      <c r="F534" s="20"/>
    </row>
    <row r="535" spans="2:6" x14ac:dyDescent="0.2">
      <c r="B535" s="20"/>
      <c r="F535" s="20"/>
    </row>
    <row r="536" spans="2:6" x14ac:dyDescent="0.2">
      <c r="B536" s="20"/>
      <c r="F536" s="20"/>
    </row>
    <row r="537" spans="2:6" x14ac:dyDescent="0.2">
      <c r="B537" s="20"/>
      <c r="F537" s="20"/>
    </row>
    <row r="538" spans="2:6" x14ac:dyDescent="0.2">
      <c r="B538" s="20"/>
      <c r="F538" s="20"/>
    </row>
    <row r="539" spans="2:6" x14ac:dyDescent="0.2">
      <c r="B539" s="20"/>
      <c r="F539" s="20"/>
    </row>
    <row r="540" spans="2:6" x14ac:dyDescent="0.2">
      <c r="B540" s="20"/>
      <c r="F540" s="20"/>
    </row>
    <row r="541" spans="2:6" x14ac:dyDescent="0.2">
      <c r="B541" s="20"/>
      <c r="F541" s="20"/>
    </row>
    <row r="542" spans="2:6" x14ac:dyDescent="0.2">
      <c r="B542" s="20"/>
      <c r="F542" s="20"/>
    </row>
    <row r="543" spans="2:6" x14ac:dyDescent="0.2">
      <c r="B543" s="20"/>
      <c r="F543" s="20"/>
    </row>
    <row r="544" spans="2:6" x14ac:dyDescent="0.2">
      <c r="B544" s="20"/>
      <c r="F544" s="20"/>
    </row>
    <row r="545" spans="2:6" x14ac:dyDescent="0.2">
      <c r="B545" s="20"/>
      <c r="F545" s="20"/>
    </row>
    <row r="546" spans="2:6" x14ac:dyDescent="0.2">
      <c r="B546" s="20"/>
      <c r="F546" s="20"/>
    </row>
    <row r="547" spans="2:6" x14ac:dyDescent="0.2">
      <c r="B547" s="20"/>
      <c r="F547" s="20"/>
    </row>
    <row r="548" spans="2:6" x14ac:dyDescent="0.2">
      <c r="B548" s="20"/>
      <c r="F548" s="20"/>
    </row>
    <row r="549" spans="2:6" x14ac:dyDescent="0.2">
      <c r="B549" s="20"/>
      <c r="F549" s="20"/>
    </row>
    <row r="550" spans="2:6" x14ac:dyDescent="0.2">
      <c r="B550" s="20"/>
      <c r="F550" s="20"/>
    </row>
    <row r="551" spans="2:6" x14ac:dyDescent="0.2">
      <c r="B551" s="20"/>
      <c r="F551" s="20"/>
    </row>
    <row r="552" spans="2:6" x14ac:dyDescent="0.2">
      <c r="B552" s="20"/>
      <c r="F552" s="20"/>
    </row>
    <row r="553" spans="2:6" x14ac:dyDescent="0.2">
      <c r="B553" s="20"/>
      <c r="F553" s="20"/>
    </row>
    <row r="554" spans="2:6" x14ac:dyDescent="0.2">
      <c r="B554" s="20"/>
      <c r="F554" s="20"/>
    </row>
    <row r="555" spans="2:6" x14ac:dyDescent="0.2">
      <c r="B555" s="20"/>
      <c r="F555" s="20"/>
    </row>
    <row r="556" spans="2:6" x14ac:dyDescent="0.2">
      <c r="B556" s="20"/>
      <c r="F556" s="20"/>
    </row>
    <row r="557" spans="2:6" x14ac:dyDescent="0.2">
      <c r="B557" s="20"/>
      <c r="F557" s="20"/>
    </row>
    <row r="558" spans="2:6" x14ac:dyDescent="0.2">
      <c r="B558" s="20"/>
      <c r="F558" s="20"/>
    </row>
    <row r="559" spans="2:6" x14ac:dyDescent="0.2">
      <c r="B559" s="20"/>
      <c r="F559" s="20"/>
    </row>
    <row r="560" spans="2:6" x14ac:dyDescent="0.2">
      <c r="B560" s="20"/>
      <c r="F560" s="20"/>
    </row>
    <row r="561" spans="2:6" x14ac:dyDescent="0.2">
      <c r="B561" s="20"/>
      <c r="F561" s="20"/>
    </row>
    <row r="562" spans="2:6" x14ac:dyDescent="0.2">
      <c r="B562" s="20"/>
      <c r="F562" s="20"/>
    </row>
    <row r="563" spans="2:6" x14ac:dyDescent="0.2">
      <c r="B563" s="20"/>
      <c r="F563" s="20"/>
    </row>
    <row r="564" spans="2:6" x14ac:dyDescent="0.2">
      <c r="B564" s="20"/>
      <c r="F564" s="20"/>
    </row>
    <row r="565" spans="2:6" x14ac:dyDescent="0.2">
      <c r="B565" s="20"/>
      <c r="F565" s="20"/>
    </row>
    <row r="566" spans="2:6" x14ac:dyDescent="0.2">
      <c r="B566" s="20"/>
      <c r="F566" s="20"/>
    </row>
    <row r="567" spans="2:6" x14ac:dyDescent="0.2">
      <c r="B567" s="20"/>
      <c r="F567" s="20"/>
    </row>
    <row r="568" spans="2:6" x14ac:dyDescent="0.2">
      <c r="B568" s="20"/>
      <c r="F568" s="20"/>
    </row>
    <row r="569" spans="2:6" x14ac:dyDescent="0.2">
      <c r="B569" s="20"/>
      <c r="F569" s="20"/>
    </row>
    <row r="570" spans="2:6" x14ac:dyDescent="0.2">
      <c r="B570" s="20"/>
      <c r="F570" s="20"/>
    </row>
    <row r="571" spans="2:6" x14ac:dyDescent="0.2">
      <c r="B571" s="20"/>
      <c r="F571" s="20"/>
    </row>
    <row r="572" spans="2:6" x14ac:dyDescent="0.2">
      <c r="B572" s="20"/>
      <c r="F572" s="20"/>
    </row>
    <row r="573" spans="2:6" x14ac:dyDescent="0.2">
      <c r="B573" s="20"/>
      <c r="F573" s="20"/>
    </row>
    <row r="574" spans="2:6" x14ac:dyDescent="0.2">
      <c r="B574" s="20"/>
      <c r="F574" s="20"/>
    </row>
    <row r="575" spans="2:6" x14ac:dyDescent="0.2">
      <c r="B575" s="20"/>
      <c r="F575" s="20"/>
    </row>
    <row r="576" spans="2:6" x14ac:dyDescent="0.2">
      <c r="B576" s="20"/>
      <c r="F576" s="20"/>
    </row>
    <row r="577" spans="2:6" x14ac:dyDescent="0.2">
      <c r="B577" s="20"/>
      <c r="F577" s="20"/>
    </row>
    <row r="578" spans="2:6" x14ac:dyDescent="0.2">
      <c r="B578" s="20"/>
      <c r="F578" s="20"/>
    </row>
    <row r="579" spans="2:6" x14ac:dyDescent="0.2">
      <c r="B579" s="20"/>
      <c r="F579" s="20"/>
    </row>
    <row r="580" spans="2:6" x14ac:dyDescent="0.2">
      <c r="B580" s="20"/>
      <c r="F580" s="20"/>
    </row>
    <row r="581" spans="2:6" x14ac:dyDescent="0.2">
      <c r="B581" s="20"/>
      <c r="F581" s="20"/>
    </row>
    <row r="582" spans="2:6" x14ac:dyDescent="0.2">
      <c r="B582" s="20"/>
      <c r="F582" s="20"/>
    </row>
    <row r="583" spans="2:6" x14ac:dyDescent="0.2">
      <c r="B583" s="20"/>
      <c r="F583" s="20"/>
    </row>
    <row r="584" spans="2:6" x14ac:dyDescent="0.2">
      <c r="B584" s="20"/>
      <c r="F584" s="20"/>
    </row>
    <row r="585" spans="2:6" x14ac:dyDescent="0.2">
      <c r="B585" s="20"/>
      <c r="F585" s="20"/>
    </row>
    <row r="586" spans="2:6" x14ac:dyDescent="0.2">
      <c r="B586" s="20"/>
      <c r="F586" s="20"/>
    </row>
    <row r="587" spans="2:6" x14ac:dyDescent="0.2">
      <c r="B587" s="20"/>
      <c r="F587" s="20"/>
    </row>
    <row r="588" spans="2:6" x14ac:dyDescent="0.2">
      <c r="B588" s="20"/>
      <c r="F588" s="20"/>
    </row>
    <row r="589" spans="2:6" x14ac:dyDescent="0.2">
      <c r="B589" s="20"/>
      <c r="F589" s="20"/>
    </row>
    <row r="590" spans="2:6" x14ac:dyDescent="0.2">
      <c r="B590" s="20"/>
      <c r="F590" s="20"/>
    </row>
    <row r="591" spans="2:6" x14ac:dyDescent="0.2">
      <c r="B591" s="20"/>
      <c r="F591" s="20"/>
    </row>
    <row r="592" spans="2:6" x14ac:dyDescent="0.2">
      <c r="B592" s="20"/>
      <c r="F592" s="20"/>
    </row>
    <row r="593" spans="2:6" x14ac:dyDescent="0.2">
      <c r="B593" s="20"/>
      <c r="F593" s="20"/>
    </row>
    <row r="594" spans="2:6" x14ac:dyDescent="0.2">
      <c r="B594" s="20"/>
      <c r="F594" s="20"/>
    </row>
    <row r="595" spans="2:6" x14ac:dyDescent="0.2">
      <c r="B595" s="20"/>
      <c r="F595" s="20"/>
    </row>
    <row r="596" spans="2:6" x14ac:dyDescent="0.2">
      <c r="B596" s="20"/>
      <c r="F596" s="20"/>
    </row>
    <row r="597" spans="2:6" x14ac:dyDescent="0.2">
      <c r="B597" s="20"/>
      <c r="F597" s="20"/>
    </row>
    <row r="598" spans="2:6" x14ac:dyDescent="0.2">
      <c r="B598" s="20"/>
      <c r="F598" s="20"/>
    </row>
    <row r="599" spans="2:6" x14ac:dyDescent="0.2">
      <c r="B599" s="20"/>
      <c r="F599" s="20"/>
    </row>
    <row r="600" spans="2:6" x14ac:dyDescent="0.2">
      <c r="B600" s="20"/>
      <c r="F600" s="20"/>
    </row>
    <row r="601" spans="2:6" x14ac:dyDescent="0.2">
      <c r="B601" s="20"/>
      <c r="F601" s="20"/>
    </row>
    <row r="602" spans="2:6" x14ac:dyDescent="0.2">
      <c r="B602" s="20"/>
      <c r="F602" s="20"/>
    </row>
    <row r="603" spans="2:6" x14ac:dyDescent="0.2">
      <c r="B603" s="20"/>
      <c r="F603" s="20"/>
    </row>
    <row r="604" spans="2:6" x14ac:dyDescent="0.2">
      <c r="B604" s="20"/>
      <c r="F604" s="20"/>
    </row>
    <row r="605" spans="2:6" x14ac:dyDescent="0.2">
      <c r="B605" s="20"/>
      <c r="F605" s="20"/>
    </row>
    <row r="606" spans="2:6" x14ac:dyDescent="0.2">
      <c r="B606" s="20"/>
      <c r="F606" s="20"/>
    </row>
    <row r="607" spans="2:6" x14ac:dyDescent="0.2">
      <c r="B607" s="20"/>
      <c r="F607" s="20"/>
    </row>
    <row r="608" spans="2:6" x14ac:dyDescent="0.2">
      <c r="B608" s="20"/>
      <c r="F608" s="20"/>
    </row>
    <row r="609" spans="2:6" x14ac:dyDescent="0.2">
      <c r="B609" s="20"/>
      <c r="F609" s="20"/>
    </row>
    <row r="610" spans="2:6" x14ac:dyDescent="0.2">
      <c r="B610" s="20"/>
      <c r="F610" s="20"/>
    </row>
    <row r="611" spans="2:6" x14ac:dyDescent="0.2">
      <c r="B611" s="20"/>
      <c r="F611" s="20"/>
    </row>
    <row r="612" spans="2:6" x14ac:dyDescent="0.2">
      <c r="B612" s="20"/>
      <c r="F612" s="20"/>
    </row>
    <row r="613" spans="2:6" x14ac:dyDescent="0.2">
      <c r="B613" s="20"/>
      <c r="F613" s="20"/>
    </row>
    <row r="614" spans="2:6" x14ac:dyDescent="0.2">
      <c r="B614" s="20"/>
      <c r="F614" s="20"/>
    </row>
    <row r="615" spans="2:6" x14ac:dyDescent="0.2">
      <c r="B615" s="20"/>
      <c r="F615" s="20"/>
    </row>
    <row r="616" spans="2:6" x14ac:dyDescent="0.2">
      <c r="B616" s="20"/>
      <c r="F616" s="20"/>
    </row>
    <row r="617" spans="2:6" x14ac:dyDescent="0.2">
      <c r="B617" s="20"/>
      <c r="F617" s="20"/>
    </row>
    <row r="618" spans="2:6" x14ac:dyDescent="0.2">
      <c r="B618" s="20"/>
      <c r="F618" s="20"/>
    </row>
    <row r="619" spans="2:6" x14ac:dyDescent="0.2">
      <c r="B619" s="20"/>
      <c r="F619" s="20"/>
    </row>
    <row r="620" spans="2:6" x14ac:dyDescent="0.2">
      <c r="B620" s="20"/>
      <c r="F620" s="20"/>
    </row>
    <row r="621" spans="2:6" x14ac:dyDescent="0.2">
      <c r="B621" s="20"/>
      <c r="F621" s="20"/>
    </row>
    <row r="622" spans="2:6" x14ac:dyDescent="0.2">
      <c r="B622" s="20"/>
      <c r="F622" s="20"/>
    </row>
    <row r="623" spans="2:6" x14ac:dyDescent="0.2">
      <c r="B623" s="20"/>
      <c r="F623" s="20"/>
    </row>
    <row r="624" spans="2:6" x14ac:dyDescent="0.2">
      <c r="B624" s="20"/>
      <c r="F624" s="20"/>
    </row>
    <row r="625" spans="2:6" x14ac:dyDescent="0.2">
      <c r="B625" s="20"/>
      <c r="F625" s="20"/>
    </row>
    <row r="626" spans="2:6" x14ac:dyDescent="0.2">
      <c r="B626" s="20"/>
      <c r="F626" s="20"/>
    </row>
    <row r="627" spans="2:6" x14ac:dyDescent="0.2">
      <c r="B627" s="20"/>
      <c r="F627" s="20"/>
    </row>
    <row r="628" spans="2:6" x14ac:dyDescent="0.2">
      <c r="B628" s="20"/>
      <c r="F628" s="20"/>
    </row>
    <row r="629" spans="2:6" x14ac:dyDescent="0.2">
      <c r="B629" s="20"/>
      <c r="F629" s="20"/>
    </row>
    <row r="630" spans="2:6" x14ac:dyDescent="0.2">
      <c r="B630" s="20"/>
      <c r="F630" s="20"/>
    </row>
    <row r="631" spans="2:6" x14ac:dyDescent="0.2">
      <c r="B631" s="20"/>
      <c r="F631" s="20"/>
    </row>
    <row r="632" spans="2:6" x14ac:dyDescent="0.2">
      <c r="B632" s="20"/>
      <c r="F632" s="20"/>
    </row>
    <row r="633" spans="2:6" x14ac:dyDescent="0.2">
      <c r="B633" s="20"/>
      <c r="F633" s="20"/>
    </row>
    <row r="634" spans="2:6" x14ac:dyDescent="0.2">
      <c r="B634" s="20"/>
      <c r="F634" s="20"/>
    </row>
    <row r="635" spans="2:6" x14ac:dyDescent="0.2">
      <c r="B635" s="20"/>
      <c r="F635" s="20"/>
    </row>
    <row r="636" spans="2:6" x14ac:dyDescent="0.2">
      <c r="B636" s="20"/>
      <c r="F636" s="20"/>
    </row>
    <row r="637" spans="2:6" x14ac:dyDescent="0.2">
      <c r="B637" s="20"/>
      <c r="F637" s="20"/>
    </row>
    <row r="638" spans="2:6" x14ac:dyDescent="0.2">
      <c r="B638" s="20"/>
      <c r="F638" s="20"/>
    </row>
    <row r="639" spans="2:6" x14ac:dyDescent="0.2">
      <c r="B639" s="20"/>
      <c r="F639" s="20"/>
    </row>
    <row r="640" spans="2:6" x14ac:dyDescent="0.2">
      <c r="B640" s="20"/>
      <c r="F640" s="20"/>
    </row>
    <row r="641" spans="2:6" x14ac:dyDescent="0.2">
      <c r="B641" s="20"/>
      <c r="F641" s="20"/>
    </row>
    <row r="642" spans="2:6" x14ac:dyDescent="0.2">
      <c r="B642" s="20"/>
      <c r="F642" s="20"/>
    </row>
    <row r="643" spans="2:6" x14ac:dyDescent="0.2">
      <c r="B643" s="20"/>
      <c r="F643" s="20"/>
    </row>
    <row r="644" spans="2:6" x14ac:dyDescent="0.2">
      <c r="B644" s="20"/>
      <c r="F644" s="20"/>
    </row>
    <row r="645" spans="2:6" x14ac:dyDescent="0.2">
      <c r="B645" s="20"/>
      <c r="F645" s="20"/>
    </row>
    <row r="646" spans="2:6" x14ac:dyDescent="0.2">
      <c r="B646" s="20"/>
      <c r="F646" s="20"/>
    </row>
    <row r="647" spans="2:6" x14ac:dyDescent="0.2">
      <c r="B647" s="20"/>
      <c r="F647" s="20"/>
    </row>
    <row r="648" spans="2:6" x14ac:dyDescent="0.2">
      <c r="B648" s="20"/>
      <c r="F648" s="20"/>
    </row>
    <row r="649" spans="2:6" x14ac:dyDescent="0.2">
      <c r="B649" s="20"/>
      <c r="F649" s="20"/>
    </row>
    <row r="650" spans="2:6" x14ac:dyDescent="0.2">
      <c r="B650" s="20"/>
      <c r="F650" s="20"/>
    </row>
    <row r="651" spans="2:6" x14ac:dyDescent="0.2">
      <c r="B651" s="20"/>
      <c r="F651" s="20"/>
    </row>
    <row r="652" spans="2:6" x14ac:dyDescent="0.2">
      <c r="B652" s="20"/>
      <c r="F652" s="20"/>
    </row>
    <row r="653" spans="2:6" x14ac:dyDescent="0.2">
      <c r="B653" s="20"/>
      <c r="F653" s="20"/>
    </row>
    <row r="654" spans="2:6" x14ac:dyDescent="0.2">
      <c r="B654" s="20"/>
      <c r="F654" s="20"/>
    </row>
    <row r="655" spans="2:6" x14ac:dyDescent="0.2">
      <c r="B655" s="20"/>
      <c r="F655" s="20"/>
    </row>
    <row r="656" spans="2:6" x14ac:dyDescent="0.2">
      <c r="B656" s="20"/>
      <c r="F656" s="20"/>
    </row>
    <row r="657" spans="2:6" x14ac:dyDescent="0.2">
      <c r="B657" s="20"/>
      <c r="F657" s="20"/>
    </row>
    <row r="658" spans="2:6" x14ac:dyDescent="0.2">
      <c r="B658" s="20"/>
      <c r="F658" s="20"/>
    </row>
    <row r="659" spans="2:6" x14ac:dyDescent="0.2">
      <c r="B659" s="20"/>
      <c r="F659" s="20"/>
    </row>
    <row r="660" spans="2:6" x14ac:dyDescent="0.2">
      <c r="B660" s="20"/>
      <c r="F660" s="20"/>
    </row>
    <row r="661" spans="2:6" x14ac:dyDescent="0.2">
      <c r="B661" s="20"/>
      <c r="F661" s="20"/>
    </row>
    <row r="662" spans="2:6" x14ac:dyDescent="0.2">
      <c r="B662" s="20"/>
      <c r="F662" s="20"/>
    </row>
    <row r="663" spans="2:6" x14ac:dyDescent="0.2">
      <c r="B663" s="20"/>
      <c r="F663" s="20"/>
    </row>
    <row r="664" spans="2:6" x14ac:dyDescent="0.2">
      <c r="B664" s="20"/>
      <c r="F664" s="20"/>
    </row>
    <row r="665" spans="2:6" x14ac:dyDescent="0.2">
      <c r="B665" s="20"/>
      <c r="F665" s="20"/>
    </row>
    <row r="666" spans="2:6" x14ac:dyDescent="0.2">
      <c r="B666" s="20"/>
      <c r="F666" s="20"/>
    </row>
    <row r="667" spans="2:6" x14ac:dyDescent="0.2">
      <c r="B667" s="20"/>
      <c r="F667" s="20"/>
    </row>
    <row r="668" spans="2:6" x14ac:dyDescent="0.2">
      <c r="B668" s="20"/>
      <c r="F668" s="20"/>
    </row>
    <row r="669" spans="2:6" x14ac:dyDescent="0.2">
      <c r="B669" s="20"/>
      <c r="F669" s="20"/>
    </row>
    <row r="670" spans="2:6" x14ac:dyDescent="0.2">
      <c r="B670" s="20"/>
      <c r="F670" s="20"/>
    </row>
    <row r="671" spans="2:6" x14ac:dyDescent="0.2">
      <c r="B671" s="20"/>
      <c r="F671" s="20"/>
    </row>
    <row r="672" spans="2:6" x14ac:dyDescent="0.2">
      <c r="B672" s="20"/>
      <c r="F672" s="20"/>
    </row>
    <row r="673" spans="2:6" x14ac:dyDescent="0.2">
      <c r="B673" s="20"/>
      <c r="F673" s="20"/>
    </row>
    <row r="674" spans="2:6" x14ac:dyDescent="0.2">
      <c r="B674" s="20"/>
      <c r="F674" s="20"/>
    </row>
    <row r="675" spans="2:6" x14ac:dyDescent="0.2">
      <c r="B675" s="20"/>
      <c r="F675" s="20"/>
    </row>
    <row r="676" spans="2:6" x14ac:dyDescent="0.2">
      <c r="B676" s="20"/>
      <c r="F676" s="20"/>
    </row>
    <row r="677" spans="2:6" x14ac:dyDescent="0.2">
      <c r="B677" s="20"/>
      <c r="F677" s="20"/>
    </row>
    <row r="678" spans="2:6" x14ac:dyDescent="0.2">
      <c r="B678" s="20"/>
      <c r="F678" s="20"/>
    </row>
    <row r="679" spans="2:6" x14ac:dyDescent="0.2">
      <c r="B679" s="20"/>
      <c r="F679" s="20"/>
    </row>
    <row r="680" spans="2:6" x14ac:dyDescent="0.2">
      <c r="B680" s="20"/>
      <c r="F680" s="20"/>
    </row>
    <row r="681" spans="2:6" x14ac:dyDescent="0.2">
      <c r="B681" s="20"/>
      <c r="F681" s="20"/>
    </row>
    <row r="682" spans="2:6" x14ac:dyDescent="0.2">
      <c r="B682" s="20"/>
      <c r="F682" s="20"/>
    </row>
    <row r="683" spans="2:6" x14ac:dyDescent="0.2">
      <c r="B683" s="20"/>
      <c r="F683" s="20"/>
    </row>
    <row r="684" spans="2:6" x14ac:dyDescent="0.2">
      <c r="B684" s="20"/>
      <c r="F684" s="20"/>
    </row>
    <row r="685" spans="2:6" x14ac:dyDescent="0.2">
      <c r="B685" s="20"/>
      <c r="F685" s="20"/>
    </row>
    <row r="686" spans="2:6" x14ac:dyDescent="0.2">
      <c r="B686" s="20"/>
      <c r="F686" s="20"/>
    </row>
    <row r="687" spans="2:6" x14ac:dyDescent="0.2">
      <c r="B687" s="20"/>
      <c r="F687" s="20"/>
    </row>
    <row r="688" spans="2:6" x14ac:dyDescent="0.2">
      <c r="B688" s="20"/>
      <c r="F688" s="20"/>
    </row>
    <row r="689" spans="2:6" x14ac:dyDescent="0.2">
      <c r="B689" s="20"/>
      <c r="F689" s="20"/>
    </row>
    <row r="690" spans="2:6" x14ac:dyDescent="0.2">
      <c r="B690" s="20"/>
      <c r="F690" s="20"/>
    </row>
    <row r="691" spans="2:6" x14ac:dyDescent="0.2">
      <c r="B691" s="20"/>
      <c r="F691" s="20"/>
    </row>
    <row r="692" spans="2:6" x14ac:dyDescent="0.2">
      <c r="B692" s="20"/>
      <c r="F692" s="20"/>
    </row>
    <row r="693" spans="2:6" x14ac:dyDescent="0.2">
      <c r="B693" s="20"/>
      <c r="F693" s="20"/>
    </row>
    <row r="694" spans="2:6" x14ac:dyDescent="0.2">
      <c r="B694" s="20"/>
      <c r="F694" s="20"/>
    </row>
    <row r="695" spans="2:6" x14ac:dyDescent="0.2">
      <c r="B695" s="20"/>
      <c r="F695" s="20"/>
    </row>
    <row r="696" spans="2:6" x14ac:dyDescent="0.2">
      <c r="B696" s="20"/>
      <c r="F696" s="20"/>
    </row>
    <row r="697" spans="2:6" x14ac:dyDescent="0.2">
      <c r="B697" s="20"/>
      <c r="F697" s="20"/>
    </row>
    <row r="698" spans="2:6" x14ac:dyDescent="0.2">
      <c r="B698" s="20"/>
      <c r="F698" s="20"/>
    </row>
    <row r="699" spans="2:6" x14ac:dyDescent="0.2">
      <c r="B699" s="20"/>
      <c r="F699" s="20"/>
    </row>
    <row r="700" spans="2:6" x14ac:dyDescent="0.2">
      <c r="B700" s="20"/>
      <c r="F700" s="20"/>
    </row>
    <row r="701" spans="2:6" x14ac:dyDescent="0.2">
      <c r="B701" s="20"/>
      <c r="F701" s="20"/>
    </row>
    <row r="702" spans="2:6" x14ac:dyDescent="0.2">
      <c r="B702" s="20"/>
      <c r="F702" s="20"/>
    </row>
    <row r="703" spans="2:6" x14ac:dyDescent="0.2">
      <c r="B703" s="20"/>
      <c r="F703" s="20"/>
    </row>
    <row r="704" spans="2:6" x14ac:dyDescent="0.2">
      <c r="B704" s="20"/>
      <c r="F704" s="20"/>
    </row>
    <row r="705" spans="2:6" x14ac:dyDescent="0.2">
      <c r="B705" s="20"/>
      <c r="F705" s="20"/>
    </row>
    <row r="706" spans="2:6" x14ac:dyDescent="0.2">
      <c r="B706" s="20"/>
      <c r="F706" s="20"/>
    </row>
    <row r="707" spans="2:6" x14ac:dyDescent="0.2">
      <c r="B707" s="20"/>
      <c r="F707" s="20"/>
    </row>
    <row r="708" spans="2:6" x14ac:dyDescent="0.2">
      <c r="B708" s="20"/>
      <c r="F708" s="20"/>
    </row>
    <row r="709" spans="2:6" x14ac:dyDescent="0.2">
      <c r="B709" s="20"/>
      <c r="F709" s="20"/>
    </row>
    <row r="710" spans="2:6" x14ac:dyDescent="0.2">
      <c r="B710" s="20"/>
      <c r="F710" s="20"/>
    </row>
    <row r="711" spans="2:6" x14ac:dyDescent="0.2">
      <c r="B711" s="20"/>
      <c r="F711" s="20"/>
    </row>
    <row r="712" spans="2:6" x14ac:dyDescent="0.2">
      <c r="B712" s="20"/>
      <c r="F712" s="20"/>
    </row>
    <row r="713" spans="2:6" x14ac:dyDescent="0.2">
      <c r="B713" s="20"/>
      <c r="F713" s="20"/>
    </row>
    <row r="714" spans="2:6" x14ac:dyDescent="0.2">
      <c r="B714" s="20"/>
      <c r="F714" s="20"/>
    </row>
    <row r="715" spans="2:6" x14ac:dyDescent="0.2">
      <c r="B715" s="20"/>
      <c r="F715" s="20"/>
    </row>
    <row r="716" spans="2:6" x14ac:dyDescent="0.2">
      <c r="B716" s="20"/>
      <c r="F716" s="20"/>
    </row>
    <row r="717" spans="2:6" x14ac:dyDescent="0.2">
      <c r="B717" s="20"/>
      <c r="F717" s="20"/>
    </row>
    <row r="718" spans="2:6" x14ac:dyDescent="0.2">
      <c r="B718" s="20"/>
      <c r="F718" s="20"/>
    </row>
    <row r="719" spans="2:6" x14ac:dyDescent="0.2">
      <c r="B719" s="20"/>
      <c r="F719" s="20"/>
    </row>
    <row r="720" spans="2:6" x14ac:dyDescent="0.2">
      <c r="B720" s="20"/>
      <c r="F720" s="20"/>
    </row>
    <row r="721" spans="2:6" x14ac:dyDescent="0.2">
      <c r="B721" s="20"/>
      <c r="F721" s="20"/>
    </row>
    <row r="722" spans="2:6" x14ac:dyDescent="0.2">
      <c r="B722" s="20"/>
      <c r="F722" s="20"/>
    </row>
    <row r="723" spans="2:6" x14ac:dyDescent="0.2">
      <c r="B723" s="20"/>
      <c r="F723" s="20"/>
    </row>
    <row r="724" spans="2:6" x14ac:dyDescent="0.2">
      <c r="B724" s="20"/>
      <c r="F724" s="20"/>
    </row>
    <row r="725" spans="2:6" x14ac:dyDescent="0.2">
      <c r="B725" s="20"/>
      <c r="F725" s="20"/>
    </row>
    <row r="726" spans="2:6" x14ac:dyDescent="0.2">
      <c r="B726" s="20"/>
      <c r="F726" s="20"/>
    </row>
    <row r="727" spans="2:6" x14ac:dyDescent="0.2">
      <c r="B727" s="20"/>
      <c r="F727" s="20"/>
    </row>
    <row r="728" spans="2:6" x14ac:dyDescent="0.2">
      <c r="B728" s="20"/>
      <c r="F728" s="20"/>
    </row>
    <row r="729" spans="2:6" x14ac:dyDescent="0.2">
      <c r="B729" s="20"/>
      <c r="F729" s="20"/>
    </row>
    <row r="730" spans="2:6" x14ac:dyDescent="0.2">
      <c r="B730" s="20"/>
      <c r="F730" s="20"/>
    </row>
    <row r="731" spans="2:6" x14ac:dyDescent="0.2">
      <c r="B731" s="20"/>
      <c r="F731" s="20"/>
    </row>
    <row r="732" spans="2:6" x14ac:dyDescent="0.2">
      <c r="B732" s="20"/>
      <c r="F732" s="20"/>
    </row>
    <row r="733" spans="2:6" x14ac:dyDescent="0.2">
      <c r="B733" s="20"/>
      <c r="F733" s="20"/>
    </row>
    <row r="734" spans="2:6" x14ac:dyDescent="0.2">
      <c r="B734" s="20"/>
      <c r="F734" s="20"/>
    </row>
    <row r="735" spans="2:6" x14ac:dyDescent="0.2">
      <c r="B735" s="20"/>
      <c r="F735" s="20"/>
    </row>
    <row r="736" spans="2:6" x14ac:dyDescent="0.2">
      <c r="B736" s="20"/>
      <c r="F736" s="20"/>
    </row>
    <row r="737" spans="2:6" x14ac:dyDescent="0.2">
      <c r="B737" s="20"/>
      <c r="F737" s="20"/>
    </row>
    <row r="738" spans="2:6" x14ac:dyDescent="0.2">
      <c r="B738" s="20"/>
      <c r="F738" s="20"/>
    </row>
    <row r="739" spans="2:6" x14ac:dyDescent="0.2">
      <c r="B739" s="20"/>
      <c r="F739" s="20"/>
    </row>
    <row r="740" spans="2:6" x14ac:dyDescent="0.2">
      <c r="B740" s="20"/>
      <c r="F740" s="20"/>
    </row>
    <row r="741" spans="2:6" x14ac:dyDescent="0.2">
      <c r="B741" s="20"/>
      <c r="F741" s="20"/>
    </row>
    <row r="742" spans="2:6" x14ac:dyDescent="0.2">
      <c r="B742" s="20"/>
      <c r="F742" s="20"/>
    </row>
    <row r="743" spans="2:6" x14ac:dyDescent="0.2">
      <c r="B743" s="20"/>
      <c r="F743" s="20"/>
    </row>
    <row r="744" spans="2:6" x14ac:dyDescent="0.2">
      <c r="B744" s="20"/>
      <c r="F744" s="20"/>
    </row>
    <row r="745" spans="2:6" x14ac:dyDescent="0.2">
      <c r="B745" s="20"/>
      <c r="F745" s="20"/>
    </row>
    <row r="746" spans="2:6" x14ac:dyDescent="0.2">
      <c r="B746" s="20"/>
      <c r="F746" s="20"/>
    </row>
    <row r="747" spans="2:6" x14ac:dyDescent="0.2">
      <c r="B747" s="20"/>
      <c r="F747" s="20"/>
    </row>
    <row r="748" spans="2:6" x14ac:dyDescent="0.2">
      <c r="B748" s="20"/>
      <c r="F748" s="20"/>
    </row>
    <row r="749" spans="2:6" x14ac:dyDescent="0.2">
      <c r="B749" s="20"/>
      <c r="F749" s="20"/>
    </row>
    <row r="750" spans="2:6" x14ac:dyDescent="0.2">
      <c r="B750" s="20"/>
      <c r="F750" s="20"/>
    </row>
    <row r="751" spans="2:6" x14ac:dyDescent="0.2">
      <c r="B751" s="20"/>
      <c r="F751" s="20"/>
    </row>
    <row r="752" spans="2:6" x14ac:dyDescent="0.2">
      <c r="B752" s="20"/>
      <c r="F752" s="20"/>
    </row>
    <row r="753" spans="2:6" x14ac:dyDescent="0.2">
      <c r="B753" s="20"/>
      <c r="F753" s="20"/>
    </row>
    <row r="754" spans="2:6" x14ac:dyDescent="0.2">
      <c r="B754" s="20"/>
      <c r="F754" s="20"/>
    </row>
    <row r="755" spans="2:6" x14ac:dyDescent="0.2">
      <c r="B755" s="20"/>
      <c r="F755" s="20"/>
    </row>
    <row r="756" spans="2:6" x14ac:dyDescent="0.2">
      <c r="B756" s="20"/>
      <c r="F756" s="20"/>
    </row>
    <row r="757" spans="2:6" x14ac:dyDescent="0.2">
      <c r="B757" s="20"/>
      <c r="F757" s="20"/>
    </row>
    <row r="758" spans="2:6" x14ac:dyDescent="0.2">
      <c r="B758" s="20"/>
      <c r="F758" s="20"/>
    </row>
    <row r="759" spans="2:6" x14ac:dyDescent="0.2">
      <c r="B759" s="20"/>
      <c r="F759" s="20"/>
    </row>
    <row r="760" spans="2:6" x14ac:dyDescent="0.2">
      <c r="B760" s="20"/>
      <c r="F760" s="20"/>
    </row>
    <row r="761" spans="2:6" x14ac:dyDescent="0.2">
      <c r="B761" s="20"/>
      <c r="F761" s="20"/>
    </row>
    <row r="762" spans="2:6" x14ac:dyDescent="0.2">
      <c r="B762" s="20"/>
      <c r="F762" s="20"/>
    </row>
    <row r="763" spans="2:6" x14ac:dyDescent="0.2">
      <c r="B763" s="20"/>
      <c r="F763" s="20"/>
    </row>
    <row r="764" spans="2:6" x14ac:dyDescent="0.2">
      <c r="B764" s="20"/>
      <c r="F764" s="20"/>
    </row>
    <row r="765" spans="2:6" x14ac:dyDescent="0.2">
      <c r="B765" s="20"/>
      <c r="F765" s="20"/>
    </row>
    <row r="766" spans="2:6" x14ac:dyDescent="0.2">
      <c r="B766" s="20"/>
      <c r="F766" s="20"/>
    </row>
    <row r="767" spans="2:6" x14ac:dyDescent="0.2">
      <c r="B767" s="20"/>
      <c r="F767" s="20"/>
    </row>
    <row r="768" spans="2:6" x14ac:dyDescent="0.2">
      <c r="B768" s="20"/>
      <c r="F768" s="20"/>
    </row>
    <row r="769" spans="2:6" x14ac:dyDescent="0.2">
      <c r="B769" s="20"/>
      <c r="F769" s="20"/>
    </row>
    <row r="770" spans="2:6" x14ac:dyDescent="0.2">
      <c r="B770" s="20"/>
      <c r="F770" s="20"/>
    </row>
    <row r="771" spans="2:6" x14ac:dyDescent="0.2">
      <c r="B771" s="20"/>
      <c r="F771" s="20"/>
    </row>
    <row r="772" spans="2:6" x14ac:dyDescent="0.2">
      <c r="B772" s="20"/>
      <c r="F772" s="20"/>
    </row>
    <row r="773" spans="2:6" x14ac:dyDescent="0.2">
      <c r="B773" s="20"/>
      <c r="F773" s="20"/>
    </row>
    <row r="774" spans="2:6" x14ac:dyDescent="0.2">
      <c r="B774" s="20"/>
      <c r="F774" s="20"/>
    </row>
    <row r="775" spans="2:6" x14ac:dyDescent="0.2">
      <c r="B775" s="20"/>
      <c r="F775" s="20"/>
    </row>
    <row r="776" spans="2:6" x14ac:dyDescent="0.2">
      <c r="B776" s="20"/>
      <c r="F776" s="20"/>
    </row>
    <row r="777" spans="2:6" x14ac:dyDescent="0.2">
      <c r="B777" s="20"/>
      <c r="F777" s="20"/>
    </row>
    <row r="778" spans="2:6" x14ac:dyDescent="0.2">
      <c r="B778" s="20"/>
      <c r="F778" s="20"/>
    </row>
    <row r="779" spans="2:6" x14ac:dyDescent="0.2">
      <c r="B779" s="20"/>
      <c r="F779" s="20"/>
    </row>
    <row r="780" spans="2:6" x14ac:dyDescent="0.2">
      <c r="B780" s="20"/>
      <c r="F780" s="20"/>
    </row>
    <row r="781" spans="2:6" x14ac:dyDescent="0.2">
      <c r="B781" s="20"/>
      <c r="F781" s="20"/>
    </row>
    <row r="782" spans="2:6" x14ac:dyDescent="0.2">
      <c r="B782" s="20"/>
      <c r="F782" s="20"/>
    </row>
    <row r="783" spans="2:6" x14ac:dyDescent="0.2">
      <c r="B783" s="20"/>
      <c r="F783" s="20"/>
    </row>
    <row r="784" spans="2:6" x14ac:dyDescent="0.2">
      <c r="B784" s="20"/>
      <c r="F784" s="20"/>
    </row>
    <row r="785" spans="2:6" x14ac:dyDescent="0.2">
      <c r="B785" s="20"/>
      <c r="F785" s="20"/>
    </row>
    <row r="786" spans="2:6" x14ac:dyDescent="0.2">
      <c r="B786" s="20"/>
      <c r="F786" s="20"/>
    </row>
    <row r="787" spans="2:6" x14ac:dyDescent="0.2">
      <c r="B787" s="20"/>
      <c r="F787" s="20"/>
    </row>
    <row r="788" spans="2:6" x14ac:dyDescent="0.2">
      <c r="B788" s="20"/>
      <c r="F788" s="20"/>
    </row>
    <row r="789" spans="2:6" x14ac:dyDescent="0.2">
      <c r="B789" s="20"/>
      <c r="F789" s="20"/>
    </row>
    <row r="790" spans="2:6" x14ac:dyDescent="0.2">
      <c r="B790" s="20"/>
      <c r="F790" s="20"/>
    </row>
    <row r="791" spans="2:6" x14ac:dyDescent="0.2">
      <c r="B791" s="20"/>
      <c r="F791" s="20"/>
    </row>
    <row r="792" spans="2:6" x14ac:dyDescent="0.2">
      <c r="B792" s="20"/>
      <c r="F792" s="20"/>
    </row>
    <row r="793" spans="2:6" x14ac:dyDescent="0.2">
      <c r="B793" s="20"/>
      <c r="F793" s="20"/>
    </row>
    <row r="794" spans="2:6" x14ac:dyDescent="0.2">
      <c r="B794" s="20"/>
      <c r="F794" s="20"/>
    </row>
    <row r="795" spans="2:6" x14ac:dyDescent="0.2">
      <c r="B795" s="20"/>
      <c r="F795" s="20"/>
    </row>
    <row r="796" spans="2:6" x14ac:dyDescent="0.2">
      <c r="B796" s="20"/>
      <c r="F796" s="20"/>
    </row>
    <row r="797" spans="2:6" x14ac:dyDescent="0.2">
      <c r="B797" s="20"/>
      <c r="F797" s="20"/>
    </row>
    <row r="798" spans="2:6" x14ac:dyDescent="0.2">
      <c r="B798" s="20"/>
      <c r="F798" s="20"/>
    </row>
    <row r="799" spans="2:6" x14ac:dyDescent="0.2">
      <c r="B799" s="20"/>
      <c r="F799" s="20"/>
    </row>
    <row r="800" spans="2:6" x14ac:dyDescent="0.2">
      <c r="B800" s="20"/>
      <c r="F800" s="20"/>
    </row>
    <row r="801" spans="2:6" x14ac:dyDescent="0.2">
      <c r="B801" s="20"/>
      <c r="F801" s="20"/>
    </row>
    <row r="802" spans="2:6" x14ac:dyDescent="0.2">
      <c r="B802" s="20"/>
      <c r="F802" s="20"/>
    </row>
    <row r="803" spans="2:6" x14ac:dyDescent="0.2">
      <c r="B803" s="20"/>
      <c r="F803" s="20"/>
    </row>
    <row r="804" spans="2:6" x14ac:dyDescent="0.2">
      <c r="B804" s="20"/>
      <c r="F804" s="20"/>
    </row>
    <row r="805" spans="2:6" x14ac:dyDescent="0.2">
      <c r="B805" s="20"/>
      <c r="F805" s="20"/>
    </row>
    <row r="806" spans="2:6" x14ac:dyDescent="0.2">
      <c r="B806" s="20"/>
      <c r="F806" s="20"/>
    </row>
    <row r="807" spans="2:6" x14ac:dyDescent="0.2">
      <c r="B807" s="20"/>
      <c r="F807" s="20"/>
    </row>
    <row r="808" spans="2:6" x14ac:dyDescent="0.2">
      <c r="B808" s="20"/>
      <c r="F808" s="20"/>
    </row>
    <row r="809" spans="2:6" x14ac:dyDescent="0.2">
      <c r="B809" s="20"/>
      <c r="F809" s="20"/>
    </row>
    <row r="810" spans="2:6" x14ac:dyDescent="0.2">
      <c r="B810" s="20"/>
      <c r="F810" s="20"/>
    </row>
    <row r="811" spans="2:6" x14ac:dyDescent="0.2">
      <c r="B811" s="20"/>
      <c r="F811" s="20"/>
    </row>
    <row r="812" spans="2:6" x14ac:dyDescent="0.2">
      <c r="B812" s="20"/>
      <c r="F812" s="20"/>
    </row>
    <row r="813" spans="2:6" x14ac:dyDescent="0.2">
      <c r="B813" s="20"/>
      <c r="F813" s="20"/>
    </row>
    <row r="814" spans="2:6" x14ac:dyDescent="0.2">
      <c r="B814" s="20"/>
      <c r="F814" s="20"/>
    </row>
    <row r="815" spans="2:6" x14ac:dyDescent="0.2">
      <c r="B815" s="20"/>
      <c r="F815" s="20"/>
    </row>
    <row r="816" spans="2:6" x14ac:dyDescent="0.2">
      <c r="B816" s="20"/>
      <c r="F816" s="20"/>
    </row>
    <row r="817" spans="2:6" x14ac:dyDescent="0.2">
      <c r="B817" s="20"/>
      <c r="F817" s="20"/>
    </row>
    <row r="818" spans="2:6" x14ac:dyDescent="0.2">
      <c r="B818" s="20"/>
      <c r="F818" s="20"/>
    </row>
    <row r="819" spans="2:6" x14ac:dyDescent="0.2">
      <c r="B819" s="20"/>
      <c r="F819" s="20"/>
    </row>
    <row r="820" spans="2:6" x14ac:dyDescent="0.2">
      <c r="B820" s="20"/>
      <c r="F820" s="20"/>
    </row>
    <row r="821" spans="2:6" x14ac:dyDescent="0.2">
      <c r="B821" s="20"/>
      <c r="F821" s="20"/>
    </row>
    <row r="822" spans="2:6" x14ac:dyDescent="0.2">
      <c r="B822" s="20"/>
      <c r="F822" s="20"/>
    </row>
    <row r="823" spans="2:6" x14ac:dyDescent="0.2">
      <c r="B823" s="20"/>
      <c r="F823" s="20"/>
    </row>
    <row r="824" spans="2:6" x14ac:dyDescent="0.2">
      <c r="B824" s="20"/>
      <c r="F824" s="20"/>
    </row>
    <row r="825" spans="2:6" x14ac:dyDescent="0.2">
      <c r="B825" s="20"/>
      <c r="F825" s="20"/>
    </row>
    <row r="826" spans="2:6" x14ac:dyDescent="0.2">
      <c r="B826" s="20"/>
      <c r="F826" s="20"/>
    </row>
    <row r="827" spans="2:6" x14ac:dyDescent="0.2">
      <c r="B827" s="20"/>
      <c r="F827" s="20"/>
    </row>
    <row r="828" spans="2:6" x14ac:dyDescent="0.2">
      <c r="B828" s="20"/>
      <c r="F828" s="20"/>
    </row>
    <row r="829" spans="2:6" x14ac:dyDescent="0.2">
      <c r="B829" s="20"/>
      <c r="F829" s="20"/>
    </row>
    <row r="830" spans="2:6" x14ac:dyDescent="0.2">
      <c r="B830" s="20"/>
      <c r="F830" s="20"/>
    </row>
    <row r="831" spans="2:6" x14ac:dyDescent="0.2">
      <c r="B831" s="20"/>
      <c r="F831" s="20"/>
    </row>
    <row r="832" spans="2:6" x14ac:dyDescent="0.2">
      <c r="B832" s="20"/>
      <c r="F832" s="20"/>
    </row>
    <row r="833" spans="2:6" x14ac:dyDescent="0.2">
      <c r="B833" s="20"/>
      <c r="F833" s="20"/>
    </row>
    <row r="834" spans="2:6" x14ac:dyDescent="0.2">
      <c r="B834" s="20"/>
      <c r="F834" s="20"/>
    </row>
    <row r="835" spans="2:6" x14ac:dyDescent="0.2">
      <c r="B835" s="20"/>
      <c r="F835" s="20"/>
    </row>
    <row r="836" spans="2:6" x14ac:dyDescent="0.2">
      <c r="B836" s="20"/>
      <c r="F836" s="20"/>
    </row>
    <row r="837" spans="2:6" x14ac:dyDescent="0.2">
      <c r="B837" s="20"/>
      <c r="F837" s="20"/>
    </row>
    <row r="838" spans="2:6" x14ac:dyDescent="0.2">
      <c r="B838" s="20"/>
      <c r="F838" s="20"/>
    </row>
    <row r="839" spans="2:6" x14ac:dyDescent="0.2">
      <c r="B839" s="20"/>
      <c r="F839" s="20"/>
    </row>
    <row r="840" spans="2:6" x14ac:dyDescent="0.2">
      <c r="B840" s="20"/>
      <c r="F840" s="20"/>
    </row>
    <row r="841" spans="2:6" x14ac:dyDescent="0.2">
      <c r="B841" s="20"/>
      <c r="F841" s="20"/>
    </row>
    <row r="842" spans="2:6" x14ac:dyDescent="0.2">
      <c r="B842" s="20"/>
      <c r="F842" s="20"/>
    </row>
    <row r="843" spans="2:6" x14ac:dyDescent="0.2">
      <c r="B843" s="20"/>
      <c r="F843" s="20"/>
    </row>
    <row r="844" spans="2:6" x14ac:dyDescent="0.2">
      <c r="B844" s="20"/>
      <c r="F844" s="20"/>
    </row>
    <row r="845" spans="2:6" x14ac:dyDescent="0.2">
      <c r="B845" s="20"/>
      <c r="F845" s="20"/>
    </row>
    <row r="846" spans="2:6" x14ac:dyDescent="0.2">
      <c r="B846" s="20"/>
      <c r="F846" s="20"/>
    </row>
    <row r="847" spans="2:6" x14ac:dyDescent="0.2">
      <c r="B847" s="20"/>
      <c r="F847" s="20"/>
    </row>
    <row r="848" spans="2:6" x14ac:dyDescent="0.2">
      <c r="B848" s="20"/>
      <c r="F848" s="20"/>
    </row>
    <row r="849" spans="2:6" x14ac:dyDescent="0.2">
      <c r="B849" s="20"/>
      <c r="F849" s="20"/>
    </row>
    <row r="850" spans="2:6" x14ac:dyDescent="0.2">
      <c r="B850" s="20"/>
      <c r="F850" s="20"/>
    </row>
    <row r="851" spans="2:6" x14ac:dyDescent="0.2">
      <c r="B851" s="20"/>
      <c r="F851" s="20"/>
    </row>
    <row r="852" spans="2:6" x14ac:dyDescent="0.2">
      <c r="B852" s="20"/>
      <c r="F852" s="20"/>
    </row>
    <row r="853" spans="2:6" x14ac:dyDescent="0.2">
      <c r="B853" s="20"/>
      <c r="F853" s="20"/>
    </row>
    <row r="854" spans="2:6" x14ac:dyDescent="0.2">
      <c r="B854" s="20"/>
      <c r="F854" s="20"/>
    </row>
    <row r="855" spans="2:6" x14ac:dyDescent="0.2">
      <c r="B855" s="20"/>
      <c r="F855" s="20"/>
    </row>
    <row r="856" spans="2:6" x14ac:dyDescent="0.2">
      <c r="B856" s="20"/>
      <c r="F856" s="20"/>
    </row>
    <row r="857" spans="2:6" x14ac:dyDescent="0.2">
      <c r="B857" s="20"/>
      <c r="F857" s="20"/>
    </row>
    <row r="858" spans="2:6" x14ac:dyDescent="0.2">
      <c r="B858" s="20"/>
      <c r="F858" s="20"/>
    </row>
    <row r="859" spans="2:6" x14ac:dyDescent="0.2">
      <c r="B859" s="20"/>
      <c r="F859" s="20"/>
    </row>
    <row r="860" spans="2:6" x14ac:dyDescent="0.2">
      <c r="B860" s="20"/>
      <c r="F860" s="20"/>
    </row>
    <row r="861" spans="2:6" x14ac:dyDescent="0.2">
      <c r="B861" s="20"/>
      <c r="F861" s="20"/>
    </row>
    <row r="862" spans="2:6" x14ac:dyDescent="0.2">
      <c r="B862" s="20"/>
      <c r="F862" s="20"/>
    </row>
    <row r="863" spans="2:6" x14ac:dyDescent="0.2">
      <c r="B863" s="20"/>
      <c r="F863" s="20"/>
    </row>
    <row r="864" spans="2:6" x14ac:dyDescent="0.2">
      <c r="B864" s="20"/>
      <c r="F864" s="20"/>
    </row>
    <row r="865" spans="2:6" x14ac:dyDescent="0.2">
      <c r="B865" s="20"/>
      <c r="F865" s="20"/>
    </row>
    <row r="866" spans="2:6" x14ac:dyDescent="0.2">
      <c r="B866" s="20"/>
      <c r="F866" s="20"/>
    </row>
    <row r="867" spans="2:6" x14ac:dyDescent="0.2">
      <c r="B867" s="20"/>
      <c r="F867" s="20"/>
    </row>
    <row r="868" spans="2:6" x14ac:dyDescent="0.2">
      <c r="B868" s="20"/>
      <c r="F868" s="20"/>
    </row>
    <row r="869" spans="2:6" x14ac:dyDescent="0.2">
      <c r="B869" s="20"/>
      <c r="F869" s="20"/>
    </row>
    <row r="870" spans="2:6" x14ac:dyDescent="0.2">
      <c r="B870" s="20"/>
      <c r="F870" s="20"/>
    </row>
    <row r="871" spans="2:6" x14ac:dyDescent="0.2">
      <c r="B871" s="20"/>
      <c r="F871" s="20"/>
    </row>
    <row r="872" spans="2:6" x14ac:dyDescent="0.2">
      <c r="B872" s="20"/>
      <c r="F872" s="20"/>
    </row>
    <row r="873" spans="2:6" x14ac:dyDescent="0.2">
      <c r="B873" s="20"/>
      <c r="F873" s="20"/>
    </row>
    <row r="874" spans="2:6" x14ac:dyDescent="0.2">
      <c r="B874" s="20"/>
      <c r="F874" s="20"/>
    </row>
    <row r="875" spans="2:6" x14ac:dyDescent="0.2">
      <c r="B875" s="20"/>
      <c r="F875" s="20"/>
    </row>
    <row r="876" spans="2:6" x14ac:dyDescent="0.2">
      <c r="B876" s="20"/>
      <c r="F876" s="20"/>
    </row>
    <row r="877" spans="2:6" x14ac:dyDescent="0.2">
      <c r="B877" s="20"/>
      <c r="F877" s="20"/>
    </row>
    <row r="878" spans="2:6" x14ac:dyDescent="0.2">
      <c r="B878" s="20"/>
      <c r="F878" s="20"/>
    </row>
    <row r="879" spans="2:6" x14ac:dyDescent="0.2">
      <c r="B879" s="20"/>
      <c r="F879" s="20"/>
    </row>
    <row r="880" spans="2:6" x14ac:dyDescent="0.2">
      <c r="B880" s="20"/>
      <c r="F880" s="20"/>
    </row>
    <row r="881" spans="2:6" x14ac:dyDescent="0.2">
      <c r="B881" s="20"/>
      <c r="F881" s="20"/>
    </row>
    <row r="882" spans="2:6" x14ac:dyDescent="0.2">
      <c r="B882" s="20"/>
      <c r="F882" s="20"/>
    </row>
    <row r="883" spans="2:6" x14ac:dyDescent="0.2">
      <c r="B883" s="20"/>
      <c r="F883" s="20"/>
    </row>
    <row r="884" spans="2:6" x14ac:dyDescent="0.2">
      <c r="B884" s="20"/>
      <c r="F884" s="20"/>
    </row>
    <row r="885" spans="2:6" x14ac:dyDescent="0.2">
      <c r="B885" s="20"/>
      <c r="F885" s="20"/>
    </row>
    <row r="886" spans="2:6" x14ac:dyDescent="0.2">
      <c r="B886" s="20"/>
      <c r="F886" s="20"/>
    </row>
    <row r="887" spans="2:6" x14ac:dyDescent="0.2">
      <c r="B887" s="20"/>
      <c r="F887" s="20"/>
    </row>
    <row r="888" spans="2:6" x14ac:dyDescent="0.2">
      <c r="B888" s="20"/>
      <c r="F888" s="20"/>
    </row>
    <row r="889" spans="2:6" x14ac:dyDescent="0.2">
      <c r="B889" s="20"/>
      <c r="F889" s="20"/>
    </row>
    <row r="890" spans="2:6" x14ac:dyDescent="0.2">
      <c r="B890" s="20"/>
      <c r="F890" s="20"/>
    </row>
    <row r="891" spans="2:6" x14ac:dyDescent="0.2">
      <c r="B891" s="20"/>
      <c r="F891" s="20"/>
    </row>
    <row r="892" spans="2:6" x14ac:dyDescent="0.2">
      <c r="B892" s="20"/>
      <c r="F892" s="20"/>
    </row>
    <row r="893" spans="2:6" x14ac:dyDescent="0.2">
      <c r="B893" s="20"/>
      <c r="F893" s="20"/>
    </row>
    <row r="894" spans="2:6" x14ac:dyDescent="0.2">
      <c r="B894" s="20"/>
      <c r="F894" s="20"/>
    </row>
    <row r="895" spans="2:6" x14ac:dyDescent="0.2">
      <c r="B895" s="20"/>
      <c r="F895" s="20"/>
    </row>
    <row r="896" spans="2:6" x14ac:dyDescent="0.2">
      <c r="B896" s="20"/>
      <c r="F896" s="20"/>
    </row>
    <row r="897" spans="2:6" x14ac:dyDescent="0.2">
      <c r="B897" s="20"/>
      <c r="F897" s="20"/>
    </row>
    <row r="898" spans="2:6" x14ac:dyDescent="0.2">
      <c r="B898" s="20"/>
      <c r="F898" s="20"/>
    </row>
    <row r="899" spans="2:6" x14ac:dyDescent="0.2">
      <c r="B899" s="20"/>
      <c r="F899" s="20"/>
    </row>
    <row r="900" spans="2:6" x14ac:dyDescent="0.2">
      <c r="B900" s="20"/>
      <c r="F900" s="20"/>
    </row>
    <row r="901" spans="2:6" x14ac:dyDescent="0.2">
      <c r="B901" s="20"/>
      <c r="F901" s="20"/>
    </row>
    <row r="902" spans="2:6" x14ac:dyDescent="0.2">
      <c r="B902" s="20"/>
      <c r="F902" s="20"/>
    </row>
    <row r="903" spans="2:6" x14ac:dyDescent="0.2">
      <c r="B903" s="20"/>
      <c r="F903" s="20"/>
    </row>
    <row r="904" spans="2:6" x14ac:dyDescent="0.2">
      <c r="B904" s="20"/>
      <c r="F904" s="20"/>
    </row>
    <row r="905" spans="2:6" x14ac:dyDescent="0.2">
      <c r="B905" s="20"/>
      <c r="F905" s="20"/>
    </row>
    <row r="906" spans="2:6" x14ac:dyDescent="0.2">
      <c r="B906" s="20"/>
      <c r="F906" s="20"/>
    </row>
    <row r="907" spans="2:6" x14ac:dyDescent="0.2">
      <c r="B907" s="20"/>
      <c r="F907" s="20"/>
    </row>
    <row r="908" spans="2:6" x14ac:dyDescent="0.2">
      <c r="B908" s="20"/>
      <c r="F908" s="20"/>
    </row>
    <row r="909" spans="2:6" x14ac:dyDescent="0.2">
      <c r="B909" s="20"/>
      <c r="F909" s="20"/>
    </row>
    <row r="910" spans="2:6" x14ac:dyDescent="0.2">
      <c r="B910" s="20"/>
      <c r="F910" s="20"/>
    </row>
    <row r="911" spans="2:6" x14ac:dyDescent="0.2">
      <c r="B911" s="20"/>
      <c r="F911" s="20"/>
    </row>
    <row r="912" spans="2:6" x14ac:dyDescent="0.2">
      <c r="B912" s="20"/>
      <c r="F912" s="20"/>
    </row>
    <row r="913" spans="2:6" x14ac:dyDescent="0.2">
      <c r="B913" s="20"/>
      <c r="F913" s="20"/>
    </row>
    <row r="914" spans="2:6" x14ac:dyDescent="0.2">
      <c r="B914" s="20"/>
      <c r="F914" s="20"/>
    </row>
    <row r="915" spans="2:6" x14ac:dyDescent="0.2">
      <c r="B915" s="20"/>
      <c r="F915" s="20"/>
    </row>
    <row r="916" spans="2:6" x14ac:dyDescent="0.2">
      <c r="B916" s="20"/>
      <c r="F916" s="20"/>
    </row>
    <row r="917" spans="2:6" x14ac:dyDescent="0.2">
      <c r="B917" s="20"/>
      <c r="F917" s="20"/>
    </row>
    <row r="918" spans="2:6" x14ac:dyDescent="0.2">
      <c r="B918" s="20"/>
      <c r="F918" s="20"/>
    </row>
    <row r="919" spans="2:6" x14ac:dyDescent="0.2">
      <c r="B919" s="20"/>
      <c r="F919" s="20"/>
    </row>
    <row r="920" spans="2:6" x14ac:dyDescent="0.2">
      <c r="B920" s="20"/>
      <c r="F920" s="20"/>
    </row>
    <row r="921" spans="2:6" x14ac:dyDescent="0.2">
      <c r="B921" s="20"/>
      <c r="F921" s="20"/>
    </row>
    <row r="922" spans="2:6" x14ac:dyDescent="0.2">
      <c r="B922" s="20"/>
      <c r="F922" s="20"/>
    </row>
    <row r="923" spans="2:6" x14ac:dyDescent="0.2">
      <c r="B923" s="20"/>
      <c r="F923" s="20"/>
    </row>
    <row r="924" spans="2:6" x14ac:dyDescent="0.2">
      <c r="B924" s="20"/>
      <c r="F924" s="20"/>
    </row>
    <row r="925" spans="2:6" x14ac:dyDescent="0.2">
      <c r="B925" s="20"/>
      <c r="F925" s="20"/>
    </row>
    <row r="926" spans="2:6" x14ac:dyDescent="0.2">
      <c r="B926" s="20"/>
      <c r="F926" s="20"/>
    </row>
    <row r="927" spans="2:6" x14ac:dyDescent="0.2">
      <c r="B927" s="20"/>
      <c r="F927" s="20"/>
    </row>
    <row r="928" spans="2:6" x14ac:dyDescent="0.2">
      <c r="B928" s="20"/>
      <c r="F928" s="20"/>
    </row>
    <row r="929" spans="2:6" x14ac:dyDescent="0.2">
      <c r="B929" s="20"/>
      <c r="F929" s="20"/>
    </row>
    <row r="930" spans="2:6" x14ac:dyDescent="0.2">
      <c r="B930" s="20"/>
      <c r="F930" s="20"/>
    </row>
    <row r="931" spans="2:6" x14ac:dyDescent="0.2">
      <c r="B931" s="20"/>
      <c r="F931" s="20"/>
    </row>
    <row r="932" spans="2:6" x14ac:dyDescent="0.2">
      <c r="B932" s="20"/>
      <c r="F932" s="20"/>
    </row>
    <row r="933" spans="2:6" x14ac:dyDescent="0.2">
      <c r="B933" s="20"/>
      <c r="F933" s="20"/>
    </row>
    <row r="934" spans="2:6" x14ac:dyDescent="0.2">
      <c r="B934" s="20"/>
      <c r="F934" s="20"/>
    </row>
    <row r="935" spans="2:6" x14ac:dyDescent="0.2">
      <c r="B935" s="20"/>
      <c r="F935" s="20"/>
    </row>
    <row r="936" spans="2:6" x14ac:dyDescent="0.2">
      <c r="B936" s="20"/>
      <c r="F936" s="20"/>
    </row>
    <row r="937" spans="2:6" x14ac:dyDescent="0.2">
      <c r="B937" s="20"/>
      <c r="F937" s="20"/>
    </row>
    <row r="938" spans="2:6" x14ac:dyDescent="0.2">
      <c r="B938" s="20"/>
      <c r="F938" s="20"/>
    </row>
    <row r="939" spans="2:6" x14ac:dyDescent="0.2">
      <c r="B939" s="20"/>
      <c r="F939" s="20"/>
    </row>
    <row r="940" spans="2:6" x14ac:dyDescent="0.2">
      <c r="B940" s="20"/>
      <c r="F940" s="20"/>
    </row>
    <row r="941" spans="2:6" x14ac:dyDescent="0.2">
      <c r="B941" s="20"/>
      <c r="F941" s="20"/>
    </row>
    <row r="942" spans="2:6" x14ac:dyDescent="0.2">
      <c r="B942" s="20"/>
      <c r="F942" s="20"/>
    </row>
    <row r="943" spans="2:6" x14ac:dyDescent="0.2">
      <c r="B943" s="20"/>
      <c r="F943" s="20"/>
    </row>
    <row r="944" spans="2:6" x14ac:dyDescent="0.2">
      <c r="B944" s="20"/>
      <c r="F944" s="20"/>
    </row>
    <row r="945" spans="2:6" x14ac:dyDescent="0.2">
      <c r="B945" s="20"/>
      <c r="F945" s="20"/>
    </row>
    <row r="946" spans="2:6" x14ac:dyDescent="0.2">
      <c r="B946" s="20"/>
      <c r="F946" s="20"/>
    </row>
    <row r="947" spans="2:6" x14ac:dyDescent="0.2">
      <c r="B947" s="20"/>
      <c r="F947" s="20"/>
    </row>
    <row r="948" spans="2:6" x14ac:dyDescent="0.2">
      <c r="B948" s="20"/>
      <c r="F948" s="20"/>
    </row>
    <row r="949" spans="2:6" x14ac:dyDescent="0.2">
      <c r="B949" s="20"/>
      <c r="F949" s="20"/>
    </row>
    <row r="950" spans="2:6" x14ac:dyDescent="0.2">
      <c r="B950" s="20"/>
      <c r="F950" s="20"/>
    </row>
    <row r="951" spans="2:6" x14ac:dyDescent="0.2">
      <c r="B951" s="20"/>
      <c r="F951" s="20"/>
    </row>
    <row r="952" spans="2:6" x14ac:dyDescent="0.2">
      <c r="B952" s="20"/>
      <c r="F952" s="20"/>
    </row>
    <row r="953" spans="2:6" x14ac:dyDescent="0.2">
      <c r="B953" s="20"/>
      <c r="F953" s="20"/>
    </row>
    <row r="954" spans="2:6" x14ac:dyDescent="0.2">
      <c r="B954" s="20"/>
      <c r="F954" s="20"/>
    </row>
    <row r="955" spans="2:6" x14ac:dyDescent="0.2">
      <c r="B955" s="20"/>
      <c r="F955" s="20"/>
    </row>
    <row r="956" spans="2:6" x14ac:dyDescent="0.2">
      <c r="B956" s="20"/>
      <c r="F956" s="20"/>
    </row>
    <row r="957" spans="2:6" x14ac:dyDescent="0.2">
      <c r="B957" s="20"/>
      <c r="F957" s="20"/>
    </row>
    <row r="958" spans="2:6" x14ac:dyDescent="0.2">
      <c r="B958" s="20"/>
      <c r="F958" s="20"/>
    </row>
    <row r="959" spans="2:6" x14ac:dyDescent="0.2">
      <c r="B959" s="20"/>
      <c r="F959" s="20"/>
    </row>
    <row r="960" spans="2:6" x14ac:dyDescent="0.2">
      <c r="B960" s="20"/>
      <c r="F960" s="20"/>
    </row>
    <row r="961" spans="2:6" x14ac:dyDescent="0.2">
      <c r="B961" s="20"/>
      <c r="F961" s="20"/>
    </row>
    <row r="962" spans="2:6" x14ac:dyDescent="0.2">
      <c r="B962" s="20"/>
      <c r="F962" s="20"/>
    </row>
    <row r="963" spans="2:6" x14ac:dyDescent="0.2">
      <c r="B963" s="20"/>
      <c r="F963" s="20"/>
    </row>
    <row r="964" spans="2:6" x14ac:dyDescent="0.2">
      <c r="B964" s="20"/>
      <c r="F964" s="20"/>
    </row>
    <row r="965" spans="2:6" x14ac:dyDescent="0.2">
      <c r="B965" s="20"/>
      <c r="F965" s="20"/>
    </row>
    <row r="966" spans="2:6" x14ac:dyDescent="0.2">
      <c r="B966" s="20"/>
      <c r="F966" s="20"/>
    </row>
    <row r="967" spans="2:6" x14ac:dyDescent="0.2">
      <c r="B967" s="20"/>
      <c r="F967" s="20"/>
    </row>
    <row r="968" spans="2:6" x14ac:dyDescent="0.2">
      <c r="B968" s="20"/>
      <c r="F968" s="20"/>
    </row>
    <row r="969" spans="2:6" x14ac:dyDescent="0.2">
      <c r="B969" s="20"/>
      <c r="F969" s="20"/>
    </row>
    <row r="970" spans="2:6" x14ac:dyDescent="0.2">
      <c r="B970" s="20"/>
      <c r="F970" s="20"/>
    </row>
    <row r="971" spans="2:6" x14ac:dyDescent="0.2">
      <c r="B971" s="20"/>
      <c r="F971" s="20"/>
    </row>
    <row r="972" spans="2:6" x14ac:dyDescent="0.2">
      <c r="B972" s="20"/>
      <c r="F972" s="20"/>
    </row>
    <row r="973" spans="2:6" x14ac:dyDescent="0.2">
      <c r="B973" s="20"/>
      <c r="F973" s="20"/>
    </row>
    <row r="974" spans="2:6" x14ac:dyDescent="0.2">
      <c r="B974" s="20"/>
      <c r="F974" s="20"/>
    </row>
    <row r="975" spans="2:6" x14ac:dyDescent="0.2">
      <c r="B975" s="20"/>
      <c r="F975" s="20"/>
    </row>
    <row r="976" spans="2:6" x14ac:dyDescent="0.2">
      <c r="B976" s="20"/>
      <c r="F976" s="20"/>
    </row>
    <row r="977" spans="2:6" x14ac:dyDescent="0.2">
      <c r="B977" s="20"/>
      <c r="F977" s="20"/>
    </row>
    <row r="978" spans="2:6" x14ac:dyDescent="0.2">
      <c r="B978" s="20"/>
      <c r="F978" s="20"/>
    </row>
    <row r="979" spans="2:6" x14ac:dyDescent="0.2">
      <c r="B979" s="20"/>
      <c r="F979" s="20"/>
    </row>
    <row r="980" spans="2:6" x14ac:dyDescent="0.2">
      <c r="B980" s="20"/>
      <c r="F980" s="20"/>
    </row>
    <row r="981" spans="2:6" x14ac:dyDescent="0.2">
      <c r="B981" s="20"/>
      <c r="F981" s="20"/>
    </row>
    <row r="982" spans="2:6" x14ac:dyDescent="0.2">
      <c r="B982" s="20"/>
      <c r="F982" s="20"/>
    </row>
    <row r="983" spans="2:6" x14ac:dyDescent="0.2">
      <c r="B983" s="20"/>
      <c r="F983" s="20"/>
    </row>
    <row r="984" spans="2:6" x14ac:dyDescent="0.2">
      <c r="B984" s="20"/>
      <c r="F984" s="20"/>
    </row>
    <row r="985" spans="2:6" x14ac:dyDescent="0.2">
      <c r="B985" s="20"/>
      <c r="F985" s="20"/>
    </row>
    <row r="986" spans="2:6" x14ac:dyDescent="0.2">
      <c r="B986" s="20"/>
      <c r="F986" s="20"/>
    </row>
    <row r="987" spans="2:6" x14ac:dyDescent="0.2">
      <c r="B987" s="20"/>
      <c r="F987" s="20"/>
    </row>
    <row r="988" spans="2:6" x14ac:dyDescent="0.2">
      <c r="B988" s="20"/>
      <c r="F988" s="20"/>
    </row>
    <row r="989" spans="2:6" x14ac:dyDescent="0.2">
      <c r="B989" s="20"/>
      <c r="F989" s="20"/>
    </row>
    <row r="990" spans="2:6" x14ac:dyDescent="0.2">
      <c r="B990" s="20"/>
      <c r="F990" s="20"/>
    </row>
    <row r="991" spans="2:6" x14ac:dyDescent="0.2">
      <c r="B991" s="20"/>
      <c r="F991" s="20"/>
    </row>
    <row r="992" spans="2:6" x14ac:dyDescent="0.2">
      <c r="B992" s="20"/>
      <c r="F992" s="20"/>
    </row>
    <row r="993" spans="2:6" x14ac:dyDescent="0.2">
      <c r="B993" s="20"/>
      <c r="F993" s="20"/>
    </row>
    <row r="994" spans="2:6" x14ac:dyDescent="0.2">
      <c r="B994" s="20"/>
      <c r="F994" s="20"/>
    </row>
    <row r="995" spans="2:6" x14ac:dyDescent="0.2">
      <c r="B995" s="20"/>
      <c r="F995" s="20"/>
    </row>
    <row r="996" spans="2:6" x14ac:dyDescent="0.2">
      <c r="B996" s="20"/>
      <c r="F996" s="20"/>
    </row>
    <row r="997" spans="2:6" x14ac:dyDescent="0.2">
      <c r="B997" s="20"/>
      <c r="F997" s="20"/>
    </row>
    <row r="998" spans="2:6" x14ac:dyDescent="0.2">
      <c r="B998" s="20"/>
      <c r="F998" s="20"/>
    </row>
    <row r="999" spans="2:6" x14ac:dyDescent="0.2">
      <c r="B999" s="20"/>
      <c r="F999" s="20"/>
    </row>
    <row r="1000" spans="2:6" x14ac:dyDescent="0.2">
      <c r="B1000" s="20"/>
      <c r="F1000" s="20"/>
    </row>
    <row r="1001" spans="2:6" x14ac:dyDescent="0.2">
      <c r="B1001" s="20"/>
      <c r="F1001" s="20"/>
    </row>
    <row r="1002" spans="2:6" x14ac:dyDescent="0.2">
      <c r="B1002" s="20"/>
      <c r="F1002" s="20"/>
    </row>
    <row r="1003" spans="2:6" x14ac:dyDescent="0.2">
      <c r="B1003" s="20"/>
      <c r="F1003" s="20"/>
    </row>
    <row r="1004" spans="2:6" x14ac:dyDescent="0.2">
      <c r="B1004" s="20"/>
      <c r="F1004" s="20"/>
    </row>
    <row r="1005" spans="2:6" x14ac:dyDescent="0.2">
      <c r="B1005" s="20"/>
      <c r="F1005" s="20"/>
    </row>
    <row r="1006" spans="2:6" x14ac:dyDescent="0.2">
      <c r="B1006" s="20"/>
      <c r="F1006" s="20"/>
    </row>
    <row r="1007" spans="2:6" x14ac:dyDescent="0.2">
      <c r="B1007" s="20"/>
      <c r="F1007" s="20"/>
    </row>
    <row r="1008" spans="2:6" x14ac:dyDescent="0.2">
      <c r="B1008" s="20"/>
      <c r="F1008" s="20"/>
    </row>
    <row r="1009" spans="2:6" x14ac:dyDescent="0.2">
      <c r="B1009" s="20"/>
      <c r="F1009" s="20"/>
    </row>
    <row r="1010" spans="2:6" x14ac:dyDescent="0.2">
      <c r="B1010" s="20"/>
      <c r="F1010" s="20"/>
    </row>
    <row r="1011" spans="2:6" x14ac:dyDescent="0.2">
      <c r="B1011" s="20"/>
      <c r="F1011" s="20"/>
    </row>
    <row r="1012" spans="2:6" x14ac:dyDescent="0.2">
      <c r="B1012" s="20"/>
      <c r="F1012" s="20"/>
    </row>
    <row r="1013" spans="2:6" x14ac:dyDescent="0.2">
      <c r="B1013" s="20"/>
      <c r="F1013" s="20"/>
    </row>
    <row r="1014" spans="2:6" x14ac:dyDescent="0.2">
      <c r="B1014" s="20"/>
      <c r="F1014" s="20"/>
    </row>
    <row r="1015" spans="2:6" x14ac:dyDescent="0.2">
      <c r="B1015" s="20"/>
      <c r="F1015" s="20"/>
    </row>
    <row r="1016" spans="2:6" x14ac:dyDescent="0.2">
      <c r="B1016" s="20"/>
      <c r="F1016" s="20"/>
    </row>
    <row r="1017" spans="2:6" x14ac:dyDescent="0.2">
      <c r="B1017" s="20"/>
      <c r="F1017" s="20"/>
    </row>
    <row r="1018" spans="2:6" x14ac:dyDescent="0.2">
      <c r="B1018" s="20"/>
      <c r="F1018" s="20"/>
    </row>
    <row r="1019" spans="2:6" x14ac:dyDescent="0.2">
      <c r="B1019" s="20"/>
      <c r="F1019" s="20"/>
    </row>
    <row r="1020" spans="2:6" x14ac:dyDescent="0.2">
      <c r="B1020" s="20"/>
      <c r="F1020" s="20"/>
    </row>
    <row r="1021" spans="2:6" x14ac:dyDescent="0.2">
      <c r="B1021" s="20"/>
      <c r="F1021" s="20"/>
    </row>
    <row r="1022" spans="2:6" x14ac:dyDescent="0.2">
      <c r="B1022" s="20"/>
      <c r="F1022" s="20"/>
    </row>
    <row r="1023" spans="2:6" x14ac:dyDescent="0.2">
      <c r="B1023" s="20"/>
      <c r="F1023" s="20"/>
    </row>
    <row r="1024" spans="2:6" x14ac:dyDescent="0.2">
      <c r="B1024" s="20"/>
      <c r="F1024" s="20"/>
    </row>
    <row r="1025" spans="2:6" x14ac:dyDescent="0.2">
      <c r="B1025" s="20"/>
      <c r="F1025" s="20"/>
    </row>
    <row r="1026" spans="2:6" x14ac:dyDescent="0.2">
      <c r="B1026" s="20"/>
      <c r="F1026" s="20"/>
    </row>
    <row r="1027" spans="2:6" x14ac:dyDescent="0.2">
      <c r="B1027" s="20"/>
      <c r="F1027" s="20"/>
    </row>
    <row r="1028" spans="2:6" x14ac:dyDescent="0.2">
      <c r="B1028" s="20"/>
      <c r="F1028" s="20"/>
    </row>
    <row r="1029" spans="2:6" x14ac:dyDescent="0.2">
      <c r="B1029" s="20"/>
      <c r="F1029" s="20"/>
    </row>
    <row r="1030" spans="2:6" x14ac:dyDescent="0.2">
      <c r="B1030" s="20"/>
      <c r="F1030" s="20"/>
    </row>
    <row r="1031" spans="2:6" x14ac:dyDescent="0.2">
      <c r="B1031" s="20"/>
      <c r="F1031" s="20"/>
    </row>
    <row r="1032" spans="2:6" x14ac:dyDescent="0.2">
      <c r="B1032" s="20"/>
      <c r="F1032" s="20"/>
    </row>
    <row r="1033" spans="2:6" x14ac:dyDescent="0.2">
      <c r="B1033" s="20"/>
      <c r="F1033" s="20"/>
    </row>
    <row r="1034" spans="2:6" x14ac:dyDescent="0.2">
      <c r="B1034" s="20"/>
      <c r="F1034" s="20"/>
    </row>
    <row r="1035" spans="2:6" x14ac:dyDescent="0.2">
      <c r="B1035" s="20"/>
      <c r="F1035" s="20"/>
    </row>
    <row r="1036" spans="2:6" x14ac:dyDescent="0.2">
      <c r="B1036" s="20"/>
      <c r="F1036" s="20"/>
    </row>
    <row r="1037" spans="2:6" x14ac:dyDescent="0.2">
      <c r="B1037" s="20"/>
      <c r="F1037" s="20"/>
    </row>
    <row r="1038" spans="2:6" x14ac:dyDescent="0.2">
      <c r="B1038" s="20"/>
      <c r="F1038" s="20"/>
    </row>
    <row r="1039" spans="2:6" x14ac:dyDescent="0.2">
      <c r="B1039" s="20"/>
      <c r="F1039" s="20"/>
    </row>
    <row r="1040" spans="2:6" x14ac:dyDescent="0.2">
      <c r="B1040" s="20"/>
      <c r="F1040" s="20"/>
    </row>
    <row r="1041" spans="2:6" x14ac:dyDescent="0.2">
      <c r="B1041" s="20"/>
      <c r="F1041" s="20"/>
    </row>
    <row r="1042" spans="2:6" x14ac:dyDescent="0.2">
      <c r="B1042" s="20"/>
      <c r="F1042" s="20"/>
    </row>
    <row r="1043" spans="2:6" x14ac:dyDescent="0.2">
      <c r="B1043" s="20"/>
      <c r="F1043" s="20"/>
    </row>
    <row r="1044" spans="2:6" x14ac:dyDescent="0.2">
      <c r="B1044" s="20"/>
      <c r="F1044" s="20"/>
    </row>
    <row r="1045" spans="2:6" x14ac:dyDescent="0.2">
      <c r="B1045" s="20"/>
      <c r="F1045" s="20"/>
    </row>
    <row r="1046" spans="2:6" x14ac:dyDescent="0.2">
      <c r="B1046" s="20"/>
      <c r="F1046" s="20"/>
    </row>
    <row r="1047" spans="2:6" x14ac:dyDescent="0.2">
      <c r="B1047" s="20"/>
      <c r="F1047" s="20"/>
    </row>
    <row r="1048" spans="2:6" x14ac:dyDescent="0.2">
      <c r="B1048" s="20"/>
      <c r="F1048" s="20"/>
    </row>
    <row r="1049" spans="2:6" x14ac:dyDescent="0.2">
      <c r="B1049" s="20"/>
      <c r="F1049" s="20"/>
    </row>
    <row r="1050" spans="2:6" x14ac:dyDescent="0.2">
      <c r="B1050" s="20"/>
      <c r="F1050" s="20"/>
    </row>
    <row r="1051" spans="2:6" x14ac:dyDescent="0.2">
      <c r="B1051" s="20"/>
      <c r="F1051" s="20"/>
    </row>
    <row r="1052" spans="2:6" x14ac:dyDescent="0.2">
      <c r="B1052" s="20"/>
      <c r="F1052" s="20"/>
    </row>
    <row r="1053" spans="2:6" x14ac:dyDescent="0.2">
      <c r="B1053" s="20"/>
      <c r="F1053" s="20"/>
    </row>
    <row r="1054" spans="2:6" x14ac:dyDescent="0.2">
      <c r="B1054" s="20"/>
      <c r="F1054" s="20"/>
    </row>
    <row r="1055" spans="2:6" x14ac:dyDescent="0.2">
      <c r="B1055" s="20"/>
      <c r="F1055" s="20"/>
    </row>
    <row r="1056" spans="2:6" x14ac:dyDescent="0.2">
      <c r="B1056" s="20"/>
      <c r="F1056" s="20"/>
    </row>
    <row r="1057" spans="2:6" x14ac:dyDescent="0.2">
      <c r="B1057" s="20"/>
      <c r="F1057" s="20"/>
    </row>
    <row r="1058" spans="2:6" x14ac:dyDescent="0.2">
      <c r="B1058" s="20"/>
      <c r="F1058" s="20"/>
    </row>
    <row r="1059" spans="2:6" x14ac:dyDescent="0.2">
      <c r="B1059" s="20"/>
      <c r="F1059" s="20"/>
    </row>
    <row r="1060" spans="2:6" x14ac:dyDescent="0.2">
      <c r="B1060" s="20"/>
      <c r="F1060" s="20"/>
    </row>
    <row r="1061" spans="2:6" x14ac:dyDescent="0.2">
      <c r="B1061" s="20"/>
      <c r="F1061" s="20"/>
    </row>
    <row r="1062" spans="2:6" x14ac:dyDescent="0.2">
      <c r="B1062" s="20"/>
      <c r="F1062" s="20"/>
    </row>
    <row r="1063" spans="2:6" x14ac:dyDescent="0.2">
      <c r="B1063" s="20"/>
      <c r="F1063" s="20"/>
    </row>
    <row r="1064" spans="2:6" x14ac:dyDescent="0.2">
      <c r="B1064" s="20"/>
      <c r="F1064" s="20"/>
    </row>
    <row r="1065" spans="2:6" x14ac:dyDescent="0.2">
      <c r="B1065" s="20"/>
      <c r="F1065" s="20"/>
    </row>
    <row r="1066" spans="2:6" x14ac:dyDescent="0.2">
      <c r="B1066" s="20"/>
      <c r="F1066" s="20"/>
    </row>
    <row r="1067" spans="2:6" x14ac:dyDescent="0.2">
      <c r="B1067" s="20"/>
      <c r="F1067" s="20"/>
    </row>
    <row r="1068" spans="2:6" x14ac:dyDescent="0.2">
      <c r="B1068" s="20"/>
      <c r="F1068" s="20"/>
    </row>
    <row r="1069" spans="2:6" x14ac:dyDescent="0.2">
      <c r="B1069" s="20"/>
      <c r="F1069" s="20"/>
    </row>
    <row r="1070" spans="2:6" x14ac:dyDescent="0.2">
      <c r="B1070" s="20"/>
      <c r="F1070" s="20"/>
    </row>
    <row r="1071" spans="2:6" x14ac:dyDescent="0.2">
      <c r="B1071" s="20"/>
      <c r="F1071" s="20"/>
    </row>
    <row r="1072" spans="2:6" x14ac:dyDescent="0.2">
      <c r="B1072" s="20"/>
      <c r="F1072" s="20"/>
    </row>
    <row r="1073" spans="2:6" x14ac:dyDescent="0.2">
      <c r="B1073" s="20"/>
      <c r="F1073" s="20"/>
    </row>
    <row r="1074" spans="2:6" x14ac:dyDescent="0.2">
      <c r="B1074" s="20"/>
      <c r="F1074" s="20"/>
    </row>
    <row r="1075" spans="2:6" x14ac:dyDescent="0.2">
      <c r="B1075" s="20"/>
      <c r="F1075" s="20"/>
    </row>
    <row r="1076" spans="2:6" x14ac:dyDescent="0.2">
      <c r="B1076" s="20"/>
      <c r="F1076" s="20"/>
    </row>
    <row r="1077" spans="2:6" x14ac:dyDescent="0.2">
      <c r="B1077" s="20"/>
      <c r="F1077" s="20"/>
    </row>
    <row r="1078" spans="2:6" x14ac:dyDescent="0.2">
      <c r="B1078" s="20"/>
      <c r="F1078" s="20"/>
    </row>
    <row r="1079" spans="2:6" x14ac:dyDescent="0.2">
      <c r="B1079" s="20"/>
      <c r="F1079" s="20"/>
    </row>
    <row r="1080" spans="2:6" x14ac:dyDescent="0.2">
      <c r="B1080" s="20"/>
      <c r="F1080" s="20"/>
    </row>
    <row r="1081" spans="2:6" x14ac:dyDescent="0.2">
      <c r="B1081" s="20"/>
      <c r="F1081" s="20"/>
    </row>
    <row r="1082" spans="2:6" x14ac:dyDescent="0.2">
      <c r="B1082" s="20"/>
      <c r="F1082" s="20"/>
    </row>
    <row r="1083" spans="2:6" x14ac:dyDescent="0.2">
      <c r="B1083" s="20"/>
      <c r="F1083" s="20"/>
    </row>
    <row r="1084" spans="2:6" x14ac:dyDescent="0.2">
      <c r="B1084" s="20"/>
      <c r="F1084" s="20"/>
    </row>
    <row r="1085" spans="2:6" x14ac:dyDescent="0.2">
      <c r="B1085" s="20"/>
      <c r="F1085" s="20"/>
    </row>
    <row r="1086" spans="2:6" x14ac:dyDescent="0.2">
      <c r="B1086" s="20"/>
      <c r="F1086" s="20"/>
    </row>
    <row r="1087" spans="2:6" x14ac:dyDescent="0.2">
      <c r="B1087" s="20"/>
      <c r="F1087" s="20"/>
    </row>
    <row r="1088" spans="2:6" x14ac:dyDescent="0.2">
      <c r="B1088" s="20"/>
      <c r="F1088" s="20"/>
    </row>
    <row r="1089" spans="2:6" x14ac:dyDescent="0.2">
      <c r="B1089" s="20"/>
      <c r="F1089" s="20"/>
    </row>
    <row r="1090" spans="2:6" x14ac:dyDescent="0.2">
      <c r="B1090" s="20"/>
      <c r="F1090" s="20"/>
    </row>
    <row r="1091" spans="2:6" x14ac:dyDescent="0.2">
      <c r="B1091" s="20"/>
      <c r="F1091" s="20"/>
    </row>
    <row r="1092" spans="2:6" x14ac:dyDescent="0.2">
      <c r="B1092" s="20"/>
      <c r="F1092" s="20"/>
    </row>
    <row r="1093" spans="2:6" x14ac:dyDescent="0.2">
      <c r="B1093" s="20"/>
      <c r="F1093" s="20"/>
    </row>
    <row r="1094" spans="2:6" x14ac:dyDescent="0.2">
      <c r="B1094" s="20"/>
      <c r="F1094" s="20"/>
    </row>
    <row r="1095" spans="2:6" x14ac:dyDescent="0.2">
      <c r="B1095" s="20"/>
      <c r="F1095" s="20"/>
    </row>
    <row r="1096" spans="2:6" x14ac:dyDescent="0.2">
      <c r="B1096" s="20"/>
      <c r="F1096" s="20"/>
    </row>
    <row r="1097" spans="2:6" x14ac:dyDescent="0.2">
      <c r="B1097" s="20"/>
      <c r="F1097" s="20"/>
    </row>
    <row r="1098" spans="2:6" x14ac:dyDescent="0.2">
      <c r="B1098" s="20"/>
      <c r="F1098" s="20"/>
    </row>
    <row r="1099" spans="2:6" x14ac:dyDescent="0.2">
      <c r="B1099" s="20"/>
      <c r="F1099" s="20"/>
    </row>
    <row r="1100" spans="2:6" x14ac:dyDescent="0.2">
      <c r="B1100" s="20"/>
      <c r="F1100" s="20"/>
    </row>
    <row r="1101" spans="2:6" x14ac:dyDescent="0.2">
      <c r="B1101" s="20"/>
      <c r="F1101" s="20"/>
    </row>
  </sheetData>
  <phoneticPr fontId="29" type="noConversion"/>
  <hyperlinks>
    <hyperlink ref="P21" r:id="rId1" display="http://www.bav-astro.de/sfs/BAVM_link.php?BAVMnr=39" xr:uid="{00000000-0004-0000-0600-000000000000}"/>
    <hyperlink ref="P22" r:id="rId2" display="http://www.bav-astro.de/sfs/BAVM_link.php?BAVMnr=39" xr:uid="{00000000-0004-0000-0600-000001000000}"/>
    <hyperlink ref="P23" r:id="rId3" display="http://www.bav-astro.de/sfs/BAVM_link.php?BAVMnr=39" xr:uid="{00000000-0004-0000-0600-000002000000}"/>
    <hyperlink ref="P24" r:id="rId4" display="http://www.bav-astro.de/sfs/BAVM_link.php?BAVMnr=39" xr:uid="{00000000-0004-0000-0600-000003000000}"/>
    <hyperlink ref="P25" r:id="rId5" display="http://www.bav-astro.de/sfs/BAVM_link.php?BAVMnr=39" xr:uid="{00000000-0004-0000-0600-000004000000}"/>
    <hyperlink ref="P26" r:id="rId6" display="http://www.bav-astro.de/sfs/BAVM_link.php?BAVMnr=56" xr:uid="{00000000-0004-0000-0600-000005000000}"/>
    <hyperlink ref="P27" r:id="rId7" display="http://www.bav-astro.de/sfs/BAVM_link.php?BAVMnr=56" xr:uid="{00000000-0004-0000-0600-000006000000}"/>
    <hyperlink ref="P49" r:id="rId8" display="http://www.bav-astro.de/sfs/BAVM_link.php?BAVMnr=60" xr:uid="{00000000-0004-0000-0600-000007000000}"/>
    <hyperlink ref="P50" r:id="rId9" display="http://www.bav-astro.de/sfs/BAVM_link.php?BAVMnr=60" xr:uid="{00000000-0004-0000-0600-000008000000}"/>
    <hyperlink ref="P57" r:id="rId10" display="http://www.bav-astro.de/sfs/BAVM_link.php?BAVMnr=62" xr:uid="{00000000-0004-0000-0600-000009000000}"/>
    <hyperlink ref="P58" r:id="rId11" display="http://www.bav-astro.de/sfs/BAVM_link.php?BAVMnr=62" xr:uid="{00000000-0004-0000-0600-00000A000000}"/>
    <hyperlink ref="P60" r:id="rId12" display="http://www.bav-astro.de/sfs/BAVM_link.php?BAVMnr=80" xr:uid="{00000000-0004-0000-0600-00000B000000}"/>
    <hyperlink ref="P61" r:id="rId13" display="http://www.bav-astro.de/sfs/BAVM_link.php?BAVMnr=80" xr:uid="{00000000-0004-0000-0600-00000C000000}"/>
    <hyperlink ref="P72" r:id="rId14" display="http://www.bav-astro.de/sfs/BAVM_link.php?BAVMnr=132" xr:uid="{00000000-0004-0000-0600-00000D000000}"/>
    <hyperlink ref="P151" r:id="rId15" display="http://www.konkoly.hu/cgi-bin/IBVS?5040" xr:uid="{00000000-0004-0000-0600-00000E000000}"/>
    <hyperlink ref="P152" r:id="rId16" display="http://www.konkoly.hu/cgi-bin/IBVS?5040" xr:uid="{00000000-0004-0000-0600-00000F000000}"/>
    <hyperlink ref="P73" r:id="rId17" display="http://www.bav-astro.de/sfs/BAVM_link.php?BAVMnr=152" xr:uid="{00000000-0004-0000-0600-000010000000}"/>
    <hyperlink ref="P153" r:id="rId18" display="http://www.konkoly.hu/cgi-bin/IBVS?5224" xr:uid="{00000000-0004-0000-0600-000011000000}"/>
    <hyperlink ref="P154" r:id="rId19" display="http://www.konkoly.hu/cgi-bin/IBVS?5224" xr:uid="{00000000-0004-0000-0600-000012000000}"/>
    <hyperlink ref="P74" r:id="rId20" display="http://www.konkoly.hu/cgi-bin/IBVS?5056" xr:uid="{00000000-0004-0000-0600-000013000000}"/>
    <hyperlink ref="P75" r:id="rId21" display="http://www.bav-astro.de/sfs/BAVM_link.php?BAVMnr=152" xr:uid="{00000000-0004-0000-0600-000014000000}"/>
    <hyperlink ref="P76" r:id="rId22" display="http://www.konkoly.hu/cgi-bin/IBVS?5341" xr:uid="{00000000-0004-0000-0600-000015000000}"/>
    <hyperlink ref="P77" r:id="rId23" display="http://www.konkoly.hu/cgi-bin/IBVS?5341" xr:uid="{00000000-0004-0000-0600-000016000000}"/>
    <hyperlink ref="P78" r:id="rId24" display="http://www.bav-astro.de/sfs/BAVM_link.php?BAVMnr=158" xr:uid="{00000000-0004-0000-0600-000017000000}"/>
    <hyperlink ref="P79" r:id="rId25" display="http://www.konkoly.hu/cgi-bin/IBVS?5668" xr:uid="{00000000-0004-0000-0600-000018000000}"/>
    <hyperlink ref="P80" r:id="rId26" display="http://www.konkoly.hu/cgi-bin/IBVS?5592" xr:uid="{00000000-0004-0000-0600-000019000000}"/>
    <hyperlink ref="P81" r:id="rId27" display="http://www.konkoly.hu/cgi-bin/IBVS?5694" xr:uid="{00000000-0004-0000-0600-00001A000000}"/>
    <hyperlink ref="P82" r:id="rId28" display="http://www.konkoly.hu/cgi-bin/IBVS?5690" xr:uid="{00000000-0004-0000-0600-00001B000000}"/>
    <hyperlink ref="P155" r:id="rId29" display="http://www.konkoly.hu/cgi-bin/IBVS?5694" xr:uid="{00000000-0004-0000-0600-00001C000000}"/>
    <hyperlink ref="P156" r:id="rId30" display="http://www.konkoly.hu/cgi-bin/IBVS?5694" xr:uid="{00000000-0004-0000-0600-00001D000000}"/>
    <hyperlink ref="P157" r:id="rId31" display="http://www.konkoly.hu/cgi-bin/IBVS?5694" xr:uid="{00000000-0004-0000-0600-00001E000000}"/>
    <hyperlink ref="P83" r:id="rId32" display="http://www.konkoly.hu/cgi-bin/IBVS?5694" xr:uid="{00000000-0004-0000-0600-00001F000000}"/>
    <hyperlink ref="P84" r:id="rId33" display="http://www.konkoly.hu/cgi-bin/IBVS?5694" xr:uid="{00000000-0004-0000-0600-000020000000}"/>
    <hyperlink ref="P158" r:id="rId34" display="http://www.konkoly.hu/cgi-bin/IBVS?5694" xr:uid="{00000000-0004-0000-0600-000021000000}"/>
    <hyperlink ref="P85" r:id="rId35" display="http://var.astro.cz/oejv/issues/oejv0074.pdf" xr:uid="{00000000-0004-0000-0600-000022000000}"/>
    <hyperlink ref="P86" r:id="rId36" display="http://var.astro.cz/oejv/issues/oejv0074.pdf" xr:uid="{00000000-0004-0000-0600-000023000000}"/>
    <hyperlink ref="P87" r:id="rId37" display="http://var.astro.cz/oejv/issues/oejv0074.pdf" xr:uid="{00000000-0004-0000-0600-000024000000}"/>
    <hyperlink ref="P88" r:id="rId38" display="http://www.konkoly.hu/cgi-bin/IBVS?5668" xr:uid="{00000000-0004-0000-0600-000025000000}"/>
    <hyperlink ref="P89" r:id="rId39" display="http://var.astro.cz/oejv/issues/oejv0074.pdf" xr:uid="{00000000-0004-0000-0600-000026000000}"/>
    <hyperlink ref="P90" r:id="rId40" display="http://var.astro.cz/oejv/issues/oejv0074.pdf" xr:uid="{00000000-0004-0000-0600-000027000000}"/>
    <hyperlink ref="P159" r:id="rId41" display="http://www.konkoly.hu/cgi-bin/IBVS?5694" xr:uid="{00000000-0004-0000-0600-000028000000}"/>
    <hyperlink ref="P91" r:id="rId42" display="http://var.astro.cz/oejv/issues/oejv0074.pdf" xr:uid="{00000000-0004-0000-0600-000029000000}"/>
    <hyperlink ref="P92" r:id="rId43" display="http://var.astro.cz/oejv/issues/oejv0074.pdf" xr:uid="{00000000-0004-0000-0600-00002A000000}"/>
    <hyperlink ref="P93" r:id="rId44" display="http://var.astro.cz/oejv/issues/oejv0074.pdf" xr:uid="{00000000-0004-0000-0600-00002B000000}"/>
    <hyperlink ref="P94" r:id="rId45" display="http://var.astro.cz/oejv/issues/oejv0074.pdf" xr:uid="{00000000-0004-0000-0600-00002C000000}"/>
    <hyperlink ref="P95" r:id="rId46" display="http://var.astro.cz/oejv/issues/oejv0074.pdf" xr:uid="{00000000-0004-0000-0600-00002D000000}"/>
    <hyperlink ref="P96" r:id="rId47" display="http://var.astro.cz/oejv/issues/oejv0074.pdf" xr:uid="{00000000-0004-0000-0600-00002E000000}"/>
    <hyperlink ref="P97" r:id="rId48" display="http://var.astro.cz/oejv/issues/oejv0074.pdf" xr:uid="{00000000-0004-0000-0600-00002F000000}"/>
    <hyperlink ref="P98" r:id="rId49" display="http://var.astro.cz/oejv/issues/oejv0074.pdf" xr:uid="{00000000-0004-0000-0600-000030000000}"/>
    <hyperlink ref="P99" r:id="rId50" display="http://www.konkoly.hu/cgi-bin/IBVS?5777" xr:uid="{00000000-0004-0000-0600-000031000000}"/>
    <hyperlink ref="P100" r:id="rId51" display="http://www.konkoly.hu/cgi-bin/IBVS?5777" xr:uid="{00000000-0004-0000-0600-000032000000}"/>
    <hyperlink ref="P101" r:id="rId52" display="http://www.konkoly.hu/cgi-bin/IBVS?5777" xr:uid="{00000000-0004-0000-0600-000033000000}"/>
    <hyperlink ref="P102" r:id="rId53" display="http://www.konkoly.hu/cgi-bin/IBVS?5777" xr:uid="{00000000-0004-0000-0600-000034000000}"/>
    <hyperlink ref="P103" r:id="rId54" display="http://www.konkoly.hu/cgi-bin/IBVS?5777" xr:uid="{00000000-0004-0000-0600-000035000000}"/>
    <hyperlink ref="P104" r:id="rId55" display="http://www.konkoly.hu/cgi-bin/IBVS?5777" xr:uid="{00000000-0004-0000-0600-000036000000}"/>
    <hyperlink ref="P105" r:id="rId56" display="http://www.konkoly.hu/cgi-bin/IBVS?5777" xr:uid="{00000000-0004-0000-0600-000037000000}"/>
    <hyperlink ref="P106" r:id="rId57" display="http://www.konkoly.hu/cgi-bin/IBVS?5777" xr:uid="{00000000-0004-0000-0600-000038000000}"/>
    <hyperlink ref="P107" r:id="rId58" display="http://www.konkoly.hu/cgi-bin/IBVS?5777" xr:uid="{00000000-0004-0000-0600-000039000000}"/>
    <hyperlink ref="P108" r:id="rId59" display="http://www.konkoly.hu/cgi-bin/IBVS?5777" xr:uid="{00000000-0004-0000-0600-00003A000000}"/>
    <hyperlink ref="P160" r:id="rId60" display="http://www.konkoly.hu/cgi-bin/IBVS?5806" xr:uid="{00000000-0004-0000-0600-00003B000000}"/>
    <hyperlink ref="P109" r:id="rId61" display="http://var.astro.cz/oejv/issues/oejv0074.pdf" xr:uid="{00000000-0004-0000-0600-00003C000000}"/>
    <hyperlink ref="P110" r:id="rId62" display="http://www.bav-astro.de/sfs/BAVM_link.php?BAVMnr=183" xr:uid="{00000000-0004-0000-0600-00003D000000}"/>
    <hyperlink ref="P111" r:id="rId63" display="http://www.bav-astro.de/sfs/BAVM_link.php?BAVMnr=183" xr:uid="{00000000-0004-0000-0600-00003E000000}"/>
    <hyperlink ref="P112" r:id="rId64" display="http://www.bav-astro.de/sfs/BAVM_link.php?BAVMnr=183" xr:uid="{00000000-0004-0000-0600-00003F000000}"/>
    <hyperlink ref="P161" r:id="rId65" display="http://www.konkoly.hu/cgi-bin/IBVS?5806" xr:uid="{00000000-0004-0000-0600-000040000000}"/>
    <hyperlink ref="P162" r:id="rId66" display="http://www.konkoly.hu/cgi-bin/IBVS?5806" xr:uid="{00000000-0004-0000-0600-000041000000}"/>
    <hyperlink ref="P114" r:id="rId67" display="http://www.konkoly.hu/cgi-bin/IBVS?5795" xr:uid="{00000000-0004-0000-0600-000042000000}"/>
    <hyperlink ref="P115" r:id="rId68" display="http://var.astro.cz/oejv/issues/oejv0074.pdf" xr:uid="{00000000-0004-0000-0600-000043000000}"/>
    <hyperlink ref="P116" r:id="rId69" display="http://www.konkoly.hu/cgi-bin/IBVS?5898" xr:uid="{00000000-0004-0000-0600-000044000000}"/>
    <hyperlink ref="P117" r:id="rId70" display="http://var.astro.cz/oejv/issues/oejv0094.pdf" xr:uid="{00000000-0004-0000-0600-000045000000}"/>
    <hyperlink ref="P118" r:id="rId71" display="http://www.bav-astro.de/sfs/BAVM_link.php?BAVMnr=214" xr:uid="{00000000-0004-0000-0600-000046000000}"/>
    <hyperlink ref="P119" r:id="rId72" display="http://www.konkoly.hu/cgi-bin/IBVS?5898" xr:uid="{00000000-0004-0000-0600-000047000000}"/>
    <hyperlink ref="P120" r:id="rId73" display="http://www.bav-astro.de/sfs/BAVM_link.php?BAVMnr=212" xr:uid="{00000000-0004-0000-0600-000048000000}"/>
    <hyperlink ref="P121" r:id="rId74" display="http://www.bav-astro.de/sfs/BAVM_link.php?BAVMnr=212" xr:uid="{00000000-0004-0000-0600-000049000000}"/>
    <hyperlink ref="P122" r:id="rId75" display="http://www.konkoly.hu/cgi-bin/IBVS?5980" xr:uid="{00000000-0004-0000-0600-00004A000000}"/>
    <hyperlink ref="P123" r:id="rId76" display="http://www.bav-astro.de/sfs/BAVM_link.php?BAVMnr=212" xr:uid="{00000000-0004-0000-0600-00004B000000}"/>
    <hyperlink ref="P124" r:id="rId77" display="http://www.konkoly.hu/cgi-bin/IBVS?5920" xr:uid="{00000000-0004-0000-0600-00004C000000}"/>
    <hyperlink ref="P125" r:id="rId78" display="http://www.bav-astro.de/sfs/BAVM_link.php?BAVMnr=215" xr:uid="{00000000-0004-0000-0600-00004D000000}"/>
    <hyperlink ref="P126" r:id="rId79" display="http://www.konkoly.hu/cgi-bin/IBVS?5980" xr:uid="{00000000-0004-0000-0600-00004E000000}"/>
    <hyperlink ref="P127" r:id="rId80" display="http://www.konkoly.hu/cgi-bin/IBVS?5980" xr:uid="{00000000-0004-0000-0600-00004F000000}"/>
    <hyperlink ref="P132" r:id="rId81" display="http://www.konkoly.hu/cgi-bin/IBVS?5960" xr:uid="{00000000-0004-0000-0600-000050000000}"/>
    <hyperlink ref="P133" r:id="rId82" display="http://var.astro.cz/oejv/issues/oejv0160.pdf" xr:uid="{00000000-0004-0000-0600-000051000000}"/>
    <hyperlink ref="P134" r:id="rId83" display="http://var.astro.cz/oejv/issues/oejv0160.pdf" xr:uid="{00000000-0004-0000-0600-000052000000}"/>
    <hyperlink ref="P135" r:id="rId84" display="http://var.astro.cz/oejv/issues/oejv0160.pdf" xr:uid="{00000000-0004-0000-0600-000053000000}"/>
    <hyperlink ref="P136" r:id="rId85" display="http://var.astro.cz/oejv/issues/oejv0160.pdf" xr:uid="{00000000-0004-0000-0600-000054000000}"/>
    <hyperlink ref="P137" r:id="rId86" display="http://www.konkoly.hu/cgi-bin/IBVS?6011" xr:uid="{00000000-0004-0000-0600-000055000000}"/>
    <hyperlink ref="P138" r:id="rId87" display="http://var.astro.cz/oejv/issues/oejv0160.pdf" xr:uid="{00000000-0004-0000-0600-000056000000}"/>
    <hyperlink ref="P139" r:id="rId88" display="http://var.astro.cz/oejv/issues/oejv0160.pdf" xr:uid="{00000000-0004-0000-0600-000057000000}"/>
    <hyperlink ref="P140" r:id="rId89" display="http://var.astro.cz/oejv/issues/oejv0160.pdf" xr:uid="{00000000-0004-0000-0600-000058000000}"/>
    <hyperlink ref="P141" r:id="rId90" display="http://var.astro.cz/oejv/issues/oejv0160.pdf" xr:uid="{00000000-0004-0000-0600-000059000000}"/>
    <hyperlink ref="P142" r:id="rId91" display="http://var.astro.cz/oejv/issues/oejv0160.pdf" xr:uid="{00000000-0004-0000-0600-00005A000000}"/>
    <hyperlink ref="P143" r:id="rId92" display="http://var.astro.cz/oejv/issues/oejv0160.pdf" xr:uid="{00000000-0004-0000-0600-00005B000000}"/>
    <hyperlink ref="P144" r:id="rId93" display="http://var.astro.cz/oejv/issues/oejv0160.pdf" xr:uid="{00000000-0004-0000-0600-00005C000000}"/>
    <hyperlink ref="P145" r:id="rId94" display="http://www.bav-astro.de/sfs/BAVM_link.php?BAVMnr=231" xr:uid="{00000000-0004-0000-0600-00005D000000}"/>
    <hyperlink ref="P146" r:id="rId95" display="http://www.konkoly.hu/cgi-bin/IBVS?6042" xr:uid="{00000000-0004-0000-0600-00005E000000}"/>
    <hyperlink ref="P147" r:id="rId96" display="http://var.astro.cz/oejv/issues/oejv0160.pdf" xr:uid="{00000000-0004-0000-0600-00005F000000}"/>
    <hyperlink ref="P148" r:id="rId97" display="http://var.astro.cz/oejv/issues/oejv0160.pdf" xr:uid="{00000000-0004-0000-0600-000060000000}"/>
    <hyperlink ref="P149" r:id="rId98" display="http://www.konkoly.hu/cgi-bin/IBVS?6125" xr:uid="{00000000-0004-0000-0600-000061000000}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</sheetPr>
  <dimension ref="A1:AB340"/>
  <sheetViews>
    <sheetView workbookViewId="0">
      <selection activeCell="E9" sqref="E9:G9"/>
    </sheetView>
  </sheetViews>
  <sheetFormatPr defaultRowHeight="12.75" x14ac:dyDescent="0.2"/>
  <cols>
    <col min="1" max="1" width="9.140625" style="16"/>
    <col min="2" max="2" width="10.7109375" style="16" customWidth="1"/>
    <col min="3" max="4" width="9.140625" style="16"/>
    <col min="5" max="5" width="10.28515625" style="16" bestFit="1" customWidth="1"/>
    <col min="6" max="6" width="9.140625" style="16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 x14ac:dyDescent="0.3">
      <c r="A1" s="88" t="s">
        <v>145</v>
      </c>
      <c r="D1" s="17" t="s">
        <v>146</v>
      </c>
      <c r="M1" s="89" t="s">
        <v>147</v>
      </c>
      <c r="N1" s="16" t="s">
        <v>148</v>
      </c>
      <c r="O1" s="16">
        <f ca="1">H18*J18-I18*I18</f>
        <v>334.36146602611461</v>
      </c>
      <c r="P1" s="16" t="s">
        <v>239</v>
      </c>
      <c r="U1" s="114" t="s">
        <v>204</v>
      </c>
      <c r="V1" s="115" t="s">
        <v>211</v>
      </c>
      <c r="AA1" s="16">
        <v>1</v>
      </c>
      <c r="AB1" s="16" t="s">
        <v>149</v>
      </c>
    </row>
    <row r="2" spans="1:28" x14ac:dyDescent="0.2">
      <c r="M2" s="89" t="s">
        <v>150</v>
      </c>
      <c r="N2" s="16" t="s">
        <v>151</v>
      </c>
      <c r="O2" s="16">
        <f ca="1">+F18*J18-H18*I18</f>
        <v>871.00339641992196</v>
      </c>
      <c r="P2" s="16" t="s">
        <v>240</v>
      </c>
      <c r="U2" s="16">
        <v>0</v>
      </c>
      <c r="V2" s="16">
        <f t="shared" ref="V2:V22" ca="1" si="0">+E$4+E$5*U2+E$6*U2^2</f>
        <v>-1.1435869870329751E-3</v>
      </c>
      <c r="AA2" s="16">
        <v>2</v>
      </c>
      <c r="AB2" s="16" t="s">
        <v>87</v>
      </c>
    </row>
    <row r="3" spans="1:28" ht="13.5" thickBot="1" x14ac:dyDescent="0.25">
      <c r="A3" s="16" t="s">
        <v>152</v>
      </c>
      <c r="B3" s="16" t="s">
        <v>153</v>
      </c>
      <c r="E3" s="90" t="s">
        <v>154</v>
      </c>
      <c r="F3" s="90" t="s">
        <v>155</v>
      </c>
      <c r="G3" s="90" t="s">
        <v>156</v>
      </c>
      <c r="H3" s="90" t="s">
        <v>157</v>
      </c>
      <c r="M3" s="89" t="s">
        <v>158</v>
      </c>
      <c r="N3" s="16" t="s">
        <v>159</v>
      </c>
      <c r="O3" s="16">
        <f ca="1">+F18*I18-H18*H18</f>
        <v>514.99235299784687</v>
      </c>
      <c r="P3" s="16" t="s">
        <v>241</v>
      </c>
      <c r="U3" s="16">
        <v>0.05</v>
      </c>
      <c r="V3" s="16">
        <f t="shared" ca="1" si="0"/>
        <v>-8.3918221799895683E-4</v>
      </c>
      <c r="AA3" s="16">
        <v>3</v>
      </c>
      <c r="AB3" s="16" t="s">
        <v>160</v>
      </c>
    </row>
    <row r="4" spans="1:28" x14ac:dyDescent="0.2">
      <c r="A4" s="16" t="s">
        <v>161</v>
      </c>
      <c r="B4" s="16" t="s">
        <v>162</v>
      </c>
      <c r="D4" s="91" t="s">
        <v>163</v>
      </c>
      <c r="E4" s="92">
        <f ca="1">(G18*O1-K18*O2+L18*O3)/O7</f>
        <v>-1.1435869870329751E-3</v>
      </c>
      <c r="F4" s="93">
        <f ca="1">+E7/O7*O18</f>
        <v>2.6419573532764713E-4</v>
      </c>
      <c r="G4" s="94">
        <f>+B18</f>
        <v>1</v>
      </c>
      <c r="H4" s="132">
        <f ca="1">ABS(F4/E4)</f>
        <v>0.23102373350111327</v>
      </c>
      <c r="M4" s="89" t="s">
        <v>164</v>
      </c>
      <c r="N4" s="16" t="s">
        <v>165</v>
      </c>
      <c r="O4" s="16">
        <f ca="1">+C18*J18-H18*H18</f>
        <v>2876.4427698548379</v>
      </c>
      <c r="P4" s="16" t="s">
        <v>242</v>
      </c>
      <c r="U4" s="16">
        <v>0.1</v>
      </c>
      <c r="V4" s="16">
        <f t="shared" ca="1" si="0"/>
        <v>-5.0302044838294781E-4</v>
      </c>
      <c r="AA4" s="16">
        <v>4</v>
      </c>
      <c r="AB4" s="16" t="s">
        <v>166</v>
      </c>
    </row>
    <row r="5" spans="1:28" x14ac:dyDescent="0.2">
      <c r="A5" s="16" t="s">
        <v>167</v>
      </c>
      <c r="B5" s="96">
        <v>40323</v>
      </c>
      <c r="D5" s="97" t="s">
        <v>168</v>
      </c>
      <c r="E5" s="98">
        <f ca="1">+(-G18*O2+K18*O4-L18*O5)/O7</f>
        <v>5.7705253748604598E-3</v>
      </c>
      <c r="F5" s="99">
        <f ca="1">P18*E7/O7</f>
        <v>7.7283563391583425E-4</v>
      </c>
      <c r="G5" s="100">
        <f>+B18/A18</f>
        <v>1E-4</v>
      </c>
      <c r="H5" s="132">
        <f ca="1">ABS(F5/E5)</f>
        <v>0.13392812330099538</v>
      </c>
      <c r="M5" s="89" t="s">
        <v>169</v>
      </c>
      <c r="N5" s="16" t="s">
        <v>170</v>
      </c>
      <c r="O5" s="16">
        <f ca="1">+C18*I18-F18*H18</f>
        <v>1940.9249944405465</v>
      </c>
      <c r="P5" s="16" t="s">
        <v>243</v>
      </c>
      <c r="U5" s="16">
        <v>0.15</v>
      </c>
      <c r="V5" s="16">
        <f t="shared" ca="1" si="0"/>
        <v>-1.3510167818494813E-4</v>
      </c>
      <c r="AA5" s="16">
        <v>5</v>
      </c>
      <c r="AB5" s="16" t="s">
        <v>171</v>
      </c>
    </row>
    <row r="6" spans="1:28" ht="13.5" thickBot="1" x14ac:dyDescent="0.25">
      <c r="D6" s="101" t="s">
        <v>172</v>
      </c>
      <c r="E6" s="102">
        <f ca="1">+(G18*O3-K18*O5+L18*O6)/O7</f>
        <v>6.351400116398136E-3</v>
      </c>
      <c r="F6" s="103">
        <f ca="1">Q18*E7/O7</f>
        <v>5.4260605542406253E-4</v>
      </c>
      <c r="G6" s="104">
        <f>+B18/A18^2</f>
        <v>1E-8</v>
      </c>
      <c r="H6" s="132">
        <f ca="1">ABS(F6/E6)</f>
        <v>8.5430935774799391E-2</v>
      </c>
      <c r="M6" s="105" t="s">
        <v>173</v>
      </c>
      <c r="N6" s="106" t="s">
        <v>174</v>
      </c>
      <c r="O6" s="106">
        <f ca="1">+C18*H18-F18*F18</f>
        <v>1418.8936342684046</v>
      </c>
      <c r="P6" s="16" t="s">
        <v>244</v>
      </c>
      <c r="U6" s="16">
        <v>0.2</v>
      </c>
      <c r="V6" s="16">
        <f t="shared" ca="1" si="0"/>
        <v>2.6457409259504237E-4</v>
      </c>
      <c r="AA6" s="16">
        <v>6</v>
      </c>
      <c r="AB6" s="16" t="s">
        <v>175</v>
      </c>
    </row>
    <row r="7" spans="1:28" x14ac:dyDescent="0.2">
      <c r="D7" s="17" t="s">
        <v>176</v>
      </c>
      <c r="E7" s="107">
        <f ca="1">SQRT(N18/(B15-3))</f>
        <v>7.4283544212207404E-4</v>
      </c>
      <c r="G7" s="108" t="e">
        <f>+#REF!</f>
        <v>#REF!</v>
      </c>
      <c r="M7" s="89" t="s">
        <v>177</v>
      </c>
      <c r="N7" s="16" t="s">
        <v>178</v>
      </c>
      <c r="O7" s="16">
        <f ca="1">+C18*O1-F18*O2+H18*O3</f>
        <v>2640.1386675660106</v>
      </c>
      <c r="U7" s="16">
        <v>0.25</v>
      </c>
      <c r="V7" s="16">
        <f t="shared" ca="1" si="0"/>
        <v>6.9600686395702332E-4</v>
      </c>
      <c r="AA7" s="16">
        <v>7</v>
      </c>
      <c r="AB7" s="16" t="s">
        <v>179</v>
      </c>
    </row>
    <row r="8" spans="1:28" x14ac:dyDescent="0.2">
      <c r="A8" s="57">
        <v>21</v>
      </c>
      <c r="B8" s="16" t="s">
        <v>183</v>
      </c>
      <c r="C8" s="133">
        <v>21</v>
      </c>
      <c r="D8" s="17" t="s">
        <v>218</v>
      </c>
      <c r="F8" s="118">
        <f ca="1">CORREL(INDIRECT(E12):INDIRECT(E13),INDIRECT(M12):INDIRECT(M13))</f>
        <v>0.98692053585454131</v>
      </c>
      <c r="G8" s="107"/>
      <c r="K8" s="108"/>
      <c r="U8" s="16">
        <v>0.3</v>
      </c>
      <c r="V8" s="16">
        <f t="shared" ca="1" si="0"/>
        <v>1.159196635900995E-3</v>
      </c>
      <c r="AA8" s="16">
        <v>8</v>
      </c>
      <c r="AB8" s="16" t="s">
        <v>180</v>
      </c>
    </row>
    <row r="9" spans="1:28" x14ac:dyDescent="0.2">
      <c r="A9" s="57">
        <f>20+COUNT(A21:A1447)</f>
        <v>145</v>
      </c>
      <c r="B9" s="16" t="s">
        <v>185</v>
      </c>
      <c r="C9" s="133">
        <f>A9</f>
        <v>145</v>
      </c>
      <c r="E9" s="145">
        <f ca="1">E6*G6</f>
        <v>6.3514001163981356E-11</v>
      </c>
      <c r="F9" s="120">
        <f ca="1">H6</f>
        <v>8.5430935774799391E-2</v>
      </c>
      <c r="G9" s="121">
        <f ca="1">F8</f>
        <v>0.98692053585454131</v>
      </c>
      <c r="K9" s="108"/>
      <c r="U9" s="16">
        <v>0.35</v>
      </c>
      <c r="V9" s="16">
        <f t="shared" ca="1" si="0"/>
        <v>1.654143408426957E-3</v>
      </c>
      <c r="AA9" s="16">
        <v>9</v>
      </c>
      <c r="AB9" s="16" t="s">
        <v>111</v>
      </c>
    </row>
    <row r="10" spans="1:28" x14ac:dyDescent="0.2">
      <c r="A10" s="189" t="s">
        <v>60</v>
      </c>
      <c r="B10" s="143">
        <f>'Active 1'!C8</f>
        <v>0.318830261985383</v>
      </c>
      <c r="D10" s="16" t="s">
        <v>233</v>
      </c>
      <c r="E10" s="16">
        <f ca="1">2*E9*365.2422/B10</f>
        <v>1.4551939562749937E-7</v>
      </c>
      <c r="F10" s="16" t="s">
        <v>234</v>
      </c>
      <c r="U10" s="16">
        <v>0.4</v>
      </c>
      <c r="V10" s="16">
        <f t="shared" ca="1" si="0"/>
        <v>2.1808471815349109E-3</v>
      </c>
      <c r="AA10" s="16">
        <v>10</v>
      </c>
      <c r="AB10" s="16" t="s">
        <v>181</v>
      </c>
    </row>
    <row r="11" spans="1:28" x14ac:dyDescent="0.2">
      <c r="U11" s="16">
        <v>0.45</v>
      </c>
      <c r="V11" s="16">
        <f t="shared" ca="1" si="0"/>
        <v>2.7393079552248544E-3</v>
      </c>
      <c r="AA11" s="16">
        <v>11</v>
      </c>
      <c r="AB11" s="16" t="s">
        <v>182</v>
      </c>
    </row>
    <row r="12" spans="1:28" x14ac:dyDescent="0.2">
      <c r="C12" s="20" t="str">
        <f t="shared" ref="C12:Q13" si="1">C$15&amp;$C8</f>
        <v>C21</v>
      </c>
      <c r="D12" s="20" t="str">
        <f t="shared" si="1"/>
        <v>D21</v>
      </c>
      <c r="E12" s="20" t="str">
        <f t="shared" si="1"/>
        <v>E21</v>
      </c>
      <c r="F12" s="20" t="str">
        <f t="shared" si="1"/>
        <v>F21</v>
      </c>
      <c r="G12" s="20" t="str">
        <f t="shared" ref="G12:Q12" si="2">G15&amp;$C8</f>
        <v>G21</v>
      </c>
      <c r="H12" s="20" t="str">
        <f t="shared" si="2"/>
        <v>H21</v>
      </c>
      <c r="I12" s="20" t="str">
        <f t="shared" si="2"/>
        <v>I21</v>
      </c>
      <c r="J12" s="20" t="str">
        <f t="shared" si="2"/>
        <v>J21</v>
      </c>
      <c r="K12" s="20" t="str">
        <f t="shared" si="2"/>
        <v>K21</v>
      </c>
      <c r="L12" s="20" t="str">
        <f t="shared" si="2"/>
        <v>L21</v>
      </c>
      <c r="M12" s="20" t="str">
        <f t="shared" si="2"/>
        <v>M21</v>
      </c>
      <c r="N12" s="20" t="str">
        <f t="shared" si="2"/>
        <v>N21</v>
      </c>
      <c r="O12" s="20" t="str">
        <f t="shared" si="2"/>
        <v>O21</v>
      </c>
      <c r="P12" s="20" t="str">
        <f t="shared" si="2"/>
        <v>P21</v>
      </c>
      <c r="Q12" s="20" t="str">
        <f t="shared" si="2"/>
        <v>Q21</v>
      </c>
      <c r="U12" s="16">
        <v>0.5</v>
      </c>
      <c r="V12" s="16">
        <f t="shared" ca="1" si="0"/>
        <v>3.3295257294967888E-3</v>
      </c>
      <c r="AA12" s="16">
        <v>12</v>
      </c>
      <c r="AB12" s="16" t="s">
        <v>184</v>
      </c>
    </row>
    <row r="13" spans="1:28" x14ac:dyDescent="0.2">
      <c r="C13" s="20" t="str">
        <f t="shared" si="1"/>
        <v>C145</v>
      </c>
      <c r="D13" s="20" t="str">
        <f t="shared" si="1"/>
        <v>D145</v>
      </c>
      <c r="E13" s="20" t="str">
        <f t="shared" si="1"/>
        <v>E145</v>
      </c>
      <c r="F13" s="20" t="str">
        <f t="shared" si="1"/>
        <v>F145</v>
      </c>
      <c r="G13" s="20" t="str">
        <f t="shared" si="1"/>
        <v>G145</v>
      </c>
      <c r="H13" s="20" t="str">
        <f t="shared" si="1"/>
        <v>H145</v>
      </c>
      <c r="I13" s="20" t="str">
        <f t="shared" si="1"/>
        <v>I145</v>
      </c>
      <c r="J13" s="20" t="str">
        <f t="shared" si="1"/>
        <v>J145</v>
      </c>
      <c r="K13" s="20" t="str">
        <f t="shared" si="1"/>
        <v>K145</v>
      </c>
      <c r="L13" s="20" t="str">
        <f t="shared" si="1"/>
        <v>L145</v>
      </c>
      <c r="M13" s="20" t="str">
        <f t="shared" si="1"/>
        <v>M145</v>
      </c>
      <c r="N13" s="20" t="str">
        <f t="shared" si="1"/>
        <v>N145</v>
      </c>
      <c r="O13" s="20" t="str">
        <f t="shared" si="1"/>
        <v>O145</v>
      </c>
      <c r="P13" s="20" t="str">
        <f t="shared" si="1"/>
        <v>P145</v>
      </c>
      <c r="Q13" s="20" t="str">
        <f t="shared" si="1"/>
        <v>Q145</v>
      </c>
      <c r="U13" s="16">
        <v>0.55000000000000004</v>
      </c>
      <c r="V13" s="16">
        <f t="shared" ca="1" si="0"/>
        <v>3.9515005043507141E-3</v>
      </c>
      <c r="AA13" s="16">
        <v>13</v>
      </c>
      <c r="AB13" s="16" t="s">
        <v>186</v>
      </c>
    </row>
    <row r="14" spans="1:28" x14ac:dyDescent="0.2">
      <c r="U14" s="16">
        <v>0.6</v>
      </c>
      <c r="V14" s="16">
        <f t="shared" ca="1" si="0"/>
        <v>4.6052322797866295E-3</v>
      </c>
      <c r="AA14" s="16">
        <v>14</v>
      </c>
      <c r="AB14" s="16" t="s">
        <v>187</v>
      </c>
    </row>
    <row r="15" spans="1:28" x14ac:dyDescent="0.2">
      <c r="A15" s="17" t="s">
        <v>191</v>
      </c>
      <c r="B15" s="17">
        <f>C9-C8+1</f>
        <v>125</v>
      </c>
      <c r="C15" s="20" t="str">
        <f t="shared" ref="C15:Q15" si="3">VLOOKUP(C16,$AA1:$AB24,2,FALSE)</f>
        <v>C</v>
      </c>
      <c r="D15" s="20" t="str">
        <f t="shared" si="3"/>
        <v>D</v>
      </c>
      <c r="E15" s="20" t="str">
        <f t="shared" si="3"/>
        <v>E</v>
      </c>
      <c r="F15" s="20" t="str">
        <f t="shared" si="3"/>
        <v>F</v>
      </c>
      <c r="G15" s="20" t="str">
        <f t="shared" si="3"/>
        <v>G</v>
      </c>
      <c r="H15" s="20" t="str">
        <f t="shared" si="3"/>
        <v>H</v>
      </c>
      <c r="I15" s="20" t="str">
        <f t="shared" si="3"/>
        <v>I</v>
      </c>
      <c r="J15" s="20" t="str">
        <f t="shared" si="3"/>
        <v>J</v>
      </c>
      <c r="K15" s="20" t="str">
        <f t="shared" si="3"/>
        <v>K</v>
      </c>
      <c r="L15" s="20" t="str">
        <f t="shared" si="3"/>
        <v>L</v>
      </c>
      <c r="M15" s="20" t="str">
        <f t="shared" si="3"/>
        <v>M</v>
      </c>
      <c r="N15" s="20" t="str">
        <f t="shared" si="3"/>
        <v>N</v>
      </c>
      <c r="O15" s="20" t="str">
        <f t="shared" si="3"/>
        <v>O</v>
      </c>
      <c r="P15" s="20" t="str">
        <f t="shared" si="3"/>
        <v>P</v>
      </c>
      <c r="Q15" s="20" t="str">
        <f t="shared" si="3"/>
        <v>Q</v>
      </c>
      <c r="U15" s="16">
        <v>0.65</v>
      </c>
      <c r="V15" s="16">
        <f t="shared" ca="1" si="0"/>
        <v>5.2907210558045363E-3</v>
      </c>
      <c r="AA15" s="16">
        <v>15</v>
      </c>
      <c r="AB15" s="16" t="s">
        <v>188</v>
      </c>
    </row>
    <row r="16" spans="1:28" x14ac:dyDescent="0.2">
      <c r="A16" s="20"/>
      <c r="C16" s="20">
        <f>COLUMN()</f>
        <v>3</v>
      </c>
      <c r="D16" s="20">
        <f>COLUMN()</f>
        <v>4</v>
      </c>
      <c r="E16" s="20">
        <f>COLUMN()</f>
        <v>5</v>
      </c>
      <c r="F16" s="20">
        <f>COLUMN()</f>
        <v>6</v>
      </c>
      <c r="G16" s="20">
        <f>COLUMN()</f>
        <v>7</v>
      </c>
      <c r="H16" s="20">
        <f>COLUMN()</f>
        <v>8</v>
      </c>
      <c r="I16" s="20">
        <f>COLUMN()</f>
        <v>9</v>
      </c>
      <c r="J16" s="20">
        <f>COLUMN()</f>
        <v>10</v>
      </c>
      <c r="K16" s="20">
        <f>COLUMN()</f>
        <v>11</v>
      </c>
      <c r="L16" s="20">
        <f>COLUMN()</f>
        <v>12</v>
      </c>
      <c r="M16" s="20">
        <f>COLUMN()</f>
        <v>13</v>
      </c>
      <c r="N16" s="20">
        <f>COLUMN()</f>
        <v>14</v>
      </c>
      <c r="O16" s="20">
        <f>COLUMN()</f>
        <v>15</v>
      </c>
      <c r="P16" s="20">
        <f>COLUMN()</f>
        <v>16</v>
      </c>
      <c r="Q16" s="20">
        <f>COLUMN()</f>
        <v>17</v>
      </c>
      <c r="U16" s="16">
        <v>0.7</v>
      </c>
      <c r="V16" s="16">
        <f t="shared" ca="1" si="0"/>
        <v>6.0079668324044318E-3</v>
      </c>
      <c r="AA16" s="16">
        <v>16</v>
      </c>
      <c r="AB16" s="16" t="s">
        <v>189</v>
      </c>
    </row>
    <row r="17" spans="1:28" x14ac:dyDescent="0.2">
      <c r="A17" s="17" t="s">
        <v>190</v>
      </c>
      <c r="U17" s="16">
        <v>0.75</v>
      </c>
      <c r="V17" s="16">
        <f t="shared" ca="1" si="0"/>
        <v>6.7569696095863205E-3</v>
      </c>
      <c r="AA17" s="16">
        <v>17</v>
      </c>
      <c r="AB17" s="16" t="s">
        <v>192</v>
      </c>
    </row>
    <row r="18" spans="1:28" x14ac:dyDescent="0.2">
      <c r="A18" s="110">
        <v>10000</v>
      </c>
      <c r="B18" s="110">
        <v>1</v>
      </c>
      <c r="C18" s="16">
        <f ca="1">SUM(INDIRECT(C12):INDIRECT(C13))</f>
        <v>119.00000000000001</v>
      </c>
      <c r="D18" s="134">
        <f ca="1">SUM(INDIRECT(D12):INDIRECT(D13))</f>
        <v>93.904399999999967</v>
      </c>
      <c r="E18" s="134">
        <f ca="1">SUM(INDIRECT(E12):INDIRECT(E13))</f>
        <v>0.92418338934658095</v>
      </c>
      <c r="F18" s="17">
        <f ca="1">SUM(INDIRECT(F12):INDIRECT(F13))</f>
        <v>89.502739999999989</v>
      </c>
      <c r="G18" s="17">
        <f ca="1">SUM(INDIRECT(G12):INDIRECT(G13))</f>
        <v>0.88367988109821449</v>
      </c>
      <c r="H18" s="17">
        <f ca="1">SUM(INDIRECT(H12):INDIRECT(H13))</f>
        <v>79.240622704000003</v>
      </c>
      <c r="I18" s="17">
        <f ca="1">SUM(INDIRECT(I12):INDIRECT(I13))</f>
        <v>75.909057527350882</v>
      </c>
      <c r="J18" s="17">
        <f ca="1">SUM(INDIRECT(J12):INDIRECT(J13))</f>
        <v>76.937134927500153</v>
      </c>
      <c r="K18" s="17">
        <f ca="1">SUM(INDIRECT(K12):INDIRECT(K13))</f>
        <v>0.83703465208021854</v>
      </c>
      <c r="L18" s="17">
        <f ca="1">SUM(INDIRECT(L12):INDIRECT(L13))</f>
        <v>0.83607512540844575</v>
      </c>
      <c r="N18" s="16">
        <f ca="1">SUM(INDIRECT(N12):INDIRECT(N13))</f>
        <v>6.7320148276869054E-5</v>
      </c>
      <c r="O18" s="16">
        <f ca="1">SQRT(SUM(INDIRECT(O12):INDIRECT(O13)))</f>
        <v>938.98774491959512</v>
      </c>
      <c r="P18" s="16">
        <f ca="1">SQRT(SUM(INDIRECT(P12):INDIRECT(P13)))</f>
        <v>2746.7634486384336</v>
      </c>
      <c r="Q18" s="16">
        <f ca="1">SQRT(SUM(INDIRECT(Q12):INDIRECT(Q13)))</f>
        <v>1928.496066488322</v>
      </c>
      <c r="U18" s="16">
        <v>0.8</v>
      </c>
      <c r="V18" s="16">
        <f t="shared" ca="1" si="0"/>
        <v>7.5377293873502005E-3</v>
      </c>
      <c r="AA18" s="16">
        <v>18</v>
      </c>
      <c r="AB18" s="16" t="s">
        <v>194</v>
      </c>
    </row>
    <row r="19" spans="1:28" x14ac:dyDescent="0.2">
      <c r="A19" s="111" t="s">
        <v>195</v>
      </c>
      <c r="F19" s="112" t="s">
        <v>196</v>
      </c>
      <c r="G19" s="112" t="s">
        <v>197</v>
      </c>
      <c r="H19" s="112" t="s">
        <v>198</v>
      </c>
      <c r="I19" s="112" t="s">
        <v>199</v>
      </c>
      <c r="J19" s="112" t="s">
        <v>200</v>
      </c>
      <c r="K19" s="112" t="s">
        <v>201</v>
      </c>
      <c r="L19" s="112" t="s">
        <v>202</v>
      </c>
      <c r="M19" s="113"/>
      <c r="N19" s="113"/>
      <c r="O19" s="113"/>
      <c r="P19" s="113"/>
      <c r="Q19" s="113"/>
      <c r="U19" s="16">
        <v>0.85</v>
      </c>
      <c r="V19" s="16">
        <f t="shared" ca="1" si="0"/>
        <v>8.3502461656960684E-3</v>
      </c>
      <c r="AA19" s="16">
        <v>19</v>
      </c>
      <c r="AB19" s="16" t="s">
        <v>203</v>
      </c>
    </row>
    <row r="20" spans="1:28" ht="15" thickBot="1" x14ac:dyDescent="0.25">
      <c r="A20" s="114" t="s">
        <v>204</v>
      </c>
      <c r="B20" s="114" t="s">
        <v>205</v>
      </c>
      <c r="C20" s="114" t="s">
        <v>235</v>
      </c>
      <c r="D20" s="114" t="s">
        <v>204</v>
      </c>
      <c r="E20" s="114" t="s">
        <v>205</v>
      </c>
      <c r="F20" s="114" t="s">
        <v>236</v>
      </c>
      <c r="G20" s="114" t="s">
        <v>237</v>
      </c>
      <c r="H20" s="114" t="s">
        <v>245</v>
      </c>
      <c r="I20" s="114" t="s">
        <v>246</v>
      </c>
      <c r="J20" s="114" t="s">
        <v>247</v>
      </c>
      <c r="K20" s="114" t="s">
        <v>238</v>
      </c>
      <c r="L20" s="114" t="s">
        <v>248</v>
      </c>
      <c r="M20" s="115" t="s">
        <v>211</v>
      </c>
      <c r="N20" s="114" t="s">
        <v>212</v>
      </c>
      <c r="O20" s="114" t="s">
        <v>213</v>
      </c>
      <c r="P20" s="114" t="s">
        <v>214</v>
      </c>
      <c r="Q20" s="114" t="s">
        <v>215</v>
      </c>
      <c r="R20" s="90" t="s">
        <v>216</v>
      </c>
      <c r="U20" s="16">
        <v>0.9</v>
      </c>
      <c r="V20" s="16">
        <f t="shared" ca="1" si="0"/>
        <v>9.1945199446239294E-3</v>
      </c>
      <c r="AA20" s="16">
        <v>20</v>
      </c>
      <c r="AB20" s="16" t="s">
        <v>217</v>
      </c>
    </row>
    <row r="21" spans="1:28" x14ac:dyDescent="0.2">
      <c r="A21" s="116">
        <v>725</v>
      </c>
      <c r="B21" s="116">
        <v>-1.5507039643125609E-4</v>
      </c>
      <c r="C21" s="135">
        <v>1</v>
      </c>
      <c r="D21" s="117">
        <f t="shared" ref="D21:E83" si="4">A21/A$18</f>
        <v>7.2499999999999995E-2</v>
      </c>
      <c r="E21" s="117">
        <f t="shared" si="4"/>
        <v>-1.5507039643125609E-4</v>
      </c>
      <c r="F21" s="57">
        <f t="shared" ref="F21:G83" si="5">$C21*D21</f>
        <v>7.2499999999999995E-2</v>
      </c>
      <c r="G21" s="57">
        <f t="shared" si="5"/>
        <v>-1.5507039643125609E-4</v>
      </c>
      <c r="H21" s="57">
        <f t="shared" ref="H21:H83" si="6">C21*D21*D21</f>
        <v>5.2562499999999996E-3</v>
      </c>
      <c r="I21" s="57">
        <f t="shared" ref="I21:I83" si="7">C21*D21*D21*D21</f>
        <v>3.8107812499999996E-4</v>
      </c>
      <c r="J21" s="57">
        <f t="shared" ref="J21:J83" si="8">C21*D21*D21*D21*D21</f>
        <v>2.7628164062499995E-5</v>
      </c>
      <c r="K21" s="57">
        <f t="shared" ref="K21:K83" si="9">C21*E21*D21</f>
        <v>-1.1242603741266065E-5</v>
      </c>
      <c r="L21" s="57">
        <f t="shared" ref="L21:L83" si="10">C21*E21*D21*D21</f>
        <v>-8.1508877124178965E-7</v>
      </c>
      <c r="M21" s="57">
        <f t="shared" ref="M21:M82" ca="1" si="11">+E$4+E$5*D21+E$6*D21^2</f>
        <v>-6.9183935049377417E-4</v>
      </c>
      <c r="N21" s="57">
        <f t="shared" ref="N21:N83" ca="1" si="12">C21*(M21-E21)^2</f>
        <v>2.8812091004536966E-7</v>
      </c>
      <c r="O21" s="136">
        <f t="shared" ref="O21:O83" ca="1" si="13">(C21*O$1-O$2*F21+O$3*H21)^2</f>
        <v>75032.52158761691</v>
      </c>
      <c r="P21" s="57">
        <f t="shared" ref="P21:P83" ca="1" si="14">(-C21*O$2+O$4*F21-O$5*H21)^2</f>
        <v>452475.8917682629</v>
      </c>
      <c r="Q21" s="57">
        <f t="shared" ref="Q21:Q83" ca="1" si="15">+(C21*O$3-F21*O$5+H21*O$6)^2</f>
        <v>145720.35093436801</v>
      </c>
      <c r="R21" s="16">
        <f t="shared" ref="R21:R82" ca="1" si="16">+E21-M21</f>
        <v>5.3676895406251808E-4</v>
      </c>
      <c r="U21" s="16">
        <v>1.05</v>
      </c>
      <c r="V21" s="16">
        <f t="shared" ca="1" si="0"/>
        <v>1.1917883284899452E-2</v>
      </c>
      <c r="AA21" s="16">
        <v>23</v>
      </c>
      <c r="AB21" s="16" t="s">
        <v>231</v>
      </c>
    </row>
    <row r="22" spans="1:28" x14ac:dyDescent="0.2">
      <c r="A22" s="116">
        <v>762.5</v>
      </c>
      <c r="B22" s="116">
        <v>6.9370149140013382E-4</v>
      </c>
      <c r="C22" s="135">
        <v>1</v>
      </c>
      <c r="D22" s="117">
        <f t="shared" si="4"/>
        <v>7.6249999999999998E-2</v>
      </c>
      <c r="E22" s="117">
        <f t="shared" si="4"/>
        <v>6.9370149140013382E-4</v>
      </c>
      <c r="F22" s="57">
        <f t="shared" si="5"/>
        <v>7.6249999999999998E-2</v>
      </c>
      <c r="G22" s="57">
        <f t="shared" si="5"/>
        <v>6.9370149140013382E-4</v>
      </c>
      <c r="H22" s="57">
        <f t="shared" si="6"/>
        <v>5.8140624999999998E-3</v>
      </c>
      <c r="I22" s="57">
        <f t="shared" si="7"/>
        <v>4.4332226562499998E-4</v>
      </c>
      <c r="J22" s="57">
        <f t="shared" si="8"/>
        <v>3.3803322753906244E-5</v>
      </c>
      <c r="K22" s="57">
        <f t="shared" si="9"/>
        <v>5.28947387192602E-5</v>
      </c>
      <c r="L22" s="57">
        <f t="shared" si="10"/>
        <v>4.0332238273435904E-6</v>
      </c>
      <c r="M22" s="57">
        <f t="shared" ca="1" si="11"/>
        <v>-6.6665698996061897E-4</v>
      </c>
      <c r="N22" s="57">
        <f t="shared" ca="1" si="12"/>
        <v>1.8505751978101337E-6</v>
      </c>
      <c r="O22" s="136">
        <f t="shared" ca="1" si="13"/>
        <v>73409.380292999427</v>
      </c>
      <c r="P22" s="57">
        <f t="shared" ca="1" si="14"/>
        <v>439515.02608965989</v>
      </c>
      <c r="Q22" s="57">
        <f t="shared" ca="1" si="15"/>
        <v>140809.82952416493</v>
      </c>
      <c r="R22" s="16">
        <f t="shared" ca="1" si="16"/>
        <v>1.3603584813607528E-3</v>
      </c>
      <c r="U22" s="16">
        <v>1.1000000000000001</v>
      </c>
      <c r="V22" s="16">
        <f t="shared" ca="1" si="0"/>
        <v>1.2889185066155277E-2</v>
      </c>
      <c r="AA22" s="16">
        <v>24</v>
      </c>
      <c r="AB22" s="16" t="s">
        <v>204</v>
      </c>
    </row>
    <row r="23" spans="1:28" x14ac:dyDescent="0.2">
      <c r="A23" s="116">
        <v>1279</v>
      </c>
      <c r="B23" s="116">
        <v>-1.0202102930634283E-3</v>
      </c>
      <c r="C23" s="135">
        <v>1</v>
      </c>
      <c r="D23" s="117">
        <f t="shared" si="4"/>
        <v>0.12790000000000001</v>
      </c>
      <c r="E23" s="117">
        <f t="shared" si="4"/>
        <v>-1.0202102930634283E-3</v>
      </c>
      <c r="F23" s="57">
        <f t="shared" si="5"/>
        <v>0.12790000000000001</v>
      </c>
      <c r="G23" s="57">
        <f t="shared" si="5"/>
        <v>-1.0202102930634283E-3</v>
      </c>
      <c r="H23" s="57">
        <f t="shared" si="6"/>
        <v>1.6358410000000004E-2</v>
      </c>
      <c r="I23" s="57">
        <f t="shared" si="7"/>
        <v>2.0922406390000009E-3</v>
      </c>
      <c r="J23" s="57">
        <f t="shared" si="8"/>
        <v>2.6759757772810012E-4</v>
      </c>
      <c r="K23" s="57">
        <f t="shared" si="9"/>
        <v>-1.3048489648281248E-4</v>
      </c>
      <c r="L23" s="57">
        <f t="shared" si="10"/>
        <v>-1.6689018260151718E-5</v>
      </c>
      <c r="M23" s="57">
        <f t="shared" ca="1" si="11"/>
        <v>-3.0163798441023372E-4</v>
      </c>
      <c r="N23" s="57">
        <f t="shared" ca="1" si="12"/>
        <v>5.1634616276318197E-7</v>
      </c>
      <c r="O23" s="136">
        <f t="shared" ca="1" si="13"/>
        <v>53538.827416403605</v>
      </c>
      <c r="P23" s="57">
        <f t="shared" ca="1" si="14"/>
        <v>286071.81040587876</v>
      </c>
      <c r="Q23" s="57">
        <f t="shared" ca="1" si="15"/>
        <v>84076.157904329171</v>
      </c>
      <c r="R23" s="16">
        <f t="shared" ca="1" si="16"/>
        <v>-7.1857230865319459E-4</v>
      </c>
      <c r="U23" s="16">
        <v>1.1499999999999999</v>
      </c>
      <c r="V23" s="16">
        <f ca="1">+E$4+E$5*U23+E$6*U23^2</f>
        <v>1.3892243847993086E-2</v>
      </c>
      <c r="AA23" s="16">
        <v>25</v>
      </c>
      <c r="AB23" s="16" t="s">
        <v>205</v>
      </c>
    </row>
    <row r="24" spans="1:28" x14ac:dyDescent="0.2">
      <c r="A24" s="116">
        <v>1279</v>
      </c>
      <c r="B24" s="116">
        <v>-3.2021029619500041E-4</v>
      </c>
      <c r="C24" s="135">
        <v>1</v>
      </c>
      <c r="D24" s="117">
        <f t="shared" si="4"/>
        <v>0.12790000000000001</v>
      </c>
      <c r="E24" s="117">
        <f t="shared" si="4"/>
        <v>-3.2021029619500041E-4</v>
      </c>
      <c r="F24" s="57">
        <f t="shared" si="5"/>
        <v>0.12790000000000001</v>
      </c>
      <c r="G24" s="57">
        <f t="shared" si="5"/>
        <v>-3.2021029619500041E-4</v>
      </c>
      <c r="H24" s="57">
        <f t="shared" si="6"/>
        <v>1.6358410000000004E-2</v>
      </c>
      <c r="I24" s="57">
        <f t="shared" si="7"/>
        <v>2.0922406390000009E-3</v>
      </c>
      <c r="J24" s="57">
        <f t="shared" si="8"/>
        <v>2.6759757772810012E-4</v>
      </c>
      <c r="K24" s="57">
        <f t="shared" si="9"/>
        <v>-4.0954896883340559E-5</v>
      </c>
      <c r="L24" s="57">
        <f t="shared" si="10"/>
        <v>-5.2381313113792578E-6</v>
      </c>
      <c r="M24" s="57">
        <f t="shared" ca="1" si="11"/>
        <v>-3.0163798441023372E-4</v>
      </c>
      <c r="N24" s="57">
        <f t="shared" ca="1" si="12"/>
        <v>3.4493076503058367E-10</v>
      </c>
      <c r="O24" s="136">
        <f t="shared" ca="1" si="13"/>
        <v>53538.827416403605</v>
      </c>
      <c r="P24" s="57">
        <f t="shared" ca="1" si="14"/>
        <v>286071.81040587876</v>
      </c>
      <c r="Q24" s="57">
        <f t="shared" ca="1" si="15"/>
        <v>84076.157904329171</v>
      </c>
      <c r="R24" s="16">
        <f t="shared" ca="1" si="16"/>
        <v>-1.857231178476669E-5</v>
      </c>
      <c r="U24" s="16">
        <v>1.2</v>
      </c>
      <c r="V24" s="16">
        <f ca="1">+E$4+E$5*U24+E$6*U24^2</f>
        <v>1.4927059630412891E-2</v>
      </c>
      <c r="AA24" s="16">
        <v>26</v>
      </c>
      <c r="AB24" s="16" t="s">
        <v>232</v>
      </c>
    </row>
    <row r="25" spans="1:28" x14ac:dyDescent="0.2">
      <c r="A25" s="116">
        <v>1423</v>
      </c>
      <c r="B25" s="116">
        <v>-3.7793618685100228E-4</v>
      </c>
      <c r="C25" s="135">
        <v>1</v>
      </c>
      <c r="D25" s="117">
        <f t="shared" si="4"/>
        <v>0.14230000000000001</v>
      </c>
      <c r="E25" s="117">
        <f t="shared" si="4"/>
        <v>-3.7793618685100228E-4</v>
      </c>
      <c r="F25" s="57">
        <f t="shared" si="5"/>
        <v>0.14230000000000001</v>
      </c>
      <c r="G25" s="57">
        <f t="shared" si="5"/>
        <v>-3.7793618685100228E-4</v>
      </c>
      <c r="H25" s="57">
        <f t="shared" si="6"/>
        <v>2.0249290000000003E-2</v>
      </c>
      <c r="I25" s="57">
        <f t="shared" si="7"/>
        <v>2.8814739670000008E-3</v>
      </c>
      <c r="J25" s="57">
        <f t="shared" si="8"/>
        <v>4.1003374550410015E-4</v>
      </c>
      <c r="K25" s="57">
        <f t="shared" si="9"/>
        <v>-5.378031938889763E-5</v>
      </c>
      <c r="L25" s="57">
        <f t="shared" si="10"/>
        <v>-7.6529394490401336E-6</v>
      </c>
      <c r="M25" s="57">
        <f t="shared" ca="1" si="11"/>
        <v>-1.9382988332735204E-4</v>
      </c>
      <c r="N25" s="57">
        <f t="shared" ca="1" si="12"/>
        <v>3.3895130997142427E-8</v>
      </c>
      <c r="O25" s="136">
        <f t="shared" ca="1" si="13"/>
        <v>48772.916943928591</v>
      </c>
      <c r="P25" s="57">
        <f t="shared" ca="1" si="14"/>
        <v>250988.91938231679</v>
      </c>
      <c r="Q25" s="57">
        <f t="shared" ca="1" si="15"/>
        <v>71572.46942709772</v>
      </c>
      <c r="R25" s="16">
        <f t="shared" ca="1" si="16"/>
        <v>-1.8410630352365024E-4</v>
      </c>
      <c r="U25" s="16">
        <v>1.25</v>
      </c>
      <c r="V25" s="16">
        <f ca="1">+E$4+E$5*U25+E$6*U25^2</f>
        <v>1.5993632413414685E-2</v>
      </c>
    </row>
    <row r="26" spans="1:28" x14ac:dyDescent="0.2">
      <c r="A26" s="116">
        <v>1451</v>
      </c>
      <c r="B26" s="116">
        <v>7.7472821431001648E-4</v>
      </c>
      <c r="C26" s="135">
        <v>1</v>
      </c>
      <c r="D26" s="117">
        <f t="shared" si="4"/>
        <v>0.14510000000000001</v>
      </c>
      <c r="E26" s="117">
        <f t="shared" si="4"/>
        <v>7.7472821431001648E-4</v>
      </c>
      <c r="F26" s="57">
        <f t="shared" si="5"/>
        <v>0.14510000000000001</v>
      </c>
      <c r="G26" s="57">
        <f t="shared" si="5"/>
        <v>7.7472821431001648E-4</v>
      </c>
      <c r="H26" s="57">
        <f t="shared" si="6"/>
        <v>2.1054010000000001E-2</v>
      </c>
      <c r="I26" s="57">
        <f t="shared" si="7"/>
        <v>3.0549368510000004E-3</v>
      </c>
      <c r="J26" s="57">
        <f t="shared" si="8"/>
        <v>4.4327133708010007E-4</v>
      </c>
      <c r="K26" s="57">
        <f t="shared" si="9"/>
        <v>1.1241306389638339E-4</v>
      </c>
      <c r="L26" s="57">
        <f t="shared" si="10"/>
        <v>1.631113557136523E-5</v>
      </c>
      <c r="M26" s="57">
        <f t="shared" ca="1" si="11"/>
        <v>-1.7256131357607486E-4</v>
      </c>
      <c r="N26" s="57">
        <f t="shared" ca="1" si="12"/>
        <v>8.9735744964265374E-7</v>
      </c>
      <c r="O26" s="136">
        <f t="shared" ca="1" si="13"/>
        <v>47882.860834204395</v>
      </c>
      <c r="P26" s="57">
        <f t="shared" ca="1" si="14"/>
        <v>244526.10092146823</v>
      </c>
      <c r="Q26" s="57">
        <f t="shared" ca="1" si="15"/>
        <v>69294.000922335777</v>
      </c>
      <c r="R26" s="16">
        <f t="shared" ca="1" si="16"/>
        <v>9.4728952788609132E-4</v>
      </c>
      <c r="U26" s="16">
        <v>1.3</v>
      </c>
      <c r="V26" s="16">
        <f ca="1">+E$4+E$5*U26+E$6*U26^2</f>
        <v>1.7091962196998475E-2</v>
      </c>
    </row>
    <row r="27" spans="1:28" x14ac:dyDescent="0.2">
      <c r="A27" s="116">
        <v>1451</v>
      </c>
      <c r="B27" s="116">
        <v>9.7472821653354913E-4</v>
      </c>
      <c r="C27" s="135">
        <v>1</v>
      </c>
      <c r="D27" s="117">
        <f t="shared" si="4"/>
        <v>0.14510000000000001</v>
      </c>
      <c r="E27" s="117">
        <f t="shared" si="4"/>
        <v>9.7472821653354913E-4</v>
      </c>
      <c r="F27" s="57">
        <f t="shared" si="5"/>
        <v>0.14510000000000001</v>
      </c>
      <c r="G27" s="57">
        <f t="shared" si="5"/>
        <v>9.7472821653354913E-4</v>
      </c>
      <c r="H27" s="57">
        <f t="shared" si="6"/>
        <v>2.1054010000000001E-2</v>
      </c>
      <c r="I27" s="57">
        <f t="shared" si="7"/>
        <v>3.0549368510000004E-3</v>
      </c>
      <c r="J27" s="57">
        <f t="shared" si="8"/>
        <v>4.4327133708010007E-4</v>
      </c>
      <c r="K27" s="57">
        <f t="shared" si="9"/>
        <v>1.4143306421901799E-4</v>
      </c>
      <c r="L27" s="57">
        <f t="shared" si="10"/>
        <v>2.0521937618179511E-5</v>
      </c>
      <c r="M27" s="57">
        <f t="shared" ca="1" si="11"/>
        <v>-1.7256131357607486E-4</v>
      </c>
      <c r="N27" s="57">
        <f t="shared" ca="1" si="12"/>
        <v>1.316273265899162E-6</v>
      </c>
      <c r="O27" s="136">
        <f t="shared" ca="1" si="13"/>
        <v>47882.860834204395</v>
      </c>
      <c r="P27" s="57">
        <f t="shared" ca="1" si="14"/>
        <v>244526.10092146823</v>
      </c>
      <c r="Q27" s="57">
        <f t="shared" ca="1" si="15"/>
        <v>69294.000922335777</v>
      </c>
      <c r="R27" s="16">
        <f t="shared" ca="1" si="16"/>
        <v>1.1472895301096241E-3</v>
      </c>
    </row>
    <row r="28" spans="1:28" x14ac:dyDescent="0.2">
      <c r="A28" s="116">
        <v>1463.5</v>
      </c>
      <c r="B28" s="116">
        <v>-4.0354660450248048E-4</v>
      </c>
      <c r="C28" s="135">
        <v>1</v>
      </c>
      <c r="D28" s="117">
        <f t="shared" si="4"/>
        <v>0.14635000000000001</v>
      </c>
      <c r="E28" s="117">
        <f t="shared" si="4"/>
        <v>-4.0354660450248048E-4</v>
      </c>
      <c r="F28" s="57">
        <f t="shared" si="5"/>
        <v>0.14635000000000001</v>
      </c>
      <c r="G28" s="57">
        <f t="shared" si="5"/>
        <v>-4.0354660450248048E-4</v>
      </c>
      <c r="H28" s="57">
        <f t="shared" si="6"/>
        <v>2.1418322500000003E-2</v>
      </c>
      <c r="I28" s="57">
        <f t="shared" si="7"/>
        <v>3.1345714978750008E-3</v>
      </c>
      <c r="J28" s="57">
        <f t="shared" si="8"/>
        <v>4.5874453871400637E-4</v>
      </c>
      <c r="K28" s="57">
        <f t="shared" si="9"/>
        <v>-5.9059045568938019E-5</v>
      </c>
      <c r="L28" s="57">
        <f t="shared" si="10"/>
        <v>-8.6432913190140797E-6</v>
      </c>
      <c r="M28" s="57">
        <f t="shared" ca="1" si="11"/>
        <v>-1.6303426240259398E-4</v>
      </c>
      <c r="N28" s="57">
        <f t="shared" ca="1" si="12"/>
        <v>5.7846186702372836E-8</v>
      </c>
      <c r="O28" s="136">
        <f t="shared" ca="1" si="13"/>
        <v>47489.296927609153</v>
      </c>
      <c r="P28" s="57">
        <f t="shared" ca="1" si="14"/>
        <v>241677.79102887466</v>
      </c>
      <c r="Q28" s="57">
        <f t="shared" ca="1" si="15"/>
        <v>68292.481171894513</v>
      </c>
      <c r="R28" s="16">
        <f t="shared" ca="1" si="16"/>
        <v>-2.405123420998865E-4</v>
      </c>
    </row>
    <row r="29" spans="1:28" x14ac:dyDescent="0.2">
      <c r="A29" s="116">
        <v>1463.5</v>
      </c>
      <c r="B29" s="116">
        <v>-3.0354659975273535E-4</v>
      </c>
      <c r="C29" s="135">
        <v>1</v>
      </c>
      <c r="D29" s="117">
        <f t="shared" si="4"/>
        <v>0.14635000000000001</v>
      </c>
      <c r="E29" s="117">
        <f t="shared" si="4"/>
        <v>-3.0354659975273535E-4</v>
      </c>
      <c r="F29" s="57">
        <f t="shared" si="5"/>
        <v>0.14635000000000001</v>
      </c>
      <c r="G29" s="57">
        <f t="shared" si="5"/>
        <v>-3.0354659975273535E-4</v>
      </c>
      <c r="H29" s="57">
        <f t="shared" si="6"/>
        <v>2.1418322500000003E-2</v>
      </c>
      <c r="I29" s="57">
        <f t="shared" si="7"/>
        <v>3.1345714978750008E-3</v>
      </c>
      <c r="J29" s="57">
        <f t="shared" si="8"/>
        <v>4.5874453871400637E-4</v>
      </c>
      <c r="K29" s="57">
        <f t="shared" si="9"/>
        <v>-4.4424044873812823E-5</v>
      </c>
      <c r="L29" s="57">
        <f t="shared" si="10"/>
        <v>-6.5014589672825069E-6</v>
      </c>
      <c r="M29" s="57">
        <f t="shared" ca="1" si="11"/>
        <v>-1.6303426240259398E-4</v>
      </c>
      <c r="N29" s="57">
        <f t="shared" ca="1" si="12"/>
        <v>1.9743716947599932E-8</v>
      </c>
      <c r="O29" s="136">
        <f t="shared" ca="1" si="13"/>
        <v>47489.296927609153</v>
      </c>
      <c r="P29" s="57">
        <f t="shared" ca="1" si="14"/>
        <v>241677.79102887466</v>
      </c>
      <c r="Q29" s="57">
        <f t="shared" ca="1" si="15"/>
        <v>68292.481171894513</v>
      </c>
      <c r="R29" s="16">
        <f t="shared" ca="1" si="16"/>
        <v>-1.4051233735014136E-4</v>
      </c>
    </row>
    <row r="30" spans="1:28" x14ac:dyDescent="0.2">
      <c r="A30" s="116">
        <v>1546</v>
      </c>
      <c r="B30" s="116">
        <v>-6.00160397880245E-4</v>
      </c>
      <c r="C30" s="135">
        <v>1</v>
      </c>
      <c r="D30" s="117">
        <f t="shared" si="4"/>
        <v>0.15459999999999999</v>
      </c>
      <c r="E30" s="117">
        <f t="shared" si="4"/>
        <v>-6.00160397880245E-4</v>
      </c>
      <c r="F30" s="57">
        <f t="shared" si="5"/>
        <v>0.15459999999999999</v>
      </c>
      <c r="G30" s="57">
        <f t="shared" si="5"/>
        <v>-6.00160397880245E-4</v>
      </c>
      <c r="H30" s="57">
        <f t="shared" si="6"/>
        <v>2.3901159999999998E-2</v>
      </c>
      <c r="I30" s="57">
        <f t="shared" si="7"/>
        <v>3.6951193359999993E-3</v>
      </c>
      <c r="J30" s="57">
        <f t="shared" si="8"/>
        <v>5.7126544934559985E-4</v>
      </c>
      <c r="K30" s="57">
        <f t="shared" si="9"/>
        <v>-9.2784797512285863E-5</v>
      </c>
      <c r="L30" s="57">
        <f t="shared" si="10"/>
        <v>-1.4344529695399393E-5</v>
      </c>
      <c r="M30" s="57">
        <f t="shared" ca="1" si="11"/>
        <v>-9.9657933673497713E-5</v>
      </c>
      <c r="N30" s="57">
        <f t="shared" ca="1" si="12"/>
        <v>2.5050271667702632E-7</v>
      </c>
      <c r="O30" s="136">
        <f t="shared" ca="1" si="13"/>
        <v>44949.620536276096</v>
      </c>
      <c r="P30" s="57">
        <f t="shared" ca="1" si="14"/>
        <v>223441.22767293995</v>
      </c>
      <c r="Q30" s="57">
        <f t="shared" ca="1" si="15"/>
        <v>61920.625276470899</v>
      </c>
      <c r="R30" s="16">
        <f t="shared" ca="1" si="16"/>
        <v>-5.0050246420674726E-4</v>
      </c>
    </row>
    <row r="31" spans="1:28" x14ac:dyDescent="0.2">
      <c r="A31" s="116">
        <v>1595.5</v>
      </c>
      <c r="B31" s="116">
        <v>8.0187133426079527E-4</v>
      </c>
      <c r="C31" s="135">
        <v>1</v>
      </c>
      <c r="D31" s="117">
        <f t="shared" si="4"/>
        <v>0.15955</v>
      </c>
      <c r="E31" s="117">
        <f t="shared" si="4"/>
        <v>8.0187133426079527E-4</v>
      </c>
      <c r="F31" s="57">
        <f t="shared" si="5"/>
        <v>0.15955</v>
      </c>
      <c r="G31" s="57">
        <f t="shared" si="5"/>
        <v>8.0187133426079527E-4</v>
      </c>
      <c r="H31" s="57">
        <f t="shared" si="6"/>
        <v>2.54562025E-2</v>
      </c>
      <c r="I31" s="57">
        <f t="shared" si="7"/>
        <v>4.0615371088749998E-3</v>
      </c>
      <c r="J31" s="57">
        <f t="shared" si="8"/>
        <v>6.4801824572100625E-4</v>
      </c>
      <c r="K31" s="57">
        <f t="shared" si="9"/>
        <v>1.2793857138130988E-4</v>
      </c>
      <c r="L31" s="57">
        <f t="shared" si="10"/>
        <v>2.0412599063887991E-5</v>
      </c>
      <c r="M31" s="57">
        <f t="shared" ca="1" si="11"/>
        <v>-6.1217135952434254E-5</v>
      </c>
      <c r="N31" s="57">
        <f t="shared" ca="1" si="12"/>
        <v>7.4492170741501271E-7</v>
      </c>
      <c r="O31" s="136">
        <f t="shared" ca="1" si="13"/>
        <v>43473.34411112644</v>
      </c>
      <c r="P31" s="57">
        <f t="shared" ca="1" si="14"/>
        <v>212959.66680577272</v>
      </c>
      <c r="Q31" s="57">
        <f t="shared" ca="1" si="15"/>
        <v>58292.024789557297</v>
      </c>
      <c r="R31" s="16">
        <f t="shared" ca="1" si="16"/>
        <v>8.6308847021322949E-4</v>
      </c>
    </row>
    <row r="32" spans="1:28" x14ac:dyDescent="0.2">
      <c r="A32" s="116">
        <v>1706.5</v>
      </c>
      <c r="B32" s="116">
        <v>5.2279094961704686E-4</v>
      </c>
      <c r="C32" s="135">
        <v>1</v>
      </c>
      <c r="D32" s="117">
        <f t="shared" si="4"/>
        <v>0.17065</v>
      </c>
      <c r="E32" s="117">
        <f t="shared" si="4"/>
        <v>5.2279094961704686E-4</v>
      </c>
      <c r="F32" s="57">
        <f t="shared" si="5"/>
        <v>0.17065</v>
      </c>
      <c r="G32" s="57">
        <f t="shared" si="5"/>
        <v>5.2279094961704686E-4</v>
      </c>
      <c r="H32" s="57">
        <f t="shared" si="6"/>
        <v>2.9121422499999997E-2</v>
      </c>
      <c r="I32" s="57">
        <f t="shared" si="7"/>
        <v>4.9695707496249996E-3</v>
      </c>
      <c r="J32" s="57">
        <f t="shared" si="8"/>
        <v>8.480572484235062E-4</v>
      </c>
      <c r="K32" s="57">
        <f t="shared" si="9"/>
        <v>8.9214275552149041E-5</v>
      </c>
      <c r="L32" s="57">
        <f t="shared" si="10"/>
        <v>1.5224416122974234E-5</v>
      </c>
      <c r="M32" s="57">
        <f t="shared" ca="1" si="11"/>
        <v>2.6114974443141535E-5</v>
      </c>
      <c r="N32" s="57">
        <f t="shared" ca="1" si="12"/>
        <v>2.4668702431494977E-7</v>
      </c>
      <c r="O32" s="136">
        <f t="shared" ca="1" si="13"/>
        <v>40289.339880082269</v>
      </c>
      <c r="P32" s="57">
        <f t="shared" ca="1" si="14"/>
        <v>190672.77176042637</v>
      </c>
      <c r="Q32" s="57">
        <f t="shared" ca="1" si="15"/>
        <v>50667.175446580128</v>
      </c>
      <c r="R32" s="16">
        <f t="shared" ca="1" si="16"/>
        <v>4.966759751739053E-4</v>
      </c>
    </row>
    <row r="33" spans="1:18" x14ac:dyDescent="0.2">
      <c r="A33" s="116">
        <v>1775.5</v>
      </c>
      <c r="B33" s="116">
        <v>-3.7831667577847838E-4</v>
      </c>
      <c r="C33" s="135">
        <v>1</v>
      </c>
      <c r="D33" s="117">
        <f t="shared" si="4"/>
        <v>0.17755000000000001</v>
      </c>
      <c r="E33" s="117">
        <f t="shared" si="4"/>
        <v>-3.7831667577847838E-4</v>
      </c>
      <c r="F33" s="57">
        <f t="shared" si="5"/>
        <v>0.17755000000000001</v>
      </c>
      <c r="G33" s="57">
        <f t="shared" si="5"/>
        <v>-3.7831667577847838E-4</v>
      </c>
      <c r="H33" s="57">
        <f t="shared" si="6"/>
        <v>3.1524002500000002E-2</v>
      </c>
      <c r="I33" s="57">
        <f t="shared" si="7"/>
        <v>5.5970866438750004E-3</v>
      </c>
      <c r="J33" s="57">
        <f t="shared" si="8"/>
        <v>9.9376273362000635E-4</v>
      </c>
      <c r="K33" s="57">
        <f t="shared" si="9"/>
        <v>-6.7170125784468842E-5</v>
      </c>
      <c r="L33" s="57">
        <f t="shared" si="10"/>
        <v>-1.1926055833032444E-5</v>
      </c>
      <c r="M33" s="57">
        <f t="shared" ca="1" si="11"/>
        <v>8.1191346421334641E-5</v>
      </c>
      <c r="N33" s="57">
        <f t="shared" ca="1" si="12"/>
        <v>2.1114762246598386E-7</v>
      </c>
      <c r="O33" s="136">
        <f t="shared" ca="1" si="13"/>
        <v>38396.180377335579</v>
      </c>
      <c r="P33" s="57">
        <f t="shared" ca="1" si="14"/>
        <v>177642.61455136261</v>
      </c>
      <c r="Q33" s="57">
        <f t="shared" ca="1" si="15"/>
        <v>46272.452656783506</v>
      </c>
      <c r="R33" s="16">
        <f t="shared" ca="1" si="16"/>
        <v>-4.5950802219981302E-4</v>
      </c>
    </row>
    <row r="34" spans="1:18" x14ac:dyDescent="0.2">
      <c r="A34" s="116">
        <v>1808.5</v>
      </c>
      <c r="B34" s="116">
        <v>5.5606844398425892E-4</v>
      </c>
      <c r="C34" s="135">
        <v>1</v>
      </c>
      <c r="D34" s="117">
        <f t="shared" si="4"/>
        <v>0.18085000000000001</v>
      </c>
      <c r="E34" s="117">
        <f t="shared" si="4"/>
        <v>5.5606844398425892E-4</v>
      </c>
      <c r="F34" s="57">
        <f t="shared" si="5"/>
        <v>0.18085000000000001</v>
      </c>
      <c r="G34" s="57">
        <f t="shared" si="5"/>
        <v>5.5606844398425892E-4</v>
      </c>
      <c r="H34" s="57">
        <f t="shared" si="6"/>
        <v>3.2706722500000007E-2</v>
      </c>
      <c r="I34" s="57">
        <f t="shared" si="7"/>
        <v>5.915010764125002E-3</v>
      </c>
      <c r="J34" s="57">
        <f t="shared" si="8"/>
        <v>1.0697296966920068E-3</v>
      </c>
      <c r="K34" s="57">
        <f t="shared" si="9"/>
        <v>1.0056497809455323E-4</v>
      </c>
      <c r="L34" s="57">
        <f t="shared" si="10"/>
        <v>1.8187176288399955E-5</v>
      </c>
      <c r="M34" s="57">
        <f t="shared" ca="1" si="11"/>
        <v>1.0774600810404067E-4</v>
      </c>
      <c r="N34" s="57">
        <f t="shared" ca="1" si="12"/>
        <v>2.0099300651357238E-7</v>
      </c>
      <c r="O34" s="136">
        <f t="shared" ca="1" si="13"/>
        <v>37513.57466087307</v>
      </c>
      <c r="P34" s="57">
        <f t="shared" ca="1" si="14"/>
        <v>171627.93221885274</v>
      </c>
      <c r="Q34" s="57">
        <f t="shared" ca="1" si="15"/>
        <v>44261.186821761745</v>
      </c>
      <c r="R34" s="16">
        <f t="shared" ca="1" si="16"/>
        <v>4.4832243588021823E-4</v>
      </c>
    </row>
    <row r="35" spans="1:18" x14ac:dyDescent="0.2">
      <c r="A35" s="116">
        <v>2358</v>
      </c>
      <c r="B35" s="116">
        <v>1.2710747978417203E-4</v>
      </c>
      <c r="C35" s="135">
        <v>1</v>
      </c>
      <c r="D35" s="117">
        <f t="shared" si="4"/>
        <v>0.23580000000000001</v>
      </c>
      <c r="E35" s="117">
        <f t="shared" si="4"/>
        <v>1.2710747978417203E-4</v>
      </c>
      <c r="F35" s="57">
        <f t="shared" si="5"/>
        <v>0.23580000000000001</v>
      </c>
      <c r="G35" s="57">
        <f t="shared" si="5"/>
        <v>1.2710747978417203E-4</v>
      </c>
      <c r="H35" s="57">
        <f t="shared" si="6"/>
        <v>5.5601640000000008E-2</v>
      </c>
      <c r="I35" s="57">
        <f t="shared" si="7"/>
        <v>1.3110866712000003E-2</v>
      </c>
      <c r="J35" s="57">
        <f t="shared" si="8"/>
        <v>3.0915423706896006E-3</v>
      </c>
      <c r="K35" s="57">
        <f t="shared" si="9"/>
        <v>2.9971943733107766E-5</v>
      </c>
      <c r="L35" s="57">
        <f t="shared" si="10"/>
        <v>7.0673843322668118E-6</v>
      </c>
      <c r="M35" s="57">
        <f t="shared" ca="1" si="11"/>
        <v>5.702511591270487E-4</v>
      </c>
      <c r="N35" s="57">
        <f t="shared" ca="1" si="12"/>
        <v>1.9637632054154229E-7</v>
      </c>
      <c r="O35" s="136">
        <f t="shared" ca="1" si="13"/>
        <v>24841.947471189946</v>
      </c>
      <c r="P35" s="57">
        <f t="shared" ca="1" si="14"/>
        <v>90394.513849242416</v>
      </c>
      <c r="Q35" s="57">
        <f t="shared" ca="1" si="15"/>
        <v>18554.540489342045</v>
      </c>
      <c r="R35" s="16">
        <f t="shared" ca="1" si="16"/>
        <v>-4.4314367934287667E-4</v>
      </c>
    </row>
    <row r="36" spans="1:18" x14ac:dyDescent="0.2">
      <c r="A36" s="116">
        <v>2489</v>
      </c>
      <c r="B36" s="116">
        <v>-1.3721260620513931E-4</v>
      </c>
      <c r="C36" s="135">
        <v>1</v>
      </c>
      <c r="D36" s="117">
        <f t="shared" si="4"/>
        <v>0.24890000000000001</v>
      </c>
      <c r="E36" s="117">
        <f t="shared" si="4"/>
        <v>-1.3721260620513931E-4</v>
      </c>
      <c r="F36" s="57">
        <f t="shared" si="5"/>
        <v>0.24890000000000001</v>
      </c>
      <c r="G36" s="57">
        <f t="shared" si="5"/>
        <v>-1.3721260620513931E-4</v>
      </c>
      <c r="H36" s="57">
        <f t="shared" si="6"/>
        <v>6.1951210000000007E-2</v>
      </c>
      <c r="I36" s="57">
        <f t="shared" si="7"/>
        <v>1.5419656169000002E-2</v>
      </c>
      <c r="J36" s="57">
        <f t="shared" si="8"/>
        <v>3.8379524204641005E-3</v>
      </c>
      <c r="K36" s="57">
        <f t="shared" si="9"/>
        <v>-3.4152217684459177E-5</v>
      </c>
      <c r="L36" s="57">
        <f t="shared" si="10"/>
        <v>-8.5004869816618896E-6</v>
      </c>
      <c r="M36" s="57">
        <f t="shared" ca="1" si="11"/>
        <v>6.8617370117479877E-4</v>
      </c>
      <c r="N36" s="57">
        <f t="shared" ca="1" si="12"/>
        <v>6.7796501118076989E-7</v>
      </c>
      <c r="O36" s="136">
        <f t="shared" ca="1" si="13"/>
        <v>22342.213622312614</v>
      </c>
      <c r="P36" s="57">
        <f t="shared" ca="1" si="14"/>
        <v>75789.783276405447</v>
      </c>
      <c r="Q36" s="57">
        <f t="shared" ca="1" si="15"/>
        <v>14351.632535734547</v>
      </c>
      <c r="R36" s="16">
        <f t="shared" ca="1" si="16"/>
        <v>-8.2338630737993808E-4</v>
      </c>
    </row>
    <row r="37" spans="1:18" x14ac:dyDescent="0.2">
      <c r="A37" s="116">
        <v>2489.5</v>
      </c>
      <c r="B37" s="116">
        <v>2.4765639682300389E-4</v>
      </c>
      <c r="C37" s="135">
        <v>1</v>
      </c>
      <c r="D37" s="117">
        <f t="shared" si="4"/>
        <v>0.24895</v>
      </c>
      <c r="E37" s="117">
        <f t="shared" si="4"/>
        <v>2.4765639682300389E-4</v>
      </c>
      <c r="F37" s="57">
        <f t="shared" si="5"/>
        <v>0.24895</v>
      </c>
      <c r="G37" s="57">
        <f t="shared" si="5"/>
        <v>2.4765639682300389E-4</v>
      </c>
      <c r="H37" s="57">
        <f t="shared" si="6"/>
        <v>6.1976102500000005E-2</v>
      </c>
      <c r="I37" s="57">
        <f t="shared" si="7"/>
        <v>1.5428950717375002E-2</v>
      </c>
      <c r="J37" s="57">
        <f t="shared" si="8"/>
        <v>3.8410372810905066E-3</v>
      </c>
      <c r="K37" s="57">
        <f t="shared" si="9"/>
        <v>6.1654059989086821E-5</v>
      </c>
      <c r="L37" s="57">
        <f t="shared" si="10"/>
        <v>1.5348778234283165E-5</v>
      </c>
      <c r="M37" s="57">
        <f t="shared" ca="1" si="11"/>
        <v>6.8662032967093908E-4</v>
      </c>
      <c r="N37" s="57">
        <f t="shared" ca="1" si="12"/>
        <v>1.9268933434132654E-7</v>
      </c>
      <c r="O37" s="136">
        <f t="shared" ca="1" si="13"/>
        <v>22333.027732689992</v>
      </c>
      <c r="P37" s="57">
        <f t="shared" ca="1" si="14"/>
        <v>75737.205985242865</v>
      </c>
      <c r="Q37" s="57">
        <f t="shared" ca="1" si="15"/>
        <v>14336.846900826196</v>
      </c>
      <c r="R37" s="16">
        <f t="shared" ca="1" si="16"/>
        <v>-4.3896393284793519E-4</v>
      </c>
    </row>
    <row r="38" spans="1:18" x14ac:dyDescent="0.2">
      <c r="A38" s="116">
        <v>3484</v>
      </c>
      <c r="B38" s="116">
        <v>2.0521119295153767E-3</v>
      </c>
      <c r="C38" s="135">
        <v>1</v>
      </c>
      <c r="D38" s="117">
        <f t="shared" si="4"/>
        <v>0.34839999999999999</v>
      </c>
      <c r="E38" s="117">
        <f t="shared" si="4"/>
        <v>2.0521119295153767E-3</v>
      </c>
      <c r="F38" s="57">
        <f t="shared" si="5"/>
        <v>0.34839999999999999</v>
      </c>
      <c r="G38" s="57">
        <f t="shared" si="5"/>
        <v>2.0521119295153767E-3</v>
      </c>
      <c r="H38" s="57">
        <f t="shared" si="6"/>
        <v>0.12138255999999999</v>
      </c>
      <c r="I38" s="57">
        <f t="shared" si="7"/>
        <v>4.2289683903999994E-2</v>
      </c>
      <c r="J38" s="57">
        <f t="shared" si="8"/>
        <v>1.4733725872153597E-2</v>
      </c>
      <c r="K38" s="57">
        <f t="shared" si="9"/>
        <v>7.1495579624315721E-4</v>
      </c>
      <c r="L38" s="57">
        <f t="shared" si="10"/>
        <v>2.4909059941111595E-4</v>
      </c>
      <c r="M38" s="57">
        <f t="shared" ca="1" si="11"/>
        <v>1.6378132592811128E-3</v>
      </c>
      <c r="N38" s="57">
        <f t="shared" ca="1" si="12"/>
        <v>1.7164338815787937E-7</v>
      </c>
      <c r="O38" s="136">
        <f t="shared" ca="1" si="13"/>
        <v>8726.3571620415278</v>
      </c>
      <c r="P38" s="57">
        <f t="shared" ca="1" si="14"/>
        <v>10908.795624329092</v>
      </c>
      <c r="Q38" s="57">
        <f t="shared" ca="1" si="15"/>
        <v>121.06659501967781</v>
      </c>
      <c r="R38" s="16">
        <f t="shared" ca="1" si="16"/>
        <v>4.1429867023426393E-4</v>
      </c>
    </row>
    <row r="39" spans="1:18" x14ac:dyDescent="0.2">
      <c r="A39" s="116">
        <v>4176.5</v>
      </c>
      <c r="B39" s="116">
        <v>1.3956870607216842E-3</v>
      </c>
      <c r="C39" s="135">
        <v>1</v>
      </c>
      <c r="D39" s="117">
        <f t="shared" si="4"/>
        <v>0.41765000000000002</v>
      </c>
      <c r="E39" s="117">
        <f t="shared" si="4"/>
        <v>1.3956870607216842E-3</v>
      </c>
      <c r="F39" s="57">
        <f t="shared" si="5"/>
        <v>0.41765000000000002</v>
      </c>
      <c r="G39" s="57">
        <f t="shared" si="5"/>
        <v>1.3956870607216842E-3</v>
      </c>
      <c r="H39" s="57">
        <f t="shared" si="6"/>
        <v>0.17443152250000002</v>
      </c>
      <c r="I39" s="57">
        <f t="shared" si="7"/>
        <v>7.2851325372125006E-2</v>
      </c>
      <c r="J39" s="57">
        <f t="shared" si="8"/>
        <v>3.0426356041668011E-2</v>
      </c>
      <c r="K39" s="57">
        <f t="shared" si="9"/>
        <v>5.8290870091041145E-4</v>
      </c>
      <c r="L39" s="57">
        <f t="shared" si="10"/>
        <v>2.4345181893523334E-4</v>
      </c>
      <c r="M39" s="57">
        <f t="shared" ca="1" si="11"/>
        <v>2.3743573280875004E-3</v>
      </c>
      <c r="N39" s="57">
        <f t="shared" ca="1" si="12"/>
        <v>9.5779549222587819E-7</v>
      </c>
      <c r="O39" s="136">
        <f t="shared" ca="1" si="13"/>
        <v>3650.3102814080726</v>
      </c>
      <c r="P39" s="57">
        <f t="shared" ca="1" si="14"/>
        <v>67.495679623302891</v>
      </c>
      <c r="Q39" s="57">
        <f t="shared" ca="1" si="15"/>
        <v>2316.9969051963794</v>
      </c>
      <c r="R39" s="16">
        <f t="shared" ca="1" si="16"/>
        <v>-9.7867026736581618E-4</v>
      </c>
    </row>
    <row r="40" spans="1:18" x14ac:dyDescent="0.2">
      <c r="A40" s="116">
        <v>4176.5</v>
      </c>
      <c r="B40" s="116">
        <v>1.3956870607216842E-3</v>
      </c>
      <c r="C40" s="135">
        <v>1</v>
      </c>
      <c r="D40" s="117">
        <f t="shared" si="4"/>
        <v>0.41765000000000002</v>
      </c>
      <c r="E40" s="117">
        <f t="shared" si="4"/>
        <v>1.3956870607216842E-3</v>
      </c>
      <c r="F40" s="57">
        <f t="shared" si="5"/>
        <v>0.41765000000000002</v>
      </c>
      <c r="G40" s="57">
        <f t="shared" si="5"/>
        <v>1.3956870607216842E-3</v>
      </c>
      <c r="H40" s="57">
        <f t="shared" si="6"/>
        <v>0.17443152250000002</v>
      </c>
      <c r="I40" s="57">
        <f t="shared" si="7"/>
        <v>7.2851325372125006E-2</v>
      </c>
      <c r="J40" s="57">
        <f t="shared" si="8"/>
        <v>3.0426356041668011E-2</v>
      </c>
      <c r="K40" s="57">
        <f t="shared" si="9"/>
        <v>5.8290870091041145E-4</v>
      </c>
      <c r="L40" s="57">
        <f t="shared" si="10"/>
        <v>2.4345181893523334E-4</v>
      </c>
      <c r="M40" s="57">
        <f t="shared" ca="1" si="11"/>
        <v>2.3743573280875004E-3</v>
      </c>
      <c r="N40" s="57">
        <f t="shared" ca="1" si="12"/>
        <v>9.5779549222587819E-7</v>
      </c>
      <c r="O40" s="136">
        <f t="shared" ca="1" si="13"/>
        <v>3650.3102814080726</v>
      </c>
      <c r="P40" s="57">
        <f t="shared" ca="1" si="14"/>
        <v>67.495679623302891</v>
      </c>
      <c r="Q40" s="57">
        <f t="shared" ca="1" si="15"/>
        <v>2316.9969051963794</v>
      </c>
      <c r="R40" s="16">
        <f t="shared" ca="1" si="16"/>
        <v>-9.7867026736581618E-4</v>
      </c>
    </row>
    <row r="41" spans="1:18" x14ac:dyDescent="0.2">
      <c r="A41" s="116">
        <v>4841.5</v>
      </c>
      <c r="B41" s="116">
        <v>2.8714667787426151E-3</v>
      </c>
      <c r="C41" s="135">
        <v>1</v>
      </c>
      <c r="D41" s="117">
        <f t="shared" si="4"/>
        <v>0.48415000000000002</v>
      </c>
      <c r="E41" s="117">
        <f t="shared" si="4"/>
        <v>2.8714667787426151E-3</v>
      </c>
      <c r="F41" s="57">
        <f t="shared" si="5"/>
        <v>0.48415000000000002</v>
      </c>
      <c r="G41" s="57">
        <f t="shared" si="5"/>
        <v>2.8714667787426151E-3</v>
      </c>
      <c r="H41" s="57">
        <f t="shared" si="6"/>
        <v>0.23440122250000003</v>
      </c>
      <c r="I41" s="57">
        <f t="shared" si="7"/>
        <v>0.11348535187337502</v>
      </c>
      <c r="J41" s="57">
        <f t="shared" si="8"/>
        <v>5.4943933109494518E-2</v>
      </c>
      <c r="K41" s="57">
        <f t="shared" si="9"/>
        <v>1.3902206409282371E-3</v>
      </c>
      <c r="L41" s="57">
        <f t="shared" si="10"/>
        <v>6.7307532330540597E-4</v>
      </c>
      <c r="M41" s="57">
        <f t="shared" ca="1" si="11"/>
        <v>3.1389888250760827E-3</v>
      </c>
      <c r="N41" s="57">
        <f t="shared" ca="1" si="12"/>
        <v>7.1568045274445941E-8</v>
      </c>
      <c r="O41" s="136">
        <f t="shared" ca="1" si="13"/>
        <v>1114.2249855023845</v>
      </c>
      <c r="P41" s="57">
        <f t="shared" ca="1" si="14"/>
        <v>4445.0461262682775</v>
      </c>
      <c r="Q41" s="57">
        <f t="shared" ca="1" si="15"/>
        <v>8485.3723033668666</v>
      </c>
      <c r="R41" s="16">
        <f t="shared" ca="1" si="16"/>
        <v>-2.6752204633346752E-4</v>
      </c>
    </row>
    <row r="42" spans="1:18" x14ac:dyDescent="0.2">
      <c r="A42" s="116">
        <v>6055</v>
      </c>
      <c r="B42" s="116">
        <v>4.6485475104418583E-3</v>
      </c>
      <c r="C42" s="135">
        <v>1</v>
      </c>
      <c r="D42" s="117">
        <f t="shared" si="4"/>
        <v>0.60550000000000004</v>
      </c>
      <c r="E42" s="117">
        <f t="shared" si="4"/>
        <v>4.6485475104418583E-3</v>
      </c>
      <c r="F42" s="57">
        <f t="shared" si="5"/>
        <v>0.60550000000000004</v>
      </c>
      <c r="G42" s="57">
        <f t="shared" si="5"/>
        <v>4.6485475104418583E-3</v>
      </c>
      <c r="H42" s="57">
        <f t="shared" si="6"/>
        <v>0.36663025000000005</v>
      </c>
      <c r="I42" s="57">
        <f t="shared" si="7"/>
        <v>0.22199461637500004</v>
      </c>
      <c r="J42" s="57">
        <f t="shared" si="8"/>
        <v>0.13441774021506253</v>
      </c>
      <c r="K42" s="57">
        <f t="shared" si="9"/>
        <v>2.8146955175725455E-3</v>
      </c>
      <c r="L42" s="57">
        <f t="shared" si="10"/>
        <v>1.7042981358901764E-3</v>
      </c>
      <c r="M42" s="57">
        <f t="shared" ca="1" si="11"/>
        <v>4.6790815399701119E-3</v>
      </c>
      <c r="N42" s="57">
        <f t="shared" ca="1" si="12"/>
        <v>9.3232695923226093E-10</v>
      </c>
      <c r="O42" s="136">
        <f t="shared" ca="1" si="13"/>
        <v>17.80262226290338</v>
      </c>
      <c r="P42" s="57">
        <f t="shared" ca="1" si="14"/>
        <v>25306.727903722705</v>
      </c>
      <c r="Q42" s="57">
        <f t="shared" ca="1" si="15"/>
        <v>19607.953725334042</v>
      </c>
      <c r="R42" s="16">
        <f t="shared" ca="1" si="16"/>
        <v>-3.053402952825357E-5</v>
      </c>
    </row>
    <row r="43" spans="1:18" x14ac:dyDescent="0.2">
      <c r="A43" s="116">
        <v>6055</v>
      </c>
      <c r="B43" s="116">
        <v>4.6485475104418583E-3</v>
      </c>
      <c r="C43" s="135">
        <v>1</v>
      </c>
      <c r="D43" s="117">
        <f t="shared" si="4"/>
        <v>0.60550000000000004</v>
      </c>
      <c r="E43" s="117">
        <f t="shared" si="4"/>
        <v>4.6485475104418583E-3</v>
      </c>
      <c r="F43" s="57">
        <f t="shared" si="5"/>
        <v>0.60550000000000004</v>
      </c>
      <c r="G43" s="57">
        <f t="shared" si="5"/>
        <v>4.6485475104418583E-3</v>
      </c>
      <c r="H43" s="57">
        <f t="shared" si="6"/>
        <v>0.36663025000000005</v>
      </c>
      <c r="I43" s="57">
        <f t="shared" si="7"/>
        <v>0.22199461637500004</v>
      </c>
      <c r="J43" s="57">
        <f t="shared" si="8"/>
        <v>0.13441774021506253</v>
      </c>
      <c r="K43" s="57">
        <f t="shared" si="9"/>
        <v>2.8146955175725455E-3</v>
      </c>
      <c r="L43" s="57">
        <f t="shared" si="10"/>
        <v>1.7042981358901764E-3</v>
      </c>
      <c r="M43" s="57">
        <f t="shared" ca="1" si="11"/>
        <v>4.6790815399701119E-3</v>
      </c>
      <c r="N43" s="57">
        <f t="shared" ca="1" si="12"/>
        <v>9.3232695923226093E-10</v>
      </c>
      <c r="O43" s="136">
        <f t="shared" ca="1" si="13"/>
        <v>17.80262226290338</v>
      </c>
      <c r="P43" s="57">
        <f t="shared" ca="1" si="14"/>
        <v>25306.727903722705</v>
      </c>
      <c r="Q43" s="57">
        <f t="shared" ca="1" si="15"/>
        <v>19607.953725334042</v>
      </c>
      <c r="R43" s="16">
        <f t="shared" ca="1" si="16"/>
        <v>-3.053402952825357E-5</v>
      </c>
    </row>
    <row r="44" spans="1:18" x14ac:dyDescent="0.2">
      <c r="A44" s="116">
        <v>6185</v>
      </c>
      <c r="B44" s="116">
        <v>4.6144894149620086E-3</v>
      </c>
      <c r="C44" s="135">
        <v>1</v>
      </c>
      <c r="D44" s="117">
        <f t="shared" si="4"/>
        <v>0.61850000000000005</v>
      </c>
      <c r="E44" s="117">
        <f t="shared" si="4"/>
        <v>4.6144894149620086E-3</v>
      </c>
      <c r="F44" s="57">
        <f t="shared" si="5"/>
        <v>0.61850000000000005</v>
      </c>
      <c r="G44" s="57">
        <f t="shared" si="5"/>
        <v>4.6144894149620086E-3</v>
      </c>
      <c r="H44" s="57">
        <f t="shared" si="6"/>
        <v>0.38254225000000008</v>
      </c>
      <c r="I44" s="57">
        <f t="shared" si="7"/>
        <v>0.23660238162500008</v>
      </c>
      <c r="J44" s="57">
        <f t="shared" si="8"/>
        <v>0.14633857303506256</v>
      </c>
      <c r="K44" s="57">
        <f t="shared" si="9"/>
        <v>2.8540617031540027E-3</v>
      </c>
      <c r="L44" s="57">
        <f t="shared" si="10"/>
        <v>1.7652371634007508E-3</v>
      </c>
      <c r="M44" s="57">
        <f t="shared" ca="1" si="11"/>
        <v>4.8551618484954252E-3</v>
      </c>
      <c r="N44" s="57">
        <f t="shared" ca="1" si="12"/>
        <v>5.7923220262896818E-8</v>
      </c>
      <c r="O44" s="136">
        <f t="shared" ca="1" si="13"/>
        <v>53.990182636616836</v>
      </c>
      <c r="P44" s="57">
        <f t="shared" ca="1" si="14"/>
        <v>27420.260810958345</v>
      </c>
      <c r="Q44" s="57">
        <f t="shared" ca="1" si="15"/>
        <v>20358.43640580499</v>
      </c>
      <c r="R44" s="16">
        <f t="shared" ca="1" si="16"/>
        <v>-2.4067243353341657E-4</v>
      </c>
    </row>
    <row r="45" spans="1:18" x14ac:dyDescent="0.2">
      <c r="A45" s="116">
        <v>6230</v>
      </c>
      <c r="B45" s="116">
        <v>5.0727000707411207E-3</v>
      </c>
      <c r="C45" s="135">
        <v>1</v>
      </c>
      <c r="D45" s="117">
        <f t="shared" si="4"/>
        <v>0.623</v>
      </c>
      <c r="E45" s="117">
        <f t="shared" si="4"/>
        <v>5.0727000707411207E-3</v>
      </c>
      <c r="F45" s="57">
        <f t="shared" si="5"/>
        <v>0.623</v>
      </c>
      <c r="G45" s="57">
        <f t="shared" si="5"/>
        <v>5.0727000707411207E-3</v>
      </c>
      <c r="H45" s="57">
        <f t="shared" si="6"/>
        <v>0.388129</v>
      </c>
      <c r="I45" s="57">
        <f t="shared" si="7"/>
        <v>0.24180436699999999</v>
      </c>
      <c r="J45" s="57">
        <f t="shared" si="8"/>
        <v>0.150644120641</v>
      </c>
      <c r="K45" s="57">
        <f t="shared" si="9"/>
        <v>3.1602921440717184E-3</v>
      </c>
      <c r="L45" s="57">
        <f t="shared" si="10"/>
        <v>1.9688620057566808E-3</v>
      </c>
      <c r="M45" s="57">
        <f t="shared" ca="1" si="11"/>
        <v>4.9166128972825832E-3</v>
      </c>
      <c r="N45" s="57">
        <f t="shared" ca="1" si="12"/>
        <v>2.4363205718275582E-8</v>
      </c>
      <c r="O45" s="136">
        <f t="shared" ca="1" si="13"/>
        <v>70.395170216303782</v>
      </c>
      <c r="P45" s="57">
        <f t="shared" ca="1" si="14"/>
        <v>28120.329177609125</v>
      </c>
      <c r="Q45" s="57">
        <f t="shared" ca="1" si="15"/>
        <v>20589.423480967685</v>
      </c>
      <c r="R45" s="16">
        <f t="shared" ca="1" si="16"/>
        <v>1.5608717345853753E-4</v>
      </c>
    </row>
    <row r="46" spans="1:18" x14ac:dyDescent="0.2">
      <c r="A46" s="116">
        <v>6230</v>
      </c>
      <c r="B46" s="116">
        <v>5.0727000707411207E-3</v>
      </c>
      <c r="C46" s="135">
        <v>1</v>
      </c>
      <c r="D46" s="117">
        <f t="shared" si="4"/>
        <v>0.623</v>
      </c>
      <c r="E46" s="117">
        <f t="shared" si="4"/>
        <v>5.0727000707411207E-3</v>
      </c>
      <c r="F46" s="57">
        <f t="shared" si="5"/>
        <v>0.623</v>
      </c>
      <c r="G46" s="57">
        <f t="shared" si="5"/>
        <v>5.0727000707411207E-3</v>
      </c>
      <c r="H46" s="57">
        <f t="shared" si="6"/>
        <v>0.388129</v>
      </c>
      <c r="I46" s="57">
        <f t="shared" si="7"/>
        <v>0.24180436699999999</v>
      </c>
      <c r="J46" s="57">
        <f t="shared" si="8"/>
        <v>0.150644120641</v>
      </c>
      <c r="K46" s="57">
        <f t="shared" si="9"/>
        <v>3.1602921440717184E-3</v>
      </c>
      <c r="L46" s="57">
        <f t="shared" si="10"/>
        <v>1.9688620057566808E-3</v>
      </c>
      <c r="M46" s="57">
        <f t="shared" ca="1" si="11"/>
        <v>4.9166128972825832E-3</v>
      </c>
      <c r="N46" s="57">
        <f t="shared" ca="1" si="12"/>
        <v>2.4363205718275582E-8</v>
      </c>
      <c r="O46" s="136">
        <f t="shared" ca="1" si="13"/>
        <v>70.395170216303782</v>
      </c>
      <c r="P46" s="57">
        <f t="shared" ca="1" si="14"/>
        <v>28120.329177609125</v>
      </c>
      <c r="Q46" s="57">
        <f t="shared" ca="1" si="15"/>
        <v>20589.423480967685</v>
      </c>
      <c r="R46" s="16">
        <f t="shared" ca="1" si="16"/>
        <v>1.5608717345853753E-4</v>
      </c>
    </row>
    <row r="47" spans="1:18" x14ac:dyDescent="0.2">
      <c r="A47" s="116">
        <v>6230.5</v>
      </c>
      <c r="B47" s="116">
        <v>4.6675690828124061E-3</v>
      </c>
      <c r="C47" s="135">
        <v>1</v>
      </c>
      <c r="D47" s="117">
        <f t="shared" si="4"/>
        <v>0.62304999999999999</v>
      </c>
      <c r="E47" s="117">
        <f t="shared" si="4"/>
        <v>4.6675690828124061E-3</v>
      </c>
      <c r="F47" s="57">
        <f t="shared" si="5"/>
        <v>0.62304999999999999</v>
      </c>
      <c r="G47" s="57">
        <f t="shared" si="5"/>
        <v>4.6675690828124061E-3</v>
      </c>
      <c r="H47" s="57">
        <f t="shared" si="6"/>
        <v>0.3881913025</v>
      </c>
      <c r="I47" s="57">
        <f t="shared" si="7"/>
        <v>0.241862591022625</v>
      </c>
      <c r="J47" s="57">
        <f t="shared" si="8"/>
        <v>0.1506924873366465</v>
      </c>
      <c r="K47" s="57">
        <f t="shared" si="9"/>
        <v>2.9081289170462695E-3</v>
      </c>
      <c r="L47" s="57">
        <f t="shared" si="10"/>
        <v>1.8119097217656783E-3</v>
      </c>
      <c r="M47" s="57">
        <f t="shared" ca="1" si="11"/>
        <v>4.9172971316570786E-3</v>
      </c>
      <c r="N47" s="57">
        <f t="shared" ca="1" si="12"/>
        <v>6.2364098379767142E-8</v>
      </c>
      <c r="O47" s="136">
        <f t="shared" ca="1" si="13"/>
        <v>70.587686184465184</v>
      </c>
      <c r="P47" s="57">
        <f t="shared" ca="1" si="14"/>
        <v>28128.009172469821</v>
      </c>
      <c r="Q47" s="57">
        <f t="shared" ca="1" si="15"/>
        <v>20591.904680959811</v>
      </c>
      <c r="R47" s="16">
        <f t="shared" ca="1" si="16"/>
        <v>-2.4972804884467251E-4</v>
      </c>
    </row>
    <row r="48" spans="1:18" x14ac:dyDescent="0.2">
      <c r="A48" s="116">
        <v>6230.5</v>
      </c>
      <c r="B48" s="116">
        <v>4.6675690828124061E-3</v>
      </c>
      <c r="C48" s="135">
        <v>1</v>
      </c>
      <c r="D48" s="117">
        <f t="shared" si="4"/>
        <v>0.62304999999999999</v>
      </c>
      <c r="E48" s="117">
        <f t="shared" si="4"/>
        <v>4.6675690828124061E-3</v>
      </c>
      <c r="F48" s="57">
        <f t="shared" si="5"/>
        <v>0.62304999999999999</v>
      </c>
      <c r="G48" s="57">
        <f t="shared" si="5"/>
        <v>4.6675690828124061E-3</v>
      </c>
      <c r="H48" s="57">
        <f t="shared" si="6"/>
        <v>0.3881913025</v>
      </c>
      <c r="I48" s="57">
        <f t="shared" si="7"/>
        <v>0.241862591022625</v>
      </c>
      <c r="J48" s="57">
        <f t="shared" si="8"/>
        <v>0.1506924873366465</v>
      </c>
      <c r="K48" s="57">
        <f t="shared" si="9"/>
        <v>2.9081289170462695E-3</v>
      </c>
      <c r="L48" s="57">
        <f t="shared" si="10"/>
        <v>1.8119097217656783E-3</v>
      </c>
      <c r="M48" s="57">
        <f t="shared" ca="1" si="11"/>
        <v>4.9172971316570786E-3</v>
      </c>
      <c r="N48" s="57">
        <f t="shared" ca="1" si="12"/>
        <v>6.2364098379767142E-8</v>
      </c>
      <c r="O48" s="136">
        <f t="shared" ca="1" si="13"/>
        <v>70.587686184465184</v>
      </c>
      <c r="P48" s="57">
        <f t="shared" ca="1" si="14"/>
        <v>28128.009172469821</v>
      </c>
      <c r="Q48" s="57">
        <f t="shared" ca="1" si="15"/>
        <v>20591.904680959811</v>
      </c>
      <c r="R48" s="16">
        <f t="shared" ca="1" si="16"/>
        <v>-2.4972804884467251E-4</v>
      </c>
    </row>
    <row r="49" spans="1:18" x14ac:dyDescent="0.2">
      <c r="A49" s="116">
        <v>6231</v>
      </c>
      <c r="B49" s="116">
        <v>5.1324380910955369E-3</v>
      </c>
      <c r="C49" s="135">
        <v>1</v>
      </c>
      <c r="D49" s="117">
        <f t="shared" si="4"/>
        <v>0.62309999999999999</v>
      </c>
      <c r="E49" s="117">
        <f t="shared" si="4"/>
        <v>5.1324380910955369E-3</v>
      </c>
      <c r="F49" s="57">
        <f t="shared" si="5"/>
        <v>0.62309999999999999</v>
      </c>
      <c r="G49" s="57">
        <f t="shared" si="5"/>
        <v>5.1324380910955369E-3</v>
      </c>
      <c r="H49" s="57">
        <f t="shared" si="6"/>
        <v>0.38825360999999997</v>
      </c>
      <c r="I49" s="57">
        <f t="shared" si="7"/>
        <v>0.24192082439099999</v>
      </c>
      <c r="J49" s="57">
        <f t="shared" si="8"/>
        <v>0.15074086567803208</v>
      </c>
      <c r="K49" s="57">
        <f t="shared" si="9"/>
        <v>3.1980221745616291E-3</v>
      </c>
      <c r="L49" s="57">
        <f t="shared" si="10"/>
        <v>1.992687616969351E-3</v>
      </c>
      <c r="M49" s="57">
        <f t="shared" ca="1" si="11"/>
        <v>4.917981397788573E-3</v>
      </c>
      <c r="N49" s="57">
        <f t="shared" ca="1" si="12"/>
        <v>4.5991673304157194E-8</v>
      </c>
      <c r="O49" s="136">
        <f t="shared" ca="1" si="13"/>
        <v>70.780421711716485</v>
      </c>
      <c r="P49" s="57">
        <f t="shared" ca="1" si="14"/>
        <v>28135.686960287545</v>
      </c>
      <c r="Q49" s="57">
        <f t="shared" ca="1" si="15"/>
        <v>20594.383994227763</v>
      </c>
      <c r="R49" s="16">
        <f t="shared" ca="1" si="16"/>
        <v>2.1445669330696394E-4</v>
      </c>
    </row>
    <row r="50" spans="1:18" x14ac:dyDescent="0.2">
      <c r="A50" s="116">
        <v>6231</v>
      </c>
      <c r="B50" s="116">
        <v>5.1324380910955369E-3</v>
      </c>
      <c r="C50" s="135">
        <v>1</v>
      </c>
      <c r="D50" s="117">
        <f t="shared" si="4"/>
        <v>0.62309999999999999</v>
      </c>
      <c r="E50" s="117">
        <f t="shared" si="4"/>
        <v>5.1324380910955369E-3</v>
      </c>
      <c r="F50" s="57">
        <f t="shared" si="5"/>
        <v>0.62309999999999999</v>
      </c>
      <c r="G50" s="57">
        <f t="shared" si="5"/>
        <v>5.1324380910955369E-3</v>
      </c>
      <c r="H50" s="57">
        <f t="shared" si="6"/>
        <v>0.38825360999999997</v>
      </c>
      <c r="I50" s="57">
        <f t="shared" si="7"/>
        <v>0.24192082439099999</v>
      </c>
      <c r="J50" s="57">
        <f t="shared" si="8"/>
        <v>0.15074086567803208</v>
      </c>
      <c r="K50" s="57">
        <f t="shared" si="9"/>
        <v>3.1980221745616291E-3</v>
      </c>
      <c r="L50" s="57">
        <f t="shared" si="10"/>
        <v>1.992687616969351E-3</v>
      </c>
      <c r="M50" s="57">
        <f t="shared" ca="1" si="11"/>
        <v>4.917981397788573E-3</v>
      </c>
      <c r="N50" s="57">
        <f t="shared" ca="1" si="12"/>
        <v>4.5991673304157194E-8</v>
      </c>
      <c r="O50" s="136">
        <f t="shared" ca="1" si="13"/>
        <v>70.780421711716485</v>
      </c>
      <c r="P50" s="57">
        <f t="shared" ca="1" si="14"/>
        <v>28135.686960287545</v>
      </c>
      <c r="Q50" s="57">
        <f t="shared" ca="1" si="15"/>
        <v>20594.383994227763</v>
      </c>
      <c r="R50" s="16">
        <f t="shared" ca="1" si="16"/>
        <v>2.1445669330696394E-4</v>
      </c>
    </row>
    <row r="51" spans="1:18" x14ac:dyDescent="0.2">
      <c r="A51" s="116">
        <v>6237</v>
      </c>
      <c r="B51" s="116">
        <v>5.040866177296266E-3</v>
      </c>
      <c r="C51" s="135">
        <v>1</v>
      </c>
      <c r="D51" s="117">
        <f t="shared" si="4"/>
        <v>0.62370000000000003</v>
      </c>
      <c r="E51" s="117">
        <f t="shared" si="4"/>
        <v>5.040866177296266E-3</v>
      </c>
      <c r="F51" s="57">
        <f t="shared" si="5"/>
        <v>0.62370000000000003</v>
      </c>
      <c r="G51" s="57">
        <f t="shared" si="5"/>
        <v>5.040866177296266E-3</v>
      </c>
      <c r="H51" s="57">
        <f t="shared" si="6"/>
        <v>0.38900169000000007</v>
      </c>
      <c r="I51" s="57">
        <f t="shared" si="7"/>
        <v>0.24262035405300006</v>
      </c>
      <c r="J51" s="57">
        <f t="shared" si="8"/>
        <v>0.15132231482285616</v>
      </c>
      <c r="K51" s="57">
        <f t="shared" si="9"/>
        <v>3.1439882347796813E-3</v>
      </c>
      <c r="L51" s="57">
        <f t="shared" si="10"/>
        <v>1.9609054620320873E-3</v>
      </c>
      <c r="M51" s="57">
        <f t="shared" ca="1" si="11"/>
        <v>4.9261950684125659E-3</v>
      </c>
      <c r="N51" s="57">
        <f t="shared" ca="1" si="12"/>
        <v>1.3149463212617384E-8</v>
      </c>
      <c r="O51" s="136">
        <f t="shared" ca="1" si="13"/>
        <v>73.110309227099805</v>
      </c>
      <c r="P51" s="57">
        <f t="shared" ca="1" si="14"/>
        <v>28227.647780199248</v>
      </c>
      <c r="Q51" s="57">
        <f t="shared" ca="1" si="15"/>
        <v>20623.988455416908</v>
      </c>
      <c r="R51" s="16">
        <f t="shared" ca="1" si="16"/>
        <v>1.1467110888370002E-4</v>
      </c>
    </row>
    <row r="52" spans="1:18" x14ac:dyDescent="0.2">
      <c r="A52" s="116">
        <v>6237</v>
      </c>
      <c r="B52" s="116">
        <v>5.040866177296266E-3</v>
      </c>
      <c r="C52" s="135">
        <v>1</v>
      </c>
      <c r="D52" s="117">
        <f t="shared" si="4"/>
        <v>0.62370000000000003</v>
      </c>
      <c r="E52" s="117">
        <f t="shared" si="4"/>
        <v>5.040866177296266E-3</v>
      </c>
      <c r="F52" s="57">
        <f t="shared" si="5"/>
        <v>0.62370000000000003</v>
      </c>
      <c r="G52" s="57">
        <f t="shared" si="5"/>
        <v>5.040866177296266E-3</v>
      </c>
      <c r="H52" s="57">
        <f t="shared" si="6"/>
        <v>0.38900169000000007</v>
      </c>
      <c r="I52" s="57">
        <f t="shared" si="7"/>
        <v>0.24262035405300006</v>
      </c>
      <c r="J52" s="57">
        <f t="shared" si="8"/>
        <v>0.15132231482285616</v>
      </c>
      <c r="K52" s="57">
        <f t="shared" si="9"/>
        <v>3.1439882347796813E-3</v>
      </c>
      <c r="L52" s="57">
        <f t="shared" si="10"/>
        <v>1.9609054620320873E-3</v>
      </c>
      <c r="M52" s="57">
        <f t="shared" ca="1" si="11"/>
        <v>4.9261950684125659E-3</v>
      </c>
      <c r="N52" s="57">
        <f t="shared" ca="1" si="12"/>
        <v>1.3149463212617384E-8</v>
      </c>
      <c r="O52" s="136">
        <f t="shared" ca="1" si="13"/>
        <v>73.110309227099805</v>
      </c>
      <c r="P52" s="57">
        <f t="shared" ca="1" si="14"/>
        <v>28227.647780199248</v>
      </c>
      <c r="Q52" s="57">
        <f t="shared" ca="1" si="15"/>
        <v>20623.988455416908</v>
      </c>
      <c r="R52" s="16">
        <f t="shared" ca="1" si="16"/>
        <v>1.1467110888370002E-4</v>
      </c>
    </row>
    <row r="53" spans="1:18" x14ac:dyDescent="0.2">
      <c r="A53" s="116">
        <v>6255</v>
      </c>
      <c r="B53" s="116">
        <v>5.0961504384758882E-3</v>
      </c>
      <c r="C53" s="135">
        <v>1</v>
      </c>
      <c r="D53" s="117">
        <f t="shared" si="4"/>
        <v>0.62549999999999994</v>
      </c>
      <c r="E53" s="117">
        <f t="shared" si="4"/>
        <v>5.0961504384758882E-3</v>
      </c>
      <c r="F53" s="57">
        <f t="shared" si="5"/>
        <v>0.62549999999999994</v>
      </c>
      <c r="G53" s="57">
        <f t="shared" si="5"/>
        <v>5.0961504384758882E-3</v>
      </c>
      <c r="H53" s="57">
        <f t="shared" si="6"/>
        <v>0.39125024999999991</v>
      </c>
      <c r="I53" s="57">
        <f t="shared" si="7"/>
        <v>0.24472703137499993</v>
      </c>
      <c r="J53" s="57">
        <f t="shared" si="8"/>
        <v>0.15307675812506244</v>
      </c>
      <c r="K53" s="57">
        <f t="shared" si="9"/>
        <v>3.1876420992666679E-3</v>
      </c>
      <c r="L53" s="57">
        <f t="shared" si="10"/>
        <v>1.9938701330913006E-3</v>
      </c>
      <c r="M53" s="57">
        <f t="shared" ca="1" si="11"/>
        <v>4.9508635183330412E-3</v>
      </c>
      <c r="N53" s="57">
        <f t="shared" ca="1" si="12"/>
        <v>2.1108289164594005E-8</v>
      </c>
      <c r="O53" s="136">
        <f t="shared" ca="1" si="13"/>
        <v>80.286466716582623</v>
      </c>
      <c r="P53" s="57">
        <f t="shared" ca="1" si="14"/>
        <v>28501.599301848197</v>
      </c>
      <c r="Q53" s="57">
        <f t="shared" ca="1" si="15"/>
        <v>20711.165105873311</v>
      </c>
      <c r="R53" s="16">
        <f t="shared" ca="1" si="16"/>
        <v>1.4528692014284701E-4</v>
      </c>
    </row>
    <row r="54" spans="1:18" x14ac:dyDescent="0.2">
      <c r="A54" s="116">
        <v>6255</v>
      </c>
      <c r="B54" s="116">
        <v>5.0961504384758882E-3</v>
      </c>
      <c r="C54" s="135">
        <v>1</v>
      </c>
      <c r="D54" s="117">
        <f t="shared" si="4"/>
        <v>0.62549999999999994</v>
      </c>
      <c r="E54" s="117">
        <f t="shared" si="4"/>
        <v>5.0961504384758882E-3</v>
      </c>
      <c r="F54" s="57">
        <f t="shared" si="5"/>
        <v>0.62549999999999994</v>
      </c>
      <c r="G54" s="57">
        <f t="shared" si="5"/>
        <v>5.0961504384758882E-3</v>
      </c>
      <c r="H54" s="57">
        <f t="shared" si="6"/>
        <v>0.39125024999999991</v>
      </c>
      <c r="I54" s="57">
        <f t="shared" si="7"/>
        <v>0.24472703137499993</v>
      </c>
      <c r="J54" s="57">
        <f t="shared" si="8"/>
        <v>0.15307675812506244</v>
      </c>
      <c r="K54" s="57">
        <f t="shared" si="9"/>
        <v>3.1876420992666679E-3</v>
      </c>
      <c r="L54" s="57">
        <f t="shared" si="10"/>
        <v>1.9938701330913006E-3</v>
      </c>
      <c r="M54" s="57">
        <f t="shared" ca="1" si="11"/>
        <v>4.9508635183330412E-3</v>
      </c>
      <c r="N54" s="57">
        <f t="shared" ca="1" si="12"/>
        <v>2.1108289164594005E-8</v>
      </c>
      <c r="O54" s="136">
        <f t="shared" ca="1" si="13"/>
        <v>80.286466716582623</v>
      </c>
      <c r="P54" s="57">
        <f t="shared" ca="1" si="14"/>
        <v>28501.599301848197</v>
      </c>
      <c r="Q54" s="57">
        <f t="shared" ca="1" si="15"/>
        <v>20711.165105873311</v>
      </c>
      <c r="R54" s="16">
        <f t="shared" ca="1" si="16"/>
        <v>1.4528692014284701E-4</v>
      </c>
    </row>
    <row r="55" spans="1:18" x14ac:dyDescent="0.2">
      <c r="A55" s="116">
        <v>6324</v>
      </c>
      <c r="B55" s="116">
        <v>4.8680734471417964E-3</v>
      </c>
      <c r="C55" s="135">
        <v>1</v>
      </c>
      <c r="D55" s="117">
        <f t="shared" si="4"/>
        <v>0.63239999999999996</v>
      </c>
      <c r="E55" s="117">
        <f t="shared" si="4"/>
        <v>4.8680734471417964E-3</v>
      </c>
      <c r="F55" s="57">
        <f t="shared" si="5"/>
        <v>0.63239999999999996</v>
      </c>
      <c r="G55" s="57">
        <f t="shared" si="5"/>
        <v>4.8680734471417964E-3</v>
      </c>
      <c r="H55" s="57">
        <f t="shared" si="6"/>
        <v>0.39992975999999997</v>
      </c>
      <c r="I55" s="57">
        <f t="shared" si="7"/>
        <v>0.25291558022399996</v>
      </c>
      <c r="J55" s="57">
        <f t="shared" si="8"/>
        <v>0.15994381293365756</v>
      </c>
      <c r="K55" s="57">
        <f t="shared" si="9"/>
        <v>3.0785696479724719E-3</v>
      </c>
      <c r="L55" s="57">
        <f t="shared" si="10"/>
        <v>1.9468874453777911E-3</v>
      </c>
      <c r="M55" s="57">
        <f t="shared" ca="1" si="11"/>
        <v>5.0458071842438574E-3</v>
      </c>
      <c r="N55" s="57">
        <f t="shared" ca="1" si="12"/>
        <v>3.1589281304264551E-8</v>
      </c>
      <c r="O55" s="136">
        <f t="shared" ca="1" si="13"/>
        <v>110.25658850360429</v>
      </c>
      <c r="P55" s="57">
        <f t="shared" ca="1" si="14"/>
        <v>29523.948851601224</v>
      </c>
      <c r="Q55" s="57">
        <f t="shared" ca="1" si="15"/>
        <v>21022.33871590026</v>
      </c>
      <c r="R55" s="16">
        <f t="shared" ca="1" si="16"/>
        <v>-1.7773373710206104E-4</v>
      </c>
    </row>
    <row r="56" spans="1:18" x14ac:dyDescent="0.2">
      <c r="A56" s="116">
        <v>6324</v>
      </c>
      <c r="B56" s="116">
        <v>4.8680734471417964E-3</v>
      </c>
      <c r="C56" s="135">
        <v>1</v>
      </c>
      <c r="D56" s="117">
        <f t="shared" si="4"/>
        <v>0.63239999999999996</v>
      </c>
      <c r="E56" s="117">
        <f t="shared" si="4"/>
        <v>4.8680734471417964E-3</v>
      </c>
      <c r="F56" s="57">
        <f t="shared" si="5"/>
        <v>0.63239999999999996</v>
      </c>
      <c r="G56" s="57">
        <f t="shared" si="5"/>
        <v>4.8680734471417964E-3</v>
      </c>
      <c r="H56" s="57">
        <f t="shared" si="6"/>
        <v>0.39992975999999997</v>
      </c>
      <c r="I56" s="57">
        <f t="shared" si="7"/>
        <v>0.25291558022399996</v>
      </c>
      <c r="J56" s="57">
        <f t="shared" si="8"/>
        <v>0.15994381293365756</v>
      </c>
      <c r="K56" s="57">
        <f t="shared" si="9"/>
        <v>3.0785696479724719E-3</v>
      </c>
      <c r="L56" s="57">
        <f t="shared" si="10"/>
        <v>1.9468874453777911E-3</v>
      </c>
      <c r="M56" s="57">
        <f t="shared" ca="1" si="11"/>
        <v>5.0458071842438574E-3</v>
      </c>
      <c r="N56" s="57">
        <f t="shared" ca="1" si="12"/>
        <v>3.1589281304264551E-8</v>
      </c>
      <c r="O56" s="136">
        <f t="shared" ca="1" si="13"/>
        <v>110.25658850360429</v>
      </c>
      <c r="P56" s="57">
        <f t="shared" ca="1" si="14"/>
        <v>29523.948851601224</v>
      </c>
      <c r="Q56" s="57">
        <f t="shared" ca="1" si="15"/>
        <v>21022.33871590026</v>
      </c>
      <c r="R56" s="16">
        <f t="shared" ca="1" si="16"/>
        <v>-1.7773373710206104E-4</v>
      </c>
    </row>
    <row r="57" spans="1:18" x14ac:dyDescent="0.2">
      <c r="A57" s="116">
        <v>6404.5</v>
      </c>
      <c r="B57" s="116">
        <v>4.591983619320672E-3</v>
      </c>
      <c r="C57" s="135">
        <v>1</v>
      </c>
      <c r="D57" s="117">
        <f t="shared" si="4"/>
        <v>0.64044999999999996</v>
      </c>
      <c r="E57" s="117">
        <f t="shared" si="4"/>
        <v>4.591983619320672E-3</v>
      </c>
      <c r="F57" s="57">
        <f t="shared" si="5"/>
        <v>0.64044999999999996</v>
      </c>
      <c r="G57" s="57">
        <f t="shared" si="5"/>
        <v>4.591983619320672E-3</v>
      </c>
      <c r="H57" s="57">
        <f t="shared" si="6"/>
        <v>0.41017620249999998</v>
      </c>
      <c r="I57" s="57">
        <f t="shared" si="7"/>
        <v>0.26269734889112495</v>
      </c>
      <c r="J57" s="57">
        <f t="shared" si="8"/>
        <v>0.16824451709732097</v>
      </c>
      <c r="K57" s="57">
        <f t="shared" si="9"/>
        <v>2.9409359089939244E-3</v>
      </c>
      <c r="L57" s="57">
        <f t="shared" si="10"/>
        <v>1.8835224029151588E-3</v>
      </c>
      <c r="M57" s="57">
        <f t="shared" ca="1" si="11"/>
        <v>5.1573391695986515E-3</v>
      </c>
      <c r="N57" s="57">
        <f t="shared" ca="1" si="12"/>
        <v>3.1962689823011697E-7</v>
      </c>
      <c r="O57" s="136">
        <f t="shared" ca="1" si="13"/>
        <v>149.69648623118979</v>
      </c>
      <c r="P57" s="57">
        <f t="shared" ca="1" si="14"/>
        <v>30657.60486539331</v>
      </c>
      <c r="Q57" s="57">
        <f t="shared" ca="1" si="15"/>
        <v>21338.389730802348</v>
      </c>
      <c r="R57" s="16">
        <f t="shared" ca="1" si="16"/>
        <v>-5.6535555027797946E-4</v>
      </c>
    </row>
    <row r="58" spans="1:18" x14ac:dyDescent="0.2">
      <c r="A58" s="116">
        <v>6454</v>
      </c>
      <c r="B58" s="116">
        <v>5.8040153453475796E-3</v>
      </c>
      <c r="C58" s="135">
        <v>1</v>
      </c>
      <c r="D58" s="117">
        <f t="shared" si="4"/>
        <v>0.64539999999999997</v>
      </c>
      <c r="E58" s="117">
        <f t="shared" si="4"/>
        <v>5.8040153453475796E-3</v>
      </c>
      <c r="F58" s="57">
        <f t="shared" si="5"/>
        <v>0.64539999999999997</v>
      </c>
      <c r="G58" s="57">
        <f t="shared" si="5"/>
        <v>5.8040153453475796E-3</v>
      </c>
      <c r="H58" s="57">
        <f t="shared" si="6"/>
        <v>0.41654115999999997</v>
      </c>
      <c r="I58" s="57">
        <f t="shared" si="7"/>
        <v>0.26883566466399994</v>
      </c>
      <c r="J58" s="57">
        <f t="shared" si="8"/>
        <v>0.17350653797414556</v>
      </c>
      <c r="K58" s="57">
        <f t="shared" si="9"/>
        <v>3.7459115038873279E-3</v>
      </c>
      <c r="L58" s="57">
        <f t="shared" si="10"/>
        <v>2.4176112846088812E-3</v>
      </c>
      <c r="M58" s="57">
        <f t="shared" ca="1" si="11"/>
        <v>5.2263296620105801E-3</v>
      </c>
      <c r="N58" s="57">
        <f t="shared" ca="1" si="12"/>
        <v>3.3372074873253602E-7</v>
      </c>
      <c r="O58" s="136">
        <f t="shared" ca="1" si="13"/>
        <v>176.05611521074636</v>
      </c>
      <c r="P58" s="57">
        <f t="shared" ca="1" si="14"/>
        <v>31321.077480772223</v>
      </c>
      <c r="Q58" s="57">
        <f t="shared" ca="1" si="15"/>
        <v>21507.113577890053</v>
      </c>
      <c r="R58" s="16">
        <f t="shared" ca="1" si="16"/>
        <v>5.7768568333699949E-4</v>
      </c>
    </row>
    <row r="59" spans="1:18" x14ac:dyDescent="0.2">
      <c r="A59" s="116">
        <v>6454.5</v>
      </c>
      <c r="B59" s="116">
        <v>4.6788843610556796E-3</v>
      </c>
      <c r="C59" s="135">
        <v>1</v>
      </c>
      <c r="D59" s="117">
        <f t="shared" si="4"/>
        <v>0.64544999999999997</v>
      </c>
      <c r="E59" s="117">
        <f t="shared" si="4"/>
        <v>4.6788843610556796E-3</v>
      </c>
      <c r="F59" s="57">
        <f t="shared" si="5"/>
        <v>0.64544999999999997</v>
      </c>
      <c r="G59" s="57">
        <f t="shared" si="5"/>
        <v>4.6788843610556796E-3</v>
      </c>
      <c r="H59" s="57">
        <f t="shared" si="6"/>
        <v>0.41660570249999995</v>
      </c>
      <c r="I59" s="57">
        <f t="shared" si="7"/>
        <v>0.26889815067862494</v>
      </c>
      <c r="J59" s="57">
        <f t="shared" si="8"/>
        <v>0.17356031135551844</v>
      </c>
      <c r="K59" s="57">
        <f t="shared" si="9"/>
        <v>3.0199859108433883E-3</v>
      </c>
      <c r="L59" s="57">
        <f t="shared" si="10"/>
        <v>1.949249906153865E-3</v>
      </c>
      <c r="M59" s="57">
        <f t="shared" ca="1" si="11"/>
        <v>5.2270281235213354E-3</v>
      </c>
      <c r="N59" s="57">
        <f t="shared" ca="1" si="12"/>
        <v>3.0046158433000526E-7</v>
      </c>
      <c r="O59" s="136">
        <f t="shared" ca="1" si="13"/>
        <v>176.32985421033004</v>
      </c>
      <c r="P59" s="57">
        <f t="shared" ca="1" si="14"/>
        <v>31327.6436899363</v>
      </c>
      <c r="Q59" s="57">
        <f t="shared" ca="1" si="15"/>
        <v>21508.717202242231</v>
      </c>
      <c r="R59" s="16">
        <f t="shared" ca="1" si="16"/>
        <v>-5.4814376246565578E-4</v>
      </c>
    </row>
    <row r="60" spans="1:18" x14ac:dyDescent="0.2">
      <c r="A60" s="116">
        <v>6586</v>
      </c>
      <c r="B60" s="116">
        <v>4.8794332760735415E-3</v>
      </c>
      <c r="C60" s="135">
        <v>1</v>
      </c>
      <c r="D60" s="117">
        <f t="shared" si="4"/>
        <v>0.65859999999999996</v>
      </c>
      <c r="E60" s="117">
        <f t="shared" si="4"/>
        <v>4.8794332760735415E-3</v>
      </c>
      <c r="F60" s="57">
        <f t="shared" si="5"/>
        <v>0.65859999999999996</v>
      </c>
      <c r="G60" s="57">
        <f t="shared" si="5"/>
        <v>4.8794332760735415E-3</v>
      </c>
      <c r="H60" s="57">
        <f t="shared" si="6"/>
        <v>0.43375395999999994</v>
      </c>
      <c r="I60" s="57">
        <f t="shared" si="7"/>
        <v>0.28567035805599994</v>
      </c>
      <c r="J60" s="57">
        <f t="shared" si="8"/>
        <v>0.18814249781568154</v>
      </c>
      <c r="K60" s="57">
        <f t="shared" si="9"/>
        <v>3.2135947556220343E-3</v>
      </c>
      <c r="L60" s="57">
        <f t="shared" si="10"/>
        <v>2.1164735060526718E-3</v>
      </c>
      <c r="M60" s="57">
        <f t="shared" ca="1" si="11"/>
        <v>5.411825976882275E-3</v>
      </c>
      <c r="N60" s="57">
        <f t="shared" ca="1" si="12"/>
        <v>2.8344198787441769E-7</v>
      </c>
      <c r="O60" s="136">
        <f t="shared" ca="1" si="13"/>
        <v>252.85447023313264</v>
      </c>
      <c r="P60" s="57">
        <f t="shared" ca="1" si="14"/>
        <v>32956.012551105028</v>
      </c>
      <c r="Q60" s="57">
        <f t="shared" ca="1" si="15"/>
        <v>21859.656700079522</v>
      </c>
      <c r="R60" s="16">
        <f t="shared" ca="1" si="16"/>
        <v>-5.3239270080873355E-4</v>
      </c>
    </row>
    <row r="61" spans="1:18" x14ac:dyDescent="0.2">
      <c r="A61" s="116">
        <v>6950</v>
      </c>
      <c r="B61" s="116">
        <v>5.9440705954330042E-3</v>
      </c>
      <c r="C61" s="135">
        <v>1</v>
      </c>
      <c r="D61" s="117">
        <f t="shared" si="4"/>
        <v>0.69499999999999995</v>
      </c>
      <c r="E61" s="117">
        <f t="shared" si="4"/>
        <v>5.9440705954330042E-3</v>
      </c>
      <c r="F61" s="57">
        <f t="shared" si="5"/>
        <v>0.69499999999999995</v>
      </c>
      <c r="G61" s="57">
        <f t="shared" si="5"/>
        <v>5.9440705954330042E-3</v>
      </c>
      <c r="H61" s="57">
        <f t="shared" si="6"/>
        <v>0.48302499999999993</v>
      </c>
      <c r="I61" s="57">
        <f t="shared" si="7"/>
        <v>0.33570237499999994</v>
      </c>
      <c r="J61" s="57">
        <f t="shared" si="8"/>
        <v>0.23331315062499994</v>
      </c>
      <c r="K61" s="57">
        <f t="shared" si="9"/>
        <v>4.1311290638259375E-3</v>
      </c>
      <c r="L61" s="57">
        <f t="shared" si="10"/>
        <v>2.8711346993590264E-3</v>
      </c>
      <c r="M61" s="57">
        <f t="shared" ca="1" si="11"/>
        <v>5.9348131897182538E-3</v>
      </c>
      <c r="N61" s="57">
        <f t="shared" ca="1" si="12"/>
        <v>8.5699560567492484E-11</v>
      </c>
      <c r="O61" s="136">
        <f t="shared" ca="1" si="13"/>
        <v>494.24907087092987</v>
      </c>
      <c r="P61" s="57">
        <f t="shared" ca="1" si="14"/>
        <v>36331.803533453291</v>
      </c>
      <c r="Q61" s="57">
        <f t="shared" ca="1" si="15"/>
        <v>22078.815868429669</v>
      </c>
      <c r="R61" s="16">
        <f t="shared" ca="1" si="16"/>
        <v>9.2574057147503525E-6</v>
      </c>
    </row>
    <row r="62" spans="1:18" x14ac:dyDescent="0.2">
      <c r="A62" s="116">
        <v>6972</v>
      </c>
      <c r="B62" s="116">
        <v>6.5683069187798537E-3</v>
      </c>
      <c r="C62" s="135">
        <v>1</v>
      </c>
      <c r="D62" s="117">
        <f t="shared" si="4"/>
        <v>0.69720000000000004</v>
      </c>
      <c r="E62" s="117">
        <f t="shared" si="4"/>
        <v>6.5683069187798537E-3</v>
      </c>
      <c r="F62" s="57">
        <f t="shared" si="5"/>
        <v>0.69720000000000004</v>
      </c>
      <c r="G62" s="57">
        <f t="shared" si="5"/>
        <v>6.5683069187798537E-3</v>
      </c>
      <c r="H62" s="57">
        <f t="shared" si="6"/>
        <v>0.48608784000000005</v>
      </c>
      <c r="I62" s="57">
        <f t="shared" si="7"/>
        <v>0.33890044204800007</v>
      </c>
      <c r="J62" s="57">
        <f t="shared" si="8"/>
        <v>0.23628138819586567</v>
      </c>
      <c r="K62" s="57">
        <f t="shared" si="9"/>
        <v>4.5794235837733144E-3</v>
      </c>
      <c r="L62" s="57">
        <f t="shared" si="10"/>
        <v>3.1927741226067548E-3</v>
      </c>
      <c r="M62" s="57">
        <f t="shared" ca="1" si="11"/>
        <v>5.9669616678754561E-3</v>
      </c>
      <c r="N62" s="57">
        <f t="shared" ca="1" si="12"/>
        <v>3.6161611078527292E-7</v>
      </c>
      <c r="O62" s="136">
        <f t="shared" ca="1" si="13"/>
        <v>509.43114801191189</v>
      </c>
      <c r="P62" s="57">
        <f t="shared" ca="1" si="14"/>
        <v>36478.121523765636</v>
      </c>
      <c r="Q62" s="57">
        <f t="shared" ca="1" si="15"/>
        <v>22056.292727948789</v>
      </c>
      <c r="R62" s="16">
        <f t="shared" ca="1" si="16"/>
        <v>6.0134525090439761E-4</v>
      </c>
    </row>
    <row r="63" spans="1:18" x14ac:dyDescent="0.2">
      <c r="A63" s="116">
        <v>6986</v>
      </c>
      <c r="B63" s="116">
        <v>5.9046391179435886E-3</v>
      </c>
      <c r="C63" s="135">
        <v>1</v>
      </c>
      <c r="D63" s="117">
        <f t="shared" si="4"/>
        <v>0.6986</v>
      </c>
      <c r="E63" s="117">
        <f t="shared" si="4"/>
        <v>5.9046391179435886E-3</v>
      </c>
      <c r="F63" s="57">
        <f t="shared" si="5"/>
        <v>0.6986</v>
      </c>
      <c r="G63" s="57">
        <f t="shared" si="5"/>
        <v>5.9046391179435886E-3</v>
      </c>
      <c r="H63" s="57">
        <f t="shared" si="6"/>
        <v>0.48804196</v>
      </c>
      <c r="I63" s="57">
        <f t="shared" si="7"/>
        <v>0.34094611325599999</v>
      </c>
      <c r="J63" s="57">
        <f t="shared" si="8"/>
        <v>0.23818495472064161</v>
      </c>
      <c r="K63" s="57">
        <f t="shared" si="9"/>
        <v>4.1249808877953913E-3</v>
      </c>
      <c r="L63" s="57">
        <f t="shared" si="10"/>
        <v>2.8817116482138605E-3</v>
      </c>
      <c r="M63" s="57">
        <f t="shared" ca="1" si="11"/>
        <v>5.9874518013957167E-3</v>
      </c>
      <c r="N63" s="57">
        <f t="shared" ca="1" si="12"/>
        <v>6.8579405405423612E-9</v>
      </c>
      <c r="O63" s="136">
        <f t="shared" ca="1" si="13"/>
        <v>519.09376730424174</v>
      </c>
      <c r="P63" s="57">
        <f t="shared" ca="1" si="14"/>
        <v>36567.644712230969</v>
      </c>
      <c r="Q63" s="57">
        <f t="shared" ca="1" si="15"/>
        <v>22039.84243782844</v>
      </c>
      <c r="R63" s="16">
        <f t="shared" ca="1" si="16"/>
        <v>-8.2812683452128041E-5</v>
      </c>
    </row>
    <row r="64" spans="1:18" x14ac:dyDescent="0.2">
      <c r="A64" s="116">
        <v>6986</v>
      </c>
      <c r="B64" s="116">
        <v>5.9046391179435886E-3</v>
      </c>
      <c r="C64" s="135">
        <v>1</v>
      </c>
      <c r="D64" s="117">
        <f t="shared" si="4"/>
        <v>0.6986</v>
      </c>
      <c r="E64" s="117">
        <f t="shared" si="4"/>
        <v>5.9046391179435886E-3</v>
      </c>
      <c r="F64" s="57">
        <f t="shared" si="5"/>
        <v>0.6986</v>
      </c>
      <c r="G64" s="57">
        <f t="shared" si="5"/>
        <v>5.9046391179435886E-3</v>
      </c>
      <c r="H64" s="57">
        <f t="shared" si="6"/>
        <v>0.48804196</v>
      </c>
      <c r="I64" s="57">
        <f t="shared" si="7"/>
        <v>0.34094611325599999</v>
      </c>
      <c r="J64" s="57">
        <f t="shared" si="8"/>
        <v>0.23818495472064161</v>
      </c>
      <c r="K64" s="57">
        <f t="shared" si="9"/>
        <v>4.1249808877953913E-3</v>
      </c>
      <c r="L64" s="57">
        <f t="shared" si="10"/>
        <v>2.8817116482138605E-3</v>
      </c>
      <c r="M64" s="57">
        <f t="shared" ca="1" si="11"/>
        <v>5.9874518013957167E-3</v>
      </c>
      <c r="N64" s="57">
        <f t="shared" ca="1" si="12"/>
        <v>6.8579405405423612E-9</v>
      </c>
      <c r="O64" s="136">
        <f t="shared" ca="1" si="13"/>
        <v>519.09376730424174</v>
      </c>
      <c r="P64" s="57">
        <f t="shared" ca="1" si="14"/>
        <v>36567.644712230969</v>
      </c>
      <c r="Q64" s="57">
        <f t="shared" ca="1" si="15"/>
        <v>22039.84243782844</v>
      </c>
      <c r="R64" s="16">
        <f t="shared" ca="1" si="16"/>
        <v>-8.2812683452128041E-5</v>
      </c>
    </row>
    <row r="65" spans="1:18" x14ac:dyDescent="0.2">
      <c r="A65" s="116">
        <v>7124</v>
      </c>
      <c r="B65" s="116">
        <v>5.8484851397224702E-3</v>
      </c>
      <c r="C65" s="135">
        <v>1</v>
      </c>
      <c r="D65" s="117">
        <f t="shared" si="4"/>
        <v>0.71240000000000003</v>
      </c>
      <c r="E65" s="117">
        <f t="shared" si="4"/>
        <v>5.8484851397224702E-3</v>
      </c>
      <c r="F65" s="57">
        <f t="shared" si="5"/>
        <v>0.71240000000000003</v>
      </c>
      <c r="G65" s="57">
        <f t="shared" si="5"/>
        <v>5.8484851397224702E-3</v>
      </c>
      <c r="H65" s="57">
        <f t="shared" si="6"/>
        <v>0.50751376000000004</v>
      </c>
      <c r="I65" s="57">
        <f t="shared" si="7"/>
        <v>0.36155280262400002</v>
      </c>
      <c r="J65" s="57">
        <f t="shared" si="8"/>
        <v>0.25757021658933765</v>
      </c>
      <c r="K65" s="57">
        <f t="shared" si="9"/>
        <v>4.1664608135382883E-3</v>
      </c>
      <c r="L65" s="57">
        <f t="shared" si="10"/>
        <v>2.9681866835646765E-3</v>
      </c>
      <c r="M65" s="57">
        <f t="shared" ca="1" si="11"/>
        <v>6.1907582443552732E-3</v>
      </c>
      <c r="N65" s="57">
        <f t="shared" ca="1" si="12"/>
        <v>1.1715087815497771E-7</v>
      </c>
      <c r="O65" s="136">
        <f t="shared" ca="1" si="13"/>
        <v>613.83274086873462</v>
      </c>
      <c r="P65" s="57">
        <f t="shared" ca="1" si="14"/>
        <v>37298.536791596496</v>
      </c>
      <c r="Q65" s="57">
        <f t="shared" ca="1" si="15"/>
        <v>21790.061180033015</v>
      </c>
      <c r="R65" s="16">
        <f t="shared" ca="1" si="16"/>
        <v>-3.42273104632803E-4</v>
      </c>
    </row>
    <row r="66" spans="1:18" x14ac:dyDescent="0.2">
      <c r="A66" s="116">
        <v>7127</v>
      </c>
      <c r="B66" s="116">
        <v>6.0976991808274761E-3</v>
      </c>
      <c r="C66" s="135">
        <v>1</v>
      </c>
      <c r="D66" s="117">
        <f t="shared" si="4"/>
        <v>0.7127</v>
      </c>
      <c r="E66" s="117">
        <f t="shared" si="4"/>
        <v>6.0976991808274761E-3</v>
      </c>
      <c r="F66" s="57">
        <f t="shared" si="5"/>
        <v>0.7127</v>
      </c>
      <c r="G66" s="57">
        <f t="shared" si="5"/>
        <v>6.0976991808274761E-3</v>
      </c>
      <c r="H66" s="57">
        <f t="shared" si="6"/>
        <v>0.50794128999999999</v>
      </c>
      <c r="I66" s="57">
        <f t="shared" si="7"/>
        <v>0.36200975738300001</v>
      </c>
      <c r="J66" s="57">
        <f t="shared" si="8"/>
        <v>0.25800435408686412</v>
      </c>
      <c r="K66" s="57">
        <f t="shared" si="9"/>
        <v>4.3458302061757425E-3</v>
      </c>
      <c r="L66" s="57">
        <f t="shared" si="10"/>
        <v>3.0972731879414517E-3</v>
      </c>
      <c r="M66" s="57">
        <f t="shared" ca="1" si="11"/>
        <v>6.1952048160594936E-3</v>
      </c>
      <c r="N66" s="57">
        <f t="shared" ca="1" si="12"/>
        <v>9.5073489019992516E-9</v>
      </c>
      <c r="O66" s="136">
        <f t="shared" ca="1" si="13"/>
        <v>615.87229561609979</v>
      </c>
      <c r="P66" s="57">
        <f t="shared" ca="1" si="14"/>
        <v>37311.334248367966</v>
      </c>
      <c r="Q66" s="57">
        <f t="shared" ca="1" si="15"/>
        <v>21782.875276186038</v>
      </c>
      <c r="R66" s="16">
        <f t="shared" ca="1" si="16"/>
        <v>-9.7505635232017496E-5</v>
      </c>
    </row>
    <row r="67" spans="1:18" x14ac:dyDescent="0.2">
      <c r="A67" s="116">
        <v>7127.5</v>
      </c>
      <c r="B67" s="116">
        <v>5.6925681928987615E-3</v>
      </c>
      <c r="C67" s="135">
        <v>1</v>
      </c>
      <c r="D67" s="117">
        <f t="shared" si="4"/>
        <v>0.71274999999999999</v>
      </c>
      <c r="E67" s="117">
        <f t="shared" si="4"/>
        <v>5.6925681928987615E-3</v>
      </c>
      <c r="F67" s="57">
        <f t="shared" si="5"/>
        <v>0.71274999999999999</v>
      </c>
      <c r="G67" s="57">
        <f t="shared" si="5"/>
        <v>5.6925681928987615E-3</v>
      </c>
      <c r="H67" s="57">
        <f t="shared" si="6"/>
        <v>0.50801256250000004</v>
      </c>
      <c r="I67" s="57">
        <f t="shared" si="7"/>
        <v>0.36208595392187504</v>
      </c>
      <c r="J67" s="57">
        <f t="shared" si="8"/>
        <v>0.25807676365781645</v>
      </c>
      <c r="K67" s="57">
        <f t="shared" si="9"/>
        <v>4.0573779794885918E-3</v>
      </c>
      <c r="L67" s="57">
        <f t="shared" si="10"/>
        <v>2.891896154880494E-3</v>
      </c>
      <c r="M67" s="57">
        <f t="shared" ca="1" si="11"/>
        <v>6.1959460224930325E-3</v>
      </c>
      <c r="N67" s="57">
        <f t="shared" ca="1" si="12"/>
        <v>2.5338923932703896E-7</v>
      </c>
      <c r="O67" s="136">
        <f t="shared" ca="1" si="13"/>
        <v>616.21210284674385</v>
      </c>
      <c r="P67" s="57">
        <f t="shared" ca="1" si="14"/>
        <v>37313.454248952658</v>
      </c>
      <c r="Q67" s="57">
        <f t="shared" ca="1" si="15"/>
        <v>21781.67041144344</v>
      </c>
      <c r="R67" s="16">
        <f t="shared" ca="1" si="16"/>
        <v>-5.0337782959427105E-4</v>
      </c>
    </row>
    <row r="68" spans="1:18" x14ac:dyDescent="0.2">
      <c r="A68" s="116">
        <v>7133</v>
      </c>
      <c r="B68" s="116">
        <v>6.1961272658663802E-3</v>
      </c>
      <c r="C68" s="135">
        <v>1</v>
      </c>
      <c r="D68" s="117">
        <f t="shared" si="4"/>
        <v>0.71330000000000005</v>
      </c>
      <c r="E68" s="117">
        <f t="shared" si="4"/>
        <v>6.1961272658663802E-3</v>
      </c>
      <c r="F68" s="57">
        <f t="shared" si="5"/>
        <v>0.71330000000000005</v>
      </c>
      <c r="G68" s="57">
        <f t="shared" si="5"/>
        <v>6.1961272658663802E-3</v>
      </c>
      <c r="H68" s="57">
        <f t="shared" si="6"/>
        <v>0.50879689000000006</v>
      </c>
      <c r="I68" s="57">
        <f t="shared" si="7"/>
        <v>0.36292482163700007</v>
      </c>
      <c r="J68" s="57">
        <f t="shared" si="8"/>
        <v>0.25887427527367218</v>
      </c>
      <c r="K68" s="57">
        <f t="shared" si="9"/>
        <v>4.419697578742489E-3</v>
      </c>
      <c r="L68" s="57">
        <f t="shared" si="10"/>
        <v>3.1525702829170174E-3</v>
      </c>
      <c r="M68" s="57">
        <f t="shared" ca="1" si="11"/>
        <v>6.2041013892240003E-3</v>
      </c>
      <c r="N68" s="57">
        <f t="shared" ca="1" si="12"/>
        <v>6.3586643322542902E-11</v>
      </c>
      <c r="O68" s="136">
        <f t="shared" ca="1" si="13"/>
        <v>619.94770480907346</v>
      </c>
      <c r="P68" s="57">
        <f t="shared" ca="1" si="14"/>
        <v>37336.530704594406</v>
      </c>
      <c r="Q68" s="57">
        <f t="shared" ca="1" si="15"/>
        <v>21768.280930888195</v>
      </c>
      <c r="R68" s="16">
        <f t="shared" ca="1" si="16"/>
        <v>-7.9741233576201276E-6</v>
      </c>
    </row>
    <row r="69" spans="1:18" x14ac:dyDescent="0.2">
      <c r="A69" s="116">
        <v>7133.5</v>
      </c>
      <c r="B69" s="116">
        <v>6.6409962746547535E-3</v>
      </c>
      <c r="C69" s="135">
        <v>1</v>
      </c>
      <c r="D69" s="117">
        <f t="shared" si="4"/>
        <v>0.71335000000000004</v>
      </c>
      <c r="E69" s="117">
        <f t="shared" si="4"/>
        <v>6.6409962746547535E-3</v>
      </c>
      <c r="F69" s="57">
        <f t="shared" si="5"/>
        <v>0.71335000000000004</v>
      </c>
      <c r="G69" s="57">
        <f t="shared" si="5"/>
        <v>6.6409962746547535E-3</v>
      </c>
      <c r="H69" s="57">
        <f t="shared" si="6"/>
        <v>0.50886822250000008</v>
      </c>
      <c r="I69" s="57">
        <f t="shared" si="7"/>
        <v>0.36300114652037507</v>
      </c>
      <c r="J69" s="57">
        <f t="shared" si="8"/>
        <v>0.25894686787030957</v>
      </c>
      <c r="K69" s="57">
        <f t="shared" si="9"/>
        <v>4.7373546925249688E-3</v>
      </c>
      <c r="L69" s="57">
        <f t="shared" si="10"/>
        <v>3.3793919699126869E-3</v>
      </c>
      <c r="M69" s="57">
        <f t="shared" ca="1" si="11"/>
        <v>6.2048429767415474E-3</v>
      </c>
      <c r="N69" s="57">
        <f t="shared" ca="1" si="12"/>
        <v>1.9022969928056595E-7</v>
      </c>
      <c r="O69" s="136">
        <f t="shared" ca="1" si="13"/>
        <v>620.28709519167285</v>
      </c>
      <c r="P69" s="57">
        <f t="shared" ca="1" si="14"/>
        <v>37338.60641499755</v>
      </c>
      <c r="Q69" s="57">
        <f t="shared" ca="1" si="15"/>
        <v>21767.051349185422</v>
      </c>
      <c r="R69" s="16">
        <f t="shared" ca="1" si="16"/>
        <v>4.3615329791320614E-4</v>
      </c>
    </row>
    <row r="70" spans="1:18" x14ac:dyDescent="0.2">
      <c r="A70" s="116">
        <v>7134</v>
      </c>
      <c r="B70" s="116">
        <v>5.7258652886957861E-3</v>
      </c>
      <c r="C70" s="135">
        <v>1</v>
      </c>
      <c r="D70" s="117">
        <f t="shared" si="4"/>
        <v>0.71340000000000003</v>
      </c>
      <c r="E70" s="117">
        <f t="shared" si="4"/>
        <v>5.7258652886957861E-3</v>
      </c>
      <c r="F70" s="57">
        <f t="shared" si="5"/>
        <v>0.71340000000000003</v>
      </c>
      <c r="G70" s="57">
        <f t="shared" si="5"/>
        <v>5.7258652886957861E-3</v>
      </c>
      <c r="H70" s="57">
        <f t="shared" si="6"/>
        <v>0.50893956000000007</v>
      </c>
      <c r="I70" s="57">
        <f t="shared" si="7"/>
        <v>0.36307748210400009</v>
      </c>
      <c r="J70" s="57">
        <f t="shared" si="8"/>
        <v>0.25901947573299366</v>
      </c>
      <c r="K70" s="57">
        <f t="shared" si="9"/>
        <v>4.0848322969555739E-3</v>
      </c>
      <c r="L70" s="57">
        <f t="shared" si="10"/>
        <v>2.9141193606481066E-3</v>
      </c>
      <c r="M70" s="57">
        <f t="shared" ca="1" si="11"/>
        <v>6.2055845960160942E-3</v>
      </c>
      <c r="N70" s="57">
        <f t="shared" ca="1" si="12"/>
        <v>2.3013061381587617E-7</v>
      </c>
      <c r="O70" s="136">
        <f t="shared" ca="1" si="13"/>
        <v>620.62645015164526</v>
      </c>
      <c r="P70" s="57">
        <f t="shared" ca="1" si="14"/>
        <v>37340.678432505752</v>
      </c>
      <c r="Q70" s="57">
        <f t="shared" ca="1" si="15"/>
        <v>21765.819708881638</v>
      </c>
      <c r="R70" s="16">
        <f t="shared" ca="1" si="16"/>
        <v>-4.7971930732030807E-4</v>
      </c>
    </row>
    <row r="71" spans="1:18" x14ac:dyDescent="0.2">
      <c r="A71" s="116">
        <v>7154</v>
      </c>
      <c r="B71" s="116">
        <v>6.2206255825003609E-3</v>
      </c>
      <c r="C71" s="135">
        <v>0.2</v>
      </c>
      <c r="D71" s="117">
        <f t="shared" si="4"/>
        <v>0.71540000000000004</v>
      </c>
      <c r="E71" s="117">
        <f t="shared" si="4"/>
        <v>6.2206255825003609E-3</v>
      </c>
      <c r="F71" s="57">
        <f t="shared" si="5"/>
        <v>0.14308000000000001</v>
      </c>
      <c r="G71" s="57">
        <f t="shared" si="5"/>
        <v>1.2441251165000722E-3</v>
      </c>
      <c r="H71" s="57">
        <f t="shared" si="6"/>
        <v>0.10235943200000001</v>
      </c>
      <c r="I71" s="57">
        <f t="shared" si="7"/>
        <v>7.3227937652800015E-2</v>
      </c>
      <c r="J71" s="57">
        <f t="shared" si="8"/>
        <v>5.2387266596813135E-2</v>
      </c>
      <c r="K71" s="57">
        <f t="shared" si="9"/>
        <v>8.9004710834415172E-4</v>
      </c>
      <c r="L71" s="57">
        <f t="shared" si="10"/>
        <v>6.3673970130940615E-4</v>
      </c>
      <c r="M71" s="57">
        <f t="shared" ca="1" si="11"/>
        <v>6.2352754077384335E-3</v>
      </c>
      <c r="N71" s="57">
        <f t="shared" ca="1" si="12"/>
        <v>4.2923475901213673E-11</v>
      </c>
      <c r="O71" s="136">
        <f t="shared" ca="1" si="13"/>
        <v>25.366815930935299</v>
      </c>
      <c r="P71" s="57">
        <f t="shared" ca="1" si="14"/>
        <v>1496.8210975398276</v>
      </c>
      <c r="Q71" s="57">
        <f t="shared" ca="1" si="15"/>
        <v>868.59472469971035</v>
      </c>
      <c r="R71" s="16">
        <f t="shared" ca="1" si="16"/>
        <v>-1.4649825238072581E-5</v>
      </c>
    </row>
    <row r="72" spans="1:18" x14ac:dyDescent="0.2">
      <c r="A72" s="116">
        <v>7154</v>
      </c>
      <c r="B72" s="116">
        <v>6.2206255825003609E-3</v>
      </c>
      <c r="C72" s="135">
        <v>0.2</v>
      </c>
      <c r="D72" s="117">
        <f t="shared" si="4"/>
        <v>0.71540000000000004</v>
      </c>
      <c r="E72" s="117">
        <f t="shared" si="4"/>
        <v>6.2206255825003609E-3</v>
      </c>
      <c r="F72" s="57">
        <f t="shared" si="5"/>
        <v>0.14308000000000001</v>
      </c>
      <c r="G72" s="57">
        <f t="shared" si="5"/>
        <v>1.2441251165000722E-3</v>
      </c>
      <c r="H72" s="57">
        <f t="shared" si="6"/>
        <v>0.10235943200000001</v>
      </c>
      <c r="I72" s="57">
        <f t="shared" si="7"/>
        <v>7.3227937652800015E-2</v>
      </c>
      <c r="J72" s="57">
        <f t="shared" si="8"/>
        <v>5.2387266596813135E-2</v>
      </c>
      <c r="K72" s="57">
        <f t="shared" si="9"/>
        <v>8.9004710834415172E-4</v>
      </c>
      <c r="L72" s="57">
        <f t="shared" si="10"/>
        <v>6.3673970130940615E-4</v>
      </c>
      <c r="M72" s="57">
        <f t="shared" ca="1" si="11"/>
        <v>6.2352754077384335E-3</v>
      </c>
      <c r="N72" s="57">
        <f t="shared" ca="1" si="12"/>
        <v>4.2923475901213673E-11</v>
      </c>
      <c r="O72" s="136">
        <f t="shared" ca="1" si="13"/>
        <v>25.366815930935299</v>
      </c>
      <c r="P72" s="57">
        <f t="shared" ca="1" si="14"/>
        <v>1496.8210975398276</v>
      </c>
      <c r="Q72" s="57">
        <f t="shared" ca="1" si="15"/>
        <v>868.59472469971035</v>
      </c>
      <c r="R72" s="16">
        <f t="shared" ca="1" si="16"/>
        <v>-1.4649825238072581E-5</v>
      </c>
    </row>
    <row r="73" spans="1:18" x14ac:dyDescent="0.2">
      <c r="A73" s="116">
        <v>7154</v>
      </c>
      <c r="B73" s="116">
        <v>6.2206255825003609E-3</v>
      </c>
      <c r="C73" s="135">
        <v>0.2</v>
      </c>
      <c r="D73" s="117">
        <f t="shared" si="4"/>
        <v>0.71540000000000004</v>
      </c>
      <c r="E73" s="117">
        <f t="shared" si="4"/>
        <v>6.2206255825003609E-3</v>
      </c>
      <c r="F73" s="57">
        <f t="shared" si="5"/>
        <v>0.14308000000000001</v>
      </c>
      <c r="G73" s="57">
        <f t="shared" si="5"/>
        <v>1.2441251165000722E-3</v>
      </c>
      <c r="H73" s="57">
        <f t="shared" si="6"/>
        <v>0.10235943200000001</v>
      </c>
      <c r="I73" s="57">
        <f t="shared" si="7"/>
        <v>7.3227937652800015E-2</v>
      </c>
      <c r="J73" s="57">
        <f t="shared" si="8"/>
        <v>5.2387266596813135E-2</v>
      </c>
      <c r="K73" s="57">
        <f t="shared" si="9"/>
        <v>8.9004710834415172E-4</v>
      </c>
      <c r="L73" s="57">
        <f t="shared" si="10"/>
        <v>6.3673970130940615E-4</v>
      </c>
      <c r="M73" s="57">
        <f t="shared" ca="1" si="11"/>
        <v>6.2352754077384335E-3</v>
      </c>
      <c r="N73" s="57">
        <f t="shared" ca="1" si="12"/>
        <v>4.2923475901213673E-11</v>
      </c>
      <c r="O73" s="136">
        <f t="shared" ca="1" si="13"/>
        <v>25.366815930935299</v>
      </c>
      <c r="P73" s="57">
        <f t="shared" ca="1" si="14"/>
        <v>1496.8210975398276</v>
      </c>
      <c r="Q73" s="57">
        <f t="shared" ca="1" si="15"/>
        <v>868.59472469971035</v>
      </c>
      <c r="R73" s="16">
        <f t="shared" ca="1" si="16"/>
        <v>-1.4649825238072581E-5</v>
      </c>
    </row>
    <row r="74" spans="1:18" x14ac:dyDescent="0.2">
      <c r="A74" s="116">
        <v>7160.5</v>
      </c>
      <c r="B74" s="116">
        <v>6.8039226680411957E-3</v>
      </c>
      <c r="C74" s="135">
        <v>1</v>
      </c>
      <c r="D74" s="117">
        <f t="shared" si="4"/>
        <v>0.71604999999999996</v>
      </c>
      <c r="E74" s="117">
        <f t="shared" si="4"/>
        <v>6.8039226680411957E-3</v>
      </c>
      <c r="F74" s="57">
        <f t="shared" si="5"/>
        <v>0.71604999999999996</v>
      </c>
      <c r="G74" s="57">
        <f t="shared" si="5"/>
        <v>6.8039226680411957E-3</v>
      </c>
      <c r="H74" s="57">
        <f t="shared" si="6"/>
        <v>0.51272760249999993</v>
      </c>
      <c r="I74" s="57">
        <f t="shared" si="7"/>
        <v>0.36713859977012492</v>
      </c>
      <c r="J74" s="57">
        <f t="shared" si="8"/>
        <v>0.26288959436539794</v>
      </c>
      <c r="K74" s="57">
        <f t="shared" si="9"/>
        <v>4.8719488264508982E-3</v>
      </c>
      <c r="L74" s="57">
        <f t="shared" si="10"/>
        <v>3.4885589571801655E-3</v>
      </c>
      <c r="M74" s="57">
        <f t="shared" ca="1" si="11"/>
        <v>6.2449358618348935E-3</v>
      </c>
      <c r="N74" s="57">
        <f t="shared" ca="1" si="12"/>
        <v>3.1246624951272211E-7</v>
      </c>
      <c r="O74" s="136">
        <f t="shared" ca="1" si="13"/>
        <v>638.55882579694492</v>
      </c>
      <c r="P74" s="57">
        <f t="shared" ca="1" si="14"/>
        <v>37445.202830601869</v>
      </c>
      <c r="Q74" s="57">
        <f t="shared" ca="1" si="15"/>
        <v>21697.601679186027</v>
      </c>
      <c r="R74" s="16">
        <f t="shared" ca="1" si="16"/>
        <v>5.5898680620630227E-4</v>
      </c>
    </row>
    <row r="75" spans="1:18" x14ac:dyDescent="0.2">
      <c r="A75" s="116">
        <v>7335.5</v>
      </c>
      <c r="B75" s="116">
        <v>6.2580752273788676E-3</v>
      </c>
      <c r="C75" s="135">
        <v>0.2</v>
      </c>
      <c r="D75" s="117">
        <f t="shared" si="4"/>
        <v>0.73355000000000004</v>
      </c>
      <c r="E75" s="117">
        <f t="shared" si="4"/>
        <v>6.2580752273788676E-3</v>
      </c>
      <c r="F75" s="57">
        <f t="shared" si="5"/>
        <v>0.14671000000000001</v>
      </c>
      <c r="G75" s="57">
        <f t="shared" si="5"/>
        <v>1.2516150454757735E-3</v>
      </c>
      <c r="H75" s="57">
        <f t="shared" si="6"/>
        <v>0.10761912050000001</v>
      </c>
      <c r="I75" s="57">
        <f t="shared" si="7"/>
        <v>7.8944005842775014E-2</v>
      </c>
      <c r="J75" s="57">
        <f t="shared" si="8"/>
        <v>5.7909375485967612E-2</v>
      </c>
      <c r="K75" s="57">
        <f t="shared" si="9"/>
        <v>9.1812221660875367E-4</v>
      </c>
      <c r="L75" s="57">
        <f t="shared" si="10"/>
        <v>6.7348855199335128E-4</v>
      </c>
      <c r="M75" s="57">
        <f t="shared" ca="1" si="11"/>
        <v>6.5070423740477409E-3</v>
      </c>
      <c r="N75" s="57">
        <f t="shared" ca="1" si="12"/>
        <v>1.2396928024088059E-8</v>
      </c>
      <c r="O75" s="136">
        <f t="shared" ca="1" si="13"/>
        <v>30.135609234085642</v>
      </c>
      <c r="P75" s="57">
        <f t="shared" ca="1" si="14"/>
        <v>1514.8908393901456</v>
      </c>
      <c r="Q75" s="57">
        <f t="shared" ca="1" si="15"/>
        <v>844.16689498244966</v>
      </c>
      <c r="R75" s="16">
        <f t="shared" ca="1" si="16"/>
        <v>-2.4896714666887334E-4</v>
      </c>
    </row>
    <row r="76" spans="1:18" x14ac:dyDescent="0.2">
      <c r="A76" s="116">
        <v>7335.5</v>
      </c>
      <c r="B76" s="116">
        <v>6.958075231523253E-3</v>
      </c>
      <c r="C76" s="135">
        <v>0.2</v>
      </c>
      <c r="D76" s="117">
        <f t="shared" si="4"/>
        <v>0.73355000000000004</v>
      </c>
      <c r="E76" s="117">
        <f t="shared" si="4"/>
        <v>6.958075231523253E-3</v>
      </c>
      <c r="F76" s="57">
        <f t="shared" si="5"/>
        <v>0.14671000000000001</v>
      </c>
      <c r="G76" s="57">
        <f t="shared" si="5"/>
        <v>1.3916150463046508E-3</v>
      </c>
      <c r="H76" s="57">
        <f t="shared" si="6"/>
        <v>0.10761912050000001</v>
      </c>
      <c r="I76" s="57">
        <f t="shared" si="7"/>
        <v>7.8944005842775014E-2</v>
      </c>
      <c r="J76" s="57">
        <f t="shared" si="8"/>
        <v>5.7909375485967612E-2</v>
      </c>
      <c r="K76" s="57">
        <f t="shared" si="9"/>
        <v>1.0208192172167765E-3</v>
      </c>
      <c r="L76" s="57">
        <f t="shared" si="10"/>
        <v>7.4882193678936645E-4</v>
      </c>
      <c r="M76" s="57">
        <f t="shared" ca="1" si="11"/>
        <v>6.5070423740477409E-3</v>
      </c>
      <c r="N76" s="57">
        <f t="shared" ca="1" si="12"/>
        <v>4.0686127704505131E-8</v>
      </c>
      <c r="O76" s="136">
        <f t="shared" ca="1" si="13"/>
        <v>30.135609234085642</v>
      </c>
      <c r="P76" s="57">
        <f t="shared" ca="1" si="14"/>
        <v>1514.8908393901456</v>
      </c>
      <c r="Q76" s="57">
        <f t="shared" ca="1" si="15"/>
        <v>844.16689498244966</v>
      </c>
      <c r="R76" s="16">
        <f t="shared" ca="1" si="16"/>
        <v>4.5103285747551212E-4</v>
      </c>
    </row>
    <row r="77" spans="1:18" x14ac:dyDescent="0.2">
      <c r="A77" s="116">
        <v>7335.5</v>
      </c>
      <c r="B77" s="116">
        <v>6.958075231523253E-3</v>
      </c>
      <c r="C77" s="135">
        <v>0.2</v>
      </c>
      <c r="D77" s="117">
        <f t="shared" si="4"/>
        <v>0.73355000000000004</v>
      </c>
      <c r="E77" s="117">
        <f t="shared" si="4"/>
        <v>6.958075231523253E-3</v>
      </c>
      <c r="F77" s="57">
        <f t="shared" si="5"/>
        <v>0.14671000000000001</v>
      </c>
      <c r="G77" s="57">
        <f t="shared" si="5"/>
        <v>1.3916150463046508E-3</v>
      </c>
      <c r="H77" s="57">
        <f t="shared" si="6"/>
        <v>0.10761912050000001</v>
      </c>
      <c r="I77" s="57">
        <f t="shared" si="7"/>
        <v>7.8944005842775014E-2</v>
      </c>
      <c r="J77" s="57">
        <f t="shared" si="8"/>
        <v>5.7909375485967612E-2</v>
      </c>
      <c r="K77" s="57">
        <f t="shared" si="9"/>
        <v>1.0208192172167765E-3</v>
      </c>
      <c r="L77" s="57">
        <f t="shared" si="10"/>
        <v>7.4882193678936645E-4</v>
      </c>
      <c r="M77" s="57">
        <f t="shared" ca="1" si="11"/>
        <v>6.5070423740477409E-3</v>
      </c>
      <c r="N77" s="57">
        <f t="shared" ca="1" si="12"/>
        <v>4.0686127704505131E-8</v>
      </c>
      <c r="O77" s="136">
        <f t="shared" ca="1" si="13"/>
        <v>30.135609234085642</v>
      </c>
      <c r="P77" s="57">
        <f t="shared" ca="1" si="14"/>
        <v>1514.8908393901456</v>
      </c>
      <c r="Q77" s="57">
        <f t="shared" ca="1" si="15"/>
        <v>844.16689498244966</v>
      </c>
      <c r="R77" s="16">
        <f t="shared" ca="1" si="16"/>
        <v>4.5103285747551212E-4</v>
      </c>
    </row>
    <row r="78" spans="1:18" x14ac:dyDescent="0.2">
      <c r="A78" s="116">
        <v>7335.5</v>
      </c>
      <c r="B78" s="116">
        <v>6.958075231523253E-3</v>
      </c>
      <c r="C78" s="135">
        <v>0.2</v>
      </c>
      <c r="D78" s="117">
        <f t="shared" si="4"/>
        <v>0.73355000000000004</v>
      </c>
      <c r="E78" s="117">
        <f t="shared" si="4"/>
        <v>6.958075231523253E-3</v>
      </c>
      <c r="F78" s="57">
        <f t="shared" si="5"/>
        <v>0.14671000000000001</v>
      </c>
      <c r="G78" s="57">
        <f t="shared" si="5"/>
        <v>1.3916150463046508E-3</v>
      </c>
      <c r="H78" s="57">
        <f t="shared" si="6"/>
        <v>0.10761912050000001</v>
      </c>
      <c r="I78" s="57">
        <f t="shared" si="7"/>
        <v>7.8944005842775014E-2</v>
      </c>
      <c r="J78" s="57">
        <f t="shared" si="8"/>
        <v>5.7909375485967612E-2</v>
      </c>
      <c r="K78" s="57">
        <f t="shared" si="9"/>
        <v>1.0208192172167765E-3</v>
      </c>
      <c r="L78" s="57">
        <f t="shared" si="10"/>
        <v>7.4882193678936645E-4</v>
      </c>
      <c r="M78" s="57">
        <f t="shared" ca="1" si="11"/>
        <v>6.5070423740477409E-3</v>
      </c>
      <c r="N78" s="57">
        <f t="shared" ca="1" si="12"/>
        <v>4.0686127704505131E-8</v>
      </c>
      <c r="O78" s="136">
        <f t="shared" ca="1" si="13"/>
        <v>30.135609234085642</v>
      </c>
      <c r="P78" s="57">
        <f t="shared" ca="1" si="14"/>
        <v>1514.8908393901456</v>
      </c>
      <c r="Q78" s="57">
        <f t="shared" ca="1" si="15"/>
        <v>844.16689498244966</v>
      </c>
      <c r="R78" s="16">
        <f t="shared" ca="1" si="16"/>
        <v>4.5103285747551212E-4</v>
      </c>
    </row>
    <row r="79" spans="1:18" x14ac:dyDescent="0.2">
      <c r="A79" s="116">
        <v>7388</v>
      </c>
      <c r="B79" s="116">
        <v>5.4093210055725649E-3</v>
      </c>
      <c r="C79" s="135">
        <v>1</v>
      </c>
      <c r="D79" s="117">
        <f t="shared" si="4"/>
        <v>0.73880000000000001</v>
      </c>
      <c r="E79" s="117">
        <f t="shared" si="4"/>
        <v>5.4093210055725649E-3</v>
      </c>
      <c r="F79" s="57">
        <f t="shared" si="5"/>
        <v>0.73880000000000001</v>
      </c>
      <c r="G79" s="57">
        <f t="shared" si="5"/>
        <v>5.4093210055725649E-3</v>
      </c>
      <c r="H79" s="57">
        <f t="shared" si="6"/>
        <v>0.54582544</v>
      </c>
      <c r="I79" s="57">
        <f t="shared" si="7"/>
        <v>0.40325583507200002</v>
      </c>
      <c r="J79" s="57">
        <f t="shared" si="8"/>
        <v>0.29792541095119363</v>
      </c>
      <c r="K79" s="57">
        <f t="shared" si="9"/>
        <v>3.9964063589170108E-3</v>
      </c>
      <c r="L79" s="57">
        <f t="shared" si="10"/>
        <v>2.9525450179678876E-3</v>
      </c>
      <c r="M79" s="57">
        <f t="shared" ca="1" si="11"/>
        <v>6.5864329230629964E-3</v>
      </c>
      <c r="N79" s="57">
        <f t="shared" ca="1" si="12"/>
        <v>1.3855924662980005E-6</v>
      </c>
      <c r="O79" s="136">
        <f t="shared" ca="1" si="13"/>
        <v>786.23686557866881</v>
      </c>
      <c r="P79" s="57">
        <f t="shared" ca="1" si="14"/>
        <v>37910.53658177951</v>
      </c>
      <c r="Q79" s="57">
        <f t="shared" ca="1" si="15"/>
        <v>20878.744527032781</v>
      </c>
      <c r="R79" s="16">
        <f t="shared" ca="1" si="16"/>
        <v>-1.1771119174904315E-3</v>
      </c>
    </row>
    <row r="80" spans="1:18" x14ac:dyDescent="0.2">
      <c r="A80" s="116">
        <v>7439</v>
      </c>
      <c r="B80" s="116">
        <v>4.9659597425488755E-3</v>
      </c>
      <c r="C80" s="135">
        <v>1</v>
      </c>
      <c r="D80" s="117">
        <f t="shared" si="4"/>
        <v>0.74390000000000001</v>
      </c>
      <c r="E80" s="117">
        <f t="shared" si="4"/>
        <v>4.9659597425488755E-3</v>
      </c>
      <c r="F80" s="57">
        <f t="shared" si="5"/>
        <v>0.74390000000000001</v>
      </c>
      <c r="G80" s="57">
        <f t="shared" si="5"/>
        <v>4.9659597425488755E-3</v>
      </c>
      <c r="H80" s="57">
        <f t="shared" si="6"/>
        <v>0.55338721000000002</v>
      </c>
      <c r="I80" s="57">
        <f t="shared" si="7"/>
        <v>0.41166474551900001</v>
      </c>
      <c r="J80" s="57">
        <f t="shared" si="8"/>
        <v>0.30623740419158413</v>
      </c>
      <c r="K80" s="57">
        <f t="shared" si="9"/>
        <v>3.6941774524821085E-3</v>
      </c>
      <c r="L80" s="57">
        <f t="shared" si="10"/>
        <v>2.7480986069014406E-3</v>
      </c>
      <c r="M80" s="57">
        <f t="shared" ca="1" si="11"/>
        <v>6.6638904293329602E-3</v>
      </c>
      <c r="N80" s="57">
        <f t="shared" ca="1" si="12"/>
        <v>2.8829686171230736E-6</v>
      </c>
      <c r="O80" s="136">
        <f t="shared" ca="1" si="13"/>
        <v>817.26111809291149</v>
      </c>
      <c r="P80" s="57">
        <f t="shared" ca="1" si="14"/>
        <v>37907.822320048435</v>
      </c>
      <c r="Q80" s="57">
        <f t="shared" ca="1" si="15"/>
        <v>20639.391101794012</v>
      </c>
      <c r="R80" s="16">
        <f t="shared" ca="1" si="16"/>
        <v>-1.6979306867840847E-3</v>
      </c>
    </row>
    <row r="81" spans="1:18" x14ac:dyDescent="0.2">
      <c r="A81" s="116">
        <v>7439.5</v>
      </c>
      <c r="B81" s="116">
        <v>5.550828755076509E-3</v>
      </c>
      <c r="C81" s="135">
        <v>1</v>
      </c>
      <c r="D81" s="117">
        <f t="shared" si="4"/>
        <v>0.74395</v>
      </c>
      <c r="E81" s="117">
        <f t="shared" si="4"/>
        <v>5.550828755076509E-3</v>
      </c>
      <c r="F81" s="57">
        <f t="shared" si="5"/>
        <v>0.74395</v>
      </c>
      <c r="G81" s="57">
        <f t="shared" si="5"/>
        <v>5.550828755076509E-3</v>
      </c>
      <c r="H81" s="57">
        <f t="shared" si="6"/>
        <v>0.55346160249999998</v>
      </c>
      <c r="I81" s="57">
        <f t="shared" si="7"/>
        <v>0.41174775917987499</v>
      </c>
      <c r="J81" s="57">
        <f t="shared" si="8"/>
        <v>0.30631974544186802</v>
      </c>
      <c r="K81" s="57">
        <f t="shared" si="9"/>
        <v>4.1295390523391692E-3</v>
      </c>
      <c r="L81" s="57">
        <f t="shared" si="10"/>
        <v>3.0721705779877249E-3</v>
      </c>
      <c r="M81" s="57">
        <f t="shared" ca="1" si="11"/>
        <v>6.6646514521348631E-3</v>
      </c>
      <c r="N81" s="57">
        <f t="shared" ca="1" si="12"/>
        <v>1.2406010004823461E-6</v>
      </c>
      <c r="O81" s="136">
        <f t="shared" ca="1" si="13"/>
        <v>817.56066548445779</v>
      </c>
      <c r="P81" s="57">
        <f t="shared" ca="1" si="14"/>
        <v>37907.601093605859</v>
      </c>
      <c r="Q81" s="57">
        <f t="shared" ca="1" si="15"/>
        <v>20636.946356417237</v>
      </c>
      <c r="R81" s="16">
        <f t="shared" ca="1" si="16"/>
        <v>-1.1138226970583542E-3</v>
      </c>
    </row>
    <row r="82" spans="1:18" x14ac:dyDescent="0.2">
      <c r="A82" s="116">
        <v>7441.5</v>
      </c>
      <c r="B82" s="116">
        <v>5.5903047832543962E-3</v>
      </c>
      <c r="C82" s="135">
        <v>1</v>
      </c>
      <c r="D82" s="117">
        <f t="shared" si="4"/>
        <v>0.74414999999999998</v>
      </c>
      <c r="E82" s="117">
        <f t="shared" si="4"/>
        <v>5.5903047832543962E-3</v>
      </c>
      <c r="F82" s="57">
        <f t="shared" si="5"/>
        <v>0.74414999999999998</v>
      </c>
      <c r="G82" s="57">
        <f t="shared" si="5"/>
        <v>5.5903047832543962E-3</v>
      </c>
      <c r="H82" s="57">
        <f t="shared" si="6"/>
        <v>0.55375922249999998</v>
      </c>
      <c r="I82" s="57">
        <f t="shared" si="7"/>
        <v>0.41207992542337496</v>
      </c>
      <c r="J82" s="57">
        <f t="shared" si="8"/>
        <v>0.30664927650380447</v>
      </c>
      <c r="K82" s="57">
        <f t="shared" si="9"/>
        <v>4.1600253044587589E-3</v>
      </c>
      <c r="L82" s="57">
        <f t="shared" si="10"/>
        <v>3.0956828303129852E-3</v>
      </c>
      <c r="M82" s="57">
        <f t="shared" ca="1" si="11"/>
        <v>6.6676958609124771E-3</v>
      </c>
      <c r="N82" s="57">
        <f t="shared" ca="1" si="12"/>
        <v>1.1607715342172409E-6</v>
      </c>
      <c r="O82" s="136">
        <f t="shared" ca="1" si="13"/>
        <v>818.75793031247804</v>
      </c>
      <c r="P82" s="57">
        <f t="shared" ca="1" si="14"/>
        <v>37906.678405175306</v>
      </c>
      <c r="Q82" s="57">
        <f t="shared" ca="1" si="15"/>
        <v>20627.148444526949</v>
      </c>
      <c r="R82" s="16">
        <f t="shared" ca="1" si="16"/>
        <v>-1.0773910776580809E-3</v>
      </c>
    </row>
    <row r="83" spans="1:18" x14ac:dyDescent="0.2">
      <c r="A83" s="116">
        <v>7442</v>
      </c>
      <c r="B83" s="116">
        <v>5.375173786887899E-3</v>
      </c>
      <c r="C83" s="135">
        <v>1</v>
      </c>
      <c r="D83" s="117">
        <f t="shared" si="4"/>
        <v>0.74419999999999997</v>
      </c>
      <c r="E83" s="117">
        <f t="shared" si="4"/>
        <v>5.375173786887899E-3</v>
      </c>
      <c r="F83" s="57">
        <f t="shared" si="5"/>
        <v>0.74419999999999997</v>
      </c>
      <c r="G83" s="57">
        <f t="shared" si="5"/>
        <v>5.375173786887899E-3</v>
      </c>
      <c r="H83" s="57">
        <f t="shared" si="6"/>
        <v>0.5538336399999999</v>
      </c>
      <c r="I83" s="57">
        <f t="shared" si="7"/>
        <v>0.4121629948879999</v>
      </c>
      <c r="J83" s="57">
        <f t="shared" si="8"/>
        <v>0.30673170079564954</v>
      </c>
      <c r="K83" s="57">
        <f t="shared" si="9"/>
        <v>4.0002043322019745E-3</v>
      </c>
      <c r="L83" s="57">
        <f t="shared" si="10"/>
        <v>2.9769520640247093E-3</v>
      </c>
      <c r="M83" s="57">
        <f t="shared" ref="M83:M146" ca="1" si="17">+E$4+E$5*D83+E$6*D83^2</f>
        <v>6.6684570424993816E-3</v>
      </c>
      <c r="N83" s="57">
        <f t="shared" ca="1" si="12"/>
        <v>1.6725815792450355E-6</v>
      </c>
      <c r="O83" s="136">
        <f t="shared" ca="1" si="13"/>
        <v>819.05701493076322</v>
      </c>
      <c r="P83" s="57">
        <f t="shared" ca="1" si="14"/>
        <v>37906.438287575205</v>
      </c>
      <c r="Q83" s="57">
        <f t="shared" ca="1" si="15"/>
        <v>20624.694235773481</v>
      </c>
      <c r="R83" s="16">
        <f t="shared" ref="R83:R146" ca="1" si="18">+E83-M83</f>
        <v>-1.2932832556114826E-3</v>
      </c>
    </row>
    <row r="84" spans="1:18" x14ac:dyDescent="0.2">
      <c r="A84" s="116">
        <v>7445</v>
      </c>
      <c r="B84" s="116">
        <v>5.8843878287007101E-3</v>
      </c>
      <c r="C84" s="135">
        <v>1</v>
      </c>
      <c r="D84" s="117">
        <f t="shared" ref="D84:E147" si="19">A84/A$18</f>
        <v>0.74450000000000005</v>
      </c>
      <c r="E84" s="117">
        <f t="shared" si="19"/>
        <v>5.8843878287007101E-3</v>
      </c>
      <c r="F84" s="57">
        <f t="shared" ref="F84:G147" si="20">$C84*D84</f>
        <v>0.74450000000000005</v>
      </c>
      <c r="G84" s="57">
        <f t="shared" si="20"/>
        <v>5.8843878287007101E-3</v>
      </c>
      <c r="H84" s="57">
        <f t="shared" ref="H84:H147" si="21">C84*D84*D84</f>
        <v>0.55428025000000003</v>
      </c>
      <c r="I84" s="57">
        <f t="shared" ref="I84:I147" si="22">C84*D84*D84*D84</f>
        <v>0.41266164612500006</v>
      </c>
      <c r="J84" s="57">
        <f t="shared" ref="J84:J147" si="23">C84*D84*D84*D84*D84</f>
        <v>0.30722659554006254</v>
      </c>
      <c r="K84" s="57">
        <f t="shared" ref="K84:K147" si="24">C84*E84*D84</f>
        <v>4.3809267384676788E-3</v>
      </c>
      <c r="L84" s="57">
        <f t="shared" ref="L84:L147" si="25">C84*E84*D84*D84</f>
        <v>3.2615999567891869E-3</v>
      </c>
      <c r="M84" s="57">
        <f t="shared" ca="1" si="17"/>
        <v>6.6730247989178256E-3</v>
      </c>
      <c r="N84" s="57">
        <f t="shared" ref="N84:N147" ca="1" si="26">C84*(M84-E84)^2</f>
        <v>6.2194827079323154E-7</v>
      </c>
      <c r="O84" s="136">
        <f t="shared" ref="O84:O147" ca="1" si="27">(C84*O$1-O$2*F84+O$3*H84)^2</f>
        <v>820.84957108003721</v>
      </c>
      <c r="P84" s="57">
        <f t="shared" ref="P84:P147" ca="1" si="28">(-C84*O$2+O$4*F84-O$5*H84)^2</f>
        <v>37904.918242622975</v>
      </c>
      <c r="Q84" s="57">
        <f t="shared" ref="Q84:Q147" ca="1" si="29">+(C84*O$3-F84*O$5+H84*O$6)^2</f>
        <v>20609.929272708545</v>
      </c>
      <c r="R84" s="16">
        <f t="shared" ca="1" si="18"/>
        <v>-7.8863697021711553E-4</v>
      </c>
    </row>
    <row r="85" spans="1:18" x14ac:dyDescent="0.2">
      <c r="A85" s="116">
        <v>7445.5</v>
      </c>
      <c r="B85" s="116">
        <v>6.6692568361759186E-3</v>
      </c>
      <c r="C85" s="135">
        <v>1</v>
      </c>
      <c r="D85" s="117">
        <f t="shared" si="19"/>
        <v>0.74455000000000005</v>
      </c>
      <c r="E85" s="117">
        <f t="shared" si="19"/>
        <v>6.6692568361759186E-3</v>
      </c>
      <c r="F85" s="57">
        <f t="shared" si="20"/>
        <v>0.74455000000000005</v>
      </c>
      <c r="G85" s="57">
        <f t="shared" si="20"/>
        <v>6.6692568361759186E-3</v>
      </c>
      <c r="H85" s="57">
        <f t="shared" si="21"/>
        <v>0.55435470250000007</v>
      </c>
      <c r="I85" s="57">
        <f t="shared" si="22"/>
        <v>0.41274479374637507</v>
      </c>
      <c r="J85" s="57">
        <f t="shared" si="23"/>
        <v>0.30730913618386357</v>
      </c>
      <c r="K85" s="57">
        <f t="shared" si="24"/>
        <v>4.9655951773747804E-3</v>
      </c>
      <c r="L85" s="57">
        <f t="shared" si="25"/>
        <v>3.697133889314393E-3</v>
      </c>
      <c r="M85" s="57">
        <f t="shared" ca="1" si="17"/>
        <v>6.6737862028037349E-3</v>
      </c>
      <c r="N85" s="57">
        <f t="shared" ca="1" si="26"/>
        <v>2.0515162049175929E-11</v>
      </c>
      <c r="O85" s="136">
        <f t="shared" ca="1" si="27"/>
        <v>821.14800442594196</v>
      </c>
      <c r="P85" s="57">
        <f t="shared" ca="1" si="28"/>
        <v>37904.651678925999</v>
      </c>
      <c r="Q85" s="57">
        <f t="shared" ca="1" si="29"/>
        <v>20607.461830511442</v>
      </c>
      <c r="R85" s="16">
        <f t="shared" ca="1" si="18"/>
        <v>-4.529366627816292E-6</v>
      </c>
    </row>
    <row r="86" spans="1:18" x14ac:dyDescent="0.2">
      <c r="A86" s="116">
        <v>7484.5</v>
      </c>
      <c r="B86" s="116">
        <v>6.8690394109580666E-3</v>
      </c>
      <c r="C86" s="135">
        <v>1</v>
      </c>
      <c r="D86" s="117">
        <f t="shared" si="19"/>
        <v>0.74844999999999995</v>
      </c>
      <c r="E86" s="117">
        <f t="shared" si="19"/>
        <v>6.8690394109580666E-3</v>
      </c>
      <c r="F86" s="57">
        <f t="shared" si="20"/>
        <v>0.74844999999999995</v>
      </c>
      <c r="G86" s="57">
        <f t="shared" si="20"/>
        <v>6.8690394109580666E-3</v>
      </c>
      <c r="H86" s="57">
        <f t="shared" si="21"/>
        <v>0.56017740249999992</v>
      </c>
      <c r="I86" s="57">
        <f t="shared" si="22"/>
        <v>0.4192647769011249</v>
      </c>
      <c r="J86" s="57">
        <f t="shared" si="23"/>
        <v>0.3137987222716469</v>
      </c>
      <c r="K86" s="57">
        <f t="shared" si="24"/>
        <v>5.1411325471315645E-3</v>
      </c>
      <c r="L86" s="57">
        <f t="shared" si="25"/>
        <v>3.8478806549006191E-3</v>
      </c>
      <c r="M86" s="57">
        <f t="shared" ca="1" si="17"/>
        <v>6.7332735492234407E-3</v>
      </c>
      <c r="N86" s="57">
        <f t="shared" ca="1" si="26"/>
        <v>1.8432369212545548E-8</v>
      </c>
      <c r="O86" s="136">
        <f t="shared" ca="1" si="27"/>
        <v>844.13186037493506</v>
      </c>
      <c r="P86" s="57">
        <f t="shared" ca="1" si="28"/>
        <v>37872.224173216564</v>
      </c>
      <c r="Q86" s="57">
        <f t="shared" ca="1" si="29"/>
        <v>20409.210640394635</v>
      </c>
      <c r="R86" s="16">
        <f t="shared" ca="1" si="18"/>
        <v>1.3576586173462586E-4</v>
      </c>
    </row>
    <row r="87" spans="1:18" x14ac:dyDescent="0.2">
      <c r="A87" s="116">
        <v>7485</v>
      </c>
      <c r="B87" s="116">
        <v>5.9439084143377841E-3</v>
      </c>
      <c r="C87" s="135">
        <v>1</v>
      </c>
      <c r="D87" s="117">
        <f t="shared" si="19"/>
        <v>0.74850000000000005</v>
      </c>
      <c r="E87" s="117">
        <f t="shared" si="19"/>
        <v>5.9439084143377841E-3</v>
      </c>
      <c r="F87" s="57">
        <f t="shared" si="20"/>
        <v>0.74850000000000005</v>
      </c>
      <c r="G87" s="57">
        <f t="shared" si="20"/>
        <v>5.9439084143377841E-3</v>
      </c>
      <c r="H87" s="57">
        <f t="shared" si="21"/>
        <v>0.56025225000000012</v>
      </c>
      <c r="I87" s="57">
        <f t="shared" si="22"/>
        <v>0.41934880912500011</v>
      </c>
      <c r="J87" s="57">
        <f t="shared" si="23"/>
        <v>0.31388258363006261</v>
      </c>
      <c r="K87" s="57">
        <f t="shared" si="24"/>
        <v>4.4490154481318317E-3</v>
      </c>
      <c r="L87" s="57">
        <f t="shared" si="25"/>
        <v>3.3300880629266762E-3</v>
      </c>
      <c r="M87" s="57">
        <f t="shared" ca="1" si="17"/>
        <v>6.7340374619123972E-3</v>
      </c>
      <c r="N87" s="57">
        <f t="shared" ca="1" si="26"/>
        <v>6.243039118211653E-7</v>
      </c>
      <c r="O87" s="136">
        <f t="shared" ca="1" si="27"/>
        <v>844.42267357508956</v>
      </c>
      <c r="P87" s="57">
        <f t="shared" ca="1" si="28"/>
        <v>37871.659327906586</v>
      </c>
      <c r="Q87" s="57">
        <f t="shared" ca="1" si="29"/>
        <v>20406.595116633576</v>
      </c>
      <c r="R87" s="16">
        <f t="shared" ca="1" si="18"/>
        <v>-7.9012904757461318E-4</v>
      </c>
    </row>
    <row r="88" spans="1:18" x14ac:dyDescent="0.2">
      <c r="A88" s="116">
        <v>7853</v>
      </c>
      <c r="B88" s="116">
        <v>7.2374977971776389E-3</v>
      </c>
      <c r="C88" s="135">
        <v>1</v>
      </c>
      <c r="D88" s="117">
        <f t="shared" si="19"/>
        <v>0.7853</v>
      </c>
      <c r="E88" s="117">
        <f t="shared" si="19"/>
        <v>7.2374977971776389E-3</v>
      </c>
      <c r="F88" s="57">
        <f t="shared" si="20"/>
        <v>0.7853</v>
      </c>
      <c r="G88" s="57">
        <f t="shared" si="20"/>
        <v>7.2374977971776389E-3</v>
      </c>
      <c r="H88" s="57">
        <f t="shared" si="21"/>
        <v>0.61669609000000003</v>
      </c>
      <c r="I88" s="57">
        <f t="shared" si="22"/>
        <v>0.48429143947700004</v>
      </c>
      <c r="J88" s="57">
        <f t="shared" si="23"/>
        <v>0.38031406742128815</v>
      </c>
      <c r="K88" s="57">
        <f t="shared" si="24"/>
        <v>5.6836070201236001E-3</v>
      </c>
      <c r="L88" s="57">
        <f t="shared" si="25"/>
        <v>4.4633365929030635E-3</v>
      </c>
      <c r="M88" s="57">
        <f t="shared" ca="1" si="17"/>
        <v>7.3048902076532189E-3</v>
      </c>
      <c r="N88" s="57">
        <f t="shared" ca="1" si="26"/>
        <v>4.5417369897090732E-9</v>
      </c>
      <c r="O88" s="136">
        <f t="shared" ca="1" si="27"/>
        <v>1026.8006777366941</v>
      </c>
      <c r="P88" s="57">
        <f t="shared" ca="1" si="28"/>
        <v>36445.198462463537</v>
      </c>
      <c r="Q88" s="57">
        <f t="shared" ca="1" si="29"/>
        <v>18006.926244642626</v>
      </c>
      <c r="R88" s="16">
        <f t="shared" ca="1" si="18"/>
        <v>-6.7392410475580061E-5</v>
      </c>
    </row>
    <row r="89" spans="1:18" x14ac:dyDescent="0.2">
      <c r="A89" s="116">
        <v>7890.5</v>
      </c>
      <c r="B89" s="116">
        <v>5.7426733474130742E-3</v>
      </c>
      <c r="C89" s="135">
        <v>1</v>
      </c>
      <c r="D89" s="117">
        <f t="shared" si="19"/>
        <v>0.78905000000000003</v>
      </c>
      <c r="E89" s="117">
        <f t="shared" si="19"/>
        <v>5.7426733474130742E-3</v>
      </c>
      <c r="F89" s="57">
        <f t="shared" si="20"/>
        <v>0.78905000000000003</v>
      </c>
      <c r="G89" s="57">
        <f t="shared" si="20"/>
        <v>5.7426733474130742E-3</v>
      </c>
      <c r="H89" s="57">
        <f t="shared" si="21"/>
        <v>0.62259990250000008</v>
      </c>
      <c r="I89" s="57">
        <f t="shared" si="22"/>
        <v>0.49126245306762506</v>
      </c>
      <c r="J89" s="57">
        <f t="shared" si="23"/>
        <v>0.38763063859300956</v>
      </c>
      <c r="K89" s="57">
        <f t="shared" si="24"/>
        <v>4.5312564047762863E-3</v>
      </c>
      <c r="L89" s="57">
        <f t="shared" si="25"/>
        <v>3.575387866188729E-3</v>
      </c>
      <c r="M89" s="57">
        <f t="shared" ca="1" si="17"/>
        <v>7.3640271532086406E-3</v>
      </c>
      <c r="N89" s="57">
        <f t="shared" ca="1" si="26"/>
        <v>2.6287881635677671E-6</v>
      </c>
      <c r="O89" s="136">
        <f t="shared" ca="1" si="27"/>
        <v>1041.3254806402936</v>
      </c>
      <c r="P89" s="57">
        <f t="shared" ca="1" si="28"/>
        <v>36188.997141043888</v>
      </c>
      <c r="Q89" s="57">
        <f t="shared" ca="1" si="29"/>
        <v>17713.340853984413</v>
      </c>
      <c r="R89" s="16">
        <f t="shared" ca="1" si="18"/>
        <v>-1.6213538057955664E-3</v>
      </c>
    </row>
    <row r="90" spans="1:18" x14ac:dyDescent="0.2">
      <c r="A90" s="116">
        <v>7959.5</v>
      </c>
      <c r="B90" s="116">
        <v>6.914596349815838E-3</v>
      </c>
      <c r="C90" s="135">
        <v>1</v>
      </c>
      <c r="D90" s="117">
        <f t="shared" si="19"/>
        <v>0.79595000000000005</v>
      </c>
      <c r="E90" s="117">
        <f t="shared" si="19"/>
        <v>6.914596349815838E-3</v>
      </c>
      <c r="F90" s="57">
        <f t="shared" si="20"/>
        <v>0.79595000000000005</v>
      </c>
      <c r="G90" s="57">
        <f t="shared" si="20"/>
        <v>6.914596349815838E-3</v>
      </c>
      <c r="H90" s="57">
        <f t="shared" si="21"/>
        <v>0.6335364025000001</v>
      </c>
      <c r="I90" s="57">
        <f t="shared" si="22"/>
        <v>0.50426329956987515</v>
      </c>
      <c r="J90" s="57">
        <f t="shared" si="23"/>
        <v>0.40136837329264213</v>
      </c>
      <c r="K90" s="57">
        <f t="shared" si="24"/>
        <v>5.5036729646359165E-3</v>
      </c>
      <c r="L90" s="57">
        <f t="shared" si="25"/>
        <v>4.380648496201958E-3</v>
      </c>
      <c r="M90" s="57">
        <f t="shared" ca="1" si="17"/>
        <v>7.4733058656681652E-3</v>
      </c>
      <c r="N90" s="57">
        <f t="shared" ca="1" si="26"/>
        <v>3.1215632310394176E-7</v>
      </c>
      <c r="O90" s="136">
        <f t="shared" ca="1" si="27"/>
        <v>1065.8451996577112</v>
      </c>
      <c r="P90" s="57">
        <f t="shared" ca="1" si="28"/>
        <v>35666.055312651108</v>
      </c>
      <c r="Q90" s="57">
        <f t="shared" ca="1" si="29"/>
        <v>17152.126615877965</v>
      </c>
      <c r="R90" s="16">
        <f t="shared" ca="1" si="18"/>
        <v>-5.5870951585232712E-4</v>
      </c>
    </row>
    <row r="91" spans="1:18" x14ac:dyDescent="0.2">
      <c r="A91" s="116">
        <v>8049</v>
      </c>
      <c r="B91" s="116">
        <v>5.3061486541992053E-3</v>
      </c>
      <c r="C91" s="135">
        <v>1</v>
      </c>
      <c r="D91" s="117">
        <f t="shared" si="19"/>
        <v>0.80489999999999995</v>
      </c>
      <c r="E91" s="117">
        <f t="shared" si="19"/>
        <v>5.3061486541992053E-3</v>
      </c>
      <c r="F91" s="57">
        <f t="shared" si="20"/>
        <v>0.80489999999999995</v>
      </c>
      <c r="G91" s="57">
        <f t="shared" si="20"/>
        <v>5.3061486541992053E-3</v>
      </c>
      <c r="H91" s="57">
        <f t="shared" si="21"/>
        <v>0.64786400999999993</v>
      </c>
      <c r="I91" s="57">
        <f t="shared" si="22"/>
        <v>0.52146574164899995</v>
      </c>
      <c r="J91" s="57">
        <f t="shared" si="23"/>
        <v>0.41972777545328005</v>
      </c>
      <c r="K91" s="57">
        <f t="shared" si="24"/>
        <v>4.2709190517649402E-3</v>
      </c>
      <c r="L91" s="57">
        <f t="shared" si="25"/>
        <v>3.4376627447656001E-3</v>
      </c>
      <c r="M91" s="57">
        <f t="shared" ca="1" si="17"/>
        <v>7.6159524357163715E-3</v>
      </c>
      <c r="N91" s="57">
        <f t="shared" ca="1" si="26"/>
        <v>5.3351935091110005E-6</v>
      </c>
      <c r="O91" s="136">
        <f t="shared" ca="1" si="27"/>
        <v>1093.2384662016818</v>
      </c>
      <c r="P91" s="57">
        <f t="shared" ca="1" si="28"/>
        <v>34890.481322366788</v>
      </c>
      <c r="Q91" s="57">
        <f t="shared" ca="1" si="29"/>
        <v>16386.062238776147</v>
      </c>
      <c r="R91" s="16">
        <f t="shared" ca="1" si="18"/>
        <v>-2.3098037815171661E-3</v>
      </c>
    </row>
    <row r="92" spans="1:18" x14ac:dyDescent="0.2">
      <c r="A92" s="116">
        <v>8146.5</v>
      </c>
      <c r="B92" s="116">
        <v>7.9456050807493739E-3</v>
      </c>
      <c r="C92" s="135">
        <v>1</v>
      </c>
      <c r="D92" s="117">
        <f t="shared" si="19"/>
        <v>0.81464999999999999</v>
      </c>
      <c r="E92" s="117">
        <f t="shared" si="19"/>
        <v>7.9456050807493739E-3</v>
      </c>
      <c r="F92" s="57">
        <f t="shared" si="20"/>
        <v>0.81464999999999999</v>
      </c>
      <c r="G92" s="57">
        <f t="shared" si="20"/>
        <v>7.9456050807493739E-3</v>
      </c>
      <c r="H92" s="57">
        <f t="shared" si="21"/>
        <v>0.66365462249999996</v>
      </c>
      <c r="I92" s="57">
        <f t="shared" si="22"/>
        <v>0.54064623821962499</v>
      </c>
      <c r="J92" s="57">
        <f t="shared" si="23"/>
        <v>0.44043745796561751</v>
      </c>
      <c r="K92" s="57">
        <f t="shared" si="24"/>
        <v>6.4728871790324773E-3</v>
      </c>
      <c r="L92" s="57">
        <f t="shared" si="25"/>
        <v>5.273137540398808E-3</v>
      </c>
      <c r="M92" s="57">
        <f t="shared" ca="1" si="17"/>
        <v>7.772507556191759E-3</v>
      </c>
      <c r="N92" s="57">
        <f t="shared" ca="1" si="26"/>
        <v>2.9962753007974086E-8</v>
      </c>
      <c r="O92" s="136">
        <f t="shared" ca="1" si="27"/>
        <v>1117.1901977080297</v>
      </c>
      <c r="P92" s="57">
        <f t="shared" ca="1" si="28"/>
        <v>33924.799969873544</v>
      </c>
      <c r="Q92" s="57">
        <f t="shared" ca="1" si="29"/>
        <v>15506.942474007243</v>
      </c>
      <c r="R92" s="16">
        <f t="shared" ca="1" si="18"/>
        <v>1.7309752455761489E-4</v>
      </c>
    </row>
    <row r="93" spans="1:18" x14ac:dyDescent="0.2">
      <c r="A93" s="116">
        <v>8156</v>
      </c>
      <c r="B93" s="116">
        <v>7.5381162241683342E-3</v>
      </c>
      <c r="C93" s="116">
        <v>1</v>
      </c>
      <c r="D93" s="117">
        <f t="shared" si="19"/>
        <v>0.81559999999999999</v>
      </c>
      <c r="E93" s="117">
        <f t="shared" si="19"/>
        <v>7.5381162241683342E-3</v>
      </c>
      <c r="F93" s="57">
        <f t="shared" si="20"/>
        <v>0.81559999999999999</v>
      </c>
      <c r="G93" s="57">
        <f t="shared" si="20"/>
        <v>7.5381162241683342E-3</v>
      </c>
      <c r="H93" s="57">
        <f t="shared" si="21"/>
        <v>0.66520336000000002</v>
      </c>
      <c r="I93" s="57">
        <f t="shared" si="22"/>
        <v>0.542539860416</v>
      </c>
      <c r="J93" s="57">
        <f t="shared" si="23"/>
        <v>0.4424955101552896</v>
      </c>
      <c r="K93" s="57">
        <f t="shared" si="24"/>
        <v>6.1480875924316931E-3</v>
      </c>
      <c r="L93" s="57">
        <f t="shared" si="25"/>
        <v>5.0143802403872888E-3</v>
      </c>
      <c r="M93" s="57">
        <f t="shared" ca="1" si="17"/>
        <v>7.787826206835647E-3</v>
      </c>
      <c r="N93" s="57">
        <f t="shared" ca="1" si="26"/>
        <v>6.2355075443709685E-8</v>
      </c>
      <c r="O93" s="136">
        <f t="shared" ca="1" si="27"/>
        <v>1119.1875459698554</v>
      </c>
      <c r="P93" s="57">
        <f t="shared" ca="1" si="28"/>
        <v>33824.17506434361</v>
      </c>
      <c r="Q93" s="57">
        <f t="shared" ca="1" si="29"/>
        <v>15418.998367381317</v>
      </c>
      <c r="R93" s="16">
        <f t="shared" ca="1" si="18"/>
        <v>-2.4970998266731284E-4</v>
      </c>
    </row>
    <row r="94" spans="1:18" x14ac:dyDescent="0.2">
      <c r="A94" s="116">
        <v>8156.5</v>
      </c>
      <c r="B94" s="116">
        <v>7.6429852342698723E-3</v>
      </c>
      <c r="C94" s="116">
        <v>1</v>
      </c>
      <c r="D94" s="117">
        <f t="shared" si="19"/>
        <v>0.81564999999999999</v>
      </c>
      <c r="E94" s="117">
        <f t="shared" si="19"/>
        <v>7.6429852342698723E-3</v>
      </c>
      <c r="F94" s="57">
        <f t="shared" si="20"/>
        <v>0.81564999999999999</v>
      </c>
      <c r="G94" s="57">
        <f t="shared" si="20"/>
        <v>7.6429852342698723E-3</v>
      </c>
      <c r="H94" s="57">
        <f t="shared" si="21"/>
        <v>0.66528492249999993</v>
      </c>
      <c r="I94" s="57">
        <f t="shared" si="22"/>
        <v>0.54263964703712497</v>
      </c>
      <c r="J94" s="57">
        <f t="shared" si="23"/>
        <v>0.44260402810583099</v>
      </c>
      <c r="K94" s="57">
        <f t="shared" si="24"/>
        <v>6.234000906332221E-3</v>
      </c>
      <c r="L94" s="57">
        <f t="shared" si="25"/>
        <v>5.0847628392498758E-3</v>
      </c>
      <c r="M94" s="57">
        <f t="shared" ca="1" si="17"/>
        <v>7.7886327691763842E-3</v>
      </c>
      <c r="N94" s="57">
        <f t="shared" ca="1" si="26"/>
        <v>2.121320442434361E-8</v>
      </c>
      <c r="O94" s="136">
        <f t="shared" ca="1" si="27"/>
        <v>1119.2909960280656</v>
      </c>
      <c r="P94" s="57">
        <f t="shared" ca="1" si="28"/>
        <v>33818.847463264494</v>
      </c>
      <c r="Q94" s="57">
        <f t="shared" ca="1" si="29"/>
        <v>15414.359041594473</v>
      </c>
      <c r="R94" s="16">
        <f t="shared" ca="1" si="18"/>
        <v>-1.4564753490651193E-4</v>
      </c>
    </row>
    <row r="95" spans="1:18" x14ac:dyDescent="0.2">
      <c r="A95" s="116">
        <v>8265.5</v>
      </c>
      <c r="B95" s="116">
        <v>7.5144288275623694E-3</v>
      </c>
      <c r="C95" s="116">
        <v>1</v>
      </c>
      <c r="D95" s="117">
        <f t="shared" si="19"/>
        <v>0.82655000000000001</v>
      </c>
      <c r="E95" s="117">
        <f t="shared" si="19"/>
        <v>7.5144288275623694E-3</v>
      </c>
      <c r="F95" s="57">
        <f t="shared" si="20"/>
        <v>0.82655000000000001</v>
      </c>
      <c r="G95" s="57">
        <f t="shared" si="20"/>
        <v>7.5144288275623694E-3</v>
      </c>
      <c r="H95" s="57">
        <f t="shared" si="21"/>
        <v>0.68318490249999997</v>
      </c>
      <c r="I95" s="57">
        <f t="shared" si="22"/>
        <v>0.56468648116137499</v>
      </c>
      <c r="J95" s="57">
        <f t="shared" si="23"/>
        <v>0.46674161100393452</v>
      </c>
      <c r="K95" s="57">
        <f t="shared" si="24"/>
        <v>6.2110511474216768E-3</v>
      </c>
      <c r="L95" s="57">
        <f t="shared" si="25"/>
        <v>5.1337443259013875E-3</v>
      </c>
      <c r="M95" s="57">
        <f t="shared" ca="1" si="17"/>
        <v>7.9652214308178881E-3</v>
      </c>
      <c r="N95" s="57">
        <f t="shared" ca="1" si="26"/>
        <v>2.0321397114988747E-7</v>
      </c>
      <c r="O95" s="136">
        <f t="shared" ca="1" si="27"/>
        <v>1137.8067262260424</v>
      </c>
      <c r="P95" s="57">
        <f t="shared" ca="1" si="28"/>
        <v>32583.759706522618</v>
      </c>
      <c r="Q95" s="57">
        <f t="shared" ca="1" si="29"/>
        <v>14379.005730804529</v>
      </c>
      <c r="R95" s="16">
        <f t="shared" ca="1" si="18"/>
        <v>-4.5079260325551866E-4</v>
      </c>
    </row>
    <row r="96" spans="1:18" x14ac:dyDescent="0.2">
      <c r="A96" s="116">
        <v>8393</v>
      </c>
      <c r="B96" s="116">
        <v>7.6460256896098144E-3</v>
      </c>
      <c r="C96" s="116">
        <v>1</v>
      </c>
      <c r="D96" s="117">
        <f t="shared" si="19"/>
        <v>0.83930000000000005</v>
      </c>
      <c r="E96" s="117">
        <f t="shared" si="19"/>
        <v>7.6460256896098144E-3</v>
      </c>
      <c r="F96" s="57">
        <f t="shared" si="20"/>
        <v>0.83930000000000005</v>
      </c>
      <c r="G96" s="57">
        <f t="shared" si="20"/>
        <v>7.6460256896098144E-3</v>
      </c>
      <c r="H96" s="57">
        <f t="shared" si="21"/>
        <v>0.70442449000000007</v>
      </c>
      <c r="I96" s="57">
        <f t="shared" si="22"/>
        <v>0.59122347445700008</v>
      </c>
      <c r="J96" s="57">
        <f t="shared" si="23"/>
        <v>0.49621386211176022</v>
      </c>
      <c r="K96" s="57">
        <f t="shared" si="24"/>
        <v>6.4173093612895178E-3</v>
      </c>
      <c r="L96" s="57">
        <f t="shared" si="25"/>
        <v>5.3860477469302925E-3</v>
      </c>
      <c r="M96" s="57">
        <f t="shared" ca="1" si="17"/>
        <v>8.1736967478671062E-3</v>
      </c>
      <c r="N96" s="57">
        <f t="shared" ca="1" si="26"/>
        <v>2.7843674572237018E-7</v>
      </c>
      <c r="O96" s="136">
        <f t="shared" ca="1" si="27"/>
        <v>1149.1055208606151</v>
      </c>
      <c r="P96" s="57">
        <f t="shared" ca="1" si="28"/>
        <v>30961.89379206517</v>
      </c>
      <c r="Q96" s="57">
        <f t="shared" ca="1" si="29"/>
        <v>13115.419074296777</v>
      </c>
      <c r="R96" s="16">
        <f t="shared" ca="1" si="18"/>
        <v>-5.2767105825729174E-4</v>
      </c>
    </row>
    <row r="97" spans="1:18" x14ac:dyDescent="0.2">
      <c r="A97" s="116">
        <v>8432.5</v>
      </c>
      <c r="B97" s="116">
        <v>9.6006772655528039E-3</v>
      </c>
      <c r="C97" s="116">
        <v>1</v>
      </c>
      <c r="D97" s="117">
        <f t="shared" si="19"/>
        <v>0.84325000000000006</v>
      </c>
      <c r="E97" s="117">
        <f t="shared" si="19"/>
        <v>9.6006772655528039E-3</v>
      </c>
      <c r="F97" s="57">
        <f t="shared" si="20"/>
        <v>0.84325000000000006</v>
      </c>
      <c r="G97" s="57">
        <f t="shared" si="20"/>
        <v>9.6006772655528039E-3</v>
      </c>
      <c r="H97" s="57">
        <f t="shared" si="21"/>
        <v>0.71107056250000011</v>
      </c>
      <c r="I97" s="57">
        <f t="shared" si="22"/>
        <v>0.59961025182812511</v>
      </c>
      <c r="J97" s="57">
        <f t="shared" si="23"/>
        <v>0.50562134485406651</v>
      </c>
      <c r="K97" s="57">
        <f t="shared" si="24"/>
        <v>8.0957711041774027E-3</v>
      </c>
      <c r="L97" s="57">
        <f t="shared" si="25"/>
        <v>6.8267589835975953E-3</v>
      </c>
      <c r="M97" s="57">
        <f t="shared" ca="1" si="17"/>
        <v>8.2387021887478963E-3</v>
      </c>
      <c r="N97" s="57">
        <f t="shared" ca="1" si="26"/>
        <v>1.8549761098377339E-6</v>
      </c>
      <c r="O97" s="136">
        <f t="shared" ca="1" si="27"/>
        <v>1150.3117342946321</v>
      </c>
      <c r="P97" s="57">
        <f t="shared" ca="1" si="28"/>
        <v>30423.15328167707</v>
      </c>
      <c r="Q97" s="57">
        <f t="shared" ca="1" si="29"/>
        <v>12714.626792131856</v>
      </c>
      <c r="R97" s="16">
        <f t="shared" ca="1" si="18"/>
        <v>1.3619750768049076E-3</v>
      </c>
    </row>
    <row r="98" spans="1:18" x14ac:dyDescent="0.2">
      <c r="A98" s="116">
        <v>8433</v>
      </c>
      <c r="B98" s="116">
        <v>7.6855462757521309E-3</v>
      </c>
      <c r="C98" s="116">
        <v>1</v>
      </c>
      <c r="D98" s="117">
        <f t="shared" si="19"/>
        <v>0.84330000000000005</v>
      </c>
      <c r="E98" s="117">
        <f t="shared" si="19"/>
        <v>7.6855462757521309E-3</v>
      </c>
      <c r="F98" s="57">
        <f t="shared" si="20"/>
        <v>0.84330000000000005</v>
      </c>
      <c r="G98" s="57">
        <f t="shared" si="20"/>
        <v>7.6855462757521309E-3</v>
      </c>
      <c r="H98" s="57">
        <f t="shared" si="21"/>
        <v>0.7111548900000001</v>
      </c>
      <c r="I98" s="57">
        <f t="shared" si="22"/>
        <v>0.59971691873700017</v>
      </c>
      <c r="J98" s="57">
        <f t="shared" si="23"/>
        <v>0.50574127757091225</v>
      </c>
      <c r="K98" s="57">
        <f t="shared" si="24"/>
        <v>6.4812211743417725E-3</v>
      </c>
      <c r="L98" s="57">
        <f t="shared" si="25"/>
        <v>5.465613816322417E-3</v>
      </c>
      <c r="M98" s="57">
        <f t="shared" ca="1" si="17"/>
        <v>8.2395263127099556E-3</v>
      </c>
      <c r="N98" s="57">
        <f t="shared" ca="1" si="26"/>
        <v>3.0689388134779285E-7</v>
      </c>
      <c r="O98" s="136">
        <f t="shared" ca="1" si="27"/>
        <v>1150.3200201958587</v>
      </c>
      <c r="P98" s="57">
        <f t="shared" ca="1" si="28"/>
        <v>30416.228685293583</v>
      </c>
      <c r="Q98" s="57">
        <f t="shared" ca="1" si="29"/>
        <v>12709.529348306325</v>
      </c>
      <c r="R98" s="16">
        <f t="shared" ca="1" si="18"/>
        <v>-5.5398003695782475E-4</v>
      </c>
    </row>
    <row r="99" spans="1:18" x14ac:dyDescent="0.2">
      <c r="A99" s="116">
        <v>8433.5</v>
      </c>
      <c r="B99" s="116">
        <v>9.67041528201662E-3</v>
      </c>
      <c r="C99" s="116">
        <v>0.6</v>
      </c>
      <c r="D99" s="117">
        <f t="shared" si="19"/>
        <v>0.84335000000000004</v>
      </c>
      <c r="E99" s="117">
        <f t="shared" si="19"/>
        <v>9.67041528201662E-3</v>
      </c>
      <c r="F99" s="57">
        <f t="shared" si="20"/>
        <v>0.50600999999999996</v>
      </c>
      <c r="G99" s="57">
        <f t="shared" si="20"/>
        <v>5.8022491692099722E-3</v>
      </c>
      <c r="H99" s="57">
        <f t="shared" si="21"/>
        <v>0.42674353349999999</v>
      </c>
      <c r="I99" s="57">
        <f t="shared" si="22"/>
        <v>0.35989415897722499</v>
      </c>
      <c r="J99" s="57">
        <f t="shared" si="23"/>
        <v>0.30351673897344272</v>
      </c>
      <c r="K99" s="57">
        <f t="shared" si="24"/>
        <v>4.8933268368532307E-3</v>
      </c>
      <c r="L99" s="57">
        <f t="shared" si="25"/>
        <v>4.1267871878601725E-3</v>
      </c>
      <c r="M99" s="57">
        <f t="shared" ca="1" si="17"/>
        <v>8.2403504684290148E-3</v>
      </c>
      <c r="N99" s="57">
        <f t="shared" ca="1" si="26"/>
        <v>1.2270512226368114E-6</v>
      </c>
      <c r="O99" s="136">
        <f t="shared" ca="1" si="27"/>
        <v>414.11812732545752</v>
      </c>
      <c r="P99" s="57">
        <f t="shared" ca="1" si="28"/>
        <v>10947.348537269452</v>
      </c>
      <c r="Q99" s="57">
        <f t="shared" ca="1" si="29"/>
        <v>4573.5952777946641</v>
      </c>
      <c r="R99" s="16">
        <f t="shared" ca="1" si="18"/>
        <v>1.4300648135876053E-3</v>
      </c>
    </row>
    <row r="100" spans="1:18" x14ac:dyDescent="0.2">
      <c r="A100" s="116">
        <v>8486</v>
      </c>
      <c r="B100" s="116">
        <v>8.2816610447480343E-3</v>
      </c>
      <c r="C100" s="116">
        <v>1</v>
      </c>
      <c r="D100" s="117">
        <f t="shared" si="19"/>
        <v>0.84860000000000002</v>
      </c>
      <c r="E100" s="117">
        <f t="shared" si="19"/>
        <v>8.2816610447480343E-3</v>
      </c>
      <c r="F100" s="57">
        <f t="shared" si="20"/>
        <v>0.84860000000000002</v>
      </c>
      <c r="G100" s="57">
        <f t="shared" si="20"/>
        <v>8.2816610447480343E-3</v>
      </c>
      <c r="H100" s="57">
        <f t="shared" si="21"/>
        <v>0.72012196000000006</v>
      </c>
      <c r="I100" s="57">
        <f t="shared" si="22"/>
        <v>0.61109549525600004</v>
      </c>
      <c r="J100" s="57">
        <f t="shared" si="23"/>
        <v>0.51857563727424161</v>
      </c>
      <c r="K100" s="57">
        <f t="shared" si="24"/>
        <v>7.0278175625731821E-3</v>
      </c>
      <c r="L100" s="57">
        <f t="shared" si="25"/>
        <v>5.9638059835996028E-3</v>
      </c>
      <c r="M100" s="57">
        <f t="shared" ca="1" si="17"/>
        <v>8.3270635466384663E-3</v>
      </c>
      <c r="N100" s="57">
        <f t="shared" ca="1" si="26"/>
        <v>2.0613871779106753E-9</v>
      </c>
      <c r="O100" s="136">
        <f t="shared" ca="1" si="27"/>
        <v>1150.207795179216</v>
      </c>
      <c r="P100" s="57">
        <f t="shared" ca="1" si="28"/>
        <v>29667.729202375969</v>
      </c>
      <c r="Q100" s="57">
        <f t="shared" ca="1" si="29"/>
        <v>12166.119194996692</v>
      </c>
      <c r="R100" s="16">
        <f t="shared" ca="1" si="18"/>
        <v>-4.5402501890431934E-5</v>
      </c>
    </row>
    <row r="101" spans="1:18" x14ac:dyDescent="0.2">
      <c r="A101" s="116">
        <v>8588.5</v>
      </c>
      <c r="B101" s="116">
        <v>9.2098075474496E-3</v>
      </c>
      <c r="C101" s="116">
        <v>1</v>
      </c>
      <c r="D101" s="117">
        <f t="shared" si="19"/>
        <v>0.85885</v>
      </c>
      <c r="E101" s="117">
        <f t="shared" si="19"/>
        <v>9.2098075474496E-3</v>
      </c>
      <c r="F101" s="57">
        <f t="shared" si="20"/>
        <v>0.85885</v>
      </c>
      <c r="G101" s="57">
        <f t="shared" si="20"/>
        <v>9.2098075474496E-3</v>
      </c>
      <c r="H101" s="57">
        <f t="shared" si="21"/>
        <v>0.73762332249999996</v>
      </c>
      <c r="I101" s="57">
        <f t="shared" si="22"/>
        <v>0.63350779052912498</v>
      </c>
      <c r="J101" s="57">
        <f t="shared" si="23"/>
        <v>0.544088165895939</v>
      </c>
      <c r="K101" s="57">
        <f t="shared" si="24"/>
        <v>7.9098432121270882E-3</v>
      </c>
      <c r="L101" s="57">
        <f t="shared" si="25"/>
        <v>6.7933688427353495E-3</v>
      </c>
      <c r="M101" s="57">
        <f t="shared" ca="1" si="17"/>
        <v>8.4973695875504105E-3</v>
      </c>
      <c r="N101" s="57">
        <f t="shared" ca="1" si="26"/>
        <v>5.075678467053191E-7</v>
      </c>
      <c r="O101" s="136">
        <f t="shared" ca="1" si="27"/>
        <v>1144.4303685477505</v>
      </c>
      <c r="P101" s="57">
        <f t="shared" ca="1" si="28"/>
        <v>28142.724200982619</v>
      </c>
      <c r="Q101" s="57">
        <f t="shared" ca="1" si="29"/>
        <v>11101.159829982151</v>
      </c>
      <c r="R101" s="16">
        <f t="shared" ca="1" si="18"/>
        <v>7.1243795989918944E-4</v>
      </c>
    </row>
    <row r="102" spans="1:18" x14ac:dyDescent="0.2">
      <c r="A102" s="116">
        <v>8589</v>
      </c>
      <c r="B102" s="116">
        <v>8.3646765488083474E-3</v>
      </c>
      <c r="C102" s="116">
        <v>1</v>
      </c>
      <c r="D102" s="117">
        <f t="shared" si="19"/>
        <v>0.8589</v>
      </c>
      <c r="E102" s="117">
        <f t="shared" si="19"/>
        <v>8.3646765488083474E-3</v>
      </c>
      <c r="F102" s="57">
        <f t="shared" si="20"/>
        <v>0.8589</v>
      </c>
      <c r="G102" s="57">
        <f t="shared" si="20"/>
        <v>8.3646765488083474E-3</v>
      </c>
      <c r="H102" s="57">
        <f t="shared" si="21"/>
        <v>0.73770921</v>
      </c>
      <c r="I102" s="57">
        <f t="shared" si="22"/>
        <v>0.63361844046899995</v>
      </c>
      <c r="J102" s="57">
        <f t="shared" si="23"/>
        <v>0.54421487851882411</v>
      </c>
      <c r="K102" s="57">
        <f t="shared" si="24"/>
        <v>7.1844206877714895E-3</v>
      </c>
      <c r="L102" s="57">
        <f t="shared" si="25"/>
        <v>6.1706989287269327E-3</v>
      </c>
      <c r="M102" s="57">
        <f t="shared" ca="1" si="17"/>
        <v>8.4982036196966509E-3</v>
      </c>
      <c r="N102" s="57">
        <f t="shared" ca="1" si="26"/>
        <v>1.7829478660010032E-8</v>
      </c>
      <c r="O102" s="136">
        <f t="shared" ca="1" si="27"/>
        <v>1144.3842773669467</v>
      </c>
      <c r="P102" s="57">
        <f t="shared" ca="1" si="28"/>
        <v>28135.048437806352</v>
      </c>
      <c r="Q102" s="57">
        <f t="shared" ca="1" si="29"/>
        <v>11095.930489723443</v>
      </c>
      <c r="R102" s="16">
        <f t="shared" ca="1" si="18"/>
        <v>-1.3352707088830351E-4</v>
      </c>
    </row>
    <row r="103" spans="1:18" x14ac:dyDescent="0.2">
      <c r="A103" s="116">
        <v>8601.5</v>
      </c>
      <c r="B103" s="116">
        <v>9.0764017368201166E-3</v>
      </c>
      <c r="C103" s="116">
        <v>1</v>
      </c>
      <c r="D103" s="117">
        <f t="shared" si="19"/>
        <v>0.86014999999999997</v>
      </c>
      <c r="E103" s="117">
        <f t="shared" si="19"/>
        <v>9.0764017368201166E-3</v>
      </c>
      <c r="F103" s="57">
        <f t="shared" si="20"/>
        <v>0.86014999999999997</v>
      </c>
      <c r="G103" s="57">
        <f t="shared" si="20"/>
        <v>9.0764017368201166E-3</v>
      </c>
      <c r="H103" s="57">
        <f t="shared" si="21"/>
        <v>0.73985802249999999</v>
      </c>
      <c r="I103" s="57">
        <f t="shared" si="22"/>
        <v>0.63638887805337496</v>
      </c>
      <c r="J103" s="57">
        <f t="shared" si="23"/>
        <v>0.54738989345761047</v>
      </c>
      <c r="K103" s="57">
        <f t="shared" si="24"/>
        <v>7.8070669539258234E-3</v>
      </c>
      <c r="L103" s="57">
        <f t="shared" si="25"/>
        <v>6.7152486404192966E-3</v>
      </c>
      <c r="M103" s="57">
        <f t="shared" ca="1" si="17"/>
        <v>8.5190647443778439E-3</v>
      </c>
      <c r="N103" s="57">
        <f t="shared" ca="1" si="26"/>
        <v>3.1062452314459801E-7</v>
      </c>
      <c r="O103" s="136">
        <f t="shared" ca="1" si="27"/>
        <v>1143.1757086774899</v>
      </c>
      <c r="P103" s="57">
        <f t="shared" ca="1" si="28"/>
        <v>27942.440145920868</v>
      </c>
      <c r="Q103" s="57">
        <f t="shared" ca="1" si="29"/>
        <v>10965.114485369772</v>
      </c>
      <c r="R103" s="16">
        <f t="shared" ca="1" si="18"/>
        <v>5.5733699244227275E-4</v>
      </c>
    </row>
    <row r="104" spans="1:18" x14ac:dyDescent="0.2">
      <c r="A104" s="116">
        <v>8612.5</v>
      </c>
      <c r="B104" s="116">
        <v>9.0535196723067202E-3</v>
      </c>
      <c r="C104" s="116">
        <v>1</v>
      </c>
      <c r="D104" s="117">
        <f t="shared" si="19"/>
        <v>0.86124999999999996</v>
      </c>
      <c r="E104" s="117">
        <f t="shared" si="19"/>
        <v>9.0535196723067202E-3</v>
      </c>
      <c r="F104" s="57">
        <f t="shared" si="20"/>
        <v>0.86124999999999996</v>
      </c>
      <c r="G104" s="57">
        <f t="shared" si="20"/>
        <v>9.0535196723067202E-3</v>
      </c>
      <c r="H104" s="57">
        <f t="shared" si="21"/>
        <v>0.74175156249999996</v>
      </c>
      <c r="I104" s="57">
        <f t="shared" si="22"/>
        <v>0.63883353320312497</v>
      </c>
      <c r="J104" s="57">
        <f t="shared" si="23"/>
        <v>0.55019538047119132</v>
      </c>
      <c r="K104" s="57">
        <f t="shared" si="24"/>
        <v>7.7973438177741626E-3</v>
      </c>
      <c r="L104" s="57">
        <f t="shared" si="25"/>
        <v>6.715462363057997E-3</v>
      </c>
      <c r="M104" s="57">
        <f t="shared" ca="1" si="17"/>
        <v>8.5374389524665948E-3</v>
      </c>
      <c r="N104" s="57">
        <f t="shared" ca="1" si="26"/>
        <v>2.6633930939070196E-7</v>
      </c>
      <c r="O104" s="136">
        <f t="shared" ca="1" si="27"/>
        <v>1142.0227182200038</v>
      </c>
      <c r="P104" s="57">
        <f t="shared" ca="1" si="28"/>
        <v>27771.81980705923</v>
      </c>
      <c r="Q104" s="57">
        <f t="shared" ca="1" si="29"/>
        <v>10849.873951104575</v>
      </c>
      <c r="R104" s="16">
        <f t="shared" ca="1" si="18"/>
        <v>5.1608071984012537E-4</v>
      </c>
    </row>
    <row r="105" spans="1:18" x14ac:dyDescent="0.2">
      <c r="A105" s="116">
        <v>8613.5</v>
      </c>
      <c r="B105" s="116">
        <v>8.9532579149818048E-3</v>
      </c>
      <c r="C105" s="116">
        <v>1</v>
      </c>
      <c r="D105" s="117">
        <f t="shared" si="19"/>
        <v>0.86134999999999995</v>
      </c>
      <c r="E105" s="117">
        <f t="shared" si="19"/>
        <v>8.9532579149818048E-3</v>
      </c>
      <c r="F105" s="57">
        <f t="shared" si="20"/>
        <v>0.86134999999999995</v>
      </c>
      <c r="G105" s="57">
        <f t="shared" si="20"/>
        <v>8.9532579149818048E-3</v>
      </c>
      <c r="H105" s="57">
        <f t="shared" si="21"/>
        <v>0.74192382249999989</v>
      </c>
      <c r="I105" s="57">
        <f t="shared" si="22"/>
        <v>0.63905608451037488</v>
      </c>
      <c r="J105" s="57">
        <f t="shared" si="23"/>
        <v>0.55045095839301139</v>
      </c>
      <c r="K105" s="57">
        <f t="shared" si="24"/>
        <v>7.7118887050695775E-3</v>
      </c>
      <c r="L105" s="57">
        <f t="shared" si="25"/>
        <v>6.6426353361116802E-3</v>
      </c>
      <c r="M105" s="57">
        <f t="shared" ca="1" si="17"/>
        <v>8.5391100971881316E-3</v>
      </c>
      <c r="N105" s="57">
        <f t="shared" ca="1" si="26"/>
        <v>1.7151841498326153E-7</v>
      </c>
      <c r="O105" s="136">
        <f t="shared" ca="1" si="27"/>
        <v>1141.9137530927092</v>
      </c>
      <c r="P105" s="57">
        <f t="shared" ca="1" si="28"/>
        <v>27756.257169873759</v>
      </c>
      <c r="Q105" s="57">
        <f t="shared" ca="1" si="29"/>
        <v>10839.392272320207</v>
      </c>
      <c r="R105" s="16">
        <f t="shared" ca="1" si="18"/>
        <v>4.1414781779367318E-4</v>
      </c>
    </row>
    <row r="106" spans="1:18" x14ac:dyDescent="0.2">
      <c r="A106" s="116">
        <v>8615.5</v>
      </c>
      <c r="B106" s="116">
        <v>8.9627337438287213E-3</v>
      </c>
      <c r="C106" s="116">
        <v>1</v>
      </c>
      <c r="D106" s="117">
        <f t="shared" si="19"/>
        <v>0.86155000000000004</v>
      </c>
      <c r="E106" s="117">
        <f t="shared" si="19"/>
        <v>8.9627337438287213E-3</v>
      </c>
      <c r="F106" s="57">
        <f t="shared" si="20"/>
        <v>0.86155000000000004</v>
      </c>
      <c r="G106" s="57">
        <f t="shared" si="20"/>
        <v>8.9627337438287213E-3</v>
      </c>
      <c r="H106" s="57">
        <f t="shared" si="21"/>
        <v>0.74226840250000004</v>
      </c>
      <c r="I106" s="57">
        <f t="shared" si="22"/>
        <v>0.63950134217387511</v>
      </c>
      <c r="J106" s="57">
        <f t="shared" si="23"/>
        <v>0.55096238134990216</v>
      </c>
      <c r="K106" s="57">
        <f t="shared" si="24"/>
        <v>7.7218432569956356E-3</v>
      </c>
      <c r="L106" s="57">
        <f t="shared" si="25"/>
        <v>6.6527540580645899E-3</v>
      </c>
      <c r="M106" s="57">
        <f t="shared" ca="1" si="17"/>
        <v>8.5424527677152133E-3</v>
      </c>
      <c r="N106" s="57">
        <f t="shared" ca="1" si="26"/>
        <v>1.7663609888292312E-7</v>
      </c>
      <c r="O106" s="136">
        <f t="shared" ca="1" si="27"/>
        <v>1141.6937503064721</v>
      </c>
      <c r="P106" s="57">
        <f t="shared" ca="1" si="28"/>
        <v>27725.106198849175</v>
      </c>
      <c r="Q106" s="57">
        <f t="shared" ca="1" si="29"/>
        <v>10818.426401274312</v>
      </c>
      <c r="R106" s="16">
        <f t="shared" ca="1" si="18"/>
        <v>4.2028097611350804E-4</v>
      </c>
    </row>
    <row r="107" spans="1:18" x14ac:dyDescent="0.2">
      <c r="A107" s="116">
        <v>8724.5</v>
      </c>
      <c r="B107" s="116">
        <v>8.6841775337234139E-3</v>
      </c>
      <c r="C107" s="116">
        <v>1</v>
      </c>
      <c r="D107" s="117">
        <f t="shared" si="19"/>
        <v>0.87244999999999995</v>
      </c>
      <c r="E107" s="117">
        <f t="shared" si="19"/>
        <v>8.6841775337234139E-3</v>
      </c>
      <c r="F107" s="57">
        <f t="shared" si="20"/>
        <v>0.87244999999999995</v>
      </c>
      <c r="G107" s="57">
        <f t="shared" si="20"/>
        <v>8.6841775337234139E-3</v>
      </c>
      <c r="H107" s="57">
        <f t="shared" si="21"/>
        <v>0.76116900249999986</v>
      </c>
      <c r="I107" s="57">
        <f t="shared" si="22"/>
        <v>0.66408189623112479</v>
      </c>
      <c r="J107" s="57">
        <f t="shared" si="23"/>
        <v>0.57937825036684476</v>
      </c>
      <c r="K107" s="57">
        <f t="shared" si="24"/>
        <v>7.5765106892969917E-3</v>
      </c>
      <c r="L107" s="57">
        <f t="shared" si="25"/>
        <v>6.61012675087716E-3</v>
      </c>
      <c r="M107" s="57">
        <f t="shared" ca="1" si="17"/>
        <v>8.7253967673411852E-3</v>
      </c>
      <c r="N107" s="57">
        <f t="shared" ca="1" si="26"/>
        <v>1.6990252200364066E-9</v>
      </c>
      <c r="O107" s="136">
        <f t="shared" ca="1" si="27"/>
        <v>1125.5509378603747</v>
      </c>
      <c r="P107" s="57">
        <f t="shared" ca="1" si="28"/>
        <v>25978.075678882615</v>
      </c>
      <c r="Q107" s="57">
        <f t="shared" ca="1" si="29"/>
        <v>9672.6843701608741</v>
      </c>
      <c r="R107" s="16">
        <f t="shared" ca="1" si="18"/>
        <v>-4.1219233617771286E-5</v>
      </c>
    </row>
    <row r="108" spans="1:18" x14ac:dyDescent="0.2">
      <c r="A108" s="116">
        <v>8724.5</v>
      </c>
      <c r="B108" s="116">
        <v>8.8841775359469466E-3</v>
      </c>
      <c r="C108" s="116">
        <v>1</v>
      </c>
      <c r="D108" s="117">
        <f t="shared" si="19"/>
        <v>0.87244999999999995</v>
      </c>
      <c r="E108" s="117">
        <f t="shared" si="19"/>
        <v>8.8841775359469466E-3</v>
      </c>
      <c r="F108" s="57">
        <f t="shared" si="20"/>
        <v>0.87244999999999995</v>
      </c>
      <c r="G108" s="57">
        <f t="shared" si="20"/>
        <v>8.8841775359469466E-3</v>
      </c>
      <c r="H108" s="57">
        <f t="shared" si="21"/>
        <v>0.76116900249999986</v>
      </c>
      <c r="I108" s="57">
        <f t="shared" si="22"/>
        <v>0.66408189623112479</v>
      </c>
      <c r="J108" s="57">
        <f t="shared" si="23"/>
        <v>0.57937825036684476</v>
      </c>
      <c r="K108" s="57">
        <f t="shared" si="24"/>
        <v>7.7510006912369133E-3</v>
      </c>
      <c r="L108" s="57">
        <f t="shared" si="25"/>
        <v>6.7623605530696441E-3</v>
      </c>
      <c r="M108" s="57">
        <f t="shared" ca="1" si="17"/>
        <v>8.7253967673411852E-3</v>
      </c>
      <c r="N108" s="57">
        <f t="shared" ca="1" si="26"/>
        <v>2.5211332479036333E-8</v>
      </c>
      <c r="O108" s="136">
        <f t="shared" ca="1" si="27"/>
        <v>1125.5509378603747</v>
      </c>
      <c r="P108" s="57">
        <f t="shared" ca="1" si="28"/>
        <v>25978.075678882615</v>
      </c>
      <c r="Q108" s="57">
        <f t="shared" ca="1" si="29"/>
        <v>9672.6843701608741</v>
      </c>
      <c r="R108" s="16">
        <f t="shared" ca="1" si="18"/>
        <v>1.5878076860576136E-4</v>
      </c>
    </row>
    <row r="109" spans="1:18" x14ac:dyDescent="0.2">
      <c r="A109" s="116">
        <v>8843.5</v>
      </c>
      <c r="B109" s="116">
        <v>9.9630012773559429E-3</v>
      </c>
      <c r="C109" s="116">
        <v>1</v>
      </c>
      <c r="D109" s="117">
        <f t="shared" si="19"/>
        <v>0.88434999999999997</v>
      </c>
      <c r="E109" s="117">
        <f t="shared" si="19"/>
        <v>9.9630012773559429E-3</v>
      </c>
      <c r="F109" s="57">
        <f t="shared" si="20"/>
        <v>0.88434999999999997</v>
      </c>
      <c r="G109" s="57">
        <f t="shared" si="20"/>
        <v>9.9630012773559429E-3</v>
      </c>
      <c r="H109" s="57">
        <f t="shared" si="21"/>
        <v>0.78207492249999999</v>
      </c>
      <c r="I109" s="57">
        <f t="shared" si="22"/>
        <v>0.691627957712875</v>
      </c>
      <c r="J109" s="57">
        <f t="shared" si="23"/>
        <v>0.611641184403381</v>
      </c>
      <c r="K109" s="57">
        <f t="shared" si="24"/>
        <v>8.8107801796297285E-3</v>
      </c>
      <c r="L109" s="57">
        <f t="shared" si="25"/>
        <v>7.7918134518555502E-3</v>
      </c>
      <c r="M109" s="57">
        <f t="shared" ca="1" si="17"/>
        <v>8.9268478820234351E-3</v>
      </c>
      <c r="N109" s="57">
        <f t="shared" ca="1" si="26"/>
        <v>1.0736138586590842E-6</v>
      </c>
      <c r="O109" s="136">
        <f t="shared" ca="1" si="27"/>
        <v>1098.7755203979436</v>
      </c>
      <c r="P109" s="57">
        <f t="shared" ca="1" si="28"/>
        <v>23972.329672849588</v>
      </c>
      <c r="Q109" s="57">
        <f t="shared" ca="1" si="29"/>
        <v>8424.2176237436179</v>
      </c>
      <c r="R109" s="16">
        <f t="shared" ca="1" si="18"/>
        <v>1.0361533953325078E-3</v>
      </c>
    </row>
    <row r="110" spans="1:18" x14ac:dyDescent="0.2">
      <c r="A110" s="116">
        <v>9167</v>
      </c>
      <c r="B110" s="116">
        <v>9.7532490035519004E-3</v>
      </c>
      <c r="C110" s="116">
        <v>1</v>
      </c>
      <c r="D110" s="117">
        <f t="shared" si="19"/>
        <v>0.91669999999999996</v>
      </c>
      <c r="E110" s="117">
        <f t="shared" si="19"/>
        <v>9.7532490035519004E-3</v>
      </c>
      <c r="F110" s="57">
        <f t="shared" si="20"/>
        <v>0.91669999999999996</v>
      </c>
      <c r="G110" s="57">
        <f t="shared" si="20"/>
        <v>9.7532490035519004E-3</v>
      </c>
      <c r="H110" s="57">
        <f t="shared" si="21"/>
        <v>0.84033888999999995</v>
      </c>
      <c r="I110" s="57">
        <f t="shared" si="22"/>
        <v>0.77033866046299992</v>
      </c>
      <c r="J110" s="57">
        <f t="shared" si="23"/>
        <v>0.70616945004643195</v>
      </c>
      <c r="K110" s="57">
        <f t="shared" si="24"/>
        <v>8.9408033615560271E-3</v>
      </c>
      <c r="L110" s="57">
        <f t="shared" si="25"/>
        <v>8.1960344415384096E-3</v>
      </c>
      <c r="M110" s="57">
        <f t="shared" ca="1" si="17"/>
        <v>9.4835821478614878E-3</v>
      </c>
      <c r="N110" s="57">
        <f t="shared" ca="1" si="26"/>
        <v>7.2720213057953833E-8</v>
      </c>
      <c r="O110" s="136">
        <f t="shared" ca="1" si="27"/>
        <v>980.89511960513971</v>
      </c>
      <c r="P110" s="57">
        <f t="shared" ca="1" si="28"/>
        <v>18170.213767507943</v>
      </c>
      <c r="Q110" s="57">
        <f t="shared" ca="1" si="29"/>
        <v>5169.9102237613961</v>
      </c>
      <c r="R110" s="16">
        <f t="shared" ca="1" si="18"/>
        <v>2.6966685569041263E-4</v>
      </c>
    </row>
    <row r="111" spans="1:18" x14ac:dyDescent="0.2">
      <c r="A111" s="116">
        <v>9501.5</v>
      </c>
      <c r="B111" s="116">
        <v>1.0460614888870623E-2</v>
      </c>
      <c r="C111" s="116">
        <v>1</v>
      </c>
      <c r="D111" s="117">
        <f t="shared" si="19"/>
        <v>0.95015000000000005</v>
      </c>
      <c r="E111" s="117">
        <f t="shared" si="19"/>
        <v>1.0460614888870623E-2</v>
      </c>
      <c r="F111" s="57">
        <f t="shared" si="20"/>
        <v>0.95015000000000005</v>
      </c>
      <c r="G111" s="57">
        <f t="shared" si="20"/>
        <v>1.0460614888870623E-2</v>
      </c>
      <c r="H111" s="57">
        <f t="shared" si="21"/>
        <v>0.90278502250000014</v>
      </c>
      <c r="I111" s="57">
        <f t="shared" si="22"/>
        <v>0.8577811891283752</v>
      </c>
      <c r="J111" s="57">
        <f t="shared" si="23"/>
        <v>0.81502079685032569</v>
      </c>
      <c r="K111" s="57">
        <f t="shared" si="24"/>
        <v>9.9391532366604231E-3</v>
      </c>
      <c r="L111" s="57">
        <f t="shared" si="25"/>
        <v>9.4436864478129011E-3</v>
      </c>
      <c r="M111" s="57">
        <f t="shared" ca="1" si="17"/>
        <v>1.0073226594879685E-2</v>
      </c>
      <c r="N111" s="57">
        <f t="shared" ca="1" si="26"/>
        <v>1.5006969032120954E-7</v>
      </c>
      <c r="O111" s="136">
        <f t="shared" ca="1" si="27"/>
        <v>800.60861482808525</v>
      </c>
      <c r="P111" s="57">
        <f t="shared" ca="1" si="28"/>
        <v>12058.386887353518</v>
      </c>
      <c r="Q111" s="57">
        <f t="shared" ca="1" si="29"/>
        <v>2325.3235679646891</v>
      </c>
      <c r="R111" s="16">
        <f t="shared" ca="1" si="18"/>
        <v>3.8738829399093816E-4</v>
      </c>
    </row>
    <row r="112" spans="1:18" x14ac:dyDescent="0.2">
      <c r="A112" s="116">
        <v>9502</v>
      </c>
      <c r="B112" s="116">
        <v>1.0355483900639229E-2</v>
      </c>
      <c r="C112" s="116">
        <v>1</v>
      </c>
      <c r="D112" s="117">
        <f t="shared" si="19"/>
        <v>0.95020000000000004</v>
      </c>
      <c r="E112" s="117">
        <f t="shared" si="19"/>
        <v>1.0355483900639229E-2</v>
      </c>
      <c r="F112" s="57">
        <f t="shared" si="20"/>
        <v>0.95020000000000004</v>
      </c>
      <c r="G112" s="57">
        <f t="shared" si="20"/>
        <v>1.0355483900639229E-2</v>
      </c>
      <c r="H112" s="57">
        <f t="shared" si="21"/>
        <v>0.90288004000000011</v>
      </c>
      <c r="I112" s="57">
        <f t="shared" si="22"/>
        <v>0.85791661400800012</v>
      </c>
      <c r="J112" s="57">
        <f t="shared" si="23"/>
        <v>0.81519236663040173</v>
      </c>
      <c r="K112" s="57">
        <f t="shared" si="24"/>
        <v>9.8397808023873955E-3</v>
      </c>
      <c r="L112" s="57">
        <f t="shared" si="25"/>
        <v>9.3497597184285033E-3</v>
      </c>
      <c r="M112" s="57">
        <f t="shared" ca="1" si="17"/>
        <v>1.0074118615308988E-2</v>
      </c>
      <c r="N112" s="57">
        <f t="shared" ca="1" si="26"/>
        <v>7.9166423788967801E-8</v>
      </c>
      <c r="O112" s="136">
        <f t="shared" ca="1" si="27"/>
        <v>800.30401296459593</v>
      </c>
      <c r="P112" s="57">
        <f t="shared" ca="1" si="28"/>
        <v>12049.471973349533</v>
      </c>
      <c r="Q112" s="57">
        <f t="shared" ca="1" si="29"/>
        <v>2321.6819992082646</v>
      </c>
      <c r="R112" s="16">
        <f t="shared" ca="1" si="18"/>
        <v>2.8136528533024077E-4</v>
      </c>
    </row>
    <row r="113" spans="1:18" x14ac:dyDescent="0.2">
      <c r="A113" s="116">
        <v>9505.5</v>
      </c>
      <c r="B113" s="116">
        <v>1.0619566950481385E-2</v>
      </c>
      <c r="C113" s="116">
        <v>1</v>
      </c>
      <c r="D113" s="117">
        <f t="shared" si="19"/>
        <v>0.95055000000000001</v>
      </c>
      <c r="E113" s="117">
        <f t="shared" si="19"/>
        <v>1.0619566950481385E-2</v>
      </c>
      <c r="F113" s="57">
        <f t="shared" si="20"/>
        <v>0.95055000000000001</v>
      </c>
      <c r="G113" s="57">
        <f t="shared" si="20"/>
        <v>1.0619566950481385E-2</v>
      </c>
      <c r="H113" s="57">
        <f t="shared" si="21"/>
        <v>0.90354530249999998</v>
      </c>
      <c r="I113" s="57">
        <f t="shared" si="22"/>
        <v>0.85886498729137495</v>
      </c>
      <c r="J113" s="57">
        <f t="shared" si="23"/>
        <v>0.81639411366981651</v>
      </c>
      <c r="K113" s="57">
        <f t="shared" si="24"/>
        <v>1.0094429364780081E-2</v>
      </c>
      <c r="L113" s="57">
        <f t="shared" si="25"/>
        <v>9.5952598326917056E-3</v>
      </c>
      <c r="M113" s="57">
        <f t="shared" ca="1" si="17"/>
        <v>1.0080363647510124E-2</v>
      </c>
      <c r="N113" s="57">
        <f t="shared" ca="1" si="26"/>
        <v>2.9074020193511766E-7</v>
      </c>
      <c r="O113" s="136">
        <f t="shared" ca="1" si="27"/>
        <v>798.16934881733164</v>
      </c>
      <c r="P113" s="57">
        <f t="shared" ca="1" si="28"/>
        <v>11987.100381109874</v>
      </c>
      <c r="Q113" s="57">
        <f t="shared" ca="1" si="29"/>
        <v>2296.2518828236643</v>
      </c>
      <c r="R113" s="16">
        <f t="shared" ca="1" si="18"/>
        <v>5.3920330297126118E-4</v>
      </c>
    </row>
    <row r="114" spans="1:18" x14ac:dyDescent="0.2">
      <c r="A114" s="116">
        <v>9507.5</v>
      </c>
      <c r="B114" s="116">
        <v>1.0549042977800127E-2</v>
      </c>
      <c r="C114" s="116">
        <v>1</v>
      </c>
      <c r="D114" s="117">
        <f t="shared" si="19"/>
        <v>0.95074999999999998</v>
      </c>
      <c r="E114" s="117">
        <f t="shared" si="19"/>
        <v>1.0549042977800127E-2</v>
      </c>
      <c r="F114" s="57">
        <f t="shared" si="20"/>
        <v>0.95074999999999998</v>
      </c>
      <c r="G114" s="57">
        <f t="shared" si="20"/>
        <v>1.0549042977800127E-2</v>
      </c>
      <c r="H114" s="57">
        <f t="shared" si="21"/>
        <v>0.9039255625</v>
      </c>
      <c r="I114" s="57">
        <f t="shared" si="22"/>
        <v>0.85940722854687501</v>
      </c>
      <c r="J114" s="57">
        <f t="shared" si="23"/>
        <v>0.8170814225409414</v>
      </c>
      <c r="K114" s="57">
        <f t="shared" si="24"/>
        <v>1.002950261114347E-2</v>
      </c>
      <c r="L114" s="57">
        <f t="shared" si="25"/>
        <v>9.5355496075446543E-3</v>
      </c>
      <c r="M114" s="57">
        <f t="shared" ca="1" si="17"/>
        <v>1.0083932935993358E-2</v>
      </c>
      <c r="N114" s="57">
        <f t="shared" ca="1" si="26"/>
        <v>2.1632735098949471E-7</v>
      </c>
      <c r="O114" s="136">
        <f t="shared" ca="1" si="27"/>
        <v>796.94762220206724</v>
      </c>
      <c r="P114" s="57">
        <f t="shared" ca="1" si="28"/>
        <v>11951.485455505695</v>
      </c>
      <c r="Q114" s="57">
        <f t="shared" ca="1" si="29"/>
        <v>2281.7683517973778</v>
      </c>
      <c r="R114" s="16">
        <f t="shared" ca="1" si="18"/>
        <v>4.6511004180676933E-4</v>
      </c>
    </row>
    <row r="115" spans="1:18" x14ac:dyDescent="0.2">
      <c r="A115" s="116">
        <v>9508</v>
      </c>
      <c r="B115" s="116">
        <v>1.0063911984616425E-2</v>
      </c>
      <c r="C115" s="116">
        <v>1</v>
      </c>
      <c r="D115" s="117">
        <f t="shared" si="19"/>
        <v>0.95079999999999998</v>
      </c>
      <c r="E115" s="117">
        <f t="shared" si="19"/>
        <v>1.0063911984616425E-2</v>
      </c>
      <c r="F115" s="57">
        <f t="shared" si="20"/>
        <v>0.95079999999999998</v>
      </c>
      <c r="G115" s="57">
        <f t="shared" si="20"/>
        <v>1.0063911984616425E-2</v>
      </c>
      <c r="H115" s="57">
        <f t="shared" si="21"/>
        <v>0.90402063999999993</v>
      </c>
      <c r="I115" s="57">
        <f t="shared" si="22"/>
        <v>0.85954282451199993</v>
      </c>
      <c r="J115" s="57">
        <f t="shared" si="23"/>
        <v>0.81725331754600949</v>
      </c>
      <c r="K115" s="57">
        <f t="shared" si="24"/>
        <v>9.5687675149732972E-3</v>
      </c>
      <c r="L115" s="57">
        <f t="shared" si="25"/>
        <v>9.0979841532366108E-3</v>
      </c>
      <c r="M115" s="57">
        <f t="shared" ca="1" si="17"/>
        <v>1.0084825337506667E-2</v>
      </c>
      <c r="N115" s="57">
        <f t="shared" ca="1" si="26"/>
        <v>4.3736832911180217E-10</v>
      </c>
      <c r="O115" s="136">
        <f t="shared" ca="1" si="27"/>
        <v>796.64197336822212</v>
      </c>
      <c r="P115" s="57">
        <f t="shared" ca="1" si="28"/>
        <v>11942.584700545558</v>
      </c>
      <c r="Q115" s="57">
        <f t="shared" ca="1" si="29"/>
        <v>2278.152935604252</v>
      </c>
      <c r="R115" s="16">
        <f t="shared" ca="1" si="18"/>
        <v>-2.0913352890242209E-5</v>
      </c>
    </row>
    <row r="116" spans="1:18" x14ac:dyDescent="0.2">
      <c r="A116" s="116">
        <v>9508.5</v>
      </c>
      <c r="B116" s="116">
        <v>1.0708780995628331E-2</v>
      </c>
      <c r="C116" s="116">
        <v>1</v>
      </c>
      <c r="D116" s="117">
        <f t="shared" si="19"/>
        <v>0.95084999999999997</v>
      </c>
      <c r="E116" s="117">
        <f t="shared" si="19"/>
        <v>1.0708780995628331E-2</v>
      </c>
      <c r="F116" s="57">
        <f t="shared" si="20"/>
        <v>0.95084999999999997</v>
      </c>
      <c r="G116" s="57">
        <f t="shared" si="20"/>
        <v>1.0708780995628331E-2</v>
      </c>
      <c r="H116" s="57">
        <f t="shared" si="21"/>
        <v>0.90411572249999994</v>
      </c>
      <c r="I116" s="57">
        <f t="shared" si="22"/>
        <v>0.85967843473912497</v>
      </c>
      <c r="J116" s="57">
        <f t="shared" si="23"/>
        <v>0.817425239671697</v>
      </c>
      <c r="K116" s="57">
        <f t="shared" si="24"/>
        <v>1.0182444409693198E-2</v>
      </c>
      <c r="L116" s="57">
        <f t="shared" si="25"/>
        <v>9.6819772669567775E-3</v>
      </c>
      <c r="M116" s="57">
        <f t="shared" ca="1" si="17"/>
        <v>1.0085717770776978E-2</v>
      </c>
      <c r="N116" s="57">
        <f t="shared" ca="1" si="26"/>
        <v>3.8820778216216754E-7</v>
      </c>
      <c r="O116" s="136">
        <f t="shared" ca="1" si="27"/>
        <v>796.33623782958512</v>
      </c>
      <c r="P116" s="57">
        <f t="shared" ca="1" si="28"/>
        <v>11933.685140902482</v>
      </c>
      <c r="Q116" s="57">
        <f t="shared" ca="1" si="29"/>
        <v>2274.5397092590829</v>
      </c>
      <c r="R116" s="16">
        <f t="shared" ca="1" si="18"/>
        <v>6.230632248513529E-4</v>
      </c>
    </row>
    <row r="117" spans="1:18" x14ac:dyDescent="0.2">
      <c r="A117" s="116">
        <v>9750</v>
      </c>
      <c r="B117" s="116">
        <v>1.2430511524144094E-2</v>
      </c>
      <c r="C117" s="116">
        <v>1</v>
      </c>
      <c r="D117" s="117">
        <f t="shared" si="19"/>
        <v>0.97499999999999998</v>
      </c>
      <c r="E117" s="117">
        <f t="shared" si="19"/>
        <v>1.2430511524144094E-2</v>
      </c>
      <c r="F117" s="57">
        <f t="shared" si="20"/>
        <v>0.97499999999999998</v>
      </c>
      <c r="G117" s="57">
        <f t="shared" si="20"/>
        <v>1.2430511524144094E-2</v>
      </c>
      <c r="H117" s="57">
        <f t="shared" si="21"/>
        <v>0.95062499999999994</v>
      </c>
      <c r="I117" s="57">
        <f t="shared" si="22"/>
        <v>0.92685937499999993</v>
      </c>
      <c r="J117" s="57">
        <f t="shared" si="23"/>
        <v>0.90368789062499988</v>
      </c>
      <c r="K117" s="57">
        <f t="shared" si="24"/>
        <v>1.2119748736040492E-2</v>
      </c>
      <c r="L117" s="57">
        <f t="shared" si="25"/>
        <v>1.181675501763948E-2</v>
      </c>
      <c r="M117" s="57">
        <f t="shared" ca="1" si="17"/>
        <v>1.0520474989106951E-2</v>
      </c>
      <c r="N117" s="57">
        <f t="shared" ca="1" si="26"/>
        <v>3.6482395651766969E-6</v>
      </c>
      <c r="O117" s="136">
        <f t="shared" ca="1" si="27"/>
        <v>640.20334470261184</v>
      </c>
      <c r="P117" s="57">
        <f t="shared" ca="1" si="28"/>
        <v>7821.0112333036932</v>
      </c>
      <c r="Q117" s="57">
        <f t="shared" ca="1" si="29"/>
        <v>816.4595036757346</v>
      </c>
      <c r="R117" s="16">
        <f t="shared" ca="1" si="18"/>
        <v>1.9100365350371434E-3</v>
      </c>
    </row>
    <row r="118" spans="1:18" x14ac:dyDescent="0.2">
      <c r="A118" s="116">
        <v>9769</v>
      </c>
      <c r="B118" s="116">
        <v>1.2105533802241553E-2</v>
      </c>
      <c r="C118" s="116">
        <v>1</v>
      </c>
      <c r="D118" s="117">
        <f t="shared" si="19"/>
        <v>0.97689999999999999</v>
      </c>
      <c r="E118" s="117">
        <f t="shared" si="19"/>
        <v>1.2105533802241553E-2</v>
      </c>
      <c r="F118" s="57">
        <f t="shared" si="20"/>
        <v>0.97689999999999999</v>
      </c>
      <c r="G118" s="57">
        <f t="shared" si="20"/>
        <v>1.2105533802241553E-2</v>
      </c>
      <c r="H118" s="57">
        <f t="shared" si="21"/>
        <v>0.95433360999999994</v>
      </c>
      <c r="I118" s="57">
        <f t="shared" si="22"/>
        <v>0.93228850360899995</v>
      </c>
      <c r="J118" s="57">
        <f t="shared" si="23"/>
        <v>0.91075263917563209</v>
      </c>
      <c r="K118" s="57">
        <f t="shared" si="24"/>
        <v>1.1825895971409773E-2</v>
      </c>
      <c r="L118" s="57">
        <f t="shared" si="25"/>
        <v>1.1552717774470207E-2</v>
      </c>
      <c r="M118" s="57">
        <f t="shared" ca="1" si="17"/>
        <v>1.0554993853304861E-2</v>
      </c>
      <c r="N118" s="57">
        <f t="shared" ca="1" si="26"/>
        <v>2.4041741332485977E-6</v>
      </c>
      <c r="O118" s="136">
        <f t="shared" ca="1" si="27"/>
        <v>627.36426055606205</v>
      </c>
      <c r="P118" s="57">
        <f t="shared" ca="1" si="28"/>
        <v>7517.5123051798255</v>
      </c>
      <c r="Q118" s="57">
        <f t="shared" ca="1" si="29"/>
        <v>728.96705355403139</v>
      </c>
      <c r="R118" s="16">
        <f t="shared" ca="1" si="18"/>
        <v>1.5505399489366915E-3</v>
      </c>
    </row>
    <row r="119" spans="1:18" x14ac:dyDescent="0.2">
      <c r="A119" s="116">
        <v>9769</v>
      </c>
      <c r="B119" s="116">
        <v>1.220553379971534E-2</v>
      </c>
      <c r="C119" s="116">
        <v>1</v>
      </c>
      <c r="D119" s="117">
        <f t="shared" si="19"/>
        <v>0.97689999999999999</v>
      </c>
      <c r="E119" s="117">
        <f t="shared" si="19"/>
        <v>1.220553379971534E-2</v>
      </c>
      <c r="F119" s="57">
        <f t="shared" si="20"/>
        <v>0.97689999999999999</v>
      </c>
      <c r="G119" s="57">
        <f t="shared" si="20"/>
        <v>1.220553379971534E-2</v>
      </c>
      <c r="H119" s="57">
        <f t="shared" si="21"/>
        <v>0.95433360999999994</v>
      </c>
      <c r="I119" s="57">
        <f t="shared" si="22"/>
        <v>0.93228850360899995</v>
      </c>
      <c r="J119" s="57">
        <f t="shared" si="23"/>
        <v>0.91075263917563209</v>
      </c>
      <c r="K119" s="57">
        <f t="shared" si="24"/>
        <v>1.1923585968941915E-2</v>
      </c>
      <c r="L119" s="57">
        <f t="shared" si="25"/>
        <v>1.1648151133059356E-2</v>
      </c>
      <c r="M119" s="57">
        <f t="shared" ca="1" si="17"/>
        <v>1.0554993853304861E-2</v>
      </c>
      <c r="N119" s="57">
        <f t="shared" ca="1" si="26"/>
        <v>2.7242821146967067E-6</v>
      </c>
      <c r="O119" s="136">
        <f t="shared" ca="1" si="27"/>
        <v>627.36426055606205</v>
      </c>
      <c r="P119" s="57">
        <f t="shared" ca="1" si="28"/>
        <v>7517.5123051798255</v>
      </c>
      <c r="Q119" s="57">
        <f t="shared" ca="1" si="29"/>
        <v>728.96705355403139</v>
      </c>
      <c r="R119" s="16">
        <f t="shared" ca="1" si="18"/>
        <v>1.650539946410479E-3</v>
      </c>
    </row>
    <row r="120" spans="1:18" x14ac:dyDescent="0.2">
      <c r="A120" s="116">
        <v>9769</v>
      </c>
      <c r="B120" s="116">
        <v>1.3005533801333513E-2</v>
      </c>
      <c r="C120" s="116">
        <v>1</v>
      </c>
      <c r="D120" s="117">
        <f t="shared" si="19"/>
        <v>0.97689999999999999</v>
      </c>
      <c r="E120" s="117">
        <f t="shared" si="19"/>
        <v>1.3005533801333513E-2</v>
      </c>
      <c r="F120" s="57">
        <f t="shared" si="20"/>
        <v>0.97689999999999999</v>
      </c>
      <c r="G120" s="57">
        <f t="shared" si="20"/>
        <v>1.3005533801333513E-2</v>
      </c>
      <c r="H120" s="57">
        <f t="shared" si="21"/>
        <v>0.95433360999999994</v>
      </c>
      <c r="I120" s="57">
        <f t="shared" si="22"/>
        <v>0.93228850360899995</v>
      </c>
      <c r="J120" s="57">
        <f t="shared" si="23"/>
        <v>0.91075263917563209</v>
      </c>
      <c r="K120" s="57">
        <f t="shared" si="24"/>
        <v>1.2705105970522709E-2</v>
      </c>
      <c r="L120" s="57">
        <f t="shared" si="25"/>
        <v>1.2411618022603634E-2</v>
      </c>
      <c r="M120" s="57">
        <f t="shared" ca="1" si="17"/>
        <v>1.0554993853304861E-2</v>
      </c>
      <c r="N120" s="57">
        <f t="shared" ca="1" si="26"/>
        <v>6.0051460368842685E-6</v>
      </c>
      <c r="O120" s="136">
        <f t="shared" ca="1" si="27"/>
        <v>627.36426055606205</v>
      </c>
      <c r="P120" s="57">
        <f t="shared" ca="1" si="28"/>
        <v>7517.5123051798255</v>
      </c>
      <c r="Q120" s="57">
        <f t="shared" ca="1" si="29"/>
        <v>728.96705355403139</v>
      </c>
      <c r="R120" s="16">
        <f t="shared" ca="1" si="18"/>
        <v>2.450539948028652E-3</v>
      </c>
    </row>
    <row r="121" spans="1:18" x14ac:dyDescent="0.2">
      <c r="A121" s="116">
        <v>9816.5</v>
      </c>
      <c r="B121" s="116">
        <v>1.1718089495843742E-2</v>
      </c>
      <c r="C121" s="116">
        <v>1</v>
      </c>
      <c r="D121" s="117">
        <f t="shared" si="19"/>
        <v>0.98165000000000002</v>
      </c>
      <c r="E121" s="117">
        <f t="shared" si="19"/>
        <v>1.1718089495843742E-2</v>
      </c>
      <c r="F121" s="57">
        <f t="shared" si="20"/>
        <v>0.98165000000000002</v>
      </c>
      <c r="G121" s="57">
        <f t="shared" si="20"/>
        <v>1.1718089495843742E-2</v>
      </c>
      <c r="H121" s="57">
        <f t="shared" si="21"/>
        <v>0.9636367225000001</v>
      </c>
      <c r="I121" s="57">
        <f t="shared" si="22"/>
        <v>0.9459539886421251</v>
      </c>
      <c r="J121" s="57">
        <f t="shared" si="23"/>
        <v>0.9285957329505421</v>
      </c>
      <c r="K121" s="57">
        <f t="shared" si="24"/>
        <v>1.150306255359501E-2</v>
      </c>
      <c r="L121" s="57">
        <f t="shared" si="25"/>
        <v>1.1291981355736542E-2</v>
      </c>
      <c r="M121" s="57">
        <f t="shared" ca="1" si="17"/>
        <v>1.0641491638650814E-2</v>
      </c>
      <c r="N121" s="57">
        <f t="shared" ca="1" si="26"/>
        <v>1.1590629461124043E-6</v>
      </c>
      <c r="O121" s="136">
        <f t="shared" ca="1" si="27"/>
        <v>595.04161838451319</v>
      </c>
      <c r="P121" s="57">
        <f t="shared" ca="1" si="28"/>
        <v>6774.9440588954376</v>
      </c>
      <c r="Q121" s="57">
        <f t="shared" ca="1" si="29"/>
        <v>529.85854670573735</v>
      </c>
      <c r="R121" s="16">
        <f t="shared" ca="1" si="18"/>
        <v>1.0765978571929281E-3</v>
      </c>
    </row>
    <row r="122" spans="1:18" x14ac:dyDescent="0.2">
      <c r="A122" s="116">
        <v>10615</v>
      </c>
      <c r="B122" s="116">
        <v>1.2033894170599524E-2</v>
      </c>
      <c r="C122" s="116">
        <v>1</v>
      </c>
      <c r="D122" s="117">
        <f t="shared" si="19"/>
        <v>1.0615000000000001</v>
      </c>
      <c r="E122" s="117">
        <f t="shared" si="19"/>
        <v>1.2033894170599524E-2</v>
      </c>
      <c r="F122" s="57">
        <f t="shared" si="20"/>
        <v>1.0615000000000001</v>
      </c>
      <c r="G122" s="57">
        <f t="shared" si="20"/>
        <v>1.2033894170599524E-2</v>
      </c>
      <c r="H122" s="57">
        <f t="shared" si="21"/>
        <v>1.1267822500000002</v>
      </c>
      <c r="I122" s="57">
        <f t="shared" si="22"/>
        <v>1.1960793583750002</v>
      </c>
      <c r="J122" s="57">
        <f t="shared" si="23"/>
        <v>1.2696382389150629</v>
      </c>
      <c r="K122" s="57">
        <f t="shared" si="24"/>
        <v>1.2773978662091396E-2</v>
      </c>
      <c r="L122" s="57">
        <f t="shared" si="25"/>
        <v>1.3559578349810019E-2</v>
      </c>
      <c r="M122" s="57">
        <f t="shared" ca="1" si="17"/>
        <v>1.2138470612186758E-2</v>
      </c>
      <c r="N122" s="57">
        <f t="shared" ca="1" si="26"/>
        <v>1.0936232135048189E-8</v>
      </c>
      <c r="O122" s="136">
        <f t="shared" ca="1" si="27"/>
        <v>98.493656407572672</v>
      </c>
      <c r="P122" s="57">
        <f t="shared" ca="1" si="28"/>
        <v>21.708410550382197</v>
      </c>
      <c r="Q122" s="57">
        <f t="shared" ca="1" si="29"/>
        <v>2860.6059811402006</v>
      </c>
      <c r="R122" s="16">
        <f t="shared" ca="1" si="18"/>
        <v>-1.0457644158723411E-4</v>
      </c>
    </row>
    <row r="123" spans="1:18" x14ac:dyDescent="0.2">
      <c r="A123" s="116">
        <v>10628</v>
      </c>
      <c r="B123" s="116">
        <v>1.2280488357646391E-2</v>
      </c>
      <c r="C123" s="116">
        <v>1</v>
      </c>
      <c r="D123" s="117">
        <f t="shared" si="19"/>
        <v>1.0628</v>
      </c>
      <c r="E123" s="117">
        <f t="shared" si="19"/>
        <v>1.2280488357646391E-2</v>
      </c>
      <c r="F123" s="57">
        <f t="shared" si="20"/>
        <v>1.0628</v>
      </c>
      <c r="G123" s="57">
        <f t="shared" si="20"/>
        <v>1.2280488357646391E-2</v>
      </c>
      <c r="H123" s="57">
        <f t="shared" si="21"/>
        <v>1.12954384</v>
      </c>
      <c r="I123" s="57">
        <f t="shared" si="22"/>
        <v>1.200479193152</v>
      </c>
      <c r="J123" s="57">
        <f t="shared" si="23"/>
        <v>1.2758692864819456</v>
      </c>
      <c r="K123" s="57">
        <f t="shared" si="24"/>
        <v>1.3051703026506583E-2</v>
      </c>
      <c r="L123" s="57">
        <f t="shared" si="25"/>
        <v>1.3871349976571195E-2</v>
      </c>
      <c r="M123" s="57">
        <f t="shared" ca="1" si="17"/>
        <v>1.2163512258221518E-2</v>
      </c>
      <c r="N123" s="57">
        <f t="shared" ca="1" si="26"/>
        <v>1.3683407836657631E-8</v>
      </c>
      <c r="O123" s="136">
        <f t="shared" ca="1" si="27"/>
        <v>92.823661798798</v>
      </c>
      <c r="P123" s="57">
        <f t="shared" ca="1" si="28"/>
        <v>39.437043413024355</v>
      </c>
      <c r="Q123" s="57">
        <f t="shared" ca="1" si="29"/>
        <v>3011.7960821291613</v>
      </c>
      <c r="R123" s="16">
        <f t="shared" ca="1" si="18"/>
        <v>1.1697609942487239E-4</v>
      </c>
    </row>
    <row r="124" spans="1:18" x14ac:dyDescent="0.2">
      <c r="A124" s="116">
        <v>10631</v>
      </c>
      <c r="B124" s="116">
        <v>1.2469702400267124E-2</v>
      </c>
      <c r="C124" s="116">
        <v>1</v>
      </c>
      <c r="D124" s="117">
        <f t="shared" si="19"/>
        <v>1.0630999999999999</v>
      </c>
      <c r="E124" s="117">
        <f t="shared" si="19"/>
        <v>1.2469702400267124E-2</v>
      </c>
      <c r="F124" s="57">
        <f t="shared" si="20"/>
        <v>1.0630999999999999</v>
      </c>
      <c r="G124" s="57">
        <f t="shared" si="20"/>
        <v>1.2469702400267124E-2</v>
      </c>
      <c r="H124" s="57">
        <f t="shared" si="21"/>
        <v>1.1301816099999999</v>
      </c>
      <c r="I124" s="57">
        <f t="shared" si="22"/>
        <v>1.201496069591</v>
      </c>
      <c r="J124" s="57">
        <f t="shared" si="23"/>
        <v>1.2773104715821919</v>
      </c>
      <c r="K124" s="57">
        <f t="shared" si="24"/>
        <v>1.3256540621723979E-2</v>
      </c>
      <c r="L124" s="57">
        <f t="shared" si="25"/>
        <v>1.4093028334954761E-2</v>
      </c>
      <c r="M124" s="57">
        <f t="shared" ca="1" si="17"/>
        <v>1.216929414828621E-2</v>
      </c>
      <c r="N124" s="57">
        <f t="shared" ca="1" si="26"/>
        <v>9.0245117858228221E-8</v>
      </c>
      <c r="O124" s="136">
        <f t="shared" ca="1" si="27"/>
        <v>91.534340231206315</v>
      </c>
      <c r="P124" s="57">
        <f t="shared" ca="1" si="28"/>
        <v>44.286667741210692</v>
      </c>
      <c r="Q124" s="57">
        <f t="shared" ca="1" si="29"/>
        <v>3047.3141740040733</v>
      </c>
      <c r="R124" s="16">
        <f t="shared" ca="1" si="18"/>
        <v>3.0040825198091384E-4</v>
      </c>
    </row>
    <row r="125" spans="1:18" x14ac:dyDescent="0.2">
      <c r="A125" s="116">
        <v>10631.5</v>
      </c>
      <c r="B125" s="116">
        <v>1.2884571406175382E-2</v>
      </c>
      <c r="C125" s="116">
        <v>1</v>
      </c>
      <c r="D125" s="117">
        <f t="shared" si="19"/>
        <v>1.06315</v>
      </c>
      <c r="E125" s="117">
        <f t="shared" si="19"/>
        <v>1.2884571406175382E-2</v>
      </c>
      <c r="F125" s="57">
        <f t="shared" si="20"/>
        <v>1.06315</v>
      </c>
      <c r="G125" s="57">
        <f t="shared" si="20"/>
        <v>1.2884571406175382E-2</v>
      </c>
      <c r="H125" s="57">
        <f t="shared" si="21"/>
        <v>1.1302879225</v>
      </c>
      <c r="I125" s="57">
        <f t="shared" si="22"/>
        <v>1.2016656048058749</v>
      </c>
      <c r="J125" s="57">
        <f t="shared" si="23"/>
        <v>1.2775507877493659</v>
      </c>
      <c r="K125" s="57">
        <f t="shared" si="24"/>
        <v>1.3698232090475358E-2</v>
      </c>
      <c r="L125" s="57">
        <f t="shared" si="25"/>
        <v>1.4563275446988877E-2</v>
      </c>
      <c r="M125" s="57">
        <f t="shared" ca="1" si="17"/>
        <v>1.2170257907779831E-2</v>
      </c>
      <c r="N125" s="57">
        <f t="shared" ca="1" si="26"/>
        <v>5.1024377399009181E-7</v>
      </c>
      <c r="O125" s="136">
        <f t="shared" ca="1" si="27"/>
        <v>91.320157716337022</v>
      </c>
      <c r="P125" s="57">
        <f t="shared" ca="1" si="28"/>
        <v>45.122728460887622</v>
      </c>
      <c r="Q125" s="57">
        <f t="shared" ca="1" si="29"/>
        <v>3053.2568423715711</v>
      </c>
      <c r="R125" s="16">
        <f t="shared" ca="1" si="18"/>
        <v>7.1431349839555167E-4</v>
      </c>
    </row>
    <row r="126" spans="1:18" x14ac:dyDescent="0.2">
      <c r="A126" s="116">
        <v>10656</v>
      </c>
      <c r="B126" s="116">
        <v>1.2463152765121777E-2</v>
      </c>
      <c r="C126" s="116">
        <v>1</v>
      </c>
      <c r="D126" s="117">
        <f t="shared" si="19"/>
        <v>1.0656000000000001</v>
      </c>
      <c r="E126" s="117">
        <f t="shared" si="19"/>
        <v>1.2463152765121777E-2</v>
      </c>
      <c r="F126" s="57">
        <f t="shared" si="20"/>
        <v>1.0656000000000001</v>
      </c>
      <c r="G126" s="57">
        <f t="shared" si="20"/>
        <v>1.2463152765121777E-2</v>
      </c>
      <c r="H126" s="57">
        <f t="shared" si="21"/>
        <v>1.1355033600000002</v>
      </c>
      <c r="I126" s="57">
        <f t="shared" si="22"/>
        <v>1.2099923804160002</v>
      </c>
      <c r="J126" s="57">
        <f t="shared" si="23"/>
        <v>1.28936788057129</v>
      </c>
      <c r="K126" s="57">
        <f t="shared" si="24"/>
        <v>1.3280735586513766E-2</v>
      </c>
      <c r="L126" s="57">
        <f t="shared" si="25"/>
        <v>1.4151951840989071E-2</v>
      </c>
      <c r="M126" s="57">
        <f t="shared" ca="1" si="17"/>
        <v>1.2217521025292808E-2</v>
      </c>
      <c r="N126" s="57">
        <f t="shared" ca="1" si="26"/>
        <v>6.0334951611406088E-8</v>
      </c>
      <c r="O126" s="136">
        <f t="shared" ca="1" si="27"/>
        <v>81.075725611072883</v>
      </c>
      <c r="P126" s="57">
        <f t="shared" ca="1" si="28"/>
        <v>95.899589091332857</v>
      </c>
      <c r="Q126" s="57">
        <f t="shared" ca="1" si="29"/>
        <v>3352.5452692418994</v>
      </c>
      <c r="R126" s="16">
        <f t="shared" ca="1" si="18"/>
        <v>2.4563173982896855E-4</v>
      </c>
    </row>
    <row r="127" spans="1:18" x14ac:dyDescent="0.2">
      <c r="A127" s="116">
        <v>10656.5</v>
      </c>
      <c r="B127" s="116">
        <v>1.297802177577978E-2</v>
      </c>
      <c r="C127" s="116">
        <v>1</v>
      </c>
      <c r="D127" s="117">
        <f t="shared" si="19"/>
        <v>1.06565</v>
      </c>
      <c r="E127" s="117">
        <f t="shared" si="19"/>
        <v>1.297802177577978E-2</v>
      </c>
      <c r="F127" s="57">
        <f t="shared" si="20"/>
        <v>1.06565</v>
      </c>
      <c r="G127" s="57">
        <f t="shared" si="20"/>
        <v>1.297802177577978E-2</v>
      </c>
      <c r="H127" s="57">
        <f t="shared" si="21"/>
        <v>1.1356099225</v>
      </c>
      <c r="I127" s="57">
        <f t="shared" si="22"/>
        <v>1.2101627139121249</v>
      </c>
      <c r="J127" s="57">
        <f t="shared" si="23"/>
        <v>1.2896098960804558</v>
      </c>
      <c r="K127" s="57">
        <f t="shared" si="24"/>
        <v>1.3830028905359722E-2</v>
      </c>
      <c r="L127" s="57">
        <f t="shared" si="25"/>
        <v>1.4737970302996587E-2</v>
      </c>
      <c r="M127" s="57">
        <f t="shared" ca="1" si="17"/>
        <v>1.2218486372636454E-2</v>
      </c>
      <c r="N127" s="57">
        <f t="shared" ca="1" si="26"/>
        <v>5.7689402862809544E-7</v>
      </c>
      <c r="O127" s="136">
        <f t="shared" ca="1" si="27"/>
        <v>80.871842003315223</v>
      </c>
      <c r="P127" s="57">
        <f t="shared" ca="1" si="28"/>
        <v>97.137606529471682</v>
      </c>
      <c r="Q127" s="57">
        <f t="shared" ca="1" si="29"/>
        <v>3358.8194315289475</v>
      </c>
      <c r="R127" s="16">
        <f t="shared" ca="1" si="18"/>
        <v>7.5953540314332643E-4</v>
      </c>
    </row>
    <row r="128" spans="1:18" x14ac:dyDescent="0.2">
      <c r="A128" s="116">
        <v>10658.5</v>
      </c>
      <c r="B128" s="116">
        <v>1.2877497800218407E-2</v>
      </c>
      <c r="C128" s="116">
        <v>1</v>
      </c>
      <c r="D128" s="117">
        <f t="shared" si="19"/>
        <v>1.06585</v>
      </c>
      <c r="E128" s="117">
        <f t="shared" si="19"/>
        <v>1.2877497800218407E-2</v>
      </c>
      <c r="F128" s="57">
        <f t="shared" si="20"/>
        <v>1.06585</v>
      </c>
      <c r="G128" s="57">
        <f t="shared" si="20"/>
        <v>1.2877497800218407E-2</v>
      </c>
      <c r="H128" s="57">
        <f t="shared" si="21"/>
        <v>1.1360362225</v>
      </c>
      <c r="I128" s="57">
        <f t="shared" si="22"/>
        <v>1.210844207751625</v>
      </c>
      <c r="J128" s="57">
        <f t="shared" si="23"/>
        <v>1.2905782988320695</v>
      </c>
      <c r="K128" s="57">
        <f t="shared" si="24"/>
        <v>1.3725481030362788E-2</v>
      </c>
      <c r="L128" s="57">
        <f t="shared" si="25"/>
        <v>1.4629303956212177E-2</v>
      </c>
      <c r="M128" s="57">
        <f t="shared" ca="1" si="17"/>
        <v>1.2222348079581044E-2</v>
      </c>
      <c r="N128" s="57">
        <f t="shared" ca="1" si="26"/>
        <v>4.2922115645121475E-7</v>
      </c>
      <c r="O128" s="136">
        <f t="shared" ca="1" si="27"/>
        <v>80.058413570466925</v>
      </c>
      <c r="P128" s="57">
        <f t="shared" ca="1" si="28"/>
        <v>102.17103751146023</v>
      </c>
      <c r="Q128" s="57">
        <f t="shared" ca="1" si="29"/>
        <v>3383.9829890825968</v>
      </c>
      <c r="R128" s="16">
        <f t="shared" ca="1" si="18"/>
        <v>6.5514972063736299E-4</v>
      </c>
    </row>
    <row r="129" spans="1:18" x14ac:dyDescent="0.2">
      <c r="A129" s="116">
        <v>10659</v>
      </c>
      <c r="B129" s="116">
        <v>1.2322366812441032E-2</v>
      </c>
      <c r="C129" s="116">
        <v>1</v>
      </c>
      <c r="D129" s="117">
        <f t="shared" si="19"/>
        <v>1.0659000000000001</v>
      </c>
      <c r="E129" s="117">
        <f t="shared" si="19"/>
        <v>1.2322366812441032E-2</v>
      </c>
      <c r="F129" s="57">
        <f t="shared" si="20"/>
        <v>1.0659000000000001</v>
      </c>
      <c r="G129" s="57">
        <f t="shared" si="20"/>
        <v>1.2322366812441032E-2</v>
      </c>
      <c r="H129" s="57">
        <f t="shared" si="21"/>
        <v>1.1361428100000002</v>
      </c>
      <c r="I129" s="57">
        <f t="shared" si="22"/>
        <v>1.2110146211790003</v>
      </c>
      <c r="J129" s="57">
        <f t="shared" si="23"/>
        <v>1.2908204847146965</v>
      </c>
      <c r="K129" s="57">
        <f t="shared" si="24"/>
        <v>1.3134410785380897E-2</v>
      </c>
      <c r="L129" s="57">
        <f t="shared" si="25"/>
        <v>1.3999968456137499E-2</v>
      </c>
      <c r="M129" s="57">
        <f t="shared" ca="1" si="17"/>
        <v>1.2223313585709696E-2</v>
      </c>
      <c r="N129" s="57">
        <f t="shared" ca="1" si="26"/>
        <v>9.8115417258896182E-9</v>
      </c>
      <c r="O129" s="136">
        <f t="shared" ca="1" si="27"/>
        <v>79.855583837424959</v>
      </c>
      <c r="P129" s="57">
        <f t="shared" ca="1" si="28"/>
        <v>103.44975391536136</v>
      </c>
      <c r="Q129" s="57">
        <f t="shared" ca="1" si="29"/>
        <v>3390.2906171021582</v>
      </c>
      <c r="R129" s="16">
        <f t="shared" ca="1" si="18"/>
        <v>9.9053226731336819E-5</v>
      </c>
    </row>
    <row r="130" spans="1:18" x14ac:dyDescent="0.2">
      <c r="A130" s="116">
        <v>10826</v>
      </c>
      <c r="B130" s="116">
        <v>1.2668615258007776E-2</v>
      </c>
      <c r="C130" s="116">
        <v>1</v>
      </c>
      <c r="D130" s="117">
        <f t="shared" si="19"/>
        <v>1.0826</v>
      </c>
      <c r="E130" s="117">
        <f t="shared" si="19"/>
        <v>1.2668615258007776E-2</v>
      </c>
      <c r="F130" s="57">
        <f t="shared" si="20"/>
        <v>1.0826</v>
      </c>
      <c r="G130" s="57">
        <f t="shared" si="20"/>
        <v>1.2668615258007776E-2</v>
      </c>
      <c r="H130" s="57">
        <f t="shared" si="21"/>
        <v>1.1720227599999999</v>
      </c>
      <c r="I130" s="57">
        <f t="shared" si="22"/>
        <v>1.2688318399759999</v>
      </c>
      <c r="J130" s="57">
        <f t="shared" si="23"/>
        <v>1.3736373499580175</v>
      </c>
      <c r="K130" s="57">
        <f t="shared" si="24"/>
        <v>1.3715042878319218E-2</v>
      </c>
      <c r="L130" s="57">
        <f t="shared" si="25"/>
        <v>1.4847905420068386E-2</v>
      </c>
      <c r="M130" s="57">
        <f t="shared" ca="1" si="17"/>
        <v>1.2547569278076223E-2</v>
      </c>
      <c r="N130" s="57">
        <f t="shared" ca="1" si="26"/>
        <v>1.465212925758987E-8</v>
      </c>
      <c r="O130" s="136">
        <f t="shared" ca="1" si="27"/>
        <v>25.040536405314505</v>
      </c>
      <c r="P130" s="57">
        <f t="shared" ca="1" si="28"/>
        <v>1009.6330034415588</v>
      </c>
      <c r="Q130" s="57">
        <f t="shared" ca="1" si="29"/>
        <v>5886.3554170740108</v>
      </c>
      <c r="R130" s="16">
        <f t="shared" ca="1" si="18"/>
        <v>1.2104597993155275E-4</v>
      </c>
    </row>
    <row r="131" spans="1:18" x14ac:dyDescent="0.2">
      <c r="A131" s="116">
        <v>11206</v>
      </c>
      <c r="B131" s="116">
        <v>1.3869060807337519E-2</v>
      </c>
      <c r="C131" s="116">
        <v>1</v>
      </c>
      <c r="D131" s="117">
        <f t="shared" si="19"/>
        <v>1.1206</v>
      </c>
      <c r="E131" s="117">
        <f t="shared" si="19"/>
        <v>1.3869060807337519E-2</v>
      </c>
      <c r="F131" s="57">
        <f t="shared" si="20"/>
        <v>1.1206</v>
      </c>
      <c r="G131" s="57">
        <f t="shared" si="20"/>
        <v>1.3869060807337519E-2</v>
      </c>
      <c r="H131" s="57">
        <f t="shared" si="21"/>
        <v>1.25574436</v>
      </c>
      <c r="I131" s="57">
        <f t="shared" si="22"/>
        <v>1.4071871298160001</v>
      </c>
      <c r="J131" s="57">
        <f t="shared" si="23"/>
        <v>1.5768938976718099</v>
      </c>
      <c r="K131" s="57">
        <f t="shared" si="24"/>
        <v>1.5541669540702425E-2</v>
      </c>
      <c r="L131" s="57">
        <f t="shared" si="25"/>
        <v>1.7415994887311138E-2</v>
      </c>
      <c r="M131" s="57">
        <f t="shared" ca="1" si="17"/>
        <v>1.329859862230596E-2</v>
      </c>
      <c r="N131" s="57">
        <f t="shared" ca="1" si="26"/>
        <v>3.2542710455098011E-7</v>
      </c>
      <c r="O131" s="136">
        <f t="shared" ca="1" si="27"/>
        <v>25.138217696281266</v>
      </c>
      <c r="P131" s="57">
        <f t="shared" ca="1" si="28"/>
        <v>7219.4324632875541</v>
      </c>
      <c r="Q131" s="57">
        <f t="shared" ca="1" si="29"/>
        <v>14825.371676129536</v>
      </c>
      <c r="R131" s="16">
        <f t="shared" ca="1" si="18"/>
        <v>5.7046218503155853E-4</v>
      </c>
    </row>
    <row r="132" spans="1:18" x14ac:dyDescent="0.2">
      <c r="A132" s="116">
        <v>11519.5</v>
      </c>
      <c r="B132" s="116">
        <v>1.4081928391533438E-2</v>
      </c>
      <c r="C132" s="116">
        <v>1</v>
      </c>
      <c r="D132" s="117">
        <f t="shared" si="19"/>
        <v>1.15195</v>
      </c>
      <c r="E132" s="117">
        <f t="shared" si="19"/>
        <v>1.4081928391533438E-2</v>
      </c>
      <c r="F132" s="57">
        <f t="shared" si="20"/>
        <v>1.15195</v>
      </c>
      <c r="G132" s="57">
        <f t="shared" si="20"/>
        <v>1.4081928391533438E-2</v>
      </c>
      <c r="H132" s="57">
        <f t="shared" si="21"/>
        <v>1.3269888025000001</v>
      </c>
      <c r="I132" s="57">
        <f t="shared" si="22"/>
        <v>1.5286247510398752</v>
      </c>
      <c r="J132" s="57">
        <f t="shared" si="23"/>
        <v>1.7608992819603841</v>
      </c>
      <c r="K132" s="57">
        <f t="shared" si="24"/>
        <v>1.6221677410626946E-2</v>
      </c>
      <c r="L132" s="57">
        <f t="shared" si="25"/>
        <v>1.868656129317171E-2</v>
      </c>
      <c r="M132" s="57">
        <f t="shared" ca="1" si="17"/>
        <v>1.3932006553195056E-2</v>
      </c>
      <c r="N132" s="57">
        <f t="shared" ca="1" si="26"/>
        <v>2.2476557610759987E-8</v>
      </c>
      <c r="O132" s="136">
        <f t="shared" ca="1" si="27"/>
        <v>207.30785573647697</v>
      </c>
      <c r="P132" s="57">
        <f t="shared" ca="1" si="28"/>
        <v>17707.859583194848</v>
      </c>
      <c r="Q132" s="57">
        <f t="shared" ca="1" si="29"/>
        <v>26243.925565835812</v>
      </c>
      <c r="R132" s="16">
        <f t="shared" ca="1" si="18"/>
        <v>1.4992183833838213E-4</v>
      </c>
    </row>
    <row r="133" spans="1:18" x14ac:dyDescent="0.2">
      <c r="A133" s="116">
        <v>11579</v>
      </c>
      <c r="B133" s="116">
        <v>1.5381340257590637E-2</v>
      </c>
      <c r="C133" s="116">
        <v>1</v>
      </c>
      <c r="D133" s="117">
        <f t="shared" si="19"/>
        <v>1.1578999999999999</v>
      </c>
      <c r="E133" s="117">
        <f t="shared" si="19"/>
        <v>1.5381340257590637E-2</v>
      </c>
      <c r="F133" s="57">
        <f t="shared" si="20"/>
        <v>1.1578999999999999</v>
      </c>
      <c r="G133" s="57">
        <f t="shared" si="20"/>
        <v>1.5381340257590637E-2</v>
      </c>
      <c r="H133" s="57">
        <f t="shared" si="21"/>
        <v>1.3407324099999998</v>
      </c>
      <c r="I133" s="57">
        <f t="shared" si="22"/>
        <v>1.5524340575389997</v>
      </c>
      <c r="J133" s="57">
        <f t="shared" si="23"/>
        <v>1.7975633952244077</v>
      </c>
      <c r="K133" s="57">
        <f t="shared" si="24"/>
        <v>1.7810053884264196E-2</v>
      </c>
      <c r="L133" s="57">
        <f t="shared" si="25"/>
        <v>2.0622261392589512E-2</v>
      </c>
      <c r="M133" s="57">
        <f t="shared" ca="1" si="17"/>
        <v>1.4053632329450703E-2</v>
      </c>
      <c r="N133" s="57">
        <f t="shared" ca="1" si="26"/>
        <v>1.7628083424456357E-6</v>
      </c>
      <c r="O133" s="136">
        <f t="shared" ca="1" si="27"/>
        <v>265.48048453902044</v>
      </c>
      <c r="P133" s="57">
        <f t="shared" ca="1" si="28"/>
        <v>20343.704464786722</v>
      </c>
      <c r="Q133" s="57">
        <f t="shared" ca="1" si="29"/>
        <v>28883.67677766244</v>
      </c>
      <c r="R133" s="16">
        <f t="shared" ca="1" si="18"/>
        <v>1.3277079281399339E-3</v>
      </c>
    </row>
    <row r="134" spans="1:18" x14ac:dyDescent="0.2">
      <c r="A134" s="116">
        <v>11617</v>
      </c>
      <c r="B134" s="116">
        <v>1.3731384809943847E-2</v>
      </c>
      <c r="C134" s="116">
        <v>1</v>
      </c>
      <c r="D134" s="117">
        <f t="shared" si="19"/>
        <v>1.1617</v>
      </c>
      <c r="E134" s="117">
        <f t="shared" si="19"/>
        <v>1.3731384809943847E-2</v>
      </c>
      <c r="F134" s="57">
        <f t="shared" si="20"/>
        <v>1.1617</v>
      </c>
      <c r="G134" s="57">
        <f t="shared" si="20"/>
        <v>1.3731384809943847E-2</v>
      </c>
      <c r="H134" s="57">
        <f t="shared" si="21"/>
        <v>1.3495468899999998</v>
      </c>
      <c r="I134" s="57">
        <f t="shared" si="22"/>
        <v>1.5677686221129998</v>
      </c>
      <c r="J134" s="57">
        <f t="shared" si="23"/>
        <v>1.8212768083086719</v>
      </c>
      <c r="K134" s="57">
        <f t="shared" si="24"/>
        <v>1.5951749733711766E-2</v>
      </c>
      <c r="L134" s="57">
        <f t="shared" si="25"/>
        <v>1.8531147665652958E-2</v>
      </c>
      <c r="M134" s="57">
        <f t="shared" ca="1" si="17"/>
        <v>1.4131544615173164E-2</v>
      </c>
      <c r="N134" s="57">
        <f t="shared" ca="1" si="26"/>
        <v>1.6012786972116424E-7</v>
      </c>
      <c r="O134" s="136">
        <f t="shared" ca="1" si="27"/>
        <v>307.06074271453571</v>
      </c>
      <c r="P134" s="57">
        <f t="shared" ca="1" si="28"/>
        <v>22144.154388645158</v>
      </c>
      <c r="Q134" s="57">
        <f t="shared" ca="1" si="29"/>
        <v>30654.154348674649</v>
      </c>
      <c r="R134" s="16">
        <f t="shared" ca="1" si="18"/>
        <v>-4.0015980522931614E-4</v>
      </c>
    </row>
    <row r="135" spans="1:18" x14ac:dyDescent="0.2">
      <c r="A135" s="116">
        <v>11641.5</v>
      </c>
      <c r="B135" s="116">
        <v>1.5289966177078895E-2</v>
      </c>
      <c r="C135" s="116">
        <v>1</v>
      </c>
      <c r="D135" s="117">
        <f t="shared" si="19"/>
        <v>1.16415</v>
      </c>
      <c r="E135" s="117">
        <f t="shared" si="19"/>
        <v>1.5289966177078895E-2</v>
      </c>
      <c r="F135" s="57">
        <f t="shared" si="20"/>
        <v>1.16415</v>
      </c>
      <c r="G135" s="57">
        <f t="shared" si="20"/>
        <v>1.5289966177078895E-2</v>
      </c>
      <c r="H135" s="57">
        <f t="shared" si="21"/>
        <v>1.3552452225</v>
      </c>
      <c r="I135" s="57">
        <f t="shared" si="22"/>
        <v>1.5777087257733751</v>
      </c>
      <c r="J135" s="57">
        <f t="shared" si="23"/>
        <v>1.8366896131090746</v>
      </c>
      <c r="K135" s="57">
        <f t="shared" si="24"/>
        <v>1.7799814125046397E-2</v>
      </c>
      <c r="L135" s="57">
        <f t="shared" si="25"/>
        <v>2.0721653613672765E-2</v>
      </c>
      <c r="M135" s="57">
        <f t="shared" ca="1" si="17"/>
        <v>1.4181874792045347E-2</v>
      </c>
      <c r="N135" s="57">
        <f t="shared" ca="1" si="26"/>
        <v>1.2278665175855684E-6</v>
      </c>
      <c r="O135" s="136">
        <f t="shared" ca="1" si="27"/>
        <v>335.76121063523686</v>
      </c>
      <c r="P135" s="57">
        <f t="shared" ca="1" si="28"/>
        <v>23354.524512620879</v>
      </c>
      <c r="Q135" s="57">
        <f t="shared" ca="1" si="29"/>
        <v>31831.319817806077</v>
      </c>
      <c r="R135" s="16">
        <f t="shared" ca="1" si="18"/>
        <v>1.1080913850335487E-3</v>
      </c>
    </row>
    <row r="136" spans="1:18" x14ac:dyDescent="0.2">
      <c r="A136" s="116">
        <v>11652.5</v>
      </c>
      <c r="B136" s="116">
        <v>1.3157084329577629E-2</v>
      </c>
      <c r="C136" s="116">
        <v>1</v>
      </c>
      <c r="D136" s="117">
        <f t="shared" si="19"/>
        <v>1.1652499999999999</v>
      </c>
      <c r="E136" s="117">
        <f t="shared" si="19"/>
        <v>1.3157084329577629E-2</v>
      </c>
      <c r="F136" s="57">
        <f t="shared" si="20"/>
        <v>1.1652499999999999</v>
      </c>
      <c r="G136" s="57">
        <f t="shared" si="20"/>
        <v>1.3157084329577629E-2</v>
      </c>
      <c r="H136" s="57">
        <f t="shared" si="21"/>
        <v>1.3578075624999997</v>
      </c>
      <c r="I136" s="57">
        <f t="shared" si="22"/>
        <v>1.5821852622031245</v>
      </c>
      <c r="J136" s="57">
        <f t="shared" si="23"/>
        <v>1.8436413767821906</v>
      </c>
      <c r="K136" s="57">
        <f t="shared" si="24"/>
        <v>1.533129251504033E-2</v>
      </c>
      <c r="L136" s="57">
        <f t="shared" si="25"/>
        <v>1.7864788603150744E-2</v>
      </c>
      <c r="M136" s="57">
        <f t="shared" ca="1" si="17"/>
        <v>1.4204496816531943E-2</v>
      </c>
      <c r="N136" s="57">
        <f t="shared" ca="1" si="26"/>
        <v>1.0970729178278224E-6</v>
      </c>
      <c r="O136" s="136">
        <f t="shared" ca="1" si="27"/>
        <v>349.13931041169678</v>
      </c>
      <c r="P136" s="57">
        <f t="shared" ca="1" si="28"/>
        <v>23910.77539963301</v>
      </c>
      <c r="Q136" s="57">
        <f t="shared" ca="1" si="29"/>
        <v>32369.051072992002</v>
      </c>
      <c r="R136" s="16">
        <f t="shared" ca="1" si="18"/>
        <v>-1.0474124869543147E-3</v>
      </c>
    </row>
    <row r="137" spans="1:18" x14ac:dyDescent="0.2">
      <c r="A137" s="116">
        <v>12545</v>
      </c>
      <c r="B137" s="116">
        <v>1.594826237851521E-2</v>
      </c>
      <c r="C137" s="116">
        <v>1</v>
      </c>
      <c r="D137" s="117">
        <f t="shared" si="19"/>
        <v>1.2544999999999999</v>
      </c>
      <c r="E137" s="117">
        <f t="shared" si="19"/>
        <v>1.594826237851521E-2</v>
      </c>
      <c r="F137" s="57">
        <f t="shared" si="20"/>
        <v>1.2544999999999999</v>
      </c>
      <c r="G137" s="57">
        <f t="shared" si="20"/>
        <v>1.594826237851521E-2</v>
      </c>
      <c r="H137" s="57">
        <f t="shared" si="21"/>
        <v>1.5737702499999999</v>
      </c>
      <c r="I137" s="57">
        <f t="shared" si="22"/>
        <v>1.9742947786249998</v>
      </c>
      <c r="J137" s="57">
        <f t="shared" si="23"/>
        <v>2.476752799785062</v>
      </c>
      <c r="K137" s="57">
        <f t="shared" si="24"/>
        <v>2.000709515384733E-2</v>
      </c>
      <c r="L137" s="57">
        <f t="shared" si="25"/>
        <v>2.5098900870501473E-2</v>
      </c>
      <c r="M137" s="57">
        <f t="shared" ca="1" si="17"/>
        <v>1.6091181644763395E-2</v>
      </c>
      <c r="N137" s="57">
        <f t="shared" ca="1" si="26"/>
        <v>2.042591666491959E-8</v>
      </c>
      <c r="O137" s="136">
        <f t="shared" ca="1" si="27"/>
        <v>2721.432337457114</v>
      </c>
      <c r="P137" s="57">
        <f t="shared" ca="1" si="28"/>
        <v>100537.16147314821</v>
      </c>
      <c r="Q137" s="57">
        <f t="shared" ca="1" si="29"/>
        <v>98040.713279582938</v>
      </c>
      <c r="R137" s="16">
        <f t="shared" ca="1" si="18"/>
        <v>-1.4291926624818499E-4</v>
      </c>
    </row>
    <row r="138" spans="1:18" x14ac:dyDescent="0.2">
      <c r="A138" s="116">
        <v>12667</v>
      </c>
      <c r="B138" s="116">
        <v>1.5756300163047854E-2</v>
      </c>
      <c r="C138" s="116">
        <v>1</v>
      </c>
      <c r="D138" s="117">
        <f t="shared" si="19"/>
        <v>1.2666999999999999</v>
      </c>
      <c r="E138" s="117">
        <f t="shared" si="19"/>
        <v>1.5756300163047854E-2</v>
      </c>
      <c r="F138" s="57">
        <f t="shared" si="20"/>
        <v>1.2666999999999999</v>
      </c>
      <c r="G138" s="57">
        <f t="shared" si="20"/>
        <v>1.5756300163047854E-2</v>
      </c>
      <c r="H138" s="57">
        <f t="shared" si="21"/>
        <v>1.6045288899999999</v>
      </c>
      <c r="I138" s="57">
        <f t="shared" si="22"/>
        <v>2.0324567449629996</v>
      </c>
      <c r="J138" s="57">
        <f t="shared" si="23"/>
        <v>2.5745129588446316</v>
      </c>
      <c r="K138" s="57">
        <f t="shared" si="24"/>
        <v>1.9958505416532716E-2</v>
      </c>
      <c r="L138" s="57">
        <f t="shared" si="25"/>
        <v>2.5281438811121989E-2</v>
      </c>
      <c r="M138" s="57">
        <f t="shared" ca="1" si="17"/>
        <v>1.635694248401294E-2</v>
      </c>
      <c r="N138" s="57">
        <f t="shared" ca="1" si="26"/>
        <v>3.6077119773432576E-7</v>
      </c>
      <c r="O138" s="136">
        <f t="shared" ca="1" si="27"/>
        <v>3292.6448390604105</v>
      </c>
      <c r="P138" s="57">
        <f t="shared" ca="1" si="28"/>
        <v>116747.65978546062</v>
      </c>
      <c r="Q138" s="57">
        <f t="shared" ca="1" si="29"/>
        <v>110941.2808742317</v>
      </c>
      <c r="R138" s="16">
        <f t="shared" ca="1" si="18"/>
        <v>-6.006423209650863E-4</v>
      </c>
    </row>
    <row r="139" spans="1:18" x14ac:dyDescent="0.2">
      <c r="A139" s="116">
        <v>12667.5</v>
      </c>
      <c r="B139" s="116">
        <v>1.604116916860221E-2</v>
      </c>
      <c r="C139" s="116">
        <v>1</v>
      </c>
      <c r="D139" s="117">
        <f t="shared" si="19"/>
        <v>1.26675</v>
      </c>
      <c r="E139" s="117">
        <f t="shared" si="19"/>
        <v>1.604116916860221E-2</v>
      </c>
      <c r="F139" s="57">
        <f t="shared" si="20"/>
        <v>1.26675</v>
      </c>
      <c r="G139" s="57">
        <f t="shared" si="20"/>
        <v>1.604116916860221E-2</v>
      </c>
      <c r="H139" s="57">
        <f t="shared" si="21"/>
        <v>1.6046555625000001</v>
      </c>
      <c r="I139" s="57">
        <f t="shared" si="22"/>
        <v>2.0326974337968751</v>
      </c>
      <c r="J139" s="57">
        <f t="shared" si="23"/>
        <v>2.5749194742621917</v>
      </c>
      <c r="K139" s="57">
        <f t="shared" si="24"/>
        <v>2.0320151044326849E-2</v>
      </c>
      <c r="L139" s="57">
        <f t="shared" si="25"/>
        <v>2.5740551335401037E-2</v>
      </c>
      <c r="M139" s="57">
        <f t="shared" ca="1" si="17"/>
        <v>1.6358035558012927E-2</v>
      </c>
      <c r="N139" s="57">
        <f t="shared" ca="1" si="26"/>
        <v>1.0040430873818474E-7</v>
      </c>
      <c r="O139" s="136">
        <f t="shared" ca="1" si="27"/>
        <v>3295.1339709382014</v>
      </c>
      <c r="P139" s="57">
        <f t="shared" ca="1" si="28"/>
        <v>116817.40076314028</v>
      </c>
      <c r="Q139" s="57">
        <f t="shared" ca="1" si="29"/>
        <v>110996.37126924431</v>
      </c>
      <c r="R139" s="16">
        <f t="shared" ca="1" si="18"/>
        <v>-3.1686638941071793E-4</v>
      </c>
    </row>
    <row r="140" spans="1:18" x14ac:dyDescent="0.2">
      <c r="A140" s="116">
        <v>12705.5</v>
      </c>
      <c r="B140" s="116">
        <v>1.5491213729546871E-2</v>
      </c>
      <c r="C140" s="116">
        <v>1</v>
      </c>
      <c r="D140" s="117">
        <f t="shared" si="19"/>
        <v>1.2705500000000001</v>
      </c>
      <c r="E140" s="117">
        <f t="shared" si="19"/>
        <v>1.5491213729546871E-2</v>
      </c>
      <c r="F140" s="57">
        <f t="shared" si="20"/>
        <v>1.2705500000000001</v>
      </c>
      <c r="G140" s="57">
        <f t="shared" si="20"/>
        <v>1.5491213729546871E-2</v>
      </c>
      <c r="H140" s="57">
        <f t="shared" si="21"/>
        <v>1.6142973025000003</v>
      </c>
      <c r="I140" s="57">
        <f t="shared" si="22"/>
        <v>2.0510454376913754</v>
      </c>
      <c r="J140" s="57">
        <f t="shared" si="23"/>
        <v>2.605955780858777</v>
      </c>
      <c r="K140" s="57">
        <f t="shared" si="24"/>
        <v>1.9682361604075778E-2</v>
      </c>
      <c r="L140" s="57">
        <f t="shared" si="25"/>
        <v>2.5007424536058483E-2</v>
      </c>
      <c r="M140" s="57">
        <f t="shared" ca="1" si="17"/>
        <v>1.644120210299568E-2</v>
      </c>
      <c r="N140" s="57">
        <f t="shared" ca="1" si="26"/>
        <v>9.0247790968791363E-7</v>
      </c>
      <c r="O140" s="136">
        <f t="shared" ca="1" si="27"/>
        <v>3487.9497662841823</v>
      </c>
      <c r="P140" s="57">
        <f t="shared" ca="1" si="28"/>
        <v>122198.49838817336</v>
      </c>
      <c r="Q140" s="57">
        <f t="shared" ca="1" si="29"/>
        <v>115237.34686904275</v>
      </c>
      <c r="R140" s="16">
        <f t="shared" ca="1" si="18"/>
        <v>-9.499883734488089E-4</v>
      </c>
    </row>
    <row r="141" spans="1:18" x14ac:dyDescent="0.2">
      <c r="A141" s="116">
        <v>12705.5</v>
      </c>
      <c r="B141" s="116">
        <v>1.5791213729244191E-2</v>
      </c>
      <c r="C141" s="116">
        <v>1</v>
      </c>
      <c r="D141" s="117">
        <f t="shared" si="19"/>
        <v>1.2705500000000001</v>
      </c>
      <c r="E141" s="117">
        <f t="shared" si="19"/>
        <v>1.5791213729244191E-2</v>
      </c>
      <c r="F141" s="57">
        <f t="shared" si="20"/>
        <v>1.2705500000000001</v>
      </c>
      <c r="G141" s="57">
        <f t="shared" si="20"/>
        <v>1.5791213729244191E-2</v>
      </c>
      <c r="H141" s="57">
        <f t="shared" si="21"/>
        <v>1.6142973025000003</v>
      </c>
      <c r="I141" s="57">
        <f t="shared" si="22"/>
        <v>2.0510454376913754</v>
      </c>
      <c r="J141" s="57">
        <f t="shared" si="23"/>
        <v>2.605955780858777</v>
      </c>
      <c r="K141" s="57">
        <f t="shared" si="24"/>
        <v>2.006352660369121E-2</v>
      </c>
      <c r="L141" s="57">
        <f t="shared" si="25"/>
        <v>2.5491713726319868E-2</v>
      </c>
      <c r="M141" s="57">
        <f t="shared" ca="1" si="17"/>
        <v>1.644120210299568E-2</v>
      </c>
      <c r="N141" s="57">
        <f t="shared" ca="1" si="26"/>
        <v>4.22484886012105E-7</v>
      </c>
      <c r="O141" s="136">
        <f t="shared" ca="1" si="27"/>
        <v>3487.9497662841823</v>
      </c>
      <c r="P141" s="57">
        <f t="shared" ca="1" si="28"/>
        <v>122198.49838817336</v>
      </c>
      <c r="Q141" s="57">
        <f t="shared" ca="1" si="29"/>
        <v>115237.34686904275</v>
      </c>
      <c r="R141" s="16">
        <f t="shared" ca="1" si="18"/>
        <v>-6.4998837375148874E-4</v>
      </c>
    </row>
    <row r="142" spans="1:18" x14ac:dyDescent="0.2">
      <c r="A142" s="116">
        <v>12708.5</v>
      </c>
      <c r="B142" s="116">
        <v>1.5100427764991764E-2</v>
      </c>
      <c r="C142" s="116">
        <v>1</v>
      </c>
      <c r="D142" s="117">
        <f t="shared" si="19"/>
        <v>1.27085</v>
      </c>
      <c r="E142" s="117">
        <f t="shared" si="19"/>
        <v>1.5100427764991764E-2</v>
      </c>
      <c r="F142" s="57">
        <f t="shared" si="20"/>
        <v>1.27085</v>
      </c>
      <c r="G142" s="57">
        <f t="shared" si="20"/>
        <v>1.5100427764991764E-2</v>
      </c>
      <c r="H142" s="57">
        <f t="shared" si="21"/>
        <v>1.6150597225000001</v>
      </c>
      <c r="I142" s="57">
        <f t="shared" si="22"/>
        <v>2.052498648339125</v>
      </c>
      <c r="J142" s="57">
        <f t="shared" si="23"/>
        <v>2.608417907241777</v>
      </c>
      <c r="K142" s="57">
        <f t="shared" si="24"/>
        <v>1.9190378625139785E-2</v>
      </c>
      <c r="L142" s="57">
        <f t="shared" si="25"/>
        <v>2.4388092675758897E-2</v>
      </c>
      <c r="M142" s="57">
        <f t="shared" ca="1" si="17"/>
        <v>1.6447775695084883E-2</v>
      </c>
      <c r="N142" s="57">
        <f t="shared" ca="1" si="26"/>
        <v>1.8153464447262132E-6</v>
      </c>
      <c r="O142" s="136">
        <f t="shared" ca="1" si="27"/>
        <v>3503.4805346431231</v>
      </c>
      <c r="P142" s="57">
        <f t="shared" ca="1" si="28"/>
        <v>122630.15423838636</v>
      </c>
      <c r="Q142" s="57">
        <f t="shared" ca="1" si="29"/>
        <v>115576.73363230565</v>
      </c>
      <c r="R142" s="16">
        <f t="shared" ca="1" si="18"/>
        <v>-1.3473479300931193E-3</v>
      </c>
    </row>
    <row r="143" spans="1:18" x14ac:dyDescent="0.2">
      <c r="A143" s="116">
        <v>12708.5</v>
      </c>
      <c r="B143" s="116">
        <v>1.5500427769438829E-2</v>
      </c>
      <c r="C143" s="116">
        <v>1</v>
      </c>
      <c r="D143" s="117">
        <f t="shared" si="19"/>
        <v>1.27085</v>
      </c>
      <c r="E143" s="117">
        <f t="shared" si="19"/>
        <v>1.5500427769438829E-2</v>
      </c>
      <c r="F143" s="57">
        <f t="shared" si="20"/>
        <v>1.27085</v>
      </c>
      <c r="G143" s="57">
        <f t="shared" si="20"/>
        <v>1.5500427769438829E-2</v>
      </c>
      <c r="H143" s="57">
        <f t="shared" si="21"/>
        <v>1.6150597225000001</v>
      </c>
      <c r="I143" s="57">
        <f t="shared" si="22"/>
        <v>2.052498648339125</v>
      </c>
      <c r="J143" s="57">
        <f t="shared" si="23"/>
        <v>2.608417907241777</v>
      </c>
      <c r="K143" s="57">
        <f t="shared" si="24"/>
        <v>1.9698718630791336E-2</v>
      </c>
      <c r="L143" s="57">
        <f t="shared" si="25"/>
        <v>2.503411657194117E-2</v>
      </c>
      <c r="M143" s="57">
        <f t="shared" ca="1" si="17"/>
        <v>1.6447775695084883E-2</v>
      </c>
      <c r="N143" s="57">
        <f t="shared" ca="1" si="26"/>
        <v>8.9746809222588152E-7</v>
      </c>
      <c r="O143" s="136">
        <f t="shared" ca="1" si="27"/>
        <v>3503.4805346431231</v>
      </c>
      <c r="P143" s="57">
        <f t="shared" ca="1" si="28"/>
        <v>122630.15423838636</v>
      </c>
      <c r="Q143" s="57">
        <f t="shared" ca="1" si="29"/>
        <v>115576.73363230565</v>
      </c>
      <c r="R143" s="16">
        <f t="shared" ca="1" si="18"/>
        <v>-9.4734792564605402E-4</v>
      </c>
    </row>
    <row r="144" spans="1:18" x14ac:dyDescent="0.2">
      <c r="A144" s="116">
        <v>12791</v>
      </c>
      <c r="B144" s="116">
        <v>1.550381397100864E-2</v>
      </c>
      <c r="C144" s="116">
        <v>1</v>
      </c>
      <c r="D144" s="117">
        <f t="shared" si="19"/>
        <v>1.2790999999999999</v>
      </c>
      <c r="E144" s="117">
        <f t="shared" si="19"/>
        <v>1.550381397100864E-2</v>
      </c>
      <c r="F144" s="57">
        <f t="shared" si="20"/>
        <v>1.2790999999999999</v>
      </c>
      <c r="G144" s="57">
        <f t="shared" si="20"/>
        <v>1.550381397100864E-2</v>
      </c>
      <c r="H144" s="57">
        <f t="shared" si="21"/>
        <v>1.6360968099999997</v>
      </c>
      <c r="I144" s="57">
        <f t="shared" si="22"/>
        <v>2.0927314296709993</v>
      </c>
      <c r="J144" s="57">
        <f t="shared" si="23"/>
        <v>2.676812771692175</v>
      </c>
      <c r="K144" s="57">
        <f t="shared" si="24"/>
        <v>1.9830928450317149E-2</v>
      </c>
      <c r="L144" s="57">
        <f t="shared" si="25"/>
        <v>2.5365740580800662E-2</v>
      </c>
      <c r="M144" s="57">
        <f t="shared" ca="1" si="17"/>
        <v>1.6628997489423654E-2</v>
      </c>
      <c r="N144" s="57">
        <f t="shared" ca="1" si="26"/>
        <v>1.2660379501127905E-6</v>
      </c>
      <c r="O144" s="136">
        <f t="shared" ca="1" si="27"/>
        <v>3948.6604400643382</v>
      </c>
      <c r="P144" s="57">
        <f t="shared" ca="1" si="28"/>
        <v>134899.47691566547</v>
      </c>
      <c r="Q144" s="57">
        <f t="shared" ca="1" si="29"/>
        <v>125176.2382761818</v>
      </c>
      <c r="R144" s="16">
        <f t="shared" ca="1" si="18"/>
        <v>-1.1251835184150141E-3</v>
      </c>
    </row>
    <row r="145" spans="1:18" x14ac:dyDescent="0.2">
      <c r="A145" s="116">
        <v>14126.5</v>
      </c>
      <c r="B145" s="116">
        <v>1.8988932497450151E-2</v>
      </c>
      <c r="C145" s="116">
        <v>1</v>
      </c>
      <c r="D145" s="117">
        <f t="shared" si="19"/>
        <v>1.41265</v>
      </c>
      <c r="E145" s="117">
        <f t="shared" si="19"/>
        <v>1.8988932497450151E-2</v>
      </c>
      <c r="F145" s="57">
        <f t="shared" si="20"/>
        <v>1.41265</v>
      </c>
      <c r="G145" s="57">
        <f t="shared" si="20"/>
        <v>1.8988932497450151E-2</v>
      </c>
      <c r="H145" s="57">
        <f t="shared" si="21"/>
        <v>1.9955800225</v>
      </c>
      <c r="I145" s="57">
        <f t="shared" si="22"/>
        <v>2.819056118784625</v>
      </c>
      <c r="J145" s="57">
        <f t="shared" si="23"/>
        <v>3.9823396262011004</v>
      </c>
      <c r="K145" s="57">
        <f t="shared" si="24"/>
        <v>2.6824715492522955E-2</v>
      </c>
      <c r="L145" s="57">
        <f t="shared" si="25"/>
        <v>3.7893934340512553E-2</v>
      </c>
      <c r="M145" s="57">
        <f t="shared" ca="1" si="17"/>
        <v>1.9682872870951947E-2</v>
      </c>
      <c r="N145" s="57">
        <f t="shared" ca="1" si="26"/>
        <v>4.815532419758121E-7</v>
      </c>
      <c r="O145" s="136">
        <f t="shared" ca="1" si="27"/>
        <v>17330.92456702355</v>
      </c>
      <c r="P145" s="57">
        <f t="shared" ca="1" si="28"/>
        <v>463580.77269566787</v>
      </c>
      <c r="Q145" s="57">
        <f t="shared" ca="1" si="29"/>
        <v>365614.26003589568</v>
      </c>
      <c r="R145" s="16">
        <f t="shared" ca="1" si="18"/>
        <v>-6.9394037350179599E-4</v>
      </c>
    </row>
    <row r="146" spans="1:18" x14ac:dyDescent="0.2">
      <c r="A146" s="116"/>
      <c r="B146" s="116"/>
      <c r="C146" s="116"/>
      <c r="D146" s="117">
        <f t="shared" si="19"/>
        <v>0</v>
      </c>
      <c r="E146" s="117">
        <f t="shared" si="19"/>
        <v>0</v>
      </c>
      <c r="F146" s="57">
        <f t="shared" si="20"/>
        <v>0</v>
      </c>
      <c r="G146" s="57">
        <f t="shared" si="20"/>
        <v>0</v>
      </c>
      <c r="H146" s="57">
        <f t="shared" si="21"/>
        <v>0</v>
      </c>
      <c r="I146" s="57">
        <f t="shared" si="22"/>
        <v>0</v>
      </c>
      <c r="J146" s="57">
        <f t="shared" si="23"/>
        <v>0</v>
      </c>
      <c r="K146" s="57">
        <f t="shared" si="24"/>
        <v>0</v>
      </c>
      <c r="L146" s="57">
        <f t="shared" si="25"/>
        <v>0</v>
      </c>
      <c r="M146" s="57">
        <f t="shared" ca="1" si="17"/>
        <v>-1.1435869870329751E-3</v>
      </c>
      <c r="N146" s="57">
        <f t="shared" ca="1" si="26"/>
        <v>0</v>
      </c>
      <c r="O146" s="136">
        <f t="shared" ca="1" si="27"/>
        <v>0</v>
      </c>
      <c r="P146" s="57">
        <f t="shared" ca="1" si="28"/>
        <v>0</v>
      </c>
      <c r="Q146" s="57">
        <f t="shared" ca="1" si="29"/>
        <v>0</v>
      </c>
      <c r="R146" s="16">
        <f t="shared" ca="1" si="18"/>
        <v>1.1435869870329751E-3</v>
      </c>
    </row>
    <row r="147" spans="1:18" x14ac:dyDescent="0.2">
      <c r="A147" s="116"/>
      <c r="B147" s="116"/>
      <c r="C147" s="116"/>
      <c r="D147" s="117">
        <f t="shared" si="19"/>
        <v>0</v>
      </c>
      <c r="E147" s="117">
        <f t="shared" si="19"/>
        <v>0</v>
      </c>
      <c r="F147" s="57">
        <f t="shared" si="20"/>
        <v>0</v>
      </c>
      <c r="G147" s="57">
        <f t="shared" si="20"/>
        <v>0</v>
      </c>
      <c r="H147" s="57">
        <f t="shared" si="21"/>
        <v>0</v>
      </c>
      <c r="I147" s="57">
        <f t="shared" si="22"/>
        <v>0</v>
      </c>
      <c r="J147" s="57">
        <f t="shared" si="23"/>
        <v>0</v>
      </c>
      <c r="K147" s="57">
        <f t="shared" si="24"/>
        <v>0</v>
      </c>
      <c r="L147" s="57">
        <f t="shared" si="25"/>
        <v>0</v>
      </c>
      <c r="M147" s="57">
        <f t="shared" ref="M147:M210" ca="1" si="30">+E$4+E$5*D147+E$6*D147^2</f>
        <v>-1.1435869870329751E-3</v>
      </c>
      <c r="N147" s="57">
        <f t="shared" ca="1" si="26"/>
        <v>0</v>
      </c>
      <c r="O147" s="136">
        <f t="shared" ca="1" si="27"/>
        <v>0</v>
      </c>
      <c r="P147" s="57">
        <f t="shared" ca="1" si="28"/>
        <v>0</v>
      </c>
      <c r="Q147" s="57">
        <f t="shared" ca="1" si="29"/>
        <v>0</v>
      </c>
      <c r="R147" s="16">
        <f t="shared" ref="R147:R210" ca="1" si="31">+E147-M147</f>
        <v>1.1435869870329751E-3</v>
      </c>
    </row>
    <row r="148" spans="1:18" x14ac:dyDescent="0.2">
      <c r="A148" s="116"/>
      <c r="B148" s="116"/>
      <c r="C148" s="116"/>
      <c r="D148" s="117">
        <f t="shared" ref="D148:E211" si="32">A148/A$18</f>
        <v>0</v>
      </c>
      <c r="E148" s="117">
        <f t="shared" si="32"/>
        <v>0</v>
      </c>
      <c r="F148" s="57">
        <f t="shared" ref="F148:G211" si="33">$C148*D148</f>
        <v>0</v>
      </c>
      <c r="G148" s="57">
        <f t="shared" si="33"/>
        <v>0</v>
      </c>
      <c r="H148" s="57">
        <f t="shared" ref="H148:H211" si="34">C148*D148*D148</f>
        <v>0</v>
      </c>
      <c r="I148" s="57">
        <f t="shared" ref="I148:I211" si="35">C148*D148*D148*D148</f>
        <v>0</v>
      </c>
      <c r="J148" s="57">
        <f t="shared" ref="J148:J211" si="36">C148*D148*D148*D148*D148</f>
        <v>0</v>
      </c>
      <c r="K148" s="57">
        <f t="shared" ref="K148:K211" si="37">C148*E148*D148</f>
        <v>0</v>
      </c>
      <c r="L148" s="57">
        <f t="shared" ref="L148:L211" si="38">C148*E148*D148*D148</f>
        <v>0</v>
      </c>
      <c r="M148" s="57">
        <f t="shared" ca="1" si="30"/>
        <v>-1.1435869870329751E-3</v>
      </c>
      <c r="N148" s="57">
        <f t="shared" ref="N148:N211" ca="1" si="39">C148*(M148-E148)^2</f>
        <v>0</v>
      </c>
      <c r="O148" s="136">
        <f t="shared" ref="O148:O211" ca="1" si="40">(C148*O$1-O$2*F148+O$3*H148)^2</f>
        <v>0</v>
      </c>
      <c r="P148" s="57">
        <f t="shared" ref="P148:P211" ca="1" si="41">(-C148*O$2+O$4*F148-O$5*H148)^2</f>
        <v>0</v>
      </c>
      <c r="Q148" s="57">
        <f t="shared" ref="Q148:Q211" ca="1" si="42">+(C148*O$3-F148*O$5+H148*O$6)^2</f>
        <v>0</v>
      </c>
      <c r="R148" s="16">
        <f t="shared" ca="1" si="31"/>
        <v>1.1435869870329751E-3</v>
      </c>
    </row>
    <row r="149" spans="1:18" x14ac:dyDescent="0.2">
      <c r="A149" s="116"/>
      <c r="B149" s="116"/>
      <c r="C149" s="116"/>
      <c r="D149" s="117">
        <f t="shared" si="32"/>
        <v>0</v>
      </c>
      <c r="E149" s="117">
        <f t="shared" si="32"/>
        <v>0</v>
      </c>
      <c r="F149" s="57">
        <f t="shared" si="33"/>
        <v>0</v>
      </c>
      <c r="G149" s="57">
        <f t="shared" si="33"/>
        <v>0</v>
      </c>
      <c r="H149" s="57">
        <f t="shared" si="34"/>
        <v>0</v>
      </c>
      <c r="I149" s="57">
        <f t="shared" si="35"/>
        <v>0</v>
      </c>
      <c r="J149" s="57">
        <f t="shared" si="36"/>
        <v>0</v>
      </c>
      <c r="K149" s="57">
        <f t="shared" si="37"/>
        <v>0</v>
      </c>
      <c r="L149" s="57">
        <f t="shared" si="38"/>
        <v>0</v>
      </c>
      <c r="M149" s="57">
        <f t="shared" ca="1" si="30"/>
        <v>-1.1435869870329751E-3</v>
      </c>
      <c r="N149" s="57">
        <f t="shared" ca="1" si="39"/>
        <v>0</v>
      </c>
      <c r="O149" s="136">
        <f t="shared" ca="1" si="40"/>
        <v>0</v>
      </c>
      <c r="P149" s="57">
        <f t="shared" ca="1" si="41"/>
        <v>0</v>
      </c>
      <c r="Q149" s="57">
        <f t="shared" ca="1" si="42"/>
        <v>0</v>
      </c>
      <c r="R149" s="16">
        <f t="shared" ca="1" si="31"/>
        <v>1.1435869870329751E-3</v>
      </c>
    </row>
    <row r="150" spans="1:18" x14ac:dyDescent="0.2">
      <c r="A150" s="116"/>
      <c r="B150" s="116"/>
      <c r="C150" s="116"/>
      <c r="D150" s="117">
        <f t="shared" si="32"/>
        <v>0</v>
      </c>
      <c r="E150" s="117">
        <f t="shared" si="32"/>
        <v>0</v>
      </c>
      <c r="F150" s="57">
        <f t="shared" si="33"/>
        <v>0</v>
      </c>
      <c r="G150" s="57">
        <f t="shared" si="33"/>
        <v>0</v>
      </c>
      <c r="H150" s="57">
        <f t="shared" si="34"/>
        <v>0</v>
      </c>
      <c r="I150" s="57">
        <f t="shared" si="35"/>
        <v>0</v>
      </c>
      <c r="J150" s="57">
        <f t="shared" si="36"/>
        <v>0</v>
      </c>
      <c r="K150" s="57">
        <f t="shared" si="37"/>
        <v>0</v>
      </c>
      <c r="L150" s="57">
        <f t="shared" si="38"/>
        <v>0</v>
      </c>
      <c r="M150" s="57">
        <f t="shared" ca="1" si="30"/>
        <v>-1.1435869870329751E-3</v>
      </c>
      <c r="N150" s="57">
        <f t="shared" ca="1" si="39"/>
        <v>0</v>
      </c>
      <c r="O150" s="136">
        <f t="shared" ca="1" si="40"/>
        <v>0</v>
      </c>
      <c r="P150" s="57">
        <f t="shared" ca="1" si="41"/>
        <v>0</v>
      </c>
      <c r="Q150" s="57">
        <f t="shared" ca="1" si="42"/>
        <v>0</v>
      </c>
      <c r="R150" s="16">
        <f t="shared" ca="1" si="31"/>
        <v>1.1435869870329751E-3</v>
      </c>
    </row>
    <row r="151" spans="1:18" x14ac:dyDescent="0.2">
      <c r="A151" s="116"/>
      <c r="B151" s="116"/>
      <c r="C151" s="116"/>
      <c r="D151" s="117">
        <f t="shared" si="32"/>
        <v>0</v>
      </c>
      <c r="E151" s="117">
        <f t="shared" si="32"/>
        <v>0</v>
      </c>
      <c r="F151" s="57">
        <f t="shared" si="33"/>
        <v>0</v>
      </c>
      <c r="G151" s="57">
        <f t="shared" si="33"/>
        <v>0</v>
      </c>
      <c r="H151" s="57">
        <f t="shared" si="34"/>
        <v>0</v>
      </c>
      <c r="I151" s="57">
        <f t="shared" si="35"/>
        <v>0</v>
      </c>
      <c r="J151" s="57">
        <f t="shared" si="36"/>
        <v>0</v>
      </c>
      <c r="K151" s="57">
        <f t="shared" si="37"/>
        <v>0</v>
      </c>
      <c r="L151" s="57">
        <f t="shared" si="38"/>
        <v>0</v>
      </c>
      <c r="M151" s="57">
        <f t="shared" ca="1" si="30"/>
        <v>-1.1435869870329751E-3</v>
      </c>
      <c r="N151" s="57">
        <f t="shared" ca="1" si="39"/>
        <v>0</v>
      </c>
      <c r="O151" s="136">
        <f t="shared" ca="1" si="40"/>
        <v>0</v>
      </c>
      <c r="P151" s="57">
        <f t="shared" ca="1" si="41"/>
        <v>0</v>
      </c>
      <c r="Q151" s="57">
        <f t="shared" ca="1" si="42"/>
        <v>0</v>
      </c>
      <c r="R151" s="16">
        <f t="shared" ca="1" si="31"/>
        <v>1.1435869870329751E-3</v>
      </c>
    </row>
    <row r="152" spans="1:18" x14ac:dyDescent="0.2">
      <c r="A152" s="116"/>
      <c r="B152" s="116"/>
      <c r="C152" s="116"/>
      <c r="D152" s="117">
        <f t="shared" si="32"/>
        <v>0</v>
      </c>
      <c r="E152" s="117">
        <f t="shared" si="32"/>
        <v>0</v>
      </c>
      <c r="F152" s="57">
        <f t="shared" si="33"/>
        <v>0</v>
      </c>
      <c r="G152" s="57">
        <f t="shared" si="33"/>
        <v>0</v>
      </c>
      <c r="H152" s="57">
        <f t="shared" si="34"/>
        <v>0</v>
      </c>
      <c r="I152" s="57">
        <f t="shared" si="35"/>
        <v>0</v>
      </c>
      <c r="J152" s="57">
        <f t="shared" si="36"/>
        <v>0</v>
      </c>
      <c r="K152" s="57">
        <f t="shared" si="37"/>
        <v>0</v>
      </c>
      <c r="L152" s="57">
        <f t="shared" si="38"/>
        <v>0</v>
      </c>
      <c r="M152" s="57">
        <f t="shared" ca="1" si="30"/>
        <v>-1.1435869870329751E-3</v>
      </c>
      <c r="N152" s="57">
        <f t="shared" ca="1" si="39"/>
        <v>0</v>
      </c>
      <c r="O152" s="136">
        <f t="shared" ca="1" si="40"/>
        <v>0</v>
      </c>
      <c r="P152" s="57">
        <f t="shared" ca="1" si="41"/>
        <v>0</v>
      </c>
      <c r="Q152" s="57">
        <f t="shared" ca="1" si="42"/>
        <v>0</v>
      </c>
      <c r="R152" s="16">
        <f t="shared" ca="1" si="31"/>
        <v>1.1435869870329751E-3</v>
      </c>
    </row>
    <row r="153" spans="1:18" x14ac:dyDescent="0.2">
      <c r="A153" s="116"/>
      <c r="B153" s="116"/>
      <c r="C153" s="116"/>
      <c r="D153" s="117">
        <f t="shared" si="32"/>
        <v>0</v>
      </c>
      <c r="E153" s="117">
        <f t="shared" si="32"/>
        <v>0</v>
      </c>
      <c r="F153" s="57">
        <f t="shared" si="33"/>
        <v>0</v>
      </c>
      <c r="G153" s="57">
        <f t="shared" si="33"/>
        <v>0</v>
      </c>
      <c r="H153" s="57">
        <f t="shared" si="34"/>
        <v>0</v>
      </c>
      <c r="I153" s="57">
        <f t="shared" si="35"/>
        <v>0</v>
      </c>
      <c r="J153" s="57">
        <f t="shared" si="36"/>
        <v>0</v>
      </c>
      <c r="K153" s="57">
        <f t="shared" si="37"/>
        <v>0</v>
      </c>
      <c r="L153" s="57">
        <f t="shared" si="38"/>
        <v>0</v>
      </c>
      <c r="M153" s="57">
        <f t="shared" ca="1" si="30"/>
        <v>-1.1435869870329751E-3</v>
      </c>
      <c r="N153" s="57">
        <f t="shared" ca="1" si="39"/>
        <v>0</v>
      </c>
      <c r="O153" s="136">
        <f t="shared" ca="1" si="40"/>
        <v>0</v>
      </c>
      <c r="P153" s="57">
        <f t="shared" ca="1" si="41"/>
        <v>0</v>
      </c>
      <c r="Q153" s="57">
        <f t="shared" ca="1" si="42"/>
        <v>0</v>
      </c>
      <c r="R153" s="16">
        <f t="shared" ca="1" si="31"/>
        <v>1.1435869870329751E-3</v>
      </c>
    </row>
    <row r="154" spans="1:18" x14ac:dyDescent="0.2">
      <c r="A154" s="116"/>
      <c r="B154" s="116"/>
      <c r="C154" s="116"/>
      <c r="D154" s="117">
        <f t="shared" si="32"/>
        <v>0</v>
      </c>
      <c r="E154" s="117">
        <f t="shared" si="32"/>
        <v>0</v>
      </c>
      <c r="F154" s="57">
        <f t="shared" si="33"/>
        <v>0</v>
      </c>
      <c r="G154" s="57">
        <f t="shared" si="33"/>
        <v>0</v>
      </c>
      <c r="H154" s="57">
        <f t="shared" si="34"/>
        <v>0</v>
      </c>
      <c r="I154" s="57">
        <f t="shared" si="35"/>
        <v>0</v>
      </c>
      <c r="J154" s="57">
        <f t="shared" si="36"/>
        <v>0</v>
      </c>
      <c r="K154" s="57">
        <f t="shared" si="37"/>
        <v>0</v>
      </c>
      <c r="L154" s="57">
        <f t="shared" si="38"/>
        <v>0</v>
      </c>
      <c r="M154" s="57">
        <f t="shared" ca="1" si="30"/>
        <v>-1.1435869870329751E-3</v>
      </c>
      <c r="N154" s="57">
        <f t="shared" ca="1" si="39"/>
        <v>0</v>
      </c>
      <c r="O154" s="136">
        <f t="shared" ca="1" si="40"/>
        <v>0</v>
      </c>
      <c r="P154" s="57">
        <f t="shared" ca="1" si="41"/>
        <v>0</v>
      </c>
      <c r="Q154" s="57">
        <f t="shared" ca="1" si="42"/>
        <v>0</v>
      </c>
      <c r="R154" s="16">
        <f t="shared" ca="1" si="31"/>
        <v>1.1435869870329751E-3</v>
      </c>
    </row>
    <row r="155" spans="1:18" x14ac:dyDescent="0.2">
      <c r="A155" s="116"/>
      <c r="B155" s="116"/>
      <c r="C155" s="116"/>
      <c r="D155" s="117">
        <f t="shared" si="32"/>
        <v>0</v>
      </c>
      <c r="E155" s="117">
        <f t="shared" si="32"/>
        <v>0</v>
      </c>
      <c r="F155" s="57">
        <f t="shared" si="33"/>
        <v>0</v>
      </c>
      <c r="G155" s="57">
        <f t="shared" si="33"/>
        <v>0</v>
      </c>
      <c r="H155" s="57">
        <f t="shared" si="34"/>
        <v>0</v>
      </c>
      <c r="I155" s="57">
        <f t="shared" si="35"/>
        <v>0</v>
      </c>
      <c r="J155" s="57">
        <f t="shared" si="36"/>
        <v>0</v>
      </c>
      <c r="K155" s="57">
        <f t="shared" si="37"/>
        <v>0</v>
      </c>
      <c r="L155" s="57">
        <f t="shared" si="38"/>
        <v>0</v>
      </c>
      <c r="M155" s="57">
        <f t="shared" ca="1" si="30"/>
        <v>-1.1435869870329751E-3</v>
      </c>
      <c r="N155" s="57">
        <f t="shared" ca="1" si="39"/>
        <v>0</v>
      </c>
      <c r="O155" s="136">
        <f t="shared" ca="1" si="40"/>
        <v>0</v>
      </c>
      <c r="P155" s="57">
        <f t="shared" ca="1" si="41"/>
        <v>0</v>
      </c>
      <c r="Q155" s="57">
        <f t="shared" ca="1" si="42"/>
        <v>0</v>
      </c>
      <c r="R155" s="16">
        <f t="shared" ca="1" si="31"/>
        <v>1.1435869870329751E-3</v>
      </c>
    </row>
    <row r="156" spans="1:18" x14ac:dyDescent="0.2">
      <c r="A156" s="116"/>
      <c r="B156" s="116"/>
      <c r="C156" s="116"/>
      <c r="D156" s="117">
        <f t="shared" si="32"/>
        <v>0</v>
      </c>
      <c r="E156" s="117">
        <f t="shared" si="32"/>
        <v>0</v>
      </c>
      <c r="F156" s="57">
        <f t="shared" si="33"/>
        <v>0</v>
      </c>
      <c r="G156" s="57">
        <f t="shared" si="33"/>
        <v>0</v>
      </c>
      <c r="H156" s="57">
        <f t="shared" si="34"/>
        <v>0</v>
      </c>
      <c r="I156" s="57">
        <f t="shared" si="35"/>
        <v>0</v>
      </c>
      <c r="J156" s="57">
        <f t="shared" si="36"/>
        <v>0</v>
      </c>
      <c r="K156" s="57">
        <f t="shared" si="37"/>
        <v>0</v>
      </c>
      <c r="L156" s="57">
        <f t="shared" si="38"/>
        <v>0</v>
      </c>
      <c r="M156" s="57">
        <f t="shared" ca="1" si="30"/>
        <v>-1.1435869870329751E-3</v>
      </c>
      <c r="N156" s="57">
        <f t="shared" ca="1" si="39"/>
        <v>0</v>
      </c>
      <c r="O156" s="136">
        <f t="shared" ca="1" si="40"/>
        <v>0</v>
      </c>
      <c r="P156" s="57">
        <f t="shared" ca="1" si="41"/>
        <v>0</v>
      </c>
      <c r="Q156" s="57">
        <f t="shared" ca="1" si="42"/>
        <v>0</v>
      </c>
      <c r="R156" s="16">
        <f t="shared" ca="1" si="31"/>
        <v>1.1435869870329751E-3</v>
      </c>
    </row>
    <row r="157" spans="1:18" x14ac:dyDescent="0.2">
      <c r="A157" s="116"/>
      <c r="B157" s="116"/>
      <c r="C157" s="116"/>
      <c r="D157" s="117">
        <f t="shared" si="32"/>
        <v>0</v>
      </c>
      <c r="E157" s="117">
        <f t="shared" si="32"/>
        <v>0</v>
      </c>
      <c r="F157" s="57">
        <f t="shared" si="33"/>
        <v>0</v>
      </c>
      <c r="G157" s="57">
        <f t="shared" si="33"/>
        <v>0</v>
      </c>
      <c r="H157" s="57">
        <f t="shared" si="34"/>
        <v>0</v>
      </c>
      <c r="I157" s="57">
        <f t="shared" si="35"/>
        <v>0</v>
      </c>
      <c r="J157" s="57">
        <f t="shared" si="36"/>
        <v>0</v>
      </c>
      <c r="K157" s="57">
        <f t="shared" si="37"/>
        <v>0</v>
      </c>
      <c r="L157" s="57">
        <f t="shared" si="38"/>
        <v>0</v>
      </c>
      <c r="M157" s="57">
        <f t="shared" ca="1" si="30"/>
        <v>-1.1435869870329751E-3</v>
      </c>
      <c r="N157" s="57">
        <f t="shared" ca="1" si="39"/>
        <v>0</v>
      </c>
      <c r="O157" s="136">
        <f t="shared" ca="1" si="40"/>
        <v>0</v>
      </c>
      <c r="P157" s="57">
        <f t="shared" ca="1" si="41"/>
        <v>0</v>
      </c>
      <c r="Q157" s="57">
        <f t="shared" ca="1" si="42"/>
        <v>0</v>
      </c>
      <c r="R157" s="16">
        <f t="shared" ca="1" si="31"/>
        <v>1.1435869870329751E-3</v>
      </c>
    </row>
    <row r="158" spans="1:18" x14ac:dyDescent="0.2">
      <c r="A158" s="116"/>
      <c r="B158" s="116"/>
      <c r="C158" s="116"/>
      <c r="D158" s="117">
        <f t="shared" si="32"/>
        <v>0</v>
      </c>
      <c r="E158" s="117">
        <f t="shared" si="32"/>
        <v>0</v>
      </c>
      <c r="F158" s="57">
        <f t="shared" si="33"/>
        <v>0</v>
      </c>
      <c r="G158" s="57">
        <f t="shared" si="33"/>
        <v>0</v>
      </c>
      <c r="H158" s="57">
        <f t="shared" si="34"/>
        <v>0</v>
      </c>
      <c r="I158" s="57">
        <f t="shared" si="35"/>
        <v>0</v>
      </c>
      <c r="J158" s="57">
        <f t="shared" si="36"/>
        <v>0</v>
      </c>
      <c r="K158" s="57">
        <f t="shared" si="37"/>
        <v>0</v>
      </c>
      <c r="L158" s="57">
        <f t="shared" si="38"/>
        <v>0</v>
      </c>
      <c r="M158" s="57">
        <f t="shared" ca="1" si="30"/>
        <v>-1.1435869870329751E-3</v>
      </c>
      <c r="N158" s="57">
        <f t="shared" ca="1" si="39"/>
        <v>0</v>
      </c>
      <c r="O158" s="136">
        <f t="shared" ca="1" si="40"/>
        <v>0</v>
      </c>
      <c r="P158" s="57">
        <f t="shared" ca="1" si="41"/>
        <v>0</v>
      </c>
      <c r="Q158" s="57">
        <f t="shared" ca="1" si="42"/>
        <v>0</v>
      </c>
      <c r="R158" s="16">
        <f t="shared" ca="1" si="31"/>
        <v>1.1435869870329751E-3</v>
      </c>
    </row>
    <row r="159" spans="1:18" x14ac:dyDescent="0.2">
      <c r="A159" s="116"/>
      <c r="B159" s="116"/>
      <c r="C159" s="116"/>
      <c r="D159" s="117">
        <f t="shared" si="32"/>
        <v>0</v>
      </c>
      <c r="E159" s="117">
        <f t="shared" si="32"/>
        <v>0</v>
      </c>
      <c r="F159" s="57">
        <f t="shared" si="33"/>
        <v>0</v>
      </c>
      <c r="G159" s="57">
        <f t="shared" si="33"/>
        <v>0</v>
      </c>
      <c r="H159" s="57">
        <f t="shared" si="34"/>
        <v>0</v>
      </c>
      <c r="I159" s="57">
        <f t="shared" si="35"/>
        <v>0</v>
      </c>
      <c r="J159" s="57">
        <f t="shared" si="36"/>
        <v>0</v>
      </c>
      <c r="K159" s="57">
        <f t="shared" si="37"/>
        <v>0</v>
      </c>
      <c r="L159" s="57">
        <f t="shared" si="38"/>
        <v>0</v>
      </c>
      <c r="M159" s="57">
        <f t="shared" ca="1" si="30"/>
        <v>-1.1435869870329751E-3</v>
      </c>
      <c r="N159" s="57">
        <f t="shared" ca="1" si="39"/>
        <v>0</v>
      </c>
      <c r="O159" s="136">
        <f t="shared" ca="1" si="40"/>
        <v>0</v>
      </c>
      <c r="P159" s="57">
        <f t="shared" ca="1" si="41"/>
        <v>0</v>
      </c>
      <c r="Q159" s="57">
        <f t="shared" ca="1" si="42"/>
        <v>0</v>
      </c>
      <c r="R159" s="16">
        <f t="shared" ca="1" si="31"/>
        <v>1.1435869870329751E-3</v>
      </c>
    </row>
    <row r="160" spans="1:18" x14ac:dyDescent="0.2">
      <c r="A160" s="116"/>
      <c r="B160" s="116"/>
      <c r="C160" s="116"/>
      <c r="D160" s="117">
        <f t="shared" si="32"/>
        <v>0</v>
      </c>
      <c r="E160" s="117">
        <f t="shared" si="32"/>
        <v>0</v>
      </c>
      <c r="F160" s="57">
        <f t="shared" si="33"/>
        <v>0</v>
      </c>
      <c r="G160" s="57">
        <f t="shared" si="33"/>
        <v>0</v>
      </c>
      <c r="H160" s="57">
        <f t="shared" si="34"/>
        <v>0</v>
      </c>
      <c r="I160" s="57">
        <f t="shared" si="35"/>
        <v>0</v>
      </c>
      <c r="J160" s="57">
        <f t="shared" si="36"/>
        <v>0</v>
      </c>
      <c r="K160" s="57">
        <f t="shared" si="37"/>
        <v>0</v>
      </c>
      <c r="L160" s="57">
        <f t="shared" si="38"/>
        <v>0</v>
      </c>
      <c r="M160" s="57">
        <f t="shared" ca="1" si="30"/>
        <v>-1.1435869870329751E-3</v>
      </c>
      <c r="N160" s="57">
        <f t="shared" ca="1" si="39"/>
        <v>0</v>
      </c>
      <c r="O160" s="136">
        <f t="shared" ca="1" si="40"/>
        <v>0</v>
      </c>
      <c r="P160" s="57">
        <f t="shared" ca="1" si="41"/>
        <v>0</v>
      </c>
      <c r="Q160" s="57">
        <f t="shared" ca="1" si="42"/>
        <v>0</v>
      </c>
      <c r="R160" s="16">
        <f t="shared" ca="1" si="31"/>
        <v>1.1435869870329751E-3</v>
      </c>
    </row>
    <row r="161" spans="1:18" x14ac:dyDescent="0.2">
      <c r="A161" s="116"/>
      <c r="B161" s="116"/>
      <c r="C161" s="116"/>
      <c r="D161" s="117">
        <f t="shared" si="32"/>
        <v>0</v>
      </c>
      <c r="E161" s="117">
        <f t="shared" si="32"/>
        <v>0</v>
      </c>
      <c r="F161" s="57">
        <f t="shared" si="33"/>
        <v>0</v>
      </c>
      <c r="G161" s="57">
        <f t="shared" si="33"/>
        <v>0</v>
      </c>
      <c r="H161" s="57">
        <f t="shared" si="34"/>
        <v>0</v>
      </c>
      <c r="I161" s="57">
        <f t="shared" si="35"/>
        <v>0</v>
      </c>
      <c r="J161" s="57">
        <f t="shared" si="36"/>
        <v>0</v>
      </c>
      <c r="K161" s="57">
        <f t="shared" si="37"/>
        <v>0</v>
      </c>
      <c r="L161" s="57">
        <f t="shared" si="38"/>
        <v>0</v>
      </c>
      <c r="M161" s="57">
        <f t="shared" ca="1" si="30"/>
        <v>-1.1435869870329751E-3</v>
      </c>
      <c r="N161" s="57">
        <f t="shared" ca="1" si="39"/>
        <v>0</v>
      </c>
      <c r="O161" s="136">
        <f t="shared" ca="1" si="40"/>
        <v>0</v>
      </c>
      <c r="P161" s="57">
        <f t="shared" ca="1" si="41"/>
        <v>0</v>
      </c>
      <c r="Q161" s="57">
        <f t="shared" ca="1" si="42"/>
        <v>0</v>
      </c>
      <c r="R161" s="16">
        <f t="shared" ca="1" si="31"/>
        <v>1.1435869870329751E-3</v>
      </c>
    </row>
    <row r="162" spans="1:18" x14ac:dyDescent="0.2">
      <c r="A162" s="116"/>
      <c r="B162" s="116"/>
      <c r="C162" s="116"/>
      <c r="D162" s="117">
        <f t="shared" si="32"/>
        <v>0</v>
      </c>
      <c r="E162" s="117">
        <f t="shared" si="32"/>
        <v>0</v>
      </c>
      <c r="F162" s="57">
        <f t="shared" si="33"/>
        <v>0</v>
      </c>
      <c r="G162" s="57">
        <f t="shared" si="33"/>
        <v>0</v>
      </c>
      <c r="H162" s="57">
        <f t="shared" si="34"/>
        <v>0</v>
      </c>
      <c r="I162" s="57">
        <f t="shared" si="35"/>
        <v>0</v>
      </c>
      <c r="J162" s="57">
        <f t="shared" si="36"/>
        <v>0</v>
      </c>
      <c r="K162" s="57">
        <f t="shared" si="37"/>
        <v>0</v>
      </c>
      <c r="L162" s="57">
        <f t="shared" si="38"/>
        <v>0</v>
      </c>
      <c r="M162" s="57">
        <f t="shared" ca="1" si="30"/>
        <v>-1.1435869870329751E-3</v>
      </c>
      <c r="N162" s="57">
        <f t="shared" ca="1" si="39"/>
        <v>0</v>
      </c>
      <c r="O162" s="136">
        <f t="shared" ca="1" si="40"/>
        <v>0</v>
      </c>
      <c r="P162" s="57">
        <f t="shared" ca="1" si="41"/>
        <v>0</v>
      </c>
      <c r="Q162" s="57">
        <f t="shared" ca="1" si="42"/>
        <v>0</v>
      </c>
      <c r="R162" s="16">
        <f t="shared" ca="1" si="31"/>
        <v>1.1435869870329751E-3</v>
      </c>
    </row>
    <row r="163" spans="1:18" x14ac:dyDescent="0.2">
      <c r="A163" s="116"/>
      <c r="B163" s="116"/>
      <c r="C163" s="116"/>
      <c r="D163" s="117">
        <f t="shared" si="32"/>
        <v>0</v>
      </c>
      <c r="E163" s="117">
        <f t="shared" si="32"/>
        <v>0</v>
      </c>
      <c r="F163" s="57">
        <f t="shared" si="33"/>
        <v>0</v>
      </c>
      <c r="G163" s="57">
        <f t="shared" si="33"/>
        <v>0</v>
      </c>
      <c r="H163" s="57">
        <f t="shared" si="34"/>
        <v>0</v>
      </c>
      <c r="I163" s="57">
        <f t="shared" si="35"/>
        <v>0</v>
      </c>
      <c r="J163" s="57">
        <f t="shared" si="36"/>
        <v>0</v>
      </c>
      <c r="K163" s="57">
        <f t="shared" si="37"/>
        <v>0</v>
      </c>
      <c r="L163" s="57">
        <f t="shared" si="38"/>
        <v>0</v>
      </c>
      <c r="M163" s="57">
        <f t="shared" ca="1" si="30"/>
        <v>-1.1435869870329751E-3</v>
      </c>
      <c r="N163" s="57">
        <f t="shared" ca="1" si="39"/>
        <v>0</v>
      </c>
      <c r="O163" s="136">
        <f t="shared" ca="1" si="40"/>
        <v>0</v>
      </c>
      <c r="P163" s="57">
        <f t="shared" ca="1" si="41"/>
        <v>0</v>
      </c>
      <c r="Q163" s="57">
        <f t="shared" ca="1" si="42"/>
        <v>0</v>
      </c>
      <c r="R163" s="16">
        <f t="shared" ca="1" si="31"/>
        <v>1.1435869870329751E-3</v>
      </c>
    </row>
    <row r="164" spans="1:18" x14ac:dyDescent="0.2">
      <c r="A164" s="116"/>
      <c r="B164" s="116"/>
      <c r="C164" s="116"/>
      <c r="D164" s="117">
        <f t="shared" si="32"/>
        <v>0</v>
      </c>
      <c r="E164" s="117">
        <f t="shared" si="32"/>
        <v>0</v>
      </c>
      <c r="F164" s="57">
        <f t="shared" si="33"/>
        <v>0</v>
      </c>
      <c r="G164" s="57">
        <f t="shared" si="33"/>
        <v>0</v>
      </c>
      <c r="H164" s="57">
        <f t="shared" si="34"/>
        <v>0</v>
      </c>
      <c r="I164" s="57">
        <f t="shared" si="35"/>
        <v>0</v>
      </c>
      <c r="J164" s="57">
        <f t="shared" si="36"/>
        <v>0</v>
      </c>
      <c r="K164" s="57">
        <f t="shared" si="37"/>
        <v>0</v>
      </c>
      <c r="L164" s="57">
        <f t="shared" si="38"/>
        <v>0</v>
      </c>
      <c r="M164" s="57">
        <f t="shared" ca="1" si="30"/>
        <v>-1.1435869870329751E-3</v>
      </c>
      <c r="N164" s="57">
        <f t="shared" ca="1" si="39"/>
        <v>0</v>
      </c>
      <c r="O164" s="136">
        <f t="shared" ca="1" si="40"/>
        <v>0</v>
      </c>
      <c r="P164" s="57">
        <f t="shared" ca="1" si="41"/>
        <v>0</v>
      </c>
      <c r="Q164" s="57">
        <f t="shared" ca="1" si="42"/>
        <v>0</v>
      </c>
      <c r="R164" s="16">
        <f t="shared" ca="1" si="31"/>
        <v>1.1435869870329751E-3</v>
      </c>
    </row>
    <row r="165" spans="1:18" x14ac:dyDescent="0.2">
      <c r="A165" s="116"/>
      <c r="B165" s="116"/>
      <c r="C165" s="116"/>
      <c r="D165" s="117">
        <f t="shared" si="32"/>
        <v>0</v>
      </c>
      <c r="E165" s="117">
        <f t="shared" si="32"/>
        <v>0</v>
      </c>
      <c r="F165" s="57">
        <f t="shared" si="33"/>
        <v>0</v>
      </c>
      <c r="G165" s="57">
        <f t="shared" si="33"/>
        <v>0</v>
      </c>
      <c r="H165" s="57">
        <f t="shared" si="34"/>
        <v>0</v>
      </c>
      <c r="I165" s="57">
        <f t="shared" si="35"/>
        <v>0</v>
      </c>
      <c r="J165" s="57">
        <f t="shared" si="36"/>
        <v>0</v>
      </c>
      <c r="K165" s="57">
        <f t="shared" si="37"/>
        <v>0</v>
      </c>
      <c r="L165" s="57">
        <f t="shared" si="38"/>
        <v>0</v>
      </c>
      <c r="M165" s="57">
        <f t="shared" ca="1" si="30"/>
        <v>-1.1435869870329751E-3</v>
      </c>
      <c r="N165" s="57">
        <f t="shared" ca="1" si="39"/>
        <v>0</v>
      </c>
      <c r="O165" s="136">
        <f t="shared" ca="1" si="40"/>
        <v>0</v>
      </c>
      <c r="P165" s="57">
        <f t="shared" ca="1" si="41"/>
        <v>0</v>
      </c>
      <c r="Q165" s="57">
        <f t="shared" ca="1" si="42"/>
        <v>0</v>
      </c>
      <c r="R165" s="16">
        <f t="shared" ca="1" si="31"/>
        <v>1.1435869870329751E-3</v>
      </c>
    </row>
    <row r="166" spans="1:18" x14ac:dyDescent="0.2">
      <c r="A166" s="116"/>
      <c r="B166" s="116"/>
      <c r="C166" s="116"/>
      <c r="D166" s="117">
        <f t="shared" si="32"/>
        <v>0</v>
      </c>
      <c r="E166" s="117">
        <f t="shared" si="32"/>
        <v>0</v>
      </c>
      <c r="F166" s="57">
        <f t="shared" si="33"/>
        <v>0</v>
      </c>
      <c r="G166" s="57">
        <f t="shared" si="33"/>
        <v>0</v>
      </c>
      <c r="H166" s="57">
        <f t="shared" si="34"/>
        <v>0</v>
      </c>
      <c r="I166" s="57">
        <f t="shared" si="35"/>
        <v>0</v>
      </c>
      <c r="J166" s="57">
        <f t="shared" si="36"/>
        <v>0</v>
      </c>
      <c r="K166" s="57">
        <f t="shared" si="37"/>
        <v>0</v>
      </c>
      <c r="L166" s="57">
        <f t="shared" si="38"/>
        <v>0</v>
      </c>
      <c r="M166" s="57">
        <f t="shared" ca="1" si="30"/>
        <v>-1.1435869870329751E-3</v>
      </c>
      <c r="N166" s="57">
        <f t="shared" ca="1" si="39"/>
        <v>0</v>
      </c>
      <c r="O166" s="136">
        <f t="shared" ca="1" si="40"/>
        <v>0</v>
      </c>
      <c r="P166" s="57">
        <f t="shared" ca="1" si="41"/>
        <v>0</v>
      </c>
      <c r="Q166" s="57">
        <f t="shared" ca="1" si="42"/>
        <v>0</v>
      </c>
      <c r="R166" s="16">
        <f t="shared" ca="1" si="31"/>
        <v>1.1435869870329751E-3</v>
      </c>
    </row>
    <row r="167" spans="1:18" x14ac:dyDescent="0.2">
      <c r="A167" s="116"/>
      <c r="B167" s="116"/>
      <c r="C167" s="116"/>
      <c r="D167" s="117">
        <f t="shared" si="32"/>
        <v>0</v>
      </c>
      <c r="E167" s="117">
        <f t="shared" si="32"/>
        <v>0</v>
      </c>
      <c r="F167" s="57">
        <f t="shared" si="33"/>
        <v>0</v>
      </c>
      <c r="G167" s="57">
        <f t="shared" si="33"/>
        <v>0</v>
      </c>
      <c r="H167" s="57">
        <f t="shared" si="34"/>
        <v>0</v>
      </c>
      <c r="I167" s="57">
        <f t="shared" si="35"/>
        <v>0</v>
      </c>
      <c r="J167" s="57">
        <f t="shared" si="36"/>
        <v>0</v>
      </c>
      <c r="K167" s="57">
        <f t="shared" si="37"/>
        <v>0</v>
      </c>
      <c r="L167" s="57">
        <f t="shared" si="38"/>
        <v>0</v>
      </c>
      <c r="M167" s="57">
        <f t="shared" ca="1" si="30"/>
        <v>-1.1435869870329751E-3</v>
      </c>
      <c r="N167" s="57">
        <f t="shared" ca="1" si="39"/>
        <v>0</v>
      </c>
      <c r="O167" s="136">
        <f t="shared" ca="1" si="40"/>
        <v>0</v>
      </c>
      <c r="P167" s="57">
        <f t="shared" ca="1" si="41"/>
        <v>0</v>
      </c>
      <c r="Q167" s="57">
        <f t="shared" ca="1" si="42"/>
        <v>0</v>
      </c>
      <c r="R167" s="16">
        <f t="shared" ca="1" si="31"/>
        <v>1.1435869870329751E-3</v>
      </c>
    </row>
    <row r="168" spans="1:18" x14ac:dyDescent="0.2">
      <c r="A168" s="116"/>
      <c r="B168" s="116"/>
      <c r="C168" s="116"/>
      <c r="D168" s="117">
        <f t="shared" si="32"/>
        <v>0</v>
      </c>
      <c r="E168" s="117">
        <f t="shared" si="32"/>
        <v>0</v>
      </c>
      <c r="F168" s="57">
        <f t="shared" si="33"/>
        <v>0</v>
      </c>
      <c r="G168" s="57">
        <f t="shared" si="33"/>
        <v>0</v>
      </c>
      <c r="H168" s="57">
        <f t="shared" si="34"/>
        <v>0</v>
      </c>
      <c r="I168" s="57">
        <f t="shared" si="35"/>
        <v>0</v>
      </c>
      <c r="J168" s="57">
        <f t="shared" si="36"/>
        <v>0</v>
      </c>
      <c r="K168" s="57">
        <f t="shared" si="37"/>
        <v>0</v>
      </c>
      <c r="L168" s="57">
        <f t="shared" si="38"/>
        <v>0</v>
      </c>
      <c r="M168" s="57">
        <f t="shared" ca="1" si="30"/>
        <v>-1.1435869870329751E-3</v>
      </c>
      <c r="N168" s="57">
        <f t="shared" ca="1" si="39"/>
        <v>0</v>
      </c>
      <c r="O168" s="136">
        <f t="shared" ca="1" si="40"/>
        <v>0</v>
      </c>
      <c r="P168" s="57">
        <f t="shared" ca="1" si="41"/>
        <v>0</v>
      </c>
      <c r="Q168" s="57">
        <f t="shared" ca="1" si="42"/>
        <v>0</v>
      </c>
      <c r="R168" s="16">
        <f t="shared" ca="1" si="31"/>
        <v>1.1435869870329751E-3</v>
      </c>
    </row>
    <row r="169" spans="1:18" x14ac:dyDescent="0.2">
      <c r="A169" s="116"/>
      <c r="B169" s="116"/>
      <c r="C169" s="116"/>
      <c r="D169" s="117">
        <f t="shared" si="32"/>
        <v>0</v>
      </c>
      <c r="E169" s="117">
        <f t="shared" si="32"/>
        <v>0</v>
      </c>
      <c r="F169" s="57">
        <f t="shared" si="33"/>
        <v>0</v>
      </c>
      <c r="G169" s="57">
        <f t="shared" si="33"/>
        <v>0</v>
      </c>
      <c r="H169" s="57">
        <f t="shared" si="34"/>
        <v>0</v>
      </c>
      <c r="I169" s="57">
        <f t="shared" si="35"/>
        <v>0</v>
      </c>
      <c r="J169" s="57">
        <f t="shared" si="36"/>
        <v>0</v>
      </c>
      <c r="K169" s="57">
        <f t="shared" si="37"/>
        <v>0</v>
      </c>
      <c r="L169" s="57">
        <f t="shared" si="38"/>
        <v>0</v>
      </c>
      <c r="M169" s="57">
        <f t="shared" ca="1" si="30"/>
        <v>-1.1435869870329751E-3</v>
      </c>
      <c r="N169" s="57">
        <f t="shared" ca="1" si="39"/>
        <v>0</v>
      </c>
      <c r="O169" s="136">
        <f t="shared" ca="1" si="40"/>
        <v>0</v>
      </c>
      <c r="P169" s="57">
        <f t="shared" ca="1" si="41"/>
        <v>0</v>
      </c>
      <c r="Q169" s="57">
        <f t="shared" ca="1" si="42"/>
        <v>0</v>
      </c>
      <c r="R169" s="16">
        <f t="shared" ca="1" si="31"/>
        <v>1.1435869870329751E-3</v>
      </c>
    </row>
    <row r="170" spans="1:18" x14ac:dyDescent="0.2">
      <c r="A170" s="116"/>
      <c r="B170" s="116"/>
      <c r="C170" s="116"/>
      <c r="D170" s="117">
        <f t="shared" si="32"/>
        <v>0</v>
      </c>
      <c r="E170" s="117">
        <f t="shared" si="32"/>
        <v>0</v>
      </c>
      <c r="F170" s="57">
        <f t="shared" si="33"/>
        <v>0</v>
      </c>
      <c r="G170" s="57">
        <f t="shared" si="33"/>
        <v>0</v>
      </c>
      <c r="H170" s="57">
        <f t="shared" si="34"/>
        <v>0</v>
      </c>
      <c r="I170" s="57">
        <f t="shared" si="35"/>
        <v>0</v>
      </c>
      <c r="J170" s="57">
        <f t="shared" si="36"/>
        <v>0</v>
      </c>
      <c r="K170" s="57">
        <f t="shared" si="37"/>
        <v>0</v>
      </c>
      <c r="L170" s="57">
        <f t="shared" si="38"/>
        <v>0</v>
      </c>
      <c r="M170" s="57">
        <f t="shared" ca="1" si="30"/>
        <v>-1.1435869870329751E-3</v>
      </c>
      <c r="N170" s="57">
        <f t="shared" ca="1" si="39"/>
        <v>0</v>
      </c>
      <c r="O170" s="136">
        <f t="shared" ca="1" si="40"/>
        <v>0</v>
      </c>
      <c r="P170" s="57">
        <f t="shared" ca="1" si="41"/>
        <v>0</v>
      </c>
      <c r="Q170" s="57">
        <f t="shared" ca="1" si="42"/>
        <v>0</v>
      </c>
      <c r="R170" s="16">
        <f t="shared" ca="1" si="31"/>
        <v>1.1435869870329751E-3</v>
      </c>
    </row>
    <row r="171" spans="1:18" x14ac:dyDescent="0.2">
      <c r="A171" s="116"/>
      <c r="B171" s="116"/>
      <c r="C171" s="116"/>
      <c r="D171" s="117">
        <f t="shared" si="32"/>
        <v>0</v>
      </c>
      <c r="E171" s="117">
        <f t="shared" si="32"/>
        <v>0</v>
      </c>
      <c r="F171" s="57">
        <f t="shared" si="33"/>
        <v>0</v>
      </c>
      <c r="G171" s="57">
        <f t="shared" si="33"/>
        <v>0</v>
      </c>
      <c r="H171" s="57">
        <f t="shared" si="34"/>
        <v>0</v>
      </c>
      <c r="I171" s="57">
        <f t="shared" si="35"/>
        <v>0</v>
      </c>
      <c r="J171" s="57">
        <f t="shared" si="36"/>
        <v>0</v>
      </c>
      <c r="K171" s="57">
        <f t="shared" si="37"/>
        <v>0</v>
      </c>
      <c r="L171" s="57">
        <f t="shared" si="38"/>
        <v>0</v>
      </c>
      <c r="M171" s="57">
        <f t="shared" ca="1" si="30"/>
        <v>-1.1435869870329751E-3</v>
      </c>
      <c r="N171" s="57">
        <f t="shared" ca="1" si="39"/>
        <v>0</v>
      </c>
      <c r="O171" s="136">
        <f t="shared" ca="1" si="40"/>
        <v>0</v>
      </c>
      <c r="P171" s="57">
        <f t="shared" ca="1" si="41"/>
        <v>0</v>
      </c>
      <c r="Q171" s="57">
        <f t="shared" ca="1" si="42"/>
        <v>0</v>
      </c>
      <c r="R171" s="16">
        <f t="shared" ca="1" si="31"/>
        <v>1.1435869870329751E-3</v>
      </c>
    </row>
    <row r="172" spans="1:18" x14ac:dyDescent="0.2">
      <c r="A172" s="116"/>
      <c r="B172" s="116"/>
      <c r="C172" s="116"/>
      <c r="D172" s="117">
        <f t="shared" si="32"/>
        <v>0</v>
      </c>
      <c r="E172" s="117">
        <f t="shared" si="32"/>
        <v>0</v>
      </c>
      <c r="F172" s="57">
        <f t="shared" si="33"/>
        <v>0</v>
      </c>
      <c r="G172" s="57">
        <f t="shared" si="33"/>
        <v>0</v>
      </c>
      <c r="H172" s="57">
        <f t="shared" si="34"/>
        <v>0</v>
      </c>
      <c r="I172" s="57">
        <f t="shared" si="35"/>
        <v>0</v>
      </c>
      <c r="J172" s="57">
        <f t="shared" si="36"/>
        <v>0</v>
      </c>
      <c r="K172" s="57">
        <f t="shared" si="37"/>
        <v>0</v>
      </c>
      <c r="L172" s="57">
        <f t="shared" si="38"/>
        <v>0</v>
      </c>
      <c r="M172" s="57">
        <f t="shared" ca="1" si="30"/>
        <v>-1.1435869870329751E-3</v>
      </c>
      <c r="N172" s="57">
        <f t="shared" ca="1" si="39"/>
        <v>0</v>
      </c>
      <c r="O172" s="136">
        <f t="shared" ca="1" si="40"/>
        <v>0</v>
      </c>
      <c r="P172" s="57">
        <f t="shared" ca="1" si="41"/>
        <v>0</v>
      </c>
      <c r="Q172" s="57">
        <f t="shared" ca="1" si="42"/>
        <v>0</v>
      </c>
      <c r="R172" s="16">
        <f t="shared" ca="1" si="31"/>
        <v>1.1435869870329751E-3</v>
      </c>
    </row>
    <row r="173" spans="1:18" x14ac:dyDescent="0.2">
      <c r="A173" s="116"/>
      <c r="B173" s="116"/>
      <c r="C173" s="116"/>
      <c r="D173" s="117">
        <f t="shared" si="32"/>
        <v>0</v>
      </c>
      <c r="E173" s="117">
        <f t="shared" si="32"/>
        <v>0</v>
      </c>
      <c r="F173" s="57">
        <f t="shared" si="33"/>
        <v>0</v>
      </c>
      <c r="G173" s="57">
        <f t="shared" si="33"/>
        <v>0</v>
      </c>
      <c r="H173" s="57">
        <f t="shared" si="34"/>
        <v>0</v>
      </c>
      <c r="I173" s="57">
        <f t="shared" si="35"/>
        <v>0</v>
      </c>
      <c r="J173" s="57">
        <f t="shared" si="36"/>
        <v>0</v>
      </c>
      <c r="K173" s="57">
        <f t="shared" si="37"/>
        <v>0</v>
      </c>
      <c r="L173" s="57">
        <f t="shared" si="38"/>
        <v>0</v>
      </c>
      <c r="M173" s="57">
        <f t="shared" ca="1" si="30"/>
        <v>-1.1435869870329751E-3</v>
      </c>
      <c r="N173" s="57">
        <f t="shared" ca="1" si="39"/>
        <v>0</v>
      </c>
      <c r="O173" s="136">
        <f t="shared" ca="1" si="40"/>
        <v>0</v>
      </c>
      <c r="P173" s="57">
        <f t="shared" ca="1" si="41"/>
        <v>0</v>
      </c>
      <c r="Q173" s="57">
        <f t="shared" ca="1" si="42"/>
        <v>0</v>
      </c>
      <c r="R173" s="16">
        <f t="shared" ca="1" si="31"/>
        <v>1.1435869870329751E-3</v>
      </c>
    </row>
    <row r="174" spans="1:18" x14ac:dyDescent="0.2">
      <c r="A174" s="116"/>
      <c r="B174" s="116"/>
      <c r="C174" s="116"/>
      <c r="D174" s="117">
        <f t="shared" si="32"/>
        <v>0</v>
      </c>
      <c r="E174" s="117">
        <f t="shared" si="32"/>
        <v>0</v>
      </c>
      <c r="F174" s="57">
        <f t="shared" si="33"/>
        <v>0</v>
      </c>
      <c r="G174" s="57">
        <f t="shared" si="33"/>
        <v>0</v>
      </c>
      <c r="H174" s="57">
        <f t="shared" si="34"/>
        <v>0</v>
      </c>
      <c r="I174" s="57">
        <f t="shared" si="35"/>
        <v>0</v>
      </c>
      <c r="J174" s="57">
        <f t="shared" si="36"/>
        <v>0</v>
      </c>
      <c r="K174" s="57">
        <f t="shared" si="37"/>
        <v>0</v>
      </c>
      <c r="L174" s="57">
        <f t="shared" si="38"/>
        <v>0</v>
      </c>
      <c r="M174" s="57">
        <f t="shared" ca="1" si="30"/>
        <v>-1.1435869870329751E-3</v>
      </c>
      <c r="N174" s="57">
        <f t="shared" ca="1" si="39"/>
        <v>0</v>
      </c>
      <c r="O174" s="136">
        <f t="shared" ca="1" si="40"/>
        <v>0</v>
      </c>
      <c r="P174" s="57">
        <f t="shared" ca="1" si="41"/>
        <v>0</v>
      </c>
      <c r="Q174" s="57">
        <f t="shared" ca="1" si="42"/>
        <v>0</v>
      </c>
      <c r="R174" s="16">
        <f t="shared" ca="1" si="31"/>
        <v>1.1435869870329751E-3</v>
      </c>
    </row>
    <row r="175" spans="1:18" x14ac:dyDescent="0.2">
      <c r="A175" s="116"/>
      <c r="B175" s="116"/>
      <c r="C175" s="116"/>
      <c r="D175" s="117">
        <f t="shared" si="32"/>
        <v>0</v>
      </c>
      <c r="E175" s="117">
        <f t="shared" si="32"/>
        <v>0</v>
      </c>
      <c r="F175" s="57">
        <f t="shared" si="33"/>
        <v>0</v>
      </c>
      <c r="G175" s="57">
        <f t="shared" si="33"/>
        <v>0</v>
      </c>
      <c r="H175" s="57">
        <f t="shared" si="34"/>
        <v>0</v>
      </c>
      <c r="I175" s="57">
        <f t="shared" si="35"/>
        <v>0</v>
      </c>
      <c r="J175" s="57">
        <f t="shared" si="36"/>
        <v>0</v>
      </c>
      <c r="K175" s="57">
        <f t="shared" si="37"/>
        <v>0</v>
      </c>
      <c r="L175" s="57">
        <f t="shared" si="38"/>
        <v>0</v>
      </c>
      <c r="M175" s="57">
        <f t="shared" ca="1" si="30"/>
        <v>-1.1435869870329751E-3</v>
      </c>
      <c r="N175" s="57">
        <f t="shared" ca="1" si="39"/>
        <v>0</v>
      </c>
      <c r="O175" s="136">
        <f t="shared" ca="1" si="40"/>
        <v>0</v>
      </c>
      <c r="P175" s="57">
        <f t="shared" ca="1" si="41"/>
        <v>0</v>
      </c>
      <c r="Q175" s="57">
        <f t="shared" ca="1" si="42"/>
        <v>0</v>
      </c>
      <c r="R175" s="16">
        <f t="shared" ca="1" si="31"/>
        <v>1.1435869870329751E-3</v>
      </c>
    </row>
    <row r="176" spans="1:18" x14ac:dyDescent="0.2">
      <c r="A176" s="116"/>
      <c r="B176" s="116"/>
      <c r="C176" s="116"/>
      <c r="D176" s="117">
        <f t="shared" si="32"/>
        <v>0</v>
      </c>
      <c r="E176" s="117">
        <f t="shared" si="32"/>
        <v>0</v>
      </c>
      <c r="F176" s="57">
        <f t="shared" si="33"/>
        <v>0</v>
      </c>
      <c r="G176" s="57">
        <f t="shared" si="33"/>
        <v>0</v>
      </c>
      <c r="H176" s="57">
        <f t="shared" si="34"/>
        <v>0</v>
      </c>
      <c r="I176" s="57">
        <f t="shared" si="35"/>
        <v>0</v>
      </c>
      <c r="J176" s="57">
        <f t="shared" si="36"/>
        <v>0</v>
      </c>
      <c r="K176" s="57">
        <f t="shared" si="37"/>
        <v>0</v>
      </c>
      <c r="L176" s="57">
        <f t="shared" si="38"/>
        <v>0</v>
      </c>
      <c r="M176" s="57">
        <f t="shared" ca="1" si="30"/>
        <v>-1.1435869870329751E-3</v>
      </c>
      <c r="N176" s="57">
        <f t="shared" ca="1" si="39"/>
        <v>0</v>
      </c>
      <c r="O176" s="136">
        <f t="shared" ca="1" si="40"/>
        <v>0</v>
      </c>
      <c r="P176" s="57">
        <f t="shared" ca="1" si="41"/>
        <v>0</v>
      </c>
      <c r="Q176" s="57">
        <f t="shared" ca="1" si="42"/>
        <v>0</v>
      </c>
      <c r="R176" s="16">
        <f t="shared" ca="1" si="31"/>
        <v>1.1435869870329751E-3</v>
      </c>
    </row>
    <row r="177" spans="1:18" x14ac:dyDescent="0.2">
      <c r="A177" s="116"/>
      <c r="B177" s="116"/>
      <c r="C177" s="116"/>
      <c r="D177" s="117">
        <f t="shared" si="32"/>
        <v>0</v>
      </c>
      <c r="E177" s="117">
        <f t="shared" si="32"/>
        <v>0</v>
      </c>
      <c r="F177" s="57">
        <f t="shared" si="33"/>
        <v>0</v>
      </c>
      <c r="G177" s="57">
        <f t="shared" si="33"/>
        <v>0</v>
      </c>
      <c r="H177" s="57">
        <f t="shared" si="34"/>
        <v>0</v>
      </c>
      <c r="I177" s="57">
        <f t="shared" si="35"/>
        <v>0</v>
      </c>
      <c r="J177" s="57">
        <f t="shared" si="36"/>
        <v>0</v>
      </c>
      <c r="K177" s="57">
        <f t="shared" si="37"/>
        <v>0</v>
      </c>
      <c r="L177" s="57">
        <f t="shared" si="38"/>
        <v>0</v>
      </c>
      <c r="M177" s="57">
        <f t="shared" ca="1" si="30"/>
        <v>-1.1435869870329751E-3</v>
      </c>
      <c r="N177" s="57">
        <f t="shared" ca="1" si="39"/>
        <v>0</v>
      </c>
      <c r="O177" s="136">
        <f t="shared" ca="1" si="40"/>
        <v>0</v>
      </c>
      <c r="P177" s="57">
        <f t="shared" ca="1" si="41"/>
        <v>0</v>
      </c>
      <c r="Q177" s="57">
        <f t="shared" ca="1" si="42"/>
        <v>0</v>
      </c>
      <c r="R177" s="16">
        <f t="shared" ca="1" si="31"/>
        <v>1.1435869870329751E-3</v>
      </c>
    </row>
    <row r="178" spans="1:18" x14ac:dyDescent="0.2">
      <c r="A178" s="116"/>
      <c r="B178" s="116"/>
      <c r="C178" s="116"/>
      <c r="D178" s="117">
        <f t="shared" si="32"/>
        <v>0</v>
      </c>
      <c r="E178" s="117">
        <f t="shared" si="32"/>
        <v>0</v>
      </c>
      <c r="F178" s="57">
        <f t="shared" si="33"/>
        <v>0</v>
      </c>
      <c r="G178" s="57">
        <f t="shared" si="33"/>
        <v>0</v>
      </c>
      <c r="H178" s="57">
        <f t="shared" si="34"/>
        <v>0</v>
      </c>
      <c r="I178" s="57">
        <f t="shared" si="35"/>
        <v>0</v>
      </c>
      <c r="J178" s="57">
        <f t="shared" si="36"/>
        <v>0</v>
      </c>
      <c r="K178" s="57">
        <f t="shared" si="37"/>
        <v>0</v>
      </c>
      <c r="L178" s="57">
        <f t="shared" si="38"/>
        <v>0</v>
      </c>
      <c r="M178" s="57">
        <f t="shared" ca="1" si="30"/>
        <v>-1.1435869870329751E-3</v>
      </c>
      <c r="N178" s="57">
        <f t="shared" ca="1" si="39"/>
        <v>0</v>
      </c>
      <c r="O178" s="136">
        <f t="shared" ca="1" si="40"/>
        <v>0</v>
      </c>
      <c r="P178" s="57">
        <f t="shared" ca="1" si="41"/>
        <v>0</v>
      </c>
      <c r="Q178" s="57">
        <f t="shared" ca="1" si="42"/>
        <v>0</v>
      </c>
      <c r="R178" s="16">
        <f t="shared" ca="1" si="31"/>
        <v>1.1435869870329751E-3</v>
      </c>
    </row>
    <row r="179" spans="1:18" x14ac:dyDescent="0.2">
      <c r="A179" s="116"/>
      <c r="B179" s="116"/>
      <c r="C179" s="116"/>
      <c r="D179" s="117">
        <f t="shared" si="32"/>
        <v>0</v>
      </c>
      <c r="E179" s="117">
        <f t="shared" si="32"/>
        <v>0</v>
      </c>
      <c r="F179" s="57">
        <f t="shared" si="33"/>
        <v>0</v>
      </c>
      <c r="G179" s="57">
        <f t="shared" si="33"/>
        <v>0</v>
      </c>
      <c r="H179" s="57">
        <f t="shared" si="34"/>
        <v>0</v>
      </c>
      <c r="I179" s="57">
        <f t="shared" si="35"/>
        <v>0</v>
      </c>
      <c r="J179" s="57">
        <f t="shared" si="36"/>
        <v>0</v>
      </c>
      <c r="K179" s="57">
        <f t="shared" si="37"/>
        <v>0</v>
      </c>
      <c r="L179" s="57">
        <f t="shared" si="38"/>
        <v>0</v>
      </c>
      <c r="M179" s="57">
        <f t="shared" ca="1" si="30"/>
        <v>-1.1435869870329751E-3</v>
      </c>
      <c r="N179" s="57">
        <f t="shared" ca="1" si="39"/>
        <v>0</v>
      </c>
      <c r="O179" s="136">
        <f t="shared" ca="1" si="40"/>
        <v>0</v>
      </c>
      <c r="P179" s="57">
        <f t="shared" ca="1" si="41"/>
        <v>0</v>
      </c>
      <c r="Q179" s="57">
        <f t="shared" ca="1" si="42"/>
        <v>0</v>
      </c>
      <c r="R179" s="16">
        <f t="shared" ca="1" si="31"/>
        <v>1.1435869870329751E-3</v>
      </c>
    </row>
    <row r="180" spans="1:18" x14ac:dyDescent="0.2">
      <c r="A180" s="116"/>
      <c r="B180" s="116"/>
      <c r="C180" s="116"/>
      <c r="D180" s="117">
        <f t="shared" si="32"/>
        <v>0</v>
      </c>
      <c r="E180" s="117">
        <f t="shared" si="32"/>
        <v>0</v>
      </c>
      <c r="F180" s="57">
        <f t="shared" si="33"/>
        <v>0</v>
      </c>
      <c r="G180" s="57">
        <f t="shared" si="33"/>
        <v>0</v>
      </c>
      <c r="H180" s="57">
        <f t="shared" si="34"/>
        <v>0</v>
      </c>
      <c r="I180" s="57">
        <f t="shared" si="35"/>
        <v>0</v>
      </c>
      <c r="J180" s="57">
        <f t="shared" si="36"/>
        <v>0</v>
      </c>
      <c r="K180" s="57">
        <f t="shared" si="37"/>
        <v>0</v>
      </c>
      <c r="L180" s="57">
        <f t="shared" si="38"/>
        <v>0</v>
      </c>
      <c r="M180" s="57">
        <f t="shared" ca="1" si="30"/>
        <v>-1.1435869870329751E-3</v>
      </c>
      <c r="N180" s="57">
        <f t="shared" ca="1" si="39"/>
        <v>0</v>
      </c>
      <c r="O180" s="136">
        <f t="shared" ca="1" si="40"/>
        <v>0</v>
      </c>
      <c r="P180" s="57">
        <f t="shared" ca="1" si="41"/>
        <v>0</v>
      </c>
      <c r="Q180" s="57">
        <f t="shared" ca="1" si="42"/>
        <v>0</v>
      </c>
      <c r="R180" s="16">
        <f t="shared" ca="1" si="31"/>
        <v>1.1435869870329751E-3</v>
      </c>
    </row>
    <row r="181" spans="1:18" x14ac:dyDescent="0.2">
      <c r="A181" s="116"/>
      <c r="B181" s="116"/>
      <c r="C181" s="116"/>
      <c r="D181" s="117">
        <f t="shared" si="32"/>
        <v>0</v>
      </c>
      <c r="E181" s="117">
        <f t="shared" si="32"/>
        <v>0</v>
      </c>
      <c r="F181" s="57">
        <f t="shared" si="33"/>
        <v>0</v>
      </c>
      <c r="G181" s="57">
        <f t="shared" si="33"/>
        <v>0</v>
      </c>
      <c r="H181" s="57">
        <f t="shared" si="34"/>
        <v>0</v>
      </c>
      <c r="I181" s="57">
        <f t="shared" si="35"/>
        <v>0</v>
      </c>
      <c r="J181" s="57">
        <f t="shared" si="36"/>
        <v>0</v>
      </c>
      <c r="K181" s="57">
        <f t="shared" si="37"/>
        <v>0</v>
      </c>
      <c r="L181" s="57">
        <f t="shared" si="38"/>
        <v>0</v>
      </c>
      <c r="M181" s="57">
        <f t="shared" ca="1" si="30"/>
        <v>-1.1435869870329751E-3</v>
      </c>
      <c r="N181" s="57">
        <f t="shared" ca="1" si="39"/>
        <v>0</v>
      </c>
      <c r="O181" s="136">
        <f t="shared" ca="1" si="40"/>
        <v>0</v>
      </c>
      <c r="P181" s="57">
        <f t="shared" ca="1" si="41"/>
        <v>0</v>
      </c>
      <c r="Q181" s="57">
        <f t="shared" ca="1" si="42"/>
        <v>0</v>
      </c>
      <c r="R181" s="16">
        <f t="shared" ca="1" si="31"/>
        <v>1.1435869870329751E-3</v>
      </c>
    </row>
    <row r="182" spans="1:18" x14ac:dyDescent="0.2">
      <c r="A182" s="116"/>
      <c r="B182" s="116"/>
      <c r="C182" s="116"/>
      <c r="D182" s="117">
        <f t="shared" si="32"/>
        <v>0</v>
      </c>
      <c r="E182" s="117">
        <f t="shared" si="32"/>
        <v>0</v>
      </c>
      <c r="F182" s="57">
        <f t="shared" si="33"/>
        <v>0</v>
      </c>
      <c r="G182" s="57">
        <f t="shared" si="33"/>
        <v>0</v>
      </c>
      <c r="H182" s="57">
        <f t="shared" si="34"/>
        <v>0</v>
      </c>
      <c r="I182" s="57">
        <f t="shared" si="35"/>
        <v>0</v>
      </c>
      <c r="J182" s="57">
        <f t="shared" si="36"/>
        <v>0</v>
      </c>
      <c r="K182" s="57">
        <f t="shared" si="37"/>
        <v>0</v>
      </c>
      <c r="L182" s="57">
        <f t="shared" si="38"/>
        <v>0</v>
      </c>
      <c r="M182" s="57">
        <f t="shared" ca="1" si="30"/>
        <v>-1.1435869870329751E-3</v>
      </c>
      <c r="N182" s="57">
        <f t="shared" ca="1" si="39"/>
        <v>0</v>
      </c>
      <c r="O182" s="136">
        <f t="shared" ca="1" si="40"/>
        <v>0</v>
      </c>
      <c r="P182" s="57">
        <f t="shared" ca="1" si="41"/>
        <v>0</v>
      </c>
      <c r="Q182" s="57">
        <f t="shared" ca="1" si="42"/>
        <v>0</v>
      </c>
      <c r="R182" s="16">
        <f t="shared" ca="1" si="31"/>
        <v>1.1435869870329751E-3</v>
      </c>
    </row>
    <row r="183" spans="1:18" x14ac:dyDescent="0.2">
      <c r="A183" s="116"/>
      <c r="B183" s="116"/>
      <c r="C183" s="116"/>
      <c r="D183" s="117">
        <f t="shared" si="32"/>
        <v>0</v>
      </c>
      <c r="E183" s="117">
        <f t="shared" si="32"/>
        <v>0</v>
      </c>
      <c r="F183" s="57">
        <f t="shared" si="33"/>
        <v>0</v>
      </c>
      <c r="G183" s="57">
        <f t="shared" si="33"/>
        <v>0</v>
      </c>
      <c r="H183" s="57">
        <f t="shared" si="34"/>
        <v>0</v>
      </c>
      <c r="I183" s="57">
        <f t="shared" si="35"/>
        <v>0</v>
      </c>
      <c r="J183" s="57">
        <f t="shared" si="36"/>
        <v>0</v>
      </c>
      <c r="K183" s="57">
        <f t="shared" si="37"/>
        <v>0</v>
      </c>
      <c r="L183" s="57">
        <f t="shared" si="38"/>
        <v>0</v>
      </c>
      <c r="M183" s="57">
        <f t="shared" ca="1" si="30"/>
        <v>-1.1435869870329751E-3</v>
      </c>
      <c r="N183" s="57">
        <f t="shared" ca="1" si="39"/>
        <v>0</v>
      </c>
      <c r="O183" s="136">
        <f t="shared" ca="1" si="40"/>
        <v>0</v>
      </c>
      <c r="P183" s="57">
        <f t="shared" ca="1" si="41"/>
        <v>0</v>
      </c>
      <c r="Q183" s="57">
        <f t="shared" ca="1" si="42"/>
        <v>0</v>
      </c>
      <c r="R183" s="16">
        <f t="shared" ca="1" si="31"/>
        <v>1.1435869870329751E-3</v>
      </c>
    </row>
    <row r="184" spans="1:18" x14ac:dyDescent="0.2">
      <c r="A184" s="116"/>
      <c r="B184" s="116"/>
      <c r="C184" s="116"/>
      <c r="D184" s="117">
        <f t="shared" si="32"/>
        <v>0</v>
      </c>
      <c r="E184" s="117">
        <f t="shared" si="32"/>
        <v>0</v>
      </c>
      <c r="F184" s="57">
        <f t="shared" si="33"/>
        <v>0</v>
      </c>
      <c r="G184" s="57">
        <f t="shared" si="33"/>
        <v>0</v>
      </c>
      <c r="H184" s="57">
        <f t="shared" si="34"/>
        <v>0</v>
      </c>
      <c r="I184" s="57">
        <f t="shared" si="35"/>
        <v>0</v>
      </c>
      <c r="J184" s="57">
        <f t="shared" si="36"/>
        <v>0</v>
      </c>
      <c r="K184" s="57">
        <f t="shared" si="37"/>
        <v>0</v>
      </c>
      <c r="L184" s="57">
        <f t="shared" si="38"/>
        <v>0</v>
      </c>
      <c r="M184" s="57">
        <f t="shared" ca="1" si="30"/>
        <v>-1.1435869870329751E-3</v>
      </c>
      <c r="N184" s="57">
        <f t="shared" ca="1" si="39"/>
        <v>0</v>
      </c>
      <c r="O184" s="136">
        <f t="shared" ca="1" si="40"/>
        <v>0</v>
      </c>
      <c r="P184" s="57">
        <f t="shared" ca="1" si="41"/>
        <v>0</v>
      </c>
      <c r="Q184" s="57">
        <f t="shared" ca="1" si="42"/>
        <v>0</v>
      </c>
      <c r="R184" s="16">
        <f t="shared" ca="1" si="31"/>
        <v>1.1435869870329751E-3</v>
      </c>
    </row>
    <row r="185" spans="1:18" x14ac:dyDescent="0.2">
      <c r="A185" s="116"/>
      <c r="B185" s="116"/>
      <c r="C185" s="116"/>
      <c r="D185" s="117">
        <f t="shared" si="32"/>
        <v>0</v>
      </c>
      <c r="E185" s="117">
        <f t="shared" si="32"/>
        <v>0</v>
      </c>
      <c r="F185" s="57">
        <f t="shared" si="33"/>
        <v>0</v>
      </c>
      <c r="G185" s="57">
        <f t="shared" si="33"/>
        <v>0</v>
      </c>
      <c r="H185" s="57">
        <f t="shared" si="34"/>
        <v>0</v>
      </c>
      <c r="I185" s="57">
        <f t="shared" si="35"/>
        <v>0</v>
      </c>
      <c r="J185" s="57">
        <f t="shared" si="36"/>
        <v>0</v>
      </c>
      <c r="K185" s="57">
        <f t="shared" si="37"/>
        <v>0</v>
      </c>
      <c r="L185" s="57">
        <f t="shared" si="38"/>
        <v>0</v>
      </c>
      <c r="M185" s="57">
        <f t="shared" ca="1" si="30"/>
        <v>-1.1435869870329751E-3</v>
      </c>
      <c r="N185" s="57">
        <f t="shared" ca="1" si="39"/>
        <v>0</v>
      </c>
      <c r="O185" s="136">
        <f t="shared" ca="1" si="40"/>
        <v>0</v>
      </c>
      <c r="P185" s="57">
        <f t="shared" ca="1" si="41"/>
        <v>0</v>
      </c>
      <c r="Q185" s="57">
        <f t="shared" ca="1" si="42"/>
        <v>0</v>
      </c>
      <c r="R185" s="16">
        <f t="shared" ca="1" si="31"/>
        <v>1.1435869870329751E-3</v>
      </c>
    </row>
    <row r="186" spans="1:18" x14ac:dyDescent="0.2">
      <c r="A186" s="116"/>
      <c r="B186" s="116"/>
      <c r="C186" s="116"/>
      <c r="D186" s="117">
        <f t="shared" si="32"/>
        <v>0</v>
      </c>
      <c r="E186" s="117">
        <f t="shared" si="32"/>
        <v>0</v>
      </c>
      <c r="F186" s="57">
        <f t="shared" si="33"/>
        <v>0</v>
      </c>
      <c r="G186" s="57">
        <f t="shared" si="33"/>
        <v>0</v>
      </c>
      <c r="H186" s="57">
        <f t="shared" si="34"/>
        <v>0</v>
      </c>
      <c r="I186" s="57">
        <f t="shared" si="35"/>
        <v>0</v>
      </c>
      <c r="J186" s="57">
        <f t="shared" si="36"/>
        <v>0</v>
      </c>
      <c r="K186" s="57">
        <f t="shared" si="37"/>
        <v>0</v>
      </c>
      <c r="L186" s="57">
        <f t="shared" si="38"/>
        <v>0</v>
      </c>
      <c r="M186" s="57">
        <f t="shared" ca="1" si="30"/>
        <v>-1.1435869870329751E-3</v>
      </c>
      <c r="N186" s="57">
        <f t="shared" ca="1" si="39"/>
        <v>0</v>
      </c>
      <c r="O186" s="136">
        <f t="shared" ca="1" si="40"/>
        <v>0</v>
      </c>
      <c r="P186" s="57">
        <f t="shared" ca="1" si="41"/>
        <v>0</v>
      </c>
      <c r="Q186" s="57">
        <f t="shared" ca="1" si="42"/>
        <v>0</v>
      </c>
      <c r="R186" s="16">
        <f t="shared" ca="1" si="31"/>
        <v>1.1435869870329751E-3</v>
      </c>
    </row>
    <row r="187" spans="1:18" x14ac:dyDescent="0.2">
      <c r="A187" s="116"/>
      <c r="B187" s="116"/>
      <c r="C187" s="116"/>
      <c r="D187" s="117">
        <f t="shared" si="32"/>
        <v>0</v>
      </c>
      <c r="E187" s="117">
        <f t="shared" si="32"/>
        <v>0</v>
      </c>
      <c r="F187" s="57">
        <f t="shared" si="33"/>
        <v>0</v>
      </c>
      <c r="G187" s="57">
        <f t="shared" si="33"/>
        <v>0</v>
      </c>
      <c r="H187" s="57">
        <f t="shared" si="34"/>
        <v>0</v>
      </c>
      <c r="I187" s="57">
        <f t="shared" si="35"/>
        <v>0</v>
      </c>
      <c r="J187" s="57">
        <f t="shared" si="36"/>
        <v>0</v>
      </c>
      <c r="K187" s="57">
        <f t="shared" si="37"/>
        <v>0</v>
      </c>
      <c r="L187" s="57">
        <f t="shared" si="38"/>
        <v>0</v>
      </c>
      <c r="M187" s="57">
        <f t="shared" ca="1" si="30"/>
        <v>-1.1435869870329751E-3</v>
      </c>
      <c r="N187" s="57">
        <f t="shared" ca="1" si="39"/>
        <v>0</v>
      </c>
      <c r="O187" s="136">
        <f t="shared" ca="1" si="40"/>
        <v>0</v>
      </c>
      <c r="P187" s="57">
        <f t="shared" ca="1" si="41"/>
        <v>0</v>
      </c>
      <c r="Q187" s="57">
        <f t="shared" ca="1" si="42"/>
        <v>0</v>
      </c>
      <c r="R187" s="16">
        <f t="shared" ca="1" si="31"/>
        <v>1.1435869870329751E-3</v>
      </c>
    </row>
    <row r="188" spans="1:18" x14ac:dyDescent="0.2">
      <c r="A188" s="116"/>
      <c r="B188" s="116"/>
      <c r="C188" s="116"/>
      <c r="D188" s="117">
        <f t="shared" si="32"/>
        <v>0</v>
      </c>
      <c r="E188" s="117">
        <f t="shared" si="32"/>
        <v>0</v>
      </c>
      <c r="F188" s="57">
        <f t="shared" si="33"/>
        <v>0</v>
      </c>
      <c r="G188" s="57">
        <f t="shared" si="33"/>
        <v>0</v>
      </c>
      <c r="H188" s="57">
        <f t="shared" si="34"/>
        <v>0</v>
      </c>
      <c r="I188" s="57">
        <f t="shared" si="35"/>
        <v>0</v>
      </c>
      <c r="J188" s="57">
        <f t="shared" si="36"/>
        <v>0</v>
      </c>
      <c r="K188" s="57">
        <f t="shared" si="37"/>
        <v>0</v>
      </c>
      <c r="L188" s="57">
        <f t="shared" si="38"/>
        <v>0</v>
      </c>
      <c r="M188" s="57">
        <f t="shared" ca="1" si="30"/>
        <v>-1.1435869870329751E-3</v>
      </c>
      <c r="N188" s="57">
        <f t="shared" ca="1" si="39"/>
        <v>0</v>
      </c>
      <c r="O188" s="136">
        <f t="shared" ca="1" si="40"/>
        <v>0</v>
      </c>
      <c r="P188" s="57">
        <f t="shared" ca="1" si="41"/>
        <v>0</v>
      </c>
      <c r="Q188" s="57">
        <f t="shared" ca="1" si="42"/>
        <v>0</v>
      </c>
      <c r="R188" s="16">
        <f t="shared" ca="1" si="31"/>
        <v>1.1435869870329751E-3</v>
      </c>
    </row>
    <row r="189" spans="1:18" x14ac:dyDescent="0.2">
      <c r="A189" s="116"/>
      <c r="B189" s="116"/>
      <c r="C189" s="116"/>
      <c r="D189" s="117">
        <f t="shared" si="32"/>
        <v>0</v>
      </c>
      <c r="E189" s="117">
        <f t="shared" si="32"/>
        <v>0</v>
      </c>
      <c r="F189" s="57">
        <f t="shared" si="33"/>
        <v>0</v>
      </c>
      <c r="G189" s="57">
        <f t="shared" si="33"/>
        <v>0</v>
      </c>
      <c r="H189" s="57">
        <f t="shared" si="34"/>
        <v>0</v>
      </c>
      <c r="I189" s="57">
        <f t="shared" si="35"/>
        <v>0</v>
      </c>
      <c r="J189" s="57">
        <f t="shared" si="36"/>
        <v>0</v>
      </c>
      <c r="K189" s="57">
        <f t="shared" si="37"/>
        <v>0</v>
      </c>
      <c r="L189" s="57">
        <f t="shared" si="38"/>
        <v>0</v>
      </c>
      <c r="M189" s="57">
        <f t="shared" ca="1" si="30"/>
        <v>-1.1435869870329751E-3</v>
      </c>
      <c r="N189" s="57">
        <f t="shared" ca="1" si="39"/>
        <v>0</v>
      </c>
      <c r="O189" s="136">
        <f t="shared" ca="1" si="40"/>
        <v>0</v>
      </c>
      <c r="P189" s="57">
        <f t="shared" ca="1" si="41"/>
        <v>0</v>
      </c>
      <c r="Q189" s="57">
        <f t="shared" ca="1" si="42"/>
        <v>0</v>
      </c>
      <c r="R189" s="16">
        <f t="shared" ca="1" si="31"/>
        <v>1.1435869870329751E-3</v>
      </c>
    </row>
    <row r="190" spans="1:18" x14ac:dyDescent="0.2">
      <c r="A190" s="116"/>
      <c r="B190" s="116"/>
      <c r="C190" s="116"/>
      <c r="D190" s="117">
        <f t="shared" si="32"/>
        <v>0</v>
      </c>
      <c r="E190" s="117">
        <f t="shared" si="32"/>
        <v>0</v>
      </c>
      <c r="F190" s="57">
        <f t="shared" si="33"/>
        <v>0</v>
      </c>
      <c r="G190" s="57">
        <f t="shared" si="33"/>
        <v>0</v>
      </c>
      <c r="H190" s="57">
        <f t="shared" si="34"/>
        <v>0</v>
      </c>
      <c r="I190" s="57">
        <f t="shared" si="35"/>
        <v>0</v>
      </c>
      <c r="J190" s="57">
        <f t="shared" si="36"/>
        <v>0</v>
      </c>
      <c r="K190" s="57">
        <f t="shared" si="37"/>
        <v>0</v>
      </c>
      <c r="L190" s="57">
        <f t="shared" si="38"/>
        <v>0</v>
      </c>
      <c r="M190" s="57">
        <f t="shared" ca="1" si="30"/>
        <v>-1.1435869870329751E-3</v>
      </c>
      <c r="N190" s="57">
        <f t="shared" ca="1" si="39"/>
        <v>0</v>
      </c>
      <c r="O190" s="136">
        <f t="shared" ca="1" si="40"/>
        <v>0</v>
      </c>
      <c r="P190" s="57">
        <f t="shared" ca="1" si="41"/>
        <v>0</v>
      </c>
      <c r="Q190" s="57">
        <f t="shared" ca="1" si="42"/>
        <v>0</v>
      </c>
      <c r="R190" s="16">
        <f t="shared" ca="1" si="31"/>
        <v>1.1435869870329751E-3</v>
      </c>
    </row>
    <row r="191" spans="1:18" x14ac:dyDescent="0.2">
      <c r="A191" s="116"/>
      <c r="B191" s="116"/>
      <c r="C191" s="116"/>
      <c r="D191" s="117">
        <f t="shared" si="32"/>
        <v>0</v>
      </c>
      <c r="E191" s="117">
        <f t="shared" si="32"/>
        <v>0</v>
      </c>
      <c r="F191" s="57">
        <f t="shared" si="33"/>
        <v>0</v>
      </c>
      <c r="G191" s="57">
        <f t="shared" si="33"/>
        <v>0</v>
      </c>
      <c r="H191" s="57">
        <f t="shared" si="34"/>
        <v>0</v>
      </c>
      <c r="I191" s="57">
        <f t="shared" si="35"/>
        <v>0</v>
      </c>
      <c r="J191" s="57">
        <f t="shared" si="36"/>
        <v>0</v>
      </c>
      <c r="K191" s="57">
        <f t="shared" si="37"/>
        <v>0</v>
      </c>
      <c r="L191" s="57">
        <f t="shared" si="38"/>
        <v>0</v>
      </c>
      <c r="M191" s="57">
        <f t="shared" ca="1" si="30"/>
        <v>-1.1435869870329751E-3</v>
      </c>
      <c r="N191" s="57">
        <f t="shared" ca="1" si="39"/>
        <v>0</v>
      </c>
      <c r="O191" s="136">
        <f t="shared" ca="1" si="40"/>
        <v>0</v>
      </c>
      <c r="P191" s="57">
        <f t="shared" ca="1" si="41"/>
        <v>0</v>
      </c>
      <c r="Q191" s="57">
        <f t="shared" ca="1" si="42"/>
        <v>0</v>
      </c>
      <c r="R191" s="16">
        <f t="shared" ca="1" si="31"/>
        <v>1.1435869870329751E-3</v>
      </c>
    </row>
    <row r="192" spans="1:18" x14ac:dyDescent="0.2">
      <c r="A192" s="116"/>
      <c r="B192" s="116"/>
      <c r="C192" s="116"/>
      <c r="D192" s="117">
        <f t="shared" si="32"/>
        <v>0</v>
      </c>
      <c r="E192" s="117">
        <f t="shared" si="32"/>
        <v>0</v>
      </c>
      <c r="F192" s="57">
        <f t="shared" si="33"/>
        <v>0</v>
      </c>
      <c r="G192" s="57">
        <f t="shared" si="33"/>
        <v>0</v>
      </c>
      <c r="H192" s="57">
        <f t="shared" si="34"/>
        <v>0</v>
      </c>
      <c r="I192" s="57">
        <f t="shared" si="35"/>
        <v>0</v>
      </c>
      <c r="J192" s="57">
        <f t="shared" si="36"/>
        <v>0</v>
      </c>
      <c r="K192" s="57">
        <f t="shared" si="37"/>
        <v>0</v>
      </c>
      <c r="L192" s="57">
        <f t="shared" si="38"/>
        <v>0</v>
      </c>
      <c r="M192" s="57">
        <f t="shared" ca="1" si="30"/>
        <v>-1.1435869870329751E-3</v>
      </c>
      <c r="N192" s="57">
        <f t="shared" ca="1" si="39"/>
        <v>0</v>
      </c>
      <c r="O192" s="136">
        <f t="shared" ca="1" si="40"/>
        <v>0</v>
      </c>
      <c r="P192" s="57">
        <f t="shared" ca="1" si="41"/>
        <v>0</v>
      </c>
      <c r="Q192" s="57">
        <f t="shared" ca="1" si="42"/>
        <v>0</v>
      </c>
      <c r="R192" s="16">
        <f t="shared" ca="1" si="31"/>
        <v>1.1435869870329751E-3</v>
      </c>
    </row>
    <row r="193" spans="1:18" x14ac:dyDescent="0.2">
      <c r="A193" s="116"/>
      <c r="B193" s="116"/>
      <c r="C193" s="116"/>
      <c r="D193" s="117">
        <f t="shared" si="32"/>
        <v>0</v>
      </c>
      <c r="E193" s="117">
        <f t="shared" si="32"/>
        <v>0</v>
      </c>
      <c r="F193" s="57">
        <f t="shared" si="33"/>
        <v>0</v>
      </c>
      <c r="G193" s="57">
        <f t="shared" si="33"/>
        <v>0</v>
      </c>
      <c r="H193" s="57">
        <f t="shared" si="34"/>
        <v>0</v>
      </c>
      <c r="I193" s="57">
        <f t="shared" si="35"/>
        <v>0</v>
      </c>
      <c r="J193" s="57">
        <f t="shared" si="36"/>
        <v>0</v>
      </c>
      <c r="K193" s="57">
        <f t="shared" si="37"/>
        <v>0</v>
      </c>
      <c r="L193" s="57">
        <f t="shared" si="38"/>
        <v>0</v>
      </c>
      <c r="M193" s="57">
        <f t="shared" ca="1" si="30"/>
        <v>-1.1435869870329751E-3</v>
      </c>
      <c r="N193" s="57">
        <f t="shared" ca="1" si="39"/>
        <v>0</v>
      </c>
      <c r="O193" s="136">
        <f t="shared" ca="1" si="40"/>
        <v>0</v>
      </c>
      <c r="P193" s="57">
        <f t="shared" ca="1" si="41"/>
        <v>0</v>
      </c>
      <c r="Q193" s="57">
        <f t="shared" ca="1" si="42"/>
        <v>0</v>
      </c>
      <c r="R193" s="16">
        <f t="shared" ca="1" si="31"/>
        <v>1.1435869870329751E-3</v>
      </c>
    </row>
    <row r="194" spans="1:18" x14ac:dyDescent="0.2">
      <c r="A194" s="116"/>
      <c r="B194" s="116"/>
      <c r="C194" s="116"/>
      <c r="D194" s="117">
        <f t="shared" si="32"/>
        <v>0</v>
      </c>
      <c r="E194" s="117">
        <f t="shared" si="32"/>
        <v>0</v>
      </c>
      <c r="F194" s="57">
        <f t="shared" si="33"/>
        <v>0</v>
      </c>
      <c r="G194" s="57">
        <f t="shared" si="33"/>
        <v>0</v>
      </c>
      <c r="H194" s="57">
        <f t="shared" si="34"/>
        <v>0</v>
      </c>
      <c r="I194" s="57">
        <f t="shared" si="35"/>
        <v>0</v>
      </c>
      <c r="J194" s="57">
        <f t="shared" si="36"/>
        <v>0</v>
      </c>
      <c r="K194" s="57">
        <f t="shared" si="37"/>
        <v>0</v>
      </c>
      <c r="L194" s="57">
        <f t="shared" si="38"/>
        <v>0</v>
      </c>
      <c r="M194" s="57">
        <f t="shared" ca="1" si="30"/>
        <v>-1.1435869870329751E-3</v>
      </c>
      <c r="N194" s="57">
        <f t="shared" ca="1" si="39"/>
        <v>0</v>
      </c>
      <c r="O194" s="136">
        <f t="shared" ca="1" si="40"/>
        <v>0</v>
      </c>
      <c r="P194" s="57">
        <f t="shared" ca="1" si="41"/>
        <v>0</v>
      </c>
      <c r="Q194" s="57">
        <f t="shared" ca="1" si="42"/>
        <v>0</v>
      </c>
      <c r="R194" s="16">
        <f t="shared" ca="1" si="31"/>
        <v>1.1435869870329751E-3</v>
      </c>
    </row>
    <row r="195" spans="1:18" x14ac:dyDescent="0.2">
      <c r="A195" s="116"/>
      <c r="B195" s="116"/>
      <c r="C195" s="116"/>
      <c r="D195" s="117">
        <f t="shared" si="32"/>
        <v>0</v>
      </c>
      <c r="E195" s="117">
        <f t="shared" si="32"/>
        <v>0</v>
      </c>
      <c r="F195" s="57">
        <f t="shared" si="33"/>
        <v>0</v>
      </c>
      <c r="G195" s="57">
        <f t="shared" si="33"/>
        <v>0</v>
      </c>
      <c r="H195" s="57">
        <f t="shared" si="34"/>
        <v>0</v>
      </c>
      <c r="I195" s="57">
        <f t="shared" si="35"/>
        <v>0</v>
      </c>
      <c r="J195" s="57">
        <f t="shared" si="36"/>
        <v>0</v>
      </c>
      <c r="K195" s="57">
        <f t="shared" si="37"/>
        <v>0</v>
      </c>
      <c r="L195" s="57">
        <f t="shared" si="38"/>
        <v>0</v>
      </c>
      <c r="M195" s="57">
        <f t="shared" ca="1" si="30"/>
        <v>-1.1435869870329751E-3</v>
      </c>
      <c r="N195" s="57">
        <f t="shared" ca="1" si="39"/>
        <v>0</v>
      </c>
      <c r="O195" s="136">
        <f t="shared" ca="1" si="40"/>
        <v>0</v>
      </c>
      <c r="P195" s="57">
        <f t="shared" ca="1" si="41"/>
        <v>0</v>
      </c>
      <c r="Q195" s="57">
        <f t="shared" ca="1" si="42"/>
        <v>0</v>
      </c>
      <c r="R195" s="16">
        <f t="shared" ca="1" si="31"/>
        <v>1.1435869870329751E-3</v>
      </c>
    </row>
    <row r="196" spans="1:18" x14ac:dyDescent="0.2">
      <c r="A196" s="116"/>
      <c r="B196" s="116"/>
      <c r="C196" s="116"/>
      <c r="D196" s="117">
        <f t="shared" si="32"/>
        <v>0</v>
      </c>
      <c r="E196" s="117">
        <f t="shared" si="32"/>
        <v>0</v>
      </c>
      <c r="F196" s="57">
        <f t="shared" si="33"/>
        <v>0</v>
      </c>
      <c r="G196" s="57">
        <f t="shared" si="33"/>
        <v>0</v>
      </c>
      <c r="H196" s="57">
        <f t="shared" si="34"/>
        <v>0</v>
      </c>
      <c r="I196" s="57">
        <f t="shared" si="35"/>
        <v>0</v>
      </c>
      <c r="J196" s="57">
        <f t="shared" si="36"/>
        <v>0</v>
      </c>
      <c r="K196" s="57">
        <f t="shared" si="37"/>
        <v>0</v>
      </c>
      <c r="L196" s="57">
        <f t="shared" si="38"/>
        <v>0</v>
      </c>
      <c r="M196" s="57">
        <f t="shared" ca="1" si="30"/>
        <v>-1.1435869870329751E-3</v>
      </c>
      <c r="N196" s="57">
        <f t="shared" ca="1" si="39"/>
        <v>0</v>
      </c>
      <c r="O196" s="136">
        <f t="shared" ca="1" si="40"/>
        <v>0</v>
      </c>
      <c r="P196" s="57">
        <f t="shared" ca="1" si="41"/>
        <v>0</v>
      </c>
      <c r="Q196" s="57">
        <f t="shared" ca="1" si="42"/>
        <v>0</v>
      </c>
      <c r="R196" s="16">
        <f t="shared" ca="1" si="31"/>
        <v>1.1435869870329751E-3</v>
      </c>
    </row>
    <row r="197" spans="1:18" x14ac:dyDescent="0.2">
      <c r="A197" s="116"/>
      <c r="B197" s="116"/>
      <c r="C197" s="116"/>
      <c r="D197" s="117">
        <f t="shared" si="32"/>
        <v>0</v>
      </c>
      <c r="E197" s="117">
        <f t="shared" si="32"/>
        <v>0</v>
      </c>
      <c r="F197" s="57">
        <f t="shared" si="33"/>
        <v>0</v>
      </c>
      <c r="G197" s="57">
        <f t="shared" si="33"/>
        <v>0</v>
      </c>
      <c r="H197" s="57">
        <f t="shared" si="34"/>
        <v>0</v>
      </c>
      <c r="I197" s="57">
        <f t="shared" si="35"/>
        <v>0</v>
      </c>
      <c r="J197" s="57">
        <f t="shared" si="36"/>
        <v>0</v>
      </c>
      <c r="K197" s="57">
        <f t="shared" si="37"/>
        <v>0</v>
      </c>
      <c r="L197" s="57">
        <f t="shared" si="38"/>
        <v>0</v>
      </c>
      <c r="M197" s="57">
        <f t="shared" ca="1" si="30"/>
        <v>-1.1435869870329751E-3</v>
      </c>
      <c r="N197" s="57">
        <f t="shared" ca="1" si="39"/>
        <v>0</v>
      </c>
      <c r="O197" s="136">
        <f t="shared" ca="1" si="40"/>
        <v>0</v>
      </c>
      <c r="P197" s="57">
        <f t="shared" ca="1" si="41"/>
        <v>0</v>
      </c>
      <c r="Q197" s="57">
        <f t="shared" ca="1" si="42"/>
        <v>0</v>
      </c>
      <c r="R197" s="16">
        <f t="shared" ca="1" si="31"/>
        <v>1.1435869870329751E-3</v>
      </c>
    </row>
    <row r="198" spans="1:18" x14ac:dyDescent="0.2">
      <c r="A198" s="116"/>
      <c r="B198" s="116"/>
      <c r="C198" s="116"/>
      <c r="D198" s="117">
        <f t="shared" si="32"/>
        <v>0</v>
      </c>
      <c r="E198" s="117">
        <f t="shared" si="32"/>
        <v>0</v>
      </c>
      <c r="F198" s="57">
        <f t="shared" si="33"/>
        <v>0</v>
      </c>
      <c r="G198" s="57">
        <f t="shared" si="33"/>
        <v>0</v>
      </c>
      <c r="H198" s="57">
        <f t="shared" si="34"/>
        <v>0</v>
      </c>
      <c r="I198" s="57">
        <f t="shared" si="35"/>
        <v>0</v>
      </c>
      <c r="J198" s="57">
        <f t="shared" si="36"/>
        <v>0</v>
      </c>
      <c r="K198" s="57">
        <f t="shared" si="37"/>
        <v>0</v>
      </c>
      <c r="L198" s="57">
        <f t="shared" si="38"/>
        <v>0</v>
      </c>
      <c r="M198" s="57">
        <f t="shared" ca="1" si="30"/>
        <v>-1.1435869870329751E-3</v>
      </c>
      <c r="N198" s="57">
        <f t="shared" ca="1" si="39"/>
        <v>0</v>
      </c>
      <c r="O198" s="136">
        <f t="shared" ca="1" si="40"/>
        <v>0</v>
      </c>
      <c r="P198" s="57">
        <f t="shared" ca="1" si="41"/>
        <v>0</v>
      </c>
      <c r="Q198" s="57">
        <f t="shared" ca="1" si="42"/>
        <v>0</v>
      </c>
      <c r="R198" s="16">
        <f t="shared" ca="1" si="31"/>
        <v>1.1435869870329751E-3</v>
      </c>
    </row>
    <row r="199" spans="1:18" x14ac:dyDescent="0.2">
      <c r="A199" s="116"/>
      <c r="B199" s="116"/>
      <c r="C199" s="116"/>
      <c r="D199" s="117">
        <f t="shared" si="32"/>
        <v>0</v>
      </c>
      <c r="E199" s="117">
        <f t="shared" si="32"/>
        <v>0</v>
      </c>
      <c r="F199" s="57">
        <f t="shared" si="33"/>
        <v>0</v>
      </c>
      <c r="G199" s="57">
        <f t="shared" si="33"/>
        <v>0</v>
      </c>
      <c r="H199" s="57">
        <f t="shared" si="34"/>
        <v>0</v>
      </c>
      <c r="I199" s="57">
        <f t="shared" si="35"/>
        <v>0</v>
      </c>
      <c r="J199" s="57">
        <f t="shared" si="36"/>
        <v>0</v>
      </c>
      <c r="K199" s="57">
        <f t="shared" si="37"/>
        <v>0</v>
      </c>
      <c r="L199" s="57">
        <f t="shared" si="38"/>
        <v>0</v>
      </c>
      <c r="M199" s="57">
        <f t="shared" ca="1" si="30"/>
        <v>-1.1435869870329751E-3</v>
      </c>
      <c r="N199" s="57">
        <f t="shared" ca="1" si="39"/>
        <v>0</v>
      </c>
      <c r="O199" s="136">
        <f t="shared" ca="1" si="40"/>
        <v>0</v>
      </c>
      <c r="P199" s="57">
        <f t="shared" ca="1" si="41"/>
        <v>0</v>
      </c>
      <c r="Q199" s="57">
        <f t="shared" ca="1" si="42"/>
        <v>0</v>
      </c>
      <c r="R199" s="16">
        <f t="shared" ca="1" si="31"/>
        <v>1.1435869870329751E-3</v>
      </c>
    </row>
    <row r="200" spans="1:18" x14ac:dyDescent="0.2">
      <c r="A200" s="116"/>
      <c r="B200" s="116"/>
      <c r="C200" s="116"/>
      <c r="D200" s="117">
        <f t="shared" si="32"/>
        <v>0</v>
      </c>
      <c r="E200" s="117">
        <f t="shared" si="32"/>
        <v>0</v>
      </c>
      <c r="F200" s="57">
        <f t="shared" si="33"/>
        <v>0</v>
      </c>
      <c r="G200" s="57">
        <f t="shared" si="33"/>
        <v>0</v>
      </c>
      <c r="H200" s="57">
        <f t="shared" si="34"/>
        <v>0</v>
      </c>
      <c r="I200" s="57">
        <f t="shared" si="35"/>
        <v>0</v>
      </c>
      <c r="J200" s="57">
        <f t="shared" si="36"/>
        <v>0</v>
      </c>
      <c r="K200" s="57">
        <f t="shared" si="37"/>
        <v>0</v>
      </c>
      <c r="L200" s="57">
        <f t="shared" si="38"/>
        <v>0</v>
      </c>
      <c r="M200" s="57">
        <f t="shared" ca="1" si="30"/>
        <v>-1.1435869870329751E-3</v>
      </c>
      <c r="N200" s="57">
        <f t="shared" ca="1" si="39"/>
        <v>0</v>
      </c>
      <c r="O200" s="136">
        <f t="shared" ca="1" si="40"/>
        <v>0</v>
      </c>
      <c r="P200" s="57">
        <f t="shared" ca="1" si="41"/>
        <v>0</v>
      </c>
      <c r="Q200" s="57">
        <f t="shared" ca="1" si="42"/>
        <v>0</v>
      </c>
      <c r="R200" s="16">
        <f t="shared" ca="1" si="31"/>
        <v>1.1435869870329751E-3</v>
      </c>
    </row>
    <row r="201" spans="1:18" x14ac:dyDescent="0.2">
      <c r="A201" s="116"/>
      <c r="B201" s="116"/>
      <c r="C201" s="116"/>
      <c r="D201" s="117">
        <f t="shared" si="32"/>
        <v>0</v>
      </c>
      <c r="E201" s="117">
        <f t="shared" si="32"/>
        <v>0</v>
      </c>
      <c r="F201" s="57">
        <f t="shared" si="33"/>
        <v>0</v>
      </c>
      <c r="G201" s="57">
        <f t="shared" si="33"/>
        <v>0</v>
      </c>
      <c r="H201" s="57">
        <f t="shared" si="34"/>
        <v>0</v>
      </c>
      <c r="I201" s="57">
        <f t="shared" si="35"/>
        <v>0</v>
      </c>
      <c r="J201" s="57">
        <f t="shared" si="36"/>
        <v>0</v>
      </c>
      <c r="K201" s="57">
        <f t="shared" si="37"/>
        <v>0</v>
      </c>
      <c r="L201" s="57">
        <f t="shared" si="38"/>
        <v>0</v>
      </c>
      <c r="M201" s="57">
        <f t="shared" ca="1" si="30"/>
        <v>-1.1435869870329751E-3</v>
      </c>
      <c r="N201" s="57">
        <f t="shared" ca="1" si="39"/>
        <v>0</v>
      </c>
      <c r="O201" s="136">
        <f t="shared" ca="1" si="40"/>
        <v>0</v>
      </c>
      <c r="P201" s="57">
        <f t="shared" ca="1" si="41"/>
        <v>0</v>
      </c>
      <c r="Q201" s="57">
        <f t="shared" ca="1" si="42"/>
        <v>0</v>
      </c>
      <c r="R201" s="16">
        <f t="shared" ca="1" si="31"/>
        <v>1.1435869870329751E-3</v>
      </c>
    </row>
    <row r="202" spans="1:18" x14ac:dyDescent="0.2">
      <c r="A202" s="116"/>
      <c r="B202" s="116"/>
      <c r="C202" s="116"/>
      <c r="D202" s="117">
        <f t="shared" si="32"/>
        <v>0</v>
      </c>
      <c r="E202" s="117">
        <f t="shared" si="32"/>
        <v>0</v>
      </c>
      <c r="F202" s="57">
        <f t="shared" si="33"/>
        <v>0</v>
      </c>
      <c r="G202" s="57">
        <f t="shared" si="33"/>
        <v>0</v>
      </c>
      <c r="H202" s="57">
        <f t="shared" si="34"/>
        <v>0</v>
      </c>
      <c r="I202" s="57">
        <f t="shared" si="35"/>
        <v>0</v>
      </c>
      <c r="J202" s="57">
        <f t="shared" si="36"/>
        <v>0</v>
      </c>
      <c r="K202" s="57">
        <f t="shared" si="37"/>
        <v>0</v>
      </c>
      <c r="L202" s="57">
        <f t="shared" si="38"/>
        <v>0</v>
      </c>
      <c r="M202" s="57">
        <f t="shared" ca="1" si="30"/>
        <v>-1.1435869870329751E-3</v>
      </c>
      <c r="N202" s="57">
        <f t="shared" ca="1" si="39"/>
        <v>0</v>
      </c>
      <c r="O202" s="136">
        <f t="shared" ca="1" si="40"/>
        <v>0</v>
      </c>
      <c r="P202" s="57">
        <f t="shared" ca="1" si="41"/>
        <v>0</v>
      </c>
      <c r="Q202" s="57">
        <f t="shared" ca="1" si="42"/>
        <v>0</v>
      </c>
      <c r="R202" s="16">
        <f t="shared" ca="1" si="31"/>
        <v>1.1435869870329751E-3</v>
      </c>
    </row>
    <row r="203" spans="1:18" x14ac:dyDescent="0.2">
      <c r="A203" s="116"/>
      <c r="B203" s="116"/>
      <c r="C203" s="116"/>
      <c r="D203" s="117">
        <f t="shared" si="32"/>
        <v>0</v>
      </c>
      <c r="E203" s="117">
        <f t="shared" si="32"/>
        <v>0</v>
      </c>
      <c r="F203" s="57">
        <f t="shared" si="33"/>
        <v>0</v>
      </c>
      <c r="G203" s="57">
        <f t="shared" si="33"/>
        <v>0</v>
      </c>
      <c r="H203" s="57">
        <f t="shared" si="34"/>
        <v>0</v>
      </c>
      <c r="I203" s="57">
        <f t="shared" si="35"/>
        <v>0</v>
      </c>
      <c r="J203" s="57">
        <f t="shared" si="36"/>
        <v>0</v>
      </c>
      <c r="K203" s="57">
        <f t="shared" si="37"/>
        <v>0</v>
      </c>
      <c r="L203" s="57">
        <f t="shared" si="38"/>
        <v>0</v>
      </c>
      <c r="M203" s="57">
        <f t="shared" ca="1" si="30"/>
        <v>-1.1435869870329751E-3</v>
      </c>
      <c r="N203" s="57">
        <f t="shared" ca="1" si="39"/>
        <v>0</v>
      </c>
      <c r="O203" s="136">
        <f t="shared" ca="1" si="40"/>
        <v>0</v>
      </c>
      <c r="P203" s="57">
        <f t="shared" ca="1" si="41"/>
        <v>0</v>
      </c>
      <c r="Q203" s="57">
        <f t="shared" ca="1" si="42"/>
        <v>0</v>
      </c>
      <c r="R203" s="16">
        <f t="shared" ca="1" si="31"/>
        <v>1.1435869870329751E-3</v>
      </c>
    </row>
    <row r="204" spans="1:18" x14ac:dyDescent="0.2">
      <c r="A204" s="116"/>
      <c r="B204" s="116"/>
      <c r="C204" s="116"/>
      <c r="D204" s="117">
        <f t="shared" si="32"/>
        <v>0</v>
      </c>
      <c r="E204" s="117">
        <f t="shared" si="32"/>
        <v>0</v>
      </c>
      <c r="F204" s="57">
        <f t="shared" si="33"/>
        <v>0</v>
      </c>
      <c r="G204" s="57">
        <f t="shared" si="33"/>
        <v>0</v>
      </c>
      <c r="H204" s="57">
        <f t="shared" si="34"/>
        <v>0</v>
      </c>
      <c r="I204" s="57">
        <f t="shared" si="35"/>
        <v>0</v>
      </c>
      <c r="J204" s="57">
        <f t="shared" si="36"/>
        <v>0</v>
      </c>
      <c r="K204" s="57">
        <f t="shared" si="37"/>
        <v>0</v>
      </c>
      <c r="L204" s="57">
        <f t="shared" si="38"/>
        <v>0</v>
      </c>
      <c r="M204" s="57">
        <f t="shared" ca="1" si="30"/>
        <v>-1.1435869870329751E-3</v>
      </c>
      <c r="N204" s="57">
        <f t="shared" ca="1" si="39"/>
        <v>0</v>
      </c>
      <c r="O204" s="136">
        <f t="shared" ca="1" si="40"/>
        <v>0</v>
      </c>
      <c r="P204" s="57">
        <f t="shared" ca="1" si="41"/>
        <v>0</v>
      </c>
      <c r="Q204" s="57">
        <f t="shared" ca="1" si="42"/>
        <v>0</v>
      </c>
      <c r="R204" s="16">
        <f t="shared" ca="1" si="31"/>
        <v>1.1435869870329751E-3</v>
      </c>
    </row>
    <row r="205" spans="1:18" x14ac:dyDescent="0.2">
      <c r="A205" s="116"/>
      <c r="B205" s="116"/>
      <c r="C205" s="116"/>
      <c r="D205" s="117">
        <f t="shared" si="32"/>
        <v>0</v>
      </c>
      <c r="E205" s="117">
        <f t="shared" si="32"/>
        <v>0</v>
      </c>
      <c r="F205" s="57">
        <f t="shared" si="33"/>
        <v>0</v>
      </c>
      <c r="G205" s="57">
        <f t="shared" si="33"/>
        <v>0</v>
      </c>
      <c r="H205" s="57">
        <f t="shared" si="34"/>
        <v>0</v>
      </c>
      <c r="I205" s="57">
        <f t="shared" si="35"/>
        <v>0</v>
      </c>
      <c r="J205" s="57">
        <f t="shared" si="36"/>
        <v>0</v>
      </c>
      <c r="K205" s="57">
        <f t="shared" si="37"/>
        <v>0</v>
      </c>
      <c r="L205" s="57">
        <f t="shared" si="38"/>
        <v>0</v>
      </c>
      <c r="M205" s="57">
        <f t="shared" ca="1" si="30"/>
        <v>-1.1435869870329751E-3</v>
      </c>
      <c r="N205" s="57">
        <f t="shared" ca="1" si="39"/>
        <v>0</v>
      </c>
      <c r="O205" s="136">
        <f t="shared" ca="1" si="40"/>
        <v>0</v>
      </c>
      <c r="P205" s="57">
        <f t="shared" ca="1" si="41"/>
        <v>0</v>
      </c>
      <c r="Q205" s="57">
        <f t="shared" ca="1" si="42"/>
        <v>0</v>
      </c>
      <c r="R205" s="16">
        <f t="shared" ca="1" si="31"/>
        <v>1.1435869870329751E-3</v>
      </c>
    </row>
    <row r="206" spans="1:18" x14ac:dyDescent="0.2">
      <c r="A206" s="116"/>
      <c r="B206" s="116"/>
      <c r="C206" s="116"/>
      <c r="D206" s="117">
        <f t="shared" si="32"/>
        <v>0</v>
      </c>
      <c r="E206" s="117">
        <f t="shared" si="32"/>
        <v>0</v>
      </c>
      <c r="F206" s="57">
        <f t="shared" si="33"/>
        <v>0</v>
      </c>
      <c r="G206" s="57">
        <f t="shared" si="33"/>
        <v>0</v>
      </c>
      <c r="H206" s="57">
        <f t="shared" si="34"/>
        <v>0</v>
      </c>
      <c r="I206" s="57">
        <f t="shared" si="35"/>
        <v>0</v>
      </c>
      <c r="J206" s="57">
        <f t="shared" si="36"/>
        <v>0</v>
      </c>
      <c r="K206" s="57">
        <f t="shared" si="37"/>
        <v>0</v>
      </c>
      <c r="L206" s="57">
        <f t="shared" si="38"/>
        <v>0</v>
      </c>
      <c r="M206" s="57">
        <f t="shared" ca="1" si="30"/>
        <v>-1.1435869870329751E-3</v>
      </c>
      <c r="N206" s="57">
        <f t="shared" ca="1" si="39"/>
        <v>0</v>
      </c>
      <c r="O206" s="136">
        <f t="shared" ca="1" si="40"/>
        <v>0</v>
      </c>
      <c r="P206" s="57">
        <f t="shared" ca="1" si="41"/>
        <v>0</v>
      </c>
      <c r="Q206" s="57">
        <f t="shared" ca="1" si="42"/>
        <v>0</v>
      </c>
      <c r="R206" s="16">
        <f t="shared" ca="1" si="31"/>
        <v>1.1435869870329751E-3</v>
      </c>
    </row>
    <row r="207" spans="1:18" x14ac:dyDescent="0.2">
      <c r="A207" s="116"/>
      <c r="B207" s="116"/>
      <c r="C207" s="116"/>
      <c r="D207" s="117">
        <f t="shared" si="32"/>
        <v>0</v>
      </c>
      <c r="E207" s="117">
        <f t="shared" si="32"/>
        <v>0</v>
      </c>
      <c r="F207" s="57">
        <f t="shared" si="33"/>
        <v>0</v>
      </c>
      <c r="G207" s="57">
        <f t="shared" si="33"/>
        <v>0</v>
      </c>
      <c r="H207" s="57">
        <f t="shared" si="34"/>
        <v>0</v>
      </c>
      <c r="I207" s="57">
        <f t="shared" si="35"/>
        <v>0</v>
      </c>
      <c r="J207" s="57">
        <f t="shared" si="36"/>
        <v>0</v>
      </c>
      <c r="K207" s="57">
        <f t="shared" si="37"/>
        <v>0</v>
      </c>
      <c r="L207" s="57">
        <f t="shared" si="38"/>
        <v>0</v>
      </c>
      <c r="M207" s="57">
        <f t="shared" ca="1" si="30"/>
        <v>-1.1435869870329751E-3</v>
      </c>
      <c r="N207" s="57">
        <f t="shared" ca="1" si="39"/>
        <v>0</v>
      </c>
      <c r="O207" s="136">
        <f t="shared" ca="1" si="40"/>
        <v>0</v>
      </c>
      <c r="P207" s="57">
        <f t="shared" ca="1" si="41"/>
        <v>0</v>
      </c>
      <c r="Q207" s="57">
        <f t="shared" ca="1" si="42"/>
        <v>0</v>
      </c>
      <c r="R207" s="16">
        <f t="shared" ca="1" si="31"/>
        <v>1.1435869870329751E-3</v>
      </c>
    </row>
    <row r="208" spans="1:18" x14ac:dyDescent="0.2">
      <c r="A208" s="116"/>
      <c r="B208" s="116"/>
      <c r="C208" s="116"/>
      <c r="D208" s="117">
        <f t="shared" si="32"/>
        <v>0</v>
      </c>
      <c r="E208" s="117">
        <f t="shared" si="32"/>
        <v>0</v>
      </c>
      <c r="F208" s="57">
        <f t="shared" si="33"/>
        <v>0</v>
      </c>
      <c r="G208" s="57">
        <f t="shared" si="33"/>
        <v>0</v>
      </c>
      <c r="H208" s="57">
        <f t="shared" si="34"/>
        <v>0</v>
      </c>
      <c r="I208" s="57">
        <f t="shared" si="35"/>
        <v>0</v>
      </c>
      <c r="J208" s="57">
        <f t="shared" si="36"/>
        <v>0</v>
      </c>
      <c r="K208" s="57">
        <f t="shared" si="37"/>
        <v>0</v>
      </c>
      <c r="L208" s="57">
        <f t="shared" si="38"/>
        <v>0</v>
      </c>
      <c r="M208" s="57">
        <f t="shared" ca="1" si="30"/>
        <v>-1.1435869870329751E-3</v>
      </c>
      <c r="N208" s="57">
        <f t="shared" ca="1" si="39"/>
        <v>0</v>
      </c>
      <c r="O208" s="136">
        <f t="shared" ca="1" si="40"/>
        <v>0</v>
      </c>
      <c r="P208" s="57">
        <f t="shared" ca="1" si="41"/>
        <v>0</v>
      </c>
      <c r="Q208" s="57">
        <f t="shared" ca="1" si="42"/>
        <v>0</v>
      </c>
      <c r="R208" s="16">
        <f t="shared" ca="1" si="31"/>
        <v>1.1435869870329751E-3</v>
      </c>
    </row>
    <row r="209" spans="1:18" x14ac:dyDescent="0.2">
      <c r="A209" s="116"/>
      <c r="B209" s="116"/>
      <c r="C209" s="116"/>
      <c r="D209" s="117">
        <f t="shared" si="32"/>
        <v>0</v>
      </c>
      <c r="E209" s="117">
        <f t="shared" si="32"/>
        <v>0</v>
      </c>
      <c r="F209" s="57">
        <f t="shared" si="33"/>
        <v>0</v>
      </c>
      <c r="G209" s="57">
        <f t="shared" si="33"/>
        <v>0</v>
      </c>
      <c r="H209" s="57">
        <f t="shared" si="34"/>
        <v>0</v>
      </c>
      <c r="I209" s="57">
        <f t="shared" si="35"/>
        <v>0</v>
      </c>
      <c r="J209" s="57">
        <f t="shared" si="36"/>
        <v>0</v>
      </c>
      <c r="K209" s="57">
        <f t="shared" si="37"/>
        <v>0</v>
      </c>
      <c r="L209" s="57">
        <f t="shared" si="38"/>
        <v>0</v>
      </c>
      <c r="M209" s="57">
        <f t="shared" ca="1" si="30"/>
        <v>-1.1435869870329751E-3</v>
      </c>
      <c r="N209" s="57">
        <f t="shared" ca="1" si="39"/>
        <v>0</v>
      </c>
      <c r="O209" s="136">
        <f t="shared" ca="1" si="40"/>
        <v>0</v>
      </c>
      <c r="P209" s="57">
        <f t="shared" ca="1" si="41"/>
        <v>0</v>
      </c>
      <c r="Q209" s="57">
        <f t="shared" ca="1" si="42"/>
        <v>0</v>
      </c>
      <c r="R209" s="16">
        <f t="shared" ca="1" si="31"/>
        <v>1.1435869870329751E-3</v>
      </c>
    </row>
    <row r="210" spans="1:18" x14ac:dyDescent="0.2">
      <c r="A210" s="116"/>
      <c r="B210" s="116"/>
      <c r="C210" s="116"/>
      <c r="D210" s="117">
        <f t="shared" si="32"/>
        <v>0</v>
      </c>
      <c r="E210" s="117">
        <f t="shared" si="32"/>
        <v>0</v>
      </c>
      <c r="F210" s="57">
        <f t="shared" si="33"/>
        <v>0</v>
      </c>
      <c r="G210" s="57">
        <f t="shared" si="33"/>
        <v>0</v>
      </c>
      <c r="H210" s="57">
        <f t="shared" si="34"/>
        <v>0</v>
      </c>
      <c r="I210" s="57">
        <f t="shared" si="35"/>
        <v>0</v>
      </c>
      <c r="J210" s="57">
        <f t="shared" si="36"/>
        <v>0</v>
      </c>
      <c r="K210" s="57">
        <f t="shared" si="37"/>
        <v>0</v>
      </c>
      <c r="L210" s="57">
        <f t="shared" si="38"/>
        <v>0</v>
      </c>
      <c r="M210" s="57">
        <f t="shared" ca="1" si="30"/>
        <v>-1.1435869870329751E-3</v>
      </c>
      <c r="N210" s="57">
        <f t="shared" ca="1" si="39"/>
        <v>0</v>
      </c>
      <c r="O210" s="136">
        <f t="shared" ca="1" si="40"/>
        <v>0</v>
      </c>
      <c r="P210" s="57">
        <f t="shared" ca="1" si="41"/>
        <v>0</v>
      </c>
      <c r="Q210" s="57">
        <f t="shared" ca="1" si="42"/>
        <v>0</v>
      </c>
      <c r="R210" s="16">
        <f t="shared" ca="1" si="31"/>
        <v>1.1435869870329751E-3</v>
      </c>
    </row>
    <row r="211" spans="1:18" x14ac:dyDescent="0.2">
      <c r="A211" s="116"/>
      <c r="B211" s="116"/>
      <c r="C211" s="116"/>
      <c r="D211" s="117">
        <f t="shared" si="32"/>
        <v>0</v>
      </c>
      <c r="E211" s="117">
        <f t="shared" si="32"/>
        <v>0</v>
      </c>
      <c r="F211" s="57">
        <f t="shared" si="33"/>
        <v>0</v>
      </c>
      <c r="G211" s="57">
        <f t="shared" si="33"/>
        <v>0</v>
      </c>
      <c r="H211" s="57">
        <f t="shared" si="34"/>
        <v>0</v>
      </c>
      <c r="I211" s="57">
        <f t="shared" si="35"/>
        <v>0</v>
      </c>
      <c r="J211" s="57">
        <f t="shared" si="36"/>
        <v>0</v>
      </c>
      <c r="K211" s="57">
        <f t="shared" si="37"/>
        <v>0</v>
      </c>
      <c r="L211" s="57">
        <f t="shared" si="38"/>
        <v>0</v>
      </c>
      <c r="M211" s="57">
        <f t="shared" ref="M211:M274" ca="1" si="43">+E$4+E$5*D211+E$6*D211^2</f>
        <v>-1.1435869870329751E-3</v>
      </c>
      <c r="N211" s="57">
        <f t="shared" ca="1" si="39"/>
        <v>0</v>
      </c>
      <c r="O211" s="136">
        <f t="shared" ca="1" si="40"/>
        <v>0</v>
      </c>
      <c r="P211" s="57">
        <f t="shared" ca="1" si="41"/>
        <v>0</v>
      </c>
      <c r="Q211" s="57">
        <f t="shared" ca="1" si="42"/>
        <v>0</v>
      </c>
      <c r="R211" s="16">
        <f t="shared" ref="R211:R274" ca="1" si="44">+E211-M211</f>
        <v>1.1435869870329751E-3</v>
      </c>
    </row>
    <row r="212" spans="1:18" x14ac:dyDescent="0.2">
      <c r="A212" s="116"/>
      <c r="B212" s="116"/>
      <c r="C212" s="116"/>
      <c r="D212" s="117">
        <f t="shared" ref="D212:E275" si="45">A212/A$18</f>
        <v>0</v>
      </c>
      <c r="E212" s="117">
        <f t="shared" si="45"/>
        <v>0</v>
      </c>
      <c r="F212" s="57">
        <f t="shared" ref="F212:G275" si="46">$C212*D212</f>
        <v>0</v>
      </c>
      <c r="G212" s="57">
        <f t="shared" si="46"/>
        <v>0</v>
      </c>
      <c r="H212" s="57">
        <f t="shared" ref="H212:H275" si="47">C212*D212*D212</f>
        <v>0</v>
      </c>
      <c r="I212" s="57">
        <f t="shared" ref="I212:I275" si="48">C212*D212*D212*D212</f>
        <v>0</v>
      </c>
      <c r="J212" s="57">
        <f t="shared" ref="J212:J275" si="49">C212*D212*D212*D212*D212</f>
        <v>0</v>
      </c>
      <c r="K212" s="57">
        <f t="shared" ref="K212:K275" si="50">C212*E212*D212</f>
        <v>0</v>
      </c>
      <c r="L212" s="57">
        <f t="shared" ref="L212:L275" si="51">C212*E212*D212*D212</f>
        <v>0</v>
      </c>
      <c r="M212" s="57">
        <f t="shared" ca="1" si="43"/>
        <v>-1.1435869870329751E-3</v>
      </c>
      <c r="N212" s="57">
        <f t="shared" ref="N212:N275" ca="1" si="52">C212*(M212-E212)^2</f>
        <v>0</v>
      </c>
      <c r="O212" s="136">
        <f t="shared" ref="O212:O275" ca="1" si="53">(C212*O$1-O$2*F212+O$3*H212)^2</f>
        <v>0</v>
      </c>
      <c r="P212" s="57">
        <f t="shared" ref="P212:P275" ca="1" si="54">(-C212*O$2+O$4*F212-O$5*H212)^2</f>
        <v>0</v>
      </c>
      <c r="Q212" s="57">
        <f t="shared" ref="Q212:Q275" ca="1" si="55">+(C212*O$3-F212*O$5+H212*O$6)^2</f>
        <v>0</v>
      </c>
      <c r="R212" s="16">
        <f t="shared" ca="1" si="44"/>
        <v>1.1435869870329751E-3</v>
      </c>
    </row>
    <row r="213" spans="1:18" x14ac:dyDescent="0.2">
      <c r="A213" s="116"/>
      <c r="B213" s="116"/>
      <c r="C213" s="116"/>
      <c r="D213" s="117">
        <f t="shared" si="45"/>
        <v>0</v>
      </c>
      <c r="E213" s="117">
        <f t="shared" si="45"/>
        <v>0</v>
      </c>
      <c r="F213" s="57">
        <f t="shared" si="46"/>
        <v>0</v>
      </c>
      <c r="G213" s="57">
        <f t="shared" si="46"/>
        <v>0</v>
      </c>
      <c r="H213" s="57">
        <f t="shared" si="47"/>
        <v>0</v>
      </c>
      <c r="I213" s="57">
        <f t="shared" si="48"/>
        <v>0</v>
      </c>
      <c r="J213" s="57">
        <f t="shared" si="49"/>
        <v>0</v>
      </c>
      <c r="K213" s="57">
        <f t="shared" si="50"/>
        <v>0</v>
      </c>
      <c r="L213" s="57">
        <f t="shared" si="51"/>
        <v>0</v>
      </c>
      <c r="M213" s="57">
        <f t="shared" ca="1" si="43"/>
        <v>-1.1435869870329751E-3</v>
      </c>
      <c r="N213" s="57">
        <f t="shared" ca="1" si="52"/>
        <v>0</v>
      </c>
      <c r="O213" s="136">
        <f t="shared" ca="1" si="53"/>
        <v>0</v>
      </c>
      <c r="P213" s="57">
        <f t="shared" ca="1" si="54"/>
        <v>0</v>
      </c>
      <c r="Q213" s="57">
        <f t="shared" ca="1" si="55"/>
        <v>0</v>
      </c>
      <c r="R213" s="16">
        <f t="shared" ca="1" si="44"/>
        <v>1.1435869870329751E-3</v>
      </c>
    </row>
    <row r="214" spans="1:18" x14ac:dyDescent="0.2">
      <c r="A214" s="116"/>
      <c r="B214" s="116"/>
      <c r="C214" s="116"/>
      <c r="D214" s="117">
        <f t="shared" si="45"/>
        <v>0</v>
      </c>
      <c r="E214" s="117">
        <f t="shared" si="45"/>
        <v>0</v>
      </c>
      <c r="F214" s="57">
        <f t="shared" si="46"/>
        <v>0</v>
      </c>
      <c r="G214" s="57">
        <f t="shared" si="46"/>
        <v>0</v>
      </c>
      <c r="H214" s="57">
        <f t="shared" si="47"/>
        <v>0</v>
      </c>
      <c r="I214" s="57">
        <f t="shared" si="48"/>
        <v>0</v>
      </c>
      <c r="J214" s="57">
        <f t="shared" si="49"/>
        <v>0</v>
      </c>
      <c r="K214" s="57">
        <f t="shared" si="50"/>
        <v>0</v>
      </c>
      <c r="L214" s="57">
        <f t="shared" si="51"/>
        <v>0</v>
      </c>
      <c r="M214" s="57">
        <f t="shared" ca="1" si="43"/>
        <v>-1.1435869870329751E-3</v>
      </c>
      <c r="N214" s="57">
        <f t="shared" ca="1" si="52"/>
        <v>0</v>
      </c>
      <c r="O214" s="136">
        <f t="shared" ca="1" si="53"/>
        <v>0</v>
      </c>
      <c r="P214" s="57">
        <f t="shared" ca="1" si="54"/>
        <v>0</v>
      </c>
      <c r="Q214" s="57">
        <f t="shared" ca="1" si="55"/>
        <v>0</v>
      </c>
      <c r="R214" s="16">
        <f t="shared" ca="1" si="44"/>
        <v>1.1435869870329751E-3</v>
      </c>
    </row>
    <row r="215" spans="1:18" x14ac:dyDescent="0.2">
      <c r="A215" s="116"/>
      <c r="B215" s="116"/>
      <c r="C215" s="116"/>
      <c r="D215" s="117">
        <f t="shared" si="45"/>
        <v>0</v>
      </c>
      <c r="E215" s="117">
        <f t="shared" si="45"/>
        <v>0</v>
      </c>
      <c r="F215" s="57">
        <f t="shared" si="46"/>
        <v>0</v>
      </c>
      <c r="G215" s="57">
        <f t="shared" si="46"/>
        <v>0</v>
      </c>
      <c r="H215" s="57">
        <f t="shared" si="47"/>
        <v>0</v>
      </c>
      <c r="I215" s="57">
        <f t="shared" si="48"/>
        <v>0</v>
      </c>
      <c r="J215" s="57">
        <f t="shared" si="49"/>
        <v>0</v>
      </c>
      <c r="K215" s="57">
        <f t="shared" si="50"/>
        <v>0</v>
      </c>
      <c r="L215" s="57">
        <f t="shared" si="51"/>
        <v>0</v>
      </c>
      <c r="M215" s="57">
        <f t="shared" ca="1" si="43"/>
        <v>-1.1435869870329751E-3</v>
      </c>
      <c r="N215" s="57">
        <f t="shared" ca="1" si="52"/>
        <v>0</v>
      </c>
      <c r="O215" s="136">
        <f t="shared" ca="1" si="53"/>
        <v>0</v>
      </c>
      <c r="P215" s="57">
        <f t="shared" ca="1" si="54"/>
        <v>0</v>
      </c>
      <c r="Q215" s="57">
        <f t="shared" ca="1" si="55"/>
        <v>0</v>
      </c>
      <c r="R215" s="16">
        <f t="shared" ca="1" si="44"/>
        <v>1.1435869870329751E-3</v>
      </c>
    </row>
    <row r="216" spans="1:18" x14ac:dyDescent="0.2">
      <c r="A216" s="116"/>
      <c r="B216" s="116"/>
      <c r="C216" s="116"/>
      <c r="D216" s="117">
        <f t="shared" si="45"/>
        <v>0</v>
      </c>
      <c r="E216" s="117">
        <f t="shared" si="45"/>
        <v>0</v>
      </c>
      <c r="F216" s="57">
        <f t="shared" si="46"/>
        <v>0</v>
      </c>
      <c r="G216" s="57">
        <f t="shared" si="46"/>
        <v>0</v>
      </c>
      <c r="H216" s="57">
        <f t="shared" si="47"/>
        <v>0</v>
      </c>
      <c r="I216" s="57">
        <f t="shared" si="48"/>
        <v>0</v>
      </c>
      <c r="J216" s="57">
        <f t="shared" si="49"/>
        <v>0</v>
      </c>
      <c r="K216" s="57">
        <f t="shared" si="50"/>
        <v>0</v>
      </c>
      <c r="L216" s="57">
        <f t="shared" si="51"/>
        <v>0</v>
      </c>
      <c r="M216" s="57">
        <f t="shared" ca="1" si="43"/>
        <v>-1.1435869870329751E-3</v>
      </c>
      <c r="N216" s="57">
        <f t="shared" ca="1" si="52"/>
        <v>0</v>
      </c>
      <c r="O216" s="136">
        <f t="shared" ca="1" si="53"/>
        <v>0</v>
      </c>
      <c r="P216" s="57">
        <f t="shared" ca="1" si="54"/>
        <v>0</v>
      </c>
      <c r="Q216" s="57">
        <f t="shared" ca="1" si="55"/>
        <v>0</v>
      </c>
      <c r="R216" s="16">
        <f t="shared" ca="1" si="44"/>
        <v>1.1435869870329751E-3</v>
      </c>
    </row>
    <row r="217" spans="1:18" x14ac:dyDescent="0.2">
      <c r="A217" s="116"/>
      <c r="B217" s="116"/>
      <c r="C217" s="116"/>
      <c r="D217" s="117">
        <f t="shared" si="45"/>
        <v>0</v>
      </c>
      <c r="E217" s="117">
        <f t="shared" si="45"/>
        <v>0</v>
      </c>
      <c r="F217" s="57">
        <f t="shared" si="46"/>
        <v>0</v>
      </c>
      <c r="G217" s="57">
        <f t="shared" si="46"/>
        <v>0</v>
      </c>
      <c r="H217" s="57">
        <f t="shared" si="47"/>
        <v>0</v>
      </c>
      <c r="I217" s="57">
        <f t="shared" si="48"/>
        <v>0</v>
      </c>
      <c r="J217" s="57">
        <f t="shared" si="49"/>
        <v>0</v>
      </c>
      <c r="K217" s="57">
        <f t="shared" si="50"/>
        <v>0</v>
      </c>
      <c r="L217" s="57">
        <f t="shared" si="51"/>
        <v>0</v>
      </c>
      <c r="M217" s="57">
        <f t="shared" ca="1" si="43"/>
        <v>-1.1435869870329751E-3</v>
      </c>
      <c r="N217" s="57">
        <f t="shared" ca="1" si="52"/>
        <v>0</v>
      </c>
      <c r="O217" s="136">
        <f t="shared" ca="1" si="53"/>
        <v>0</v>
      </c>
      <c r="P217" s="57">
        <f t="shared" ca="1" si="54"/>
        <v>0</v>
      </c>
      <c r="Q217" s="57">
        <f t="shared" ca="1" si="55"/>
        <v>0</v>
      </c>
      <c r="R217" s="16">
        <f t="shared" ca="1" si="44"/>
        <v>1.1435869870329751E-3</v>
      </c>
    </row>
    <row r="218" spans="1:18" x14ac:dyDescent="0.2">
      <c r="A218" s="116"/>
      <c r="B218" s="116"/>
      <c r="C218" s="116"/>
      <c r="D218" s="117">
        <f t="shared" si="45"/>
        <v>0</v>
      </c>
      <c r="E218" s="117">
        <f t="shared" si="45"/>
        <v>0</v>
      </c>
      <c r="F218" s="57">
        <f t="shared" si="46"/>
        <v>0</v>
      </c>
      <c r="G218" s="57">
        <f t="shared" si="46"/>
        <v>0</v>
      </c>
      <c r="H218" s="57">
        <f t="shared" si="47"/>
        <v>0</v>
      </c>
      <c r="I218" s="57">
        <f t="shared" si="48"/>
        <v>0</v>
      </c>
      <c r="J218" s="57">
        <f t="shared" si="49"/>
        <v>0</v>
      </c>
      <c r="K218" s="57">
        <f t="shared" si="50"/>
        <v>0</v>
      </c>
      <c r="L218" s="57">
        <f t="shared" si="51"/>
        <v>0</v>
      </c>
      <c r="M218" s="57">
        <f t="shared" ca="1" si="43"/>
        <v>-1.1435869870329751E-3</v>
      </c>
      <c r="N218" s="57">
        <f t="shared" ca="1" si="52"/>
        <v>0</v>
      </c>
      <c r="O218" s="136">
        <f t="shared" ca="1" si="53"/>
        <v>0</v>
      </c>
      <c r="P218" s="57">
        <f t="shared" ca="1" si="54"/>
        <v>0</v>
      </c>
      <c r="Q218" s="57">
        <f t="shared" ca="1" si="55"/>
        <v>0</v>
      </c>
      <c r="R218" s="16">
        <f t="shared" ca="1" si="44"/>
        <v>1.1435869870329751E-3</v>
      </c>
    </row>
    <row r="219" spans="1:18" x14ac:dyDescent="0.2">
      <c r="A219" s="116"/>
      <c r="B219" s="116"/>
      <c r="C219" s="116"/>
      <c r="D219" s="117">
        <f t="shared" si="45"/>
        <v>0</v>
      </c>
      <c r="E219" s="117">
        <f t="shared" si="45"/>
        <v>0</v>
      </c>
      <c r="F219" s="57">
        <f t="shared" si="46"/>
        <v>0</v>
      </c>
      <c r="G219" s="57">
        <f t="shared" si="46"/>
        <v>0</v>
      </c>
      <c r="H219" s="57">
        <f t="shared" si="47"/>
        <v>0</v>
      </c>
      <c r="I219" s="57">
        <f t="shared" si="48"/>
        <v>0</v>
      </c>
      <c r="J219" s="57">
        <f t="shared" si="49"/>
        <v>0</v>
      </c>
      <c r="K219" s="57">
        <f t="shared" si="50"/>
        <v>0</v>
      </c>
      <c r="L219" s="57">
        <f t="shared" si="51"/>
        <v>0</v>
      </c>
      <c r="M219" s="57">
        <f t="shared" ca="1" si="43"/>
        <v>-1.1435869870329751E-3</v>
      </c>
      <c r="N219" s="57">
        <f t="shared" ca="1" si="52"/>
        <v>0</v>
      </c>
      <c r="O219" s="136">
        <f t="shared" ca="1" si="53"/>
        <v>0</v>
      </c>
      <c r="P219" s="57">
        <f t="shared" ca="1" si="54"/>
        <v>0</v>
      </c>
      <c r="Q219" s="57">
        <f t="shared" ca="1" si="55"/>
        <v>0</v>
      </c>
      <c r="R219" s="16">
        <f t="shared" ca="1" si="44"/>
        <v>1.1435869870329751E-3</v>
      </c>
    </row>
    <row r="220" spans="1:18" x14ac:dyDescent="0.2">
      <c r="A220" s="116"/>
      <c r="B220" s="116"/>
      <c r="C220" s="116"/>
      <c r="D220" s="117">
        <f t="shared" si="45"/>
        <v>0</v>
      </c>
      <c r="E220" s="117">
        <f t="shared" si="45"/>
        <v>0</v>
      </c>
      <c r="F220" s="57">
        <f t="shared" si="46"/>
        <v>0</v>
      </c>
      <c r="G220" s="57">
        <f t="shared" si="46"/>
        <v>0</v>
      </c>
      <c r="H220" s="57">
        <f t="shared" si="47"/>
        <v>0</v>
      </c>
      <c r="I220" s="57">
        <f t="shared" si="48"/>
        <v>0</v>
      </c>
      <c r="J220" s="57">
        <f t="shared" si="49"/>
        <v>0</v>
      </c>
      <c r="K220" s="57">
        <f t="shared" si="50"/>
        <v>0</v>
      </c>
      <c r="L220" s="57">
        <f t="shared" si="51"/>
        <v>0</v>
      </c>
      <c r="M220" s="57">
        <f t="shared" ca="1" si="43"/>
        <v>-1.1435869870329751E-3</v>
      </c>
      <c r="N220" s="57">
        <f t="shared" ca="1" si="52"/>
        <v>0</v>
      </c>
      <c r="O220" s="136">
        <f t="shared" ca="1" si="53"/>
        <v>0</v>
      </c>
      <c r="P220" s="57">
        <f t="shared" ca="1" si="54"/>
        <v>0</v>
      </c>
      <c r="Q220" s="57">
        <f t="shared" ca="1" si="55"/>
        <v>0</v>
      </c>
      <c r="R220" s="16">
        <f t="shared" ca="1" si="44"/>
        <v>1.1435869870329751E-3</v>
      </c>
    </row>
    <row r="221" spans="1:18" x14ac:dyDescent="0.2">
      <c r="A221" s="116"/>
      <c r="B221" s="116"/>
      <c r="C221" s="116"/>
      <c r="D221" s="117">
        <f t="shared" si="45"/>
        <v>0</v>
      </c>
      <c r="E221" s="117">
        <f t="shared" si="45"/>
        <v>0</v>
      </c>
      <c r="F221" s="57">
        <f t="shared" si="46"/>
        <v>0</v>
      </c>
      <c r="G221" s="57">
        <f t="shared" si="46"/>
        <v>0</v>
      </c>
      <c r="H221" s="57">
        <f t="shared" si="47"/>
        <v>0</v>
      </c>
      <c r="I221" s="57">
        <f t="shared" si="48"/>
        <v>0</v>
      </c>
      <c r="J221" s="57">
        <f t="shared" si="49"/>
        <v>0</v>
      </c>
      <c r="K221" s="57">
        <f t="shared" si="50"/>
        <v>0</v>
      </c>
      <c r="L221" s="57">
        <f t="shared" si="51"/>
        <v>0</v>
      </c>
      <c r="M221" s="57">
        <f t="shared" ca="1" si="43"/>
        <v>-1.1435869870329751E-3</v>
      </c>
      <c r="N221" s="57">
        <f t="shared" ca="1" si="52"/>
        <v>0</v>
      </c>
      <c r="O221" s="136">
        <f t="shared" ca="1" si="53"/>
        <v>0</v>
      </c>
      <c r="P221" s="57">
        <f t="shared" ca="1" si="54"/>
        <v>0</v>
      </c>
      <c r="Q221" s="57">
        <f t="shared" ca="1" si="55"/>
        <v>0</v>
      </c>
      <c r="R221" s="16">
        <f t="shared" ca="1" si="44"/>
        <v>1.1435869870329751E-3</v>
      </c>
    </row>
    <row r="222" spans="1:18" x14ac:dyDescent="0.2">
      <c r="A222" s="116"/>
      <c r="B222" s="116"/>
      <c r="C222" s="116"/>
      <c r="D222" s="117">
        <f t="shared" si="45"/>
        <v>0</v>
      </c>
      <c r="E222" s="117">
        <f t="shared" si="45"/>
        <v>0</v>
      </c>
      <c r="F222" s="57">
        <f t="shared" si="46"/>
        <v>0</v>
      </c>
      <c r="G222" s="57">
        <f t="shared" si="46"/>
        <v>0</v>
      </c>
      <c r="H222" s="57">
        <f t="shared" si="47"/>
        <v>0</v>
      </c>
      <c r="I222" s="57">
        <f t="shared" si="48"/>
        <v>0</v>
      </c>
      <c r="J222" s="57">
        <f t="shared" si="49"/>
        <v>0</v>
      </c>
      <c r="K222" s="57">
        <f t="shared" si="50"/>
        <v>0</v>
      </c>
      <c r="L222" s="57">
        <f t="shared" si="51"/>
        <v>0</v>
      </c>
      <c r="M222" s="57">
        <f t="shared" ca="1" si="43"/>
        <v>-1.1435869870329751E-3</v>
      </c>
      <c r="N222" s="57">
        <f t="shared" ca="1" si="52"/>
        <v>0</v>
      </c>
      <c r="O222" s="136">
        <f t="shared" ca="1" si="53"/>
        <v>0</v>
      </c>
      <c r="P222" s="57">
        <f t="shared" ca="1" si="54"/>
        <v>0</v>
      </c>
      <c r="Q222" s="57">
        <f t="shared" ca="1" si="55"/>
        <v>0</v>
      </c>
      <c r="R222" s="16">
        <f t="shared" ca="1" si="44"/>
        <v>1.1435869870329751E-3</v>
      </c>
    </row>
    <row r="223" spans="1:18" x14ac:dyDescent="0.2">
      <c r="A223" s="116"/>
      <c r="B223" s="116"/>
      <c r="C223" s="116"/>
      <c r="D223" s="117">
        <f t="shared" si="45"/>
        <v>0</v>
      </c>
      <c r="E223" s="117">
        <f t="shared" si="45"/>
        <v>0</v>
      </c>
      <c r="F223" s="57">
        <f t="shared" si="46"/>
        <v>0</v>
      </c>
      <c r="G223" s="57">
        <f t="shared" si="46"/>
        <v>0</v>
      </c>
      <c r="H223" s="57">
        <f t="shared" si="47"/>
        <v>0</v>
      </c>
      <c r="I223" s="57">
        <f t="shared" si="48"/>
        <v>0</v>
      </c>
      <c r="J223" s="57">
        <f t="shared" si="49"/>
        <v>0</v>
      </c>
      <c r="K223" s="57">
        <f t="shared" si="50"/>
        <v>0</v>
      </c>
      <c r="L223" s="57">
        <f t="shared" si="51"/>
        <v>0</v>
      </c>
      <c r="M223" s="57">
        <f t="shared" ca="1" si="43"/>
        <v>-1.1435869870329751E-3</v>
      </c>
      <c r="N223" s="57">
        <f t="shared" ca="1" si="52"/>
        <v>0</v>
      </c>
      <c r="O223" s="136">
        <f t="shared" ca="1" si="53"/>
        <v>0</v>
      </c>
      <c r="P223" s="57">
        <f t="shared" ca="1" si="54"/>
        <v>0</v>
      </c>
      <c r="Q223" s="57">
        <f t="shared" ca="1" si="55"/>
        <v>0</v>
      </c>
      <c r="R223" s="16">
        <f t="shared" ca="1" si="44"/>
        <v>1.1435869870329751E-3</v>
      </c>
    </row>
    <row r="224" spans="1:18" x14ac:dyDescent="0.2">
      <c r="A224" s="116"/>
      <c r="B224" s="116"/>
      <c r="C224" s="116"/>
      <c r="D224" s="117">
        <f t="shared" si="45"/>
        <v>0</v>
      </c>
      <c r="E224" s="117">
        <f t="shared" si="45"/>
        <v>0</v>
      </c>
      <c r="F224" s="57">
        <f t="shared" si="46"/>
        <v>0</v>
      </c>
      <c r="G224" s="57">
        <f t="shared" si="46"/>
        <v>0</v>
      </c>
      <c r="H224" s="57">
        <f t="shared" si="47"/>
        <v>0</v>
      </c>
      <c r="I224" s="57">
        <f t="shared" si="48"/>
        <v>0</v>
      </c>
      <c r="J224" s="57">
        <f t="shared" si="49"/>
        <v>0</v>
      </c>
      <c r="K224" s="57">
        <f t="shared" si="50"/>
        <v>0</v>
      </c>
      <c r="L224" s="57">
        <f t="shared" si="51"/>
        <v>0</v>
      </c>
      <c r="M224" s="57">
        <f t="shared" ca="1" si="43"/>
        <v>-1.1435869870329751E-3</v>
      </c>
      <c r="N224" s="57">
        <f t="shared" ca="1" si="52"/>
        <v>0</v>
      </c>
      <c r="O224" s="136">
        <f t="shared" ca="1" si="53"/>
        <v>0</v>
      </c>
      <c r="P224" s="57">
        <f t="shared" ca="1" si="54"/>
        <v>0</v>
      </c>
      <c r="Q224" s="57">
        <f t="shared" ca="1" si="55"/>
        <v>0</v>
      </c>
      <c r="R224" s="16">
        <f t="shared" ca="1" si="44"/>
        <v>1.1435869870329751E-3</v>
      </c>
    </row>
    <row r="225" spans="1:18" x14ac:dyDescent="0.2">
      <c r="A225" s="116"/>
      <c r="B225" s="116"/>
      <c r="C225" s="116"/>
      <c r="D225" s="117">
        <f t="shared" si="45"/>
        <v>0</v>
      </c>
      <c r="E225" s="117">
        <f t="shared" si="45"/>
        <v>0</v>
      </c>
      <c r="F225" s="57">
        <f t="shared" si="46"/>
        <v>0</v>
      </c>
      <c r="G225" s="57">
        <f t="shared" si="46"/>
        <v>0</v>
      </c>
      <c r="H225" s="57">
        <f t="shared" si="47"/>
        <v>0</v>
      </c>
      <c r="I225" s="57">
        <f t="shared" si="48"/>
        <v>0</v>
      </c>
      <c r="J225" s="57">
        <f t="shared" si="49"/>
        <v>0</v>
      </c>
      <c r="K225" s="57">
        <f t="shared" si="50"/>
        <v>0</v>
      </c>
      <c r="L225" s="57">
        <f t="shared" si="51"/>
        <v>0</v>
      </c>
      <c r="M225" s="57">
        <f t="shared" ca="1" si="43"/>
        <v>-1.1435869870329751E-3</v>
      </c>
      <c r="N225" s="57">
        <f t="shared" ca="1" si="52"/>
        <v>0</v>
      </c>
      <c r="O225" s="136">
        <f t="shared" ca="1" si="53"/>
        <v>0</v>
      </c>
      <c r="P225" s="57">
        <f t="shared" ca="1" si="54"/>
        <v>0</v>
      </c>
      <c r="Q225" s="57">
        <f t="shared" ca="1" si="55"/>
        <v>0</v>
      </c>
      <c r="R225" s="16">
        <f t="shared" ca="1" si="44"/>
        <v>1.1435869870329751E-3</v>
      </c>
    </row>
    <row r="226" spans="1:18" x14ac:dyDescent="0.2">
      <c r="A226" s="116"/>
      <c r="B226" s="116"/>
      <c r="C226" s="116"/>
      <c r="D226" s="117">
        <f t="shared" si="45"/>
        <v>0</v>
      </c>
      <c r="E226" s="117">
        <f t="shared" si="45"/>
        <v>0</v>
      </c>
      <c r="F226" s="57">
        <f t="shared" si="46"/>
        <v>0</v>
      </c>
      <c r="G226" s="57">
        <f t="shared" si="46"/>
        <v>0</v>
      </c>
      <c r="H226" s="57">
        <f t="shared" si="47"/>
        <v>0</v>
      </c>
      <c r="I226" s="57">
        <f t="shared" si="48"/>
        <v>0</v>
      </c>
      <c r="J226" s="57">
        <f t="shared" si="49"/>
        <v>0</v>
      </c>
      <c r="K226" s="57">
        <f t="shared" si="50"/>
        <v>0</v>
      </c>
      <c r="L226" s="57">
        <f t="shared" si="51"/>
        <v>0</v>
      </c>
      <c r="M226" s="57">
        <f t="shared" ca="1" si="43"/>
        <v>-1.1435869870329751E-3</v>
      </c>
      <c r="N226" s="57">
        <f t="shared" ca="1" si="52"/>
        <v>0</v>
      </c>
      <c r="O226" s="136">
        <f t="shared" ca="1" si="53"/>
        <v>0</v>
      </c>
      <c r="P226" s="57">
        <f t="shared" ca="1" si="54"/>
        <v>0</v>
      </c>
      <c r="Q226" s="57">
        <f t="shared" ca="1" si="55"/>
        <v>0</v>
      </c>
      <c r="R226" s="16">
        <f t="shared" ca="1" si="44"/>
        <v>1.1435869870329751E-3</v>
      </c>
    </row>
    <row r="227" spans="1:18" x14ac:dyDescent="0.2">
      <c r="A227" s="116"/>
      <c r="B227" s="116"/>
      <c r="C227" s="116"/>
      <c r="D227" s="117">
        <f t="shared" si="45"/>
        <v>0</v>
      </c>
      <c r="E227" s="117">
        <f t="shared" si="45"/>
        <v>0</v>
      </c>
      <c r="F227" s="57">
        <f t="shared" si="46"/>
        <v>0</v>
      </c>
      <c r="G227" s="57">
        <f t="shared" si="46"/>
        <v>0</v>
      </c>
      <c r="H227" s="57">
        <f t="shared" si="47"/>
        <v>0</v>
      </c>
      <c r="I227" s="57">
        <f t="shared" si="48"/>
        <v>0</v>
      </c>
      <c r="J227" s="57">
        <f t="shared" si="49"/>
        <v>0</v>
      </c>
      <c r="K227" s="57">
        <f t="shared" si="50"/>
        <v>0</v>
      </c>
      <c r="L227" s="57">
        <f t="shared" si="51"/>
        <v>0</v>
      </c>
      <c r="M227" s="57">
        <f t="shared" ca="1" si="43"/>
        <v>-1.1435869870329751E-3</v>
      </c>
      <c r="N227" s="57">
        <f t="shared" ca="1" si="52"/>
        <v>0</v>
      </c>
      <c r="O227" s="136">
        <f t="shared" ca="1" si="53"/>
        <v>0</v>
      </c>
      <c r="P227" s="57">
        <f t="shared" ca="1" si="54"/>
        <v>0</v>
      </c>
      <c r="Q227" s="57">
        <f t="shared" ca="1" si="55"/>
        <v>0</v>
      </c>
      <c r="R227" s="16">
        <f t="shared" ca="1" si="44"/>
        <v>1.1435869870329751E-3</v>
      </c>
    </row>
    <row r="228" spans="1:18" x14ac:dyDescent="0.2">
      <c r="A228" s="116"/>
      <c r="B228" s="116"/>
      <c r="C228" s="116"/>
      <c r="D228" s="117">
        <f t="shared" si="45"/>
        <v>0</v>
      </c>
      <c r="E228" s="117">
        <f t="shared" si="45"/>
        <v>0</v>
      </c>
      <c r="F228" s="57">
        <f t="shared" si="46"/>
        <v>0</v>
      </c>
      <c r="G228" s="57">
        <f t="shared" si="46"/>
        <v>0</v>
      </c>
      <c r="H228" s="57">
        <f t="shared" si="47"/>
        <v>0</v>
      </c>
      <c r="I228" s="57">
        <f t="shared" si="48"/>
        <v>0</v>
      </c>
      <c r="J228" s="57">
        <f t="shared" si="49"/>
        <v>0</v>
      </c>
      <c r="K228" s="57">
        <f t="shared" si="50"/>
        <v>0</v>
      </c>
      <c r="L228" s="57">
        <f t="shared" si="51"/>
        <v>0</v>
      </c>
      <c r="M228" s="57">
        <f t="shared" ca="1" si="43"/>
        <v>-1.1435869870329751E-3</v>
      </c>
      <c r="N228" s="57">
        <f t="shared" ca="1" si="52"/>
        <v>0</v>
      </c>
      <c r="O228" s="136">
        <f t="shared" ca="1" si="53"/>
        <v>0</v>
      </c>
      <c r="P228" s="57">
        <f t="shared" ca="1" si="54"/>
        <v>0</v>
      </c>
      <c r="Q228" s="57">
        <f t="shared" ca="1" si="55"/>
        <v>0</v>
      </c>
      <c r="R228" s="16">
        <f t="shared" ca="1" si="44"/>
        <v>1.1435869870329751E-3</v>
      </c>
    </row>
    <row r="229" spans="1:18" x14ac:dyDescent="0.2">
      <c r="A229" s="116"/>
      <c r="B229" s="116"/>
      <c r="C229" s="116"/>
      <c r="D229" s="117">
        <f t="shared" si="45"/>
        <v>0</v>
      </c>
      <c r="E229" s="117">
        <f t="shared" si="45"/>
        <v>0</v>
      </c>
      <c r="F229" s="57">
        <f t="shared" si="46"/>
        <v>0</v>
      </c>
      <c r="G229" s="57">
        <f t="shared" si="46"/>
        <v>0</v>
      </c>
      <c r="H229" s="57">
        <f t="shared" si="47"/>
        <v>0</v>
      </c>
      <c r="I229" s="57">
        <f t="shared" si="48"/>
        <v>0</v>
      </c>
      <c r="J229" s="57">
        <f t="shared" si="49"/>
        <v>0</v>
      </c>
      <c r="K229" s="57">
        <f t="shared" si="50"/>
        <v>0</v>
      </c>
      <c r="L229" s="57">
        <f t="shared" si="51"/>
        <v>0</v>
      </c>
      <c r="M229" s="57">
        <f t="shared" ca="1" si="43"/>
        <v>-1.1435869870329751E-3</v>
      </c>
      <c r="N229" s="57">
        <f t="shared" ca="1" si="52"/>
        <v>0</v>
      </c>
      <c r="O229" s="136">
        <f t="shared" ca="1" si="53"/>
        <v>0</v>
      </c>
      <c r="P229" s="57">
        <f t="shared" ca="1" si="54"/>
        <v>0</v>
      </c>
      <c r="Q229" s="57">
        <f t="shared" ca="1" si="55"/>
        <v>0</v>
      </c>
      <c r="R229" s="16">
        <f t="shared" ca="1" si="44"/>
        <v>1.1435869870329751E-3</v>
      </c>
    </row>
    <row r="230" spans="1:18" x14ac:dyDescent="0.2">
      <c r="A230" s="116"/>
      <c r="B230" s="116"/>
      <c r="C230" s="116"/>
      <c r="D230" s="117">
        <f t="shared" si="45"/>
        <v>0</v>
      </c>
      <c r="E230" s="117">
        <f t="shared" si="45"/>
        <v>0</v>
      </c>
      <c r="F230" s="57">
        <f t="shared" si="46"/>
        <v>0</v>
      </c>
      <c r="G230" s="57">
        <f t="shared" si="46"/>
        <v>0</v>
      </c>
      <c r="H230" s="57">
        <f t="shared" si="47"/>
        <v>0</v>
      </c>
      <c r="I230" s="57">
        <f t="shared" si="48"/>
        <v>0</v>
      </c>
      <c r="J230" s="57">
        <f t="shared" si="49"/>
        <v>0</v>
      </c>
      <c r="K230" s="57">
        <f t="shared" si="50"/>
        <v>0</v>
      </c>
      <c r="L230" s="57">
        <f t="shared" si="51"/>
        <v>0</v>
      </c>
      <c r="M230" s="57">
        <f t="shared" ca="1" si="43"/>
        <v>-1.1435869870329751E-3</v>
      </c>
      <c r="N230" s="57">
        <f t="shared" ca="1" si="52"/>
        <v>0</v>
      </c>
      <c r="O230" s="136">
        <f t="shared" ca="1" si="53"/>
        <v>0</v>
      </c>
      <c r="P230" s="57">
        <f t="shared" ca="1" si="54"/>
        <v>0</v>
      </c>
      <c r="Q230" s="57">
        <f t="shared" ca="1" si="55"/>
        <v>0</v>
      </c>
      <c r="R230" s="16">
        <f t="shared" ca="1" si="44"/>
        <v>1.1435869870329751E-3</v>
      </c>
    </row>
    <row r="231" spans="1:18" x14ac:dyDescent="0.2">
      <c r="A231" s="116"/>
      <c r="B231" s="116"/>
      <c r="C231" s="116"/>
      <c r="D231" s="117">
        <f t="shared" si="45"/>
        <v>0</v>
      </c>
      <c r="E231" s="117">
        <f t="shared" si="45"/>
        <v>0</v>
      </c>
      <c r="F231" s="57">
        <f t="shared" si="46"/>
        <v>0</v>
      </c>
      <c r="G231" s="57">
        <f t="shared" si="46"/>
        <v>0</v>
      </c>
      <c r="H231" s="57">
        <f t="shared" si="47"/>
        <v>0</v>
      </c>
      <c r="I231" s="57">
        <f t="shared" si="48"/>
        <v>0</v>
      </c>
      <c r="J231" s="57">
        <f t="shared" si="49"/>
        <v>0</v>
      </c>
      <c r="K231" s="57">
        <f t="shared" si="50"/>
        <v>0</v>
      </c>
      <c r="L231" s="57">
        <f t="shared" si="51"/>
        <v>0</v>
      </c>
      <c r="M231" s="57">
        <f t="shared" ca="1" si="43"/>
        <v>-1.1435869870329751E-3</v>
      </c>
      <c r="N231" s="57">
        <f t="shared" ca="1" si="52"/>
        <v>0</v>
      </c>
      <c r="O231" s="136">
        <f t="shared" ca="1" si="53"/>
        <v>0</v>
      </c>
      <c r="P231" s="57">
        <f t="shared" ca="1" si="54"/>
        <v>0</v>
      </c>
      <c r="Q231" s="57">
        <f t="shared" ca="1" si="55"/>
        <v>0</v>
      </c>
      <c r="R231" s="16">
        <f t="shared" ca="1" si="44"/>
        <v>1.1435869870329751E-3</v>
      </c>
    </row>
    <row r="232" spans="1:18" x14ac:dyDescent="0.2">
      <c r="A232" s="116"/>
      <c r="B232" s="116"/>
      <c r="C232" s="116"/>
      <c r="D232" s="117">
        <f t="shared" si="45"/>
        <v>0</v>
      </c>
      <c r="E232" s="117">
        <f t="shared" si="45"/>
        <v>0</v>
      </c>
      <c r="F232" s="57">
        <f t="shared" si="46"/>
        <v>0</v>
      </c>
      <c r="G232" s="57">
        <f t="shared" si="46"/>
        <v>0</v>
      </c>
      <c r="H232" s="57">
        <f t="shared" si="47"/>
        <v>0</v>
      </c>
      <c r="I232" s="57">
        <f t="shared" si="48"/>
        <v>0</v>
      </c>
      <c r="J232" s="57">
        <f t="shared" si="49"/>
        <v>0</v>
      </c>
      <c r="K232" s="57">
        <f t="shared" si="50"/>
        <v>0</v>
      </c>
      <c r="L232" s="57">
        <f t="shared" si="51"/>
        <v>0</v>
      </c>
      <c r="M232" s="57">
        <f t="shared" ca="1" si="43"/>
        <v>-1.1435869870329751E-3</v>
      </c>
      <c r="N232" s="57">
        <f t="shared" ca="1" si="52"/>
        <v>0</v>
      </c>
      <c r="O232" s="136">
        <f t="shared" ca="1" si="53"/>
        <v>0</v>
      </c>
      <c r="P232" s="57">
        <f t="shared" ca="1" si="54"/>
        <v>0</v>
      </c>
      <c r="Q232" s="57">
        <f t="shared" ca="1" si="55"/>
        <v>0</v>
      </c>
      <c r="R232" s="16">
        <f t="shared" ca="1" si="44"/>
        <v>1.1435869870329751E-3</v>
      </c>
    </row>
    <row r="233" spans="1:18" x14ac:dyDescent="0.2">
      <c r="A233" s="116"/>
      <c r="B233" s="116"/>
      <c r="C233" s="116"/>
      <c r="D233" s="117">
        <f t="shared" si="45"/>
        <v>0</v>
      </c>
      <c r="E233" s="117">
        <f t="shared" si="45"/>
        <v>0</v>
      </c>
      <c r="F233" s="57">
        <f t="shared" si="46"/>
        <v>0</v>
      </c>
      <c r="G233" s="57">
        <f t="shared" si="46"/>
        <v>0</v>
      </c>
      <c r="H233" s="57">
        <f t="shared" si="47"/>
        <v>0</v>
      </c>
      <c r="I233" s="57">
        <f t="shared" si="48"/>
        <v>0</v>
      </c>
      <c r="J233" s="57">
        <f t="shared" si="49"/>
        <v>0</v>
      </c>
      <c r="K233" s="57">
        <f t="shared" si="50"/>
        <v>0</v>
      </c>
      <c r="L233" s="57">
        <f t="shared" si="51"/>
        <v>0</v>
      </c>
      <c r="M233" s="57">
        <f t="shared" ca="1" si="43"/>
        <v>-1.1435869870329751E-3</v>
      </c>
      <c r="N233" s="57">
        <f t="shared" ca="1" si="52"/>
        <v>0</v>
      </c>
      <c r="O233" s="136">
        <f t="shared" ca="1" si="53"/>
        <v>0</v>
      </c>
      <c r="P233" s="57">
        <f t="shared" ca="1" si="54"/>
        <v>0</v>
      </c>
      <c r="Q233" s="57">
        <f t="shared" ca="1" si="55"/>
        <v>0</v>
      </c>
      <c r="R233" s="16">
        <f t="shared" ca="1" si="44"/>
        <v>1.1435869870329751E-3</v>
      </c>
    </row>
    <row r="234" spans="1:18" x14ac:dyDescent="0.2">
      <c r="A234" s="116"/>
      <c r="B234" s="116"/>
      <c r="C234" s="116"/>
      <c r="D234" s="117">
        <f t="shared" si="45"/>
        <v>0</v>
      </c>
      <c r="E234" s="117">
        <f t="shared" si="45"/>
        <v>0</v>
      </c>
      <c r="F234" s="57">
        <f t="shared" si="46"/>
        <v>0</v>
      </c>
      <c r="G234" s="57">
        <f t="shared" si="46"/>
        <v>0</v>
      </c>
      <c r="H234" s="57">
        <f t="shared" si="47"/>
        <v>0</v>
      </c>
      <c r="I234" s="57">
        <f t="shared" si="48"/>
        <v>0</v>
      </c>
      <c r="J234" s="57">
        <f t="shared" si="49"/>
        <v>0</v>
      </c>
      <c r="K234" s="57">
        <f t="shared" si="50"/>
        <v>0</v>
      </c>
      <c r="L234" s="57">
        <f t="shared" si="51"/>
        <v>0</v>
      </c>
      <c r="M234" s="57">
        <f t="shared" ca="1" si="43"/>
        <v>-1.1435869870329751E-3</v>
      </c>
      <c r="N234" s="57">
        <f t="shared" ca="1" si="52"/>
        <v>0</v>
      </c>
      <c r="O234" s="136">
        <f t="shared" ca="1" si="53"/>
        <v>0</v>
      </c>
      <c r="P234" s="57">
        <f t="shared" ca="1" si="54"/>
        <v>0</v>
      </c>
      <c r="Q234" s="57">
        <f t="shared" ca="1" si="55"/>
        <v>0</v>
      </c>
      <c r="R234" s="16">
        <f t="shared" ca="1" si="44"/>
        <v>1.1435869870329751E-3</v>
      </c>
    </row>
    <row r="235" spans="1:18" x14ac:dyDescent="0.2">
      <c r="A235" s="116"/>
      <c r="B235" s="116"/>
      <c r="C235" s="116"/>
      <c r="D235" s="117">
        <f t="shared" si="45"/>
        <v>0</v>
      </c>
      <c r="E235" s="117">
        <f t="shared" si="45"/>
        <v>0</v>
      </c>
      <c r="F235" s="57">
        <f t="shared" si="46"/>
        <v>0</v>
      </c>
      <c r="G235" s="57">
        <f t="shared" si="46"/>
        <v>0</v>
      </c>
      <c r="H235" s="57">
        <f t="shared" si="47"/>
        <v>0</v>
      </c>
      <c r="I235" s="57">
        <f t="shared" si="48"/>
        <v>0</v>
      </c>
      <c r="J235" s="57">
        <f t="shared" si="49"/>
        <v>0</v>
      </c>
      <c r="K235" s="57">
        <f t="shared" si="50"/>
        <v>0</v>
      </c>
      <c r="L235" s="57">
        <f t="shared" si="51"/>
        <v>0</v>
      </c>
      <c r="M235" s="57">
        <f t="shared" ca="1" si="43"/>
        <v>-1.1435869870329751E-3</v>
      </c>
      <c r="N235" s="57">
        <f t="shared" ca="1" si="52"/>
        <v>0</v>
      </c>
      <c r="O235" s="136">
        <f t="shared" ca="1" si="53"/>
        <v>0</v>
      </c>
      <c r="P235" s="57">
        <f t="shared" ca="1" si="54"/>
        <v>0</v>
      </c>
      <c r="Q235" s="57">
        <f t="shared" ca="1" si="55"/>
        <v>0</v>
      </c>
      <c r="R235" s="16">
        <f t="shared" ca="1" si="44"/>
        <v>1.1435869870329751E-3</v>
      </c>
    </row>
    <row r="236" spans="1:18" x14ac:dyDescent="0.2">
      <c r="A236" s="116"/>
      <c r="B236" s="116"/>
      <c r="C236" s="116"/>
      <c r="D236" s="117">
        <f t="shared" si="45"/>
        <v>0</v>
      </c>
      <c r="E236" s="117">
        <f t="shared" si="45"/>
        <v>0</v>
      </c>
      <c r="F236" s="57">
        <f t="shared" si="46"/>
        <v>0</v>
      </c>
      <c r="G236" s="57">
        <f t="shared" si="46"/>
        <v>0</v>
      </c>
      <c r="H236" s="57">
        <f t="shared" si="47"/>
        <v>0</v>
      </c>
      <c r="I236" s="57">
        <f t="shared" si="48"/>
        <v>0</v>
      </c>
      <c r="J236" s="57">
        <f t="shared" si="49"/>
        <v>0</v>
      </c>
      <c r="K236" s="57">
        <f t="shared" si="50"/>
        <v>0</v>
      </c>
      <c r="L236" s="57">
        <f t="shared" si="51"/>
        <v>0</v>
      </c>
      <c r="M236" s="57">
        <f t="shared" ca="1" si="43"/>
        <v>-1.1435869870329751E-3</v>
      </c>
      <c r="N236" s="57">
        <f t="shared" ca="1" si="52"/>
        <v>0</v>
      </c>
      <c r="O236" s="136">
        <f t="shared" ca="1" si="53"/>
        <v>0</v>
      </c>
      <c r="P236" s="57">
        <f t="shared" ca="1" si="54"/>
        <v>0</v>
      </c>
      <c r="Q236" s="57">
        <f t="shared" ca="1" si="55"/>
        <v>0</v>
      </c>
      <c r="R236" s="16">
        <f t="shared" ca="1" si="44"/>
        <v>1.1435869870329751E-3</v>
      </c>
    </row>
    <row r="237" spans="1:18" x14ac:dyDescent="0.2">
      <c r="A237" s="116"/>
      <c r="B237" s="116"/>
      <c r="C237" s="116"/>
      <c r="D237" s="117">
        <f t="shared" si="45"/>
        <v>0</v>
      </c>
      <c r="E237" s="117">
        <f t="shared" si="45"/>
        <v>0</v>
      </c>
      <c r="F237" s="57">
        <f t="shared" si="46"/>
        <v>0</v>
      </c>
      <c r="G237" s="57">
        <f t="shared" si="46"/>
        <v>0</v>
      </c>
      <c r="H237" s="57">
        <f t="shared" si="47"/>
        <v>0</v>
      </c>
      <c r="I237" s="57">
        <f t="shared" si="48"/>
        <v>0</v>
      </c>
      <c r="J237" s="57">
        <f t="shared" si="49"/>
        <v>0</v>
      </c>
      <c r="K237" s="57">
        <f t="shared" si="50"/>
        <v>0</v>
      </c>
      <c r="L237" s="57">
        <f t="shared" si="51"/>
        <v>0</v>
      </c>
      <c r="M237" s="57">
        <f t="shared" ca="1" si="43"/>
        <v>-1.1435869870329751E-3</v>
      </c>
      <c r="N237" s="57">
        <f t="shared" ca="1" si="52"/>
        <v>0</v>
      </c>
      <c r="O237" s="136">
        <f t="shared" ca="1" si="53"/>
        <v>0</v>
      </c>
      <c r="P237" s="57">
        <f t="shared" ca="1" si="54"/>
        <v>0</v>
      </c>
      <c r="Q237" s="57">
        <f t="shared" ca="1" si="55"/>
        <v>0</v>
      </c>
      <c r="R237" s="16">
        <f t="shared" ca="1" si="44"/>
        <v>1.1435869870329751E-3</v>
      </c>
    </row>
    <row r="238" spans="1:18" x14ac:dyDescent="0.2">
      <c r="A238" s="116"/>
      <c r="B238" s="116"/>
      <c r="C238" s="116"/>
      <c r="D238" s="117">
        <f t="shared" si="45"/>
        <v>0</v>
      </c>
      <c r="E238" s="117">
        <f t="shared" si="45"/>
        <v>0</v>
      </c>
      <c r="F238" s="57">
        <f t="shared" si="46"/>
        <v>0</v>
      </c>
      <c r="G238" s="57">
        <f t="shared" si="46"/>
        <v>0</v>
      </c>
      <c r="H238" s="57">
        <f t="shared" si="47"/>
        <v>0</v>
      </c>
      <c r="I238" s="57">
        <f t="shared" si="48"/>
        <v>0</v>
      </c>
      <c r="J238" s="57">
        <f t="shared" si="49"/>
        <v>0</v>
      </c>
      <c r="K238" s="57">
        <f t="shared" si="50"/>
        <v>0</v>
      </c>
      <c r="L238" s="57">
        <f t="shared" si="51"/>
        <v>0</v>
      </c>
      <c r="M238" s="57">
        <f t="shared" ca="1" si="43"/>
        <v>-1.1435869870329751E-3</v>
      </c>
      <c r="N238" s="57">
        <f t="shared" ca="1" si="52"/>
        <v>0</v>
      </c>
      <c r="O238" s="136">
        <f t="shared" ca="1" si="53"/>
        <v>0</v>
      </c>
      <c r="P238" s="57">
        <f t="shared" ca="1" si="54"/>
        <v>0</v>
      </c>
      <c r="Q238" s="57">
        <f t="shared" ca="1" si="55"/>
        <v>0</v>
      </c>
      <c r="R238" s="16">
        <f t="shared" ca="1" si="44"/>
        <v>1.1435869870329751E-3</v>
      </c>
    </row>
    <row r="239" spans="1:18" x14ac:dyDescent="0.2">
      <c r="A239" s="116"/>
      <c r="B239" s="116"/>
      <c r="C239" s="116"/>
      <c r="D239" s="117">
        <f t="shared" si="45"/>
        <v>0</v>
      </c>
      <c r="E239" s="117">
        <f t="shared" si="45"/>
        <v>0</v>
      </c>
      <c r="F239" s="57">
        <f t="shared" si="46"/>
        <v>0</v>
      </c>
      <c r="G239" s="57">
        <f t="shared" si="46"/>
        <v>0</v>
      </c>
      <c r="H239" s="57">
        <f t="shared" si="47"/>
        <v>0</v>
      </c>
      <c r="I239" s="57">
        <f t="shared" si="48"/>
        <v>0</v>
      </c>
      <c r="J239" s="57">
        <f t="shared" si="49"/>
        <v>0</v>
      </c>
      <c r="K239" s="57">
        <f t="shared" si="50"/>
        <v>0</v>
      </c>
      <c r="L239" s="57">
        <f t="shared" si="51"/>
        <v>0</v>
      </c>
      <c r="M239" s="57">
        <f t="shared" ca="1" si="43"/>
        <v>-1.1435869870329751E-3</v>
      </c>
      <c r="N239" s="57">
        <f t="shared" ca="1" si="52"/>
        <v>0</v>
      </c>
      <c r="O239" s="136">
        <f t="shared" ca="1" si="53"/>
        <v>0</v>
      </c>
      <c r="P239" s="57">
        <f t="shared" ca="1" si="54"/>
        <v>0</v>
      </c>
      <c r="Q239" s="57">
        <f t="shared" ca="1" si="55"/>
        <v>0</v>
      </c>
      <c r="R239" s="16">
        <f t="shared" ca="1" si="44"/>
        <v>1.1435869870329751E-3</v>
      </c>
    </row>
    <row r="240" spans="1:18" x14ac:dyDescent="0.2">
      <c r="A240" s="116"/>
      <c r="B240" s="116"/>
      <c r="C240" s="116"/>
      <c r="D240" s="117">
        <f t="shared" si="45"/>
        <v>0</v>
      </c>
      <c r="E240" s="117">
        <f t="shared" si="45"/>
        <v>0</v>
      </c>
      <c r="F240" s="57">
        <f t="shared" si="46"/>
        <v>0</v>
      </c>
      <c r="G240" s="57">
        <f t="shared" si="46"/>
        <v>0</v>
      </c>
      <c r="H240" s="57">
        <f t="shared" si="47"/>
        <v>0</v>
      </c>
      <c r="I240" s="57">
        <f t="shared" si="48"/>
        <v>0</v>
      </c>
      <c r="J240" s="57">
        <f t="shared" si="49"/>
        <v>0</v>
      </c>
      <c r="K240" s="57">
        <f t="shared" si="50"/>
        <v>0</v>
      </c>
      <c r="L240" s="57">
        <f t="shared" si="51"/>
        <v>0</v>
      </c>
      <c r="M240" s="57">
        <f t="shared" ca="1" si="43"/>
        <v>-1.1435869870329751E-3</v>
      </c>
      <c r="N240" s="57">
        <f t="shared" ca="1" si="52"/>
        <v>0</v>
      </c>
      <c r="O240" s="136">
        <f t="shared" ca="1" si="53"/>
        <v>0</v>
      </c>
      <c r="P240" s="57">
        <f t="shared" ca="1" si="54"/>
        <v>0</v>
      </c>
      <c r="Q240" s="57">
        <f t="shared" ca="1" si="55"/>
        <v>0</v>
      </c>
      <c r="R240" s="16">
        <f t="shared" ca="1" si="44"/>
        <v>1.1435869870329751E-3</v>
      </c>
    </row>
    <row r="241" spans="1:18" x14ac:dyDescent="0.2">
      <c r="A241" s="116"/>
      <c r="B241" s="116"/>
      <c r="C241" s="116"/>
      <c r="D241" s="117">
        <f t="shared" si="45"/>
        <v>0</v>
      </c>
      <c r="E241" s="117">
        <f t="shared" si="45"/>
        <v>0</v>
      </c>
      <c r="F241" s="57">
        <f t="shared" si="46"/>
        <v>0</v>
      </c>
      <c r="G241" s="57">
        <f t="shared" si="46"/>
        <v>0</v>
      </c>
      <c r="H241" s="57">
        <f t="shared" si="47"/>
        <v>0</v>
      </c>
      <c r="I241" s="57">
        <f t="shared" si="48"/>
        <v>0</v>
      </c>
      <c r="J241" s="57">
        <f t="shared" si="49"/>
        <v>0</v>
      </c>
      <c r="K241" s="57">
        <f t="shared" si="50"/>
        <v>0</v>
      </c>
      <c r="L241" s="57">
        <f t="shared" si="51"/>
        <v>0</v>
      </c>
      <c r="M241" s="57">
        <f t="shared" ca="1" si="43"/>
        <v>-1.1435869870329751E-3</v>
      </c>
      <c r="N241" s="57">
        <f t="shared" ca="1" si="52"/>
        <v>0</v>
      </c>
      <c r="O241" s="136">
        <f t="shared" ca="1" si="53"/>
        <v>0</v>
      </c>
      <c r="P241" s="57">
        <f t="shared" ca="1" si="54"/>
        <v>0</v>
      </c>
      <c r="Q241" s="57">
        <f t="shared" ca="1" si="55"/>
        <v>0</v>
      </c>
      <c r="R241" s="16">
        <f t="shared" ca="1" si="44"/>
        <v>1.1435869870329751E-3</v>
      </c>
    </row>
    <row r="242" spans="1:18" x14ac:dyDescent="0.2">
      <c r="A242" s="116"/>
      <c r="B242" s="116"/>
      <c r="C242" s="116"/>
      <c r="D242" s="117">
        <f t="shared" si="45"/>
        <v>0</v>
      </c>
      <c r="E242" s="117">
        <f t="shared" si="45"/>
        <v>0</v>
      </c>
      <c r="F242" s="57">
        <f t="shared" si="46"/>
        <v>0</v>
      </c>
      <c r="G242" s="57">
        <f t="shared" si="46"/>
        <v>0</v>
      </c>
      <c r="H242" s="57">
        <f t="shared" si="47"/>
        <v>0</v>
      </c>
      <c r="I242" s="57">
        <f t="shared" si="48"/>
        <v>0</v>
      </c>
      <c r="J242" s="57">
        <f t="shared" si="49"/>
        <v>0</v>
      </c>
      <c r="K242" s="57">
        <f t="shared" si="50"/>
        <v>0</v>
      </c>
      <c r="L242" s="57">
        <f t="shared" si="51"/>
        <v>0</v>
      </c>
      <c r="M242" s="57">
        <f t="shared" ca="1" si="43"/>
        <v>-1.1435869870329751E-3</v>
      </c>
      <c r="N242" s="57">
        <f t="shared" ca="1" si="52"/>
        <v>0</v>
      </c>
      <c r="O242" s="136">
        <f t="shared" ca="1" si="53"/>
        <v>0</v>
      </c>
      <c r="P242" s="57">
        <f t="shared" ca="1" si="54"/>
        <v>0</v>
      </c>
      <c r="Q242" s="57">
        <f t="shared" ca="1" si="55"/>
        <v>0</v>
      </c>
      <c r="R242" s="16">
        <f t="shared" ca="1" si="44"/>
        <v>1.1435869870329751E-3</v>
      </c>
    </row>
    <row r="243" spans="1:18" x14ac:dyDescent="0.2">
      <c r="A243" s="116"/>
      <c r="B243" s="116"/>
      <c r="C243" s="116"/>
      <c r="D243" s="117">
        <f t="shared" si="45"/>
        <v>0</v>
      </c>
      <c r="E243" s="117">
        <f t="shared" si="45"/>
        <v>0</v>
      </c>
      <c r="F243" s="57">
        <f t="shared" si="46"/>
        <v>0</v>
      </c>
      <c r="G243" s="57">
        <f t="shared" si="46"/>
        <v>0</v>
      </c>
      <c r="H243" s="57">
        <f t="shared" si="47"/>
        <v>0</v>
      </c>
      <c r="I243" s="57">
        <f t="shared" si="48"/>
        <v>0</v>
      </c>
      <c r="J243" s="57">
        <f t="shared" si="49"/>
        <v>0</v>
      </c>
      <c r="K243" s="57">
        <f t="shared" si="50"/>
        <v>0</v>
      </c>
      <c r="L243" s="57">
        <f t="shared" si="51"/>
        <v>0</v>
      </c>
      <c r="M243" s="57">
        <f t="shared" ca="1" si="43"/>
        <v>-1.1435869870329751E-3</v>
      </c>
      <c r="N243" s="57">
        <f t="shared" ca="1" si="52"/>
        <v>0</v>
      </c>
      <c r="O243" s="136">
        <f t="shared" ca="1" si="53"/>
        <v>0</v>
      </c>
      <c r="P243" s="57">
        <f t="shared" ca="1" si="54"/>
        <v>0</v>
      </c>
      <c r="Q243" s="57">
        <f t="shared" ca="1" si="55"/>
        <v>0</v>
      </c>
      <c r="R243" s="16">
        <f t="shared" ca="1" si="44"/>
        <v>1.1435869870329751E-3</v>
      </c>
    </row>
    <row r="244" spans="1:18" x14ac:dyDescent="0.2">
      <c r="A244" s="116"/>
      <c r="B244" s="116"/>
      <c r="C244" s="116"/>
      <c r="D244" s="117">
        <f t="shared" si="45"/>
        <v>0</v>
      </c>
      <c r="E244" s="117">
        <f t="shared" si="45"/>
        <v>0</v>
      </c>
      <c r="F244" s="57">
        <f t="shared" si="46"/>
        <v>0</v>
      </c>
      <c r="G244" s="57">
        <f t="shared" si="46"/>
        <v>0</v>
      </c>
      <c r="H244" s="57">
        <f t="shared" si="47"/>
        <v>0</v>
      </c>
      <c r="I244" s="57">
        <f t="shared" si="48"/>
        <v>0</v>
      </c>
      <c r="J244" s="57">
        <f t="shared" si="49"/>
        <v>0</v>
      </c>
      <c r="K244" s="57">
        <f t="shared" si="50"/>
        <v>0</v>
      </c>
      <c r="L244" s="57">
        <f t="shared" si="51"/>
        <v>0</v>
      </c>
      <c r="M244" s="57">
        <f t="shared" ca="1" si="43"/>
        <v>-1.1435869870329751E-3</v>
      </c>
      <c r="N244" s="57">
        <f t="shared" ca="1" si="52"/>
        <v>0</v>
      </c>
      <c r="O244" s="136">
        <f t="shared" ca="1" si="53"/>
        <v>0</v>
      </c>
      <c r="P244" s="57">
        <f t="shared" ca="1" si="54"/>
        <v>0</v>
      </c>
      <c r="Q244" s="57">
        <f t="shared" ca="1" si="55"/>
        <v>0</v>
      </c>
      <c r="R244" s="16">
        <f t="shared" ca="1" si="44"/>
        <v>1.1435869870329751E-3</v>
      </c>
    </row>
    <row r="245" spans="1:18" x14ac:dyDescent="0.2">
      <c r="A245" s="116"/>
      <c r="B245" s="116"/>
      <c r="C245" s="116"/>
      <c r="D245" s="117">
        <f t="shared" si="45"/>
        <v>0</v>
      </c>
      <c r="E245" s="117">
        <f t="shared" si="45"/>
        <v>0</v>
      </c>
      <c r="F245" s="57">
        <f t="shared" si="46"/>
        <v>0</v>
      </c>
      <c r="G245" s="57">
        <f t="shared" si="46"/>
        <v>0</v>
      </c>
      <c r="H245" s="57">
        <f t="shared" si="47"/>
        <v>0</v>
      </c>
      <c r="I245" s="57">
        <f t="shared" si="48"/>
        <v>0</v>
      </c>
      <c r="J245" s="57">
        <f t="shared" si="49"/>
        <v>0</v>
      </c>
      <c r="K245" s="57">
        <f t="shared" si="50"/>
        <v>0</v>
      </c>
      <c r="L245" s="57">
        <f t="shared" si="51"/>
        <v>0</v>
      </c>
      <c r="M245" s="57">
        <f t="shared" ca="1" si="43"/>
        <v>-1.1435869870329751E-3</v>
      </c>
      <c r="N245" s="57">
        <f t="shared" ca="1" si="52"/>
        <v>0</v>
      </c>
      <c r="O245" s="136">
        <f t="shared" ca="1" si="53"/>
        <v>0</v>
      </c>
      <c r="P245" s="57">
        <f t="shared" ca="1" si="54"/>
        <v>0</v>
      </c>
      <c r="Q245" s="57">
        <f t="shared" ca="1" si="55"/>
        <v>0</v>
      </c>
      <c r="R245" s="16">
        <f t="shared" ca="1" si="44"/>
        <v>1.1435869870329751E-3</v>
      </c>
    </row>
    <row r="246" spans="1:18" x14ac:dyDescent="0.2">
      <c r="A246" s="116"/>
      <c r="B246" s="116"/>
      <c r="C246" s="116"/>
      <c r="D246" s="117">
        <f t="shared" si="45"/>
        <v>0</v>
      </c>
      <c r="E246" s="117">
        <f t="shared" si="45"/>
        <v>0</v>
      </c>
      <c r="F246" s="57">
        <f t="shared" si="46"/>
        <v>0</v>
      </c>
      <c r="G246" s="57">
        <f t="shared" si="46"/>
        <v>0</v>
      </c>
      <c r="H246" s="57">
        <f t="shared" si="47"/>
        <v>0</v>
      </c>
      <c r="I246" s="57">
        <f t="shared" si="48"/>
        <v>0</v>
      </c>
      <c r="J246" s="57">
        <f t="shared" si="49"/>
        <v>0</v>
      </c>
      <c r="K246" s="57">
        <f t="shared" si="50"/>
        <v>0</v>
      </c>
      <c r="L246" s="57">
        <f t="shared" si="51"/>
        <v>0</v>
      </c>
      <c r="M246" s="57">
        <f t="shared" ca="1" si="43"/>
        <v>-1.1435869870329751E-3</v>
      </c>
      <c r="N246" s="57">
        <f t="shared" ca="1" si="52"/>
        <v>0</v>
      </c>
      <c r="O246" s="136">
        <f t="shared" ca="1" si="53"/>
        <v>0</v>
      </c>
      <c r="P246" s="57">
        <f t="shared" ca="1" si="54"/>
        <v>0</v>
      </c>
      <c r="Q246" s="57">
        <f t="shared" ca="1" si="55"/>
        <v>0</v>
      </c>
      <c r="R246" s="16">
        <f t="shared" ca="1" si="44"/>
        <v>1.1435869870329751E-3</v>
      </c>
    </row>
    <row r="247" spans="1:18" x14ac:dyDescent="0.2">
      <c r="A247" s="116"/>
      <c r="B247" s="116"/>
      <c r="C247" s="116"/>
      <c r="D247" s="117">
        <f t="shared" si="45"/>
        <v>0</v>
      </c>
      <c r="E247" s="117">
        <f t="shared" si="45"/>
        <v>0</v>
      </c>
      <c r="F247" s="57">
        <f t="shared" si="46"/>
        <v>0</v>
      </c>
      <c r="G247" s="57">
        <f t="shared" si="46"/>
        <v>0</v>
      </c>
      <c r="H247" s="57">
        <f t="shared" si="47"/>
        <v>0</v>
      </c>
      <c r="I247" s="57">
        <f t="shared" si="48"/>
        <v>0</v>
      </c>
      <c r="J247" s="57">
        <f t="shared" si="49"/>
        <v>0</v>
      </c>
      <c r="K247" s="57">
        <f t="shared" si="50"/>
        <v>0</v>
      </c>
      <c r="L247" s="57">
        <f t="shared" si="51"/>
        <v>0</v>
      </c>
      <c r="M247" s="57">
        <f t="shared" ca="1" si="43"/>
        <v>-1.1435869870329751E-3</v>
      </c>
      <c r="N247" s="57">
        <f t="shared" ca="1" si="52"/>
        <v>0</v>
      </c>
      <c r="O247" s="136">
        <f t="shared" ca="1" si="53"/>
        <v>0</v>
      </c>
      <c r="P247" s="57">
        <f t="shared" ca="1" si="54"/>
        <v>0</v>
      </c>
      <c r="Q247" s="57">
        <f t="shared" ca="1" si="55"/>
        <v>0</v>
      </c>
      <c r="R247" s="16">
        <f t="shared" ca="1" si="44"/>
        <v>1.1435869870329751E-3</v>
      </c>
    </row>
    <row r="248" spans="1:18" x14ac:dyDescent="0.2">
      <c r="A248" s="116"/>
      <c r="B248" s="116"/>
      <c r="C248" s="116"/>
      <c r="D248" s="117">
        <f t="shared" si="45"/>
        <v>0</v>
      </c>
      <c r="E248" s="117">
        <f t="shared" si="45"/>
        <v>0</v>
      </c>
      <c r="F248" s="57">
        <f t="shared" si="46"/>
        <v>0</v>
      </c>
      <c r="G248" s="57">
        <f t="shared" si="46"/>
        <v>0</v>
      </c>
      <c r="H248" s="57">
        <f t="shared" si="47"/>
        <v>0</v>
      </c>
      <c r="I248" s="57">
        <f t="shared" si="48"/>
        <v>0</v>
      </c>
      <c r="J248" s="57">
        <f t="shared" si="49"/>
        <v>0</v>
      </c>
      <c r="K248" s="57">
        <f t="shared" si="50"/>
        <v>0</v>
      </c>
      <c r="L248" s="57">
        <f t="shared" si="51"/>
        <v>0</v>
      </c>
      <c r="M248" s="57">
        <f t="shared" ca="1" si="43"/>
        <v>-1.1435869870329751E-3</v>
      </c>
      <c r="N248" s="57">
        <f t="shared" ca="1" si="52"/>
        <v>0</v>
      </c>
      <c r="O248" s="136">
        <f t="shared" ca="1" si="53"/>
        <v>0</v>
      </c>
      <c r="P248" s="57">
        <f t="shared" ca="1" si="54"/>
        <v>0</v>
      </c>
      <c r="Q248" s="57">
        <f t="shared" ca="1" si="55"/>
        <v>0</v>
      </c>
      <c r="R248" s="16">
        <f t="shared" ca="1" si="44"/>
        <v>1.1435869870329751E-3</v>
      </c>
    </row>
    <row r="249" spans="1:18" x14ac:dyDescent="0.2">
      <c r="A249" s="116"/>
      <c r="B249" s="116"/>
      <c r="C249" s="116"/>
      <c r="D249" s="117">
        <f t="shared" si="45"/>
        <v>0</v>
      </c>
      <c r="E249" s="117">
        <f t="shared" si="45"/>
        <v>0</v>
      </c>
      <c r="F249" s="57">
        <f t="shared" si="46"/>
        <v>0</v>
      </c>
      <c r="G249" s="57">
        <f t="shared" si="46"/>
        <v>0</v>
      </c>
      <c r="H249" s="57">
        <f t="shared" si="47"/>
        <v>0</v>
      </c>
      <c r="I249" s="57">
        <f t="shared" si="48"/>
        <v>0</v>
      </c>
      <c r="J249" s="57">
        <f t="shared" si="49"/>
        <v>0</v>
      </c>
      <c r="K249" s="57">
        <f t="shared" si="50"/>
        <v>0</v>
      </c>
      <c r="L249" s="57">
        <f t="shared" si="51"/>
        <v>0</v>
      </c>
      <c r="M249" s="57">
        <f t="shared" ca="1" si="43"/>
        <v>-1.1435869870329751E-3</v>
      </c>
      <c r="N249" s="57">
        <f t="shared" ca="1" si="52"/>
        <v>0</v>
      </c>
      <c r="O249" s="136">
        <f t="shared" ca="1" si="53"/>
        <v>0</v>
      </c>
      <c r="P249" s="57">
        <f t="shared" ca="1" si="54"/>
        <v>0</v>
      </c>
      <c r="Q249" s="57">
        <f t="shared" ca="1" si="55"/>
        <v>0</v>
      </c>
      <c r="R249" s="16">
        <f t="shared" ca="1" si="44"/>
        <v>1.1435869870329751E-3</v>
      </c>
    </row>
    <row r="250" spans="1:18" x14ac:dyDescent="0.2">
      <c r="A250" s="116"/>
      <c r="B250" s="116"/>
      <c r="C250" s="116"/>
      <c r="D250" s="117">
        <f t="shared" si="45"/>
        <v>0</v>
      </c>
      <c r="E250" s="117">
        <f t="shared" si="45"/>
        <v>0</v>
      </c>
      <c r="F250" s="57">
        <f t="shared" si="46"/>
        <v>0</v>
      </c>
      <c r="G250" s="57">
        <f t="shared" si="46"/>
        <v>0</v>
      </c>
      <c r="H250" s="57">
        <f t="shared" si="47"/>
        <v>0</v>
      </c>
      <c r="I250" s="57">
        <f t="shared" si="48"/>
        <v>0</v>
      </c>
      <c r="J250" s="57">
        <f t="shared" si="49"/>
        <v>0</v>
      </c>
      <c r="K250" s="57">
        <f t="shared" si="50"/>
        <v>0</v>
      </c>
      <c r="L250" s="57">
        <f t="shared" si="51"/>
        <v>0</v>
      </c>
      <c r="M250" s="57">
        <f t="shared" ca="1" si="43"/>
        <v>-1.1435869870329751E-3</v>
      </c>
      <c r="N250" s="57">
        <f t="shared" ca="1" si="52"/>
        <v>0</v>
      </c>
      <c r="O250" s="136">
        <f t="shared" ca="1" si="53"/>
        <v>0</v>
      </c>
      <c r="P250" s="57">
        <f t="shared" ca="1" si="54"/>
        <v>0</v>
      </c>
      <c r="Q250" s="57">
        <f t="shared" ca="1" si="55"/>
        <v>0</v>
      </c>
      <c r="R250" s="16">
        <f t="shared" ca="1" si="44"/>
        <v>1.1435869870329751E-3</v>
      </c>
    </row>
    <row r="251" spans="1:18" x14ac:dyDescent="0.2">
      <c r="A251" s="116"/>
      <c r="B251" s="116"/>
      <c r="C251" s="116"/>
      <c r="D251" s="117">
        <f t="shared" si="45"/>
        <v>0</v>
      </c>
      <c r="E251" s="117">
        <f t="shared" si="45"/>
        <v>0</v>
      </c>
      <c r="F251" s="57">
        <f t="shared" si="46"/>
        <v>0</v>
      </c>
      <c r="G251" s="57">
        <f t="shared" si="46"/>
        <v>0</v>
      </c>
      <c r="H251" s="57">
        <f t="shared" si="47"/>
        <v>0</v>
      </c>
      <c r="I251" s="57">
        <f t="shared" si="48"/>
        <v>0</v>
      </c>
      <c r="J251" s="57">
        <f t="shared" si="49"/>
        <v>0</v>
      </c>
      <c r="K251" s="57">
        <f t="shared" si="50"/>
        <v>0</v>
      </c>
      <c r="L251" s="57">
        <f t="shared" si="51"/>
        <v>0</v>
      </c>
      <c r="M251" s="57">
        <f t="shared" ca="1" si="43"/>
        <v>-1.1435869870329751E-3</v>
      </c>
      <c r="N251" s="57">
        <f t="shared" ca="1" si="52"/>
        <v>0</v>
      </c>
      <c r="O251" s="136">
        <f t="shared" ca="1" si="53"/>
        <v>0</v>
      </c>
      <c r="P251" s="57">
        <f t="shared" ca="1" si="54"/>
        <v>0</v>
      </c>
      <c r="Q251" s="57">
        <f t="shared" ca="1" si="55"/>
        <v>0</v>
      </c>
      <c r="R251" s="16">
        <f t="shared" ca="1" si="44"/>
        <v>1.1435869870329751E-3</v>
      </c>
    </row>
    <row r="252" spans="1:18" x14ac:dyDescent="0.2">
      <c r="A252" s="116"/>
      <c r="B252" s="116"/>
      <c r="C252" s="116"/>
      <c r="D252" s="117">
        <f t="shared" si="45"/>
        <v>0</v>
      </c>
      <c r="E252" s="117">
        <f t="shared" si="45"/>
        <v>0</v>
      </c>
      <c r="F252" s="57">
        <f t="shared" si="46"/>
        <v>0</v>
      </c>
      <c r="G252" s="57">
        <f t="shared" si="46"/>
        <v>0</v>
      </c>
      <c r="H252" s="57">
        <f t="shared" si="47"/>
        <v>0</v>
      </c>
      <c r="I252" s="57">
        <f t="shared" si="48"/>
        <v>0</v>
      </c>
      <c r="J252" s="57">
        <f t="shared" si="49"/>
        <v>0</v>
      </c>
      <c r="K252" s="57">
        <f t="shared" si="50"/>
        <v>0</v>
      </c>
      <c r="L252" s="57">
        <f t="shared" si="51"/>
        <v>0</v>
      </c>
      <c r="M252" s="57">
        <f t="shared" ca="1" si="43"/>
        <v>-1.1435869870329751E-3</v>
      </c>
      <c r="N252" s="57">
        <f t="shared" ca="1" si="52"/>
        <v>0</v>
      </c>
      <c r="O252" s="136">
        <f t="shared" ca="1" si="53"/>
        <v>0</v>
      </c>
      <c r="P252" s="57">
        <f t="shared" ca="1" si="54"/>
        <v>0</v>
      </c>
      <c r="Q252" s="57">
        <f t="shared" ca="1" si="55"/>
        <v>0</v>
      </c>
      <c r="R252" s="16">
        <f t="shared" ca="1" si="44"/>
        <v>1.1435869870329751E-3</v>
      </c>
    </row>
    <row r="253" spans="1:18" x14ac:dyDescent="0.2">
      <c r="A253" s="116"/>
      <c r="B253" s="116"/>
      <c r="C253" s="116"/>
      <c r="D253" s="117">
        <f t="shared" si="45"/>
        <v>0</v>
      </c>
      <c r="E253" s="117">
        <f t="shared" si="45"/>
        <v>0</v>
      </c>
      <c r="F253" s="57">
        <f t="shared" si="46"/>
        <v>0</v>
      </c>
      <c r="G253" s="57">
        <f t="shared" si="46"/>
        <v>0</v>
      </c>
      <c r="H253" s="57">
        <f t="shared" si="47"/>
        <v>0</v>
      </c>
      <c r="I253" s="57">
        <f t="shared" si="48"/>
        <v>0</v>
      </c>
      <c r="J253" s="57">
        <f t="shared" si="49"/>
        <v>0</v>
      </c>
      <c r="K253" s="57">
        <f t="shared" si="50"/>
        <v>0</v>
      </c>
      <c r="L253" s="57">
        <f t="shared" si="51"/>
        <v>0</v>
      </c>
      <c r="M253" s="57">
        <f t="shared" ca="1" si="43"/>
        <v>-1.1435869870329751E-3</v>
      </c>
      <c r="N253" s="57">
        <f t="shared" ca="1" si="52"/>
        <v>0</v>
      </c>
      <c r="O253" s="136">
        <f t="shared" ca="1" si="53"/>
        <v>0</v>
      </c>
      <c r="P253" s="57">
        <f t="shared" ca="1" si="54"/>
        <v>0</v>
      </c>
      <c r="Q253" s="57">
        <f t="shared" ca="1" si="55"/>
        <v>0</v>
      </c>
      <c r="R253" s="16">
        <f t="shared" ca="1" si="44"/>
        <v>1.1435869870329751E-3</v>
      </c>
    </row>
    <row r="254" spans="1:18" x14ac:dyDescent="0.2">
      <c r="A254" s="116"/>
      <c r="B254" s="116"/>
      <c r="C254" s="116"/>
      <c r="D254" s="117">
        <f t="shared" si="45"/>
        <v>0</v>
      </c>
      <c r="E254" s="117">
        <f t="shared" si="45"/>
        <v>0</v>
      </c>
      <c r="F254" s="57">
        <f t="shared" si="46"/>
        <v>0</v>
      </c>
      <c r="G254" s="57">
        <f t="shared" si="46"/>
        <v>0</v>
      </c>
      <c r="H254" s="57">
        <f t="shared" si="47"/>
        <v>0</v>
      </c>
      <c r="I254" s="57">
        <f t="shared" si="48"/>
        <v>0</v>
      </c>
      <c r="J254" s="57">
        <f t="shared" si="49"/>
        <v>0</v>
      </c>
      <c r="K254" s="57">
        <f t="shared" si="50"/>
        <v>0</v>
      </c>
      <c r="L254" s="57">
        <f t="shared" si="51"/>
        <v>0</v>
      </c>
      <c r="M254" s="57">
        <f t="shared" ca="1" si="43"/>
        <v>-1.1435869870329751E-3</v>
      </c>
      <c r="N254" s="57">
        <f t="shared" ca="1" si="52"/>
        <v>0</v>
      </c>
      <c r="O254" s="136">
        <f t="shared" ca="1" si="53"/>
        <v>0</v>
      </c>
      <c r="P254" s="57">
        <f t="shared" ca="1" si="54"/>
        <v>0</v>
      </c>
      <c r="Q254" s="57">
        <f t="shared" ca="1" si="55"/>
        <v>0</v>
      </c>
      <c r="R254" s="16">
        <f t="shared" ca="1" si="44"/>
        <v>1.1435869870329751E-3</v>
      </c>
    </row>
    <row r="255" spans="1:18" x14ac:dyDescent="0.2">
      <c r="A255" s="116"/>
      <c r="B255" s="116"/>
      <c r="C255" s="116"/>
      <c r="D255" s="117">
        <f t="shared" si="45"/>
        <v>0</v>
      </c>
      <c r="E255" s="117">
        <f t="shared" si="45"/>
        <v>0</v>
      </c>
      <c r="F255" s="57">
        <f t="shared" si="46"/>
        <v>0</v>
      </c>
      <c r="G255" s="57">
        <f t="shared" si="46"/>
        <v>0</v>
      </c>
      <c r="H255" s="57">
        <f t="shared" si="47"/>
        <v>0</v>
      </c>
      <c r="I255" s="57">
        <f t="shared" si="48"/>
        <v>0</v>
      </c>
      <c r="J255" s="57">
        <f t="shared" si="49"/>
        <v>0</v>
      </c>
      <c r="K255" s="57">
        <f t="shared" si="50"/>
        <v>0</v>
      </c>
      <c r="L255" s="57">
        <f t="shared" si="51"/>
        <v>0</v>
      </c>
      <c r="M255" s="57">
        <f t="shared" ca="1" si="43"/>
        <v>-1.1435869870329751E-3</v>
      </c>
      <c r="N255" s="57">
        <f t="shared" ca="1" si="52"/>
        <v>0</v>
      </c>
      <c r="O255" s="136">
        <f t="shared" ca="1" si="53"/>
        <v>0</v>
      </c>
      <c r="P255" s="57">
        <f t="shared" ca="1" si="54"/>
        <v>0</v>
      </c>
      <c r="Q255" s="57">
        <f t="shared" ca="1" si="55"/>
        <v>0</v>
      </c>
      <c r="R255" s="16">
        <f t="shared" ca="1" si="44"/>
        <v>1.1435869870329751E-3</v>
      </c>
    </row>
    <row r="256" spans="1:18" x14ac:dyDescent="0.2">
      <c r="A256" s="116"/>
      <c r="B256" s="116"/>
      <c r="C256" s="116"/>
      <c r="D256" s="117">
        <f t="shared" si="45"/>
        <v>0</v>
      </c>
      <c r="E256" s="117">
        <f t="shared" si="45"/>
        <v>0</v>
      </c>
      <c r="F256" s="57">
        <f t="shared" si="46"/>
        <v>0</v>
      </c>
      <c r="G256" s="57">
        <f t="shared" si="46"/>
        <v>0</v>
      </c>
      <c r="H256" s="57">
        <f t="shared" si="47"/>
        <v>0</v>
      </c>
      <c r="I256" s="57">
        <f t="shared" si="48"/>
        <v>0</v>
      </c>
      <c r="J256" s="57">
        <f t="shared" si="49"/>
        <v>0</v>
      </c>
      <c r="K256" s="57">
        <f t="shared" si="50"/>
        <v>0</v>
      </c>
      <c r="L256" s="57">
        <f t="shared" si="51"/>
        <v>0</v>
      </c>
      <c r="M256" s="57">
        <f t="shared" ca="1" si="43"/>
        <v>-1.1435869870329751E-3</v>
      </c>
      <c r="N256" s="57">
        <f t="shared" ca="1" si="52"/>
        <v>0</v>
      </c>
      <c r="O256" s="136">
        <f t="shared" ca="1" si="53"/>
        <v>0</v>
      </c>
      <c r="P256" s="57">
        <f t="shared" ca="1" si="54"/>
        <v>0</v>
      </c>
      <c r="Q256" s="57">
        <f t="shared" ca="1" si="55"/>
        <v>0</v>
      </c>
      <c r="R256" s="16">
        <f t="shared" ca="1" si="44"/>
        <v>1.1435869870329751E-3</v>
      </c>
    </row>
    <row r="257" spans="1:18" x14ac:dyDescent="0.2">
      <c r="A257" s="116"/>
      <c r="B257" s="116"/>
      <c r="C257" s="116"/>
      <c r="D257" s="117">
        <f t="shared" si="45"/>
        <v>0</v>
      </c>
      <c r="E257" s="117">
        <f t="shared" si="45"/>
        <v>0</v>
      </c>
      <c r="F257" s="57">
        <f t="shared" si="46"/>
        <v>0</v>
      </c>
      <c r="G257" s="57">
        <f t="shared" si="46"/>
        <v>0</v>
      </c>
      <c r="H257" s="57">
        <f t="shared" si="47"/>
        <v>0</v>
      </c>
      <c r="I257" s="57">
        <f t="shared" si="48"/>
        <v>0</v>
      </c>
      <c r="J257" s="57">
        <f t="shared" si="49"/>
        <v>0</v>
      </c>
      <c r="K257" s="57">
        <f t="shared" si="50"/>
        <v>0</v>
      </c>
      <c r="L257" s="57">
        <f t="shared" si="51"/>
        <v>0</v>
      </c>
      <c r="M257" s="57">
        <f t="shared" ca="1" si="43"/>
        <v>-1.1435869870329751E-3</v>
      </c>
      <c r="N257" s="57">
        <f t="shared" ca="1" si="52"/>
        <v>0</v>
      </c>
      <c r="O257" s="136">
        <f t="shared" ca="1" si="53"/>
        <v>0</v>
      </c>
      <c r="P257" s="57">
        <f t="shared" ca="1" si="54"/>
        <v>0</v>
      </c>
      <c r="Q257" s="57">
        <f t="shared" ca="1" si="55"/>
        <v>0</v>
      </c>
      <c r="R257" s="16">
        <f t="shared" ca="1" si="44"/>
        <v>1.1435869870329751E-3</v>
      </c>
    </row>
    <row r="258" spans="1:18" x14ac:dyDescent="0.2">
      <c r="A258" s="116"/>
      <c r="B258" s="116"/>
      <c r="C258" s="116"/>
      <c r="D258" s="117">
        <f t="shared" si="45"/>
        <v>0</v>
      </c>
      <c r="E258" s="117">
        <f t="shared" si="45"/>
        <v>0</v>
      </c>
      <c r="F258" s="57">
        <f t="shared" si="46"/>
        <v>0</v>
      </c>
      <c r="G258" s="57">
        <f t="shared" si="46"/>
        <v>0</v>
      </c>
      <c r="H258" s="57">
        <f t="shared" si="47"/>
        <v>0</v>
      </c>
      <c r="I258" s="57">
        <f t="shared" si="48"/>
        <v>0</v>
      </c>
      <c r="J258" s="57">
        <f t="shared" si="49"/>
        <v>0</v>
      </c>
      <c r="K258" s="57">
        <f t="shared" si="50"/>
        <v>0</v>
      </c>
      <c r="L258" s="57">
        <f t="shared" si="51"/>
        <v>0</v>
      </c>
      <c r="M258" s="57">
        <f t="shared" ca="1" si="43"/>
        <v>-1.1435869870329751E-3</v>
      </c>
      <c r="N258" s="57">
        <f t="shared" ca="1" si="52"/>
        <v>0</v>
      </c>
      <c r="O258" s="136">
        <f t="shared" ca="1" si="53"/>
        <v>0</v>
      </c>
      <c r="P258" s="57">
        <f t="shared" ca="1" si="54"/>
        <v>0</v>
      </c>
      <c r="Q258" s="57">
        <f t="shared" ca="1" si="55"/>
        <v>0</v>
      </c>
      <c r="R258" s="16">
        <f t="shared" ca="1" si="44"/>
        <v>1.1435869870329751E-3</v>
      </c>
    </row>
    <row r="259" spans="1:18" x14ac:dyDescent="0.2">
      <c r="A259" s="116"/>
      <c r="B259" s="116"/>
      <c r="C259" s="116"/>
      <c r="D259" s="117">
        <f t="shared" si="45"/>
        <v>0</v>
      </c>
      <c r="E259" s="117">
        <f t="shared" si="45"/>
        <v>0</v>
      </c>
      <c r="F259" s="57">
        <f t="shared" si="46"/>
        <v>0</v>
      </c>
      <c r="G259" s="57">
        <f t="shared" si="46"/>
        <v>0</v>
      </c>
      <c r="H259" s="57">
        <f t="shared" si="47"/>
        <v>0</v>
      </c>
      <c r="I259" s="57">
        <f t="shared" si="48"/>
        <v>0</v>
      </c>
      <c r="J259" s="57">
        <f t="shared" si="49"/>
        <v>0</v>
      </c>
      <c r="K259" s="57">
        <f t="shared" si="50"/>
        <v>0</v>
      </c>
      <c r="L259" s="57">
        <f t="shared" si="51"/>
        <v>0</v>
      </c>
      <c r="M259" s="57">
        <f t="shared" ca="1" si="43"/>
        <v>-1.1435869870329751E-3</v>
      </c>
      <c r="N259" s="57">
        <f t="shared" ca="1" si="52"/>
        <v>0</v>
      </c>
      <c r="O259" s="136">
        <f t="shared" ca="1" si="53"/>
        <v>0</v>
      </c>
      <c r="P259" s="57">
        <f t="shared" ca="1" si="54"/>
        <v>0</v>
      </c>
      <c r="Q259" s="57">
        <f t="shared" ca="1" si="55"/>
        <v>0</v>
      </c>
      <c r="R259" s="16">
        <f t="shared" ca="1" si="44"/>
        <v>1.1435869870329751E-3</v>
      </c>
    </row>
    <row r="260" spans="1:18" x14ac:dyDescent="0.2">
      <c r="A260" s="116"/>
      <c r="B260" s="116"/>
      <c r="C260" s="116"/>
      <c r="D260" s="117">
        <f t="shared" si="45"/>
        <v>0</v>
      </c>
      <c r="E260" s="117">
        <f t="shared" si="45"/>
        <v>0</v>
      </c>
      <c r="F260" s="57">
        <f t="shared" si="46"/>
        <v>0</v>
      </c>
      <c r="G260" s="57">
        <f t="shared" si="46"/>
        <v>0</v>
      </c>
      <c r="H260" s="57">
        <f t="shared" si="47"/>
        <v>0</v>
      </c>
      <c r="I260" s="57">
        <f t="shared" si="48"/>
        <v>0</v>
      </c>
      <c r="J260" s="57">
        <f t="shared" si="49"/>
        <v>0</v>
      </c>
      <c r="K260" s="57">
        <f t="shared" si="50"/>
        <v>0</v>
      </c>
      <c r="L260" s="57">
        <f t="shared" si="51"/>
        <v>0</v>
      </c>
      <c r="M260" s="57">
        <f t="shared" ca="1" si="43"/>
        <v>-1.1435869870329751E-3</v>
      </c>
      <c r="N260" s="57">
        <f t="shared" ca="1" si="52"/>
        <v>0</v>
      </c>
      <c r="O260" s="136">
        <f t="shared" ca="1" si="53"/>
        <v>0</v>
      </c>
      <c r="P260" s="57">
        <f t="shared" ca="1" si="54"/>
        <v>0</v>
      </c>
      <c r="Q260" s="57">
        <f t="shared" ca="1" si="55"/>
        <v>0</v>
      </c>
      <c r="R260" s="16">
        <f t="shared" ca="1" si="44"/>
        <v>1.1435869870329751E-3</v>
      </c>
    </row>
    <row r="261" spans="1:18" x14ac:dyDescent="0.2">
      <c r="A261" s="116"/>
      <c r="B261" s="116"/>
      <c r="C261" s="116"/>
      <c r="D261" s="117">
        <f t="shared" si="45"/>
        <v>0</v>
      </c>
      <c r="E261" s="117">
        <f t="shared" si="45"/>
        <v>0</v>
      </c>
      <c r="F261" s="57">
        <f t="shared" si="46"/>
        <v>0</v>
      </c>
      <c r="G261" s="57">
        <f t="shared" si="46"/>
        <v>0</v>
      </c>
      <c r="H261" s="57">
        <f t="shared" si="47"/>
        <v>0</v>
      </c>
      <c r="I261" s="57">
        <f t="shared" si="48"/>
        <v>0</v>
      </c>
      <c r="J261" s="57">
        <f t="shared" si="49"/>
        <v>0</v>
      </c>
      <c r="K261" s="57">
        <f t="shared" si="50"/>
        <v>0</v>
      </c>
      <c r="L261" s="57">
        <f t="shared" si="51"/>
        <v>0</v>
      </c>
      <c r="M261" s="57">
        <f t="shared" ca="1" si="43"/>
        <v>-1.1435869870329751E-3</v>
      </c>
      <c r="N261" s="57">
        <f t="shared" ca="1" si="52"/>
        <v>0</v>
      </c>
      <c r="O261" s="136">
        <f t="shared" ca="1" si="53"/>
        <v>0</v>
      </c>
      <c r="P261" s="57">
        <f t="shared" ca="1" si="54"/>
        <v>0</v>
      </c>
      <c r="Q261" s="57">
        <f t="shared" ca="1" si="55"/>
        <v>0</v>
      </c>
      <c r="R261" s="16">
        <f t="shared" ca="1" si="44"/>
        <v>1.1435869870329751E-3</v>
      </c>
    </row>
    <row r="262" spans="1:18" x14ac:dyDescent="0.2">
      <c r="A262" s="116"/>
      <c r="B262" s="116"/>
      <c r="C262" s="116"/>
      <c r="D262" s="117">
        <f t="shared" si="45"/>
        <v>0</v>
      </c>
      <c r="E262" s="117">
        <f t="shared" si="45"/>
        <v>0</v>
      </c>
      <c r="F262" s="57">
        <f t="shared" si="46"/>
        <v>0</v>
      </c>
      <c r="G262" s="57">
        <f t="shared" si="46"/>
        <v>0</v>
      </c>
      <c r="H262" s="57">
        <f t="shared" si="47"/>
        <v>0</v>
      </c>
      <c r="I262" s="57">
        <f t="shared" si="48"/>
        <v>0</v>
      </c>
      <c r="J262" s="57">
        <f t="shared" si="49"/>
        <v>0</v>
      </c>
      <c r="K262" s="57">
        <f t="shared" si="50"/>
        <v>0</v>
      </c>
      <c r="L262" s="57">
        <f t="shared" si="51"/>
        <v>0</v>
      </c>
      <c r="M262" s="57">
        <f t="shared" ca="1" si="43"/>
        <v>-1.1435869870329751E-3</v>
      </c>
      <c r="N262" s="57">
        <f t="shared" ca="1" si="52"/>
        <v>0</v>
      </c>
      <c r="O262" s="136">
        <f t="shared" ca="1" si="53"/>
        <v>0</v>
      </c>
      <c r="P262" s="57">
        <f t="shared" ca="1" si="54"/>
        <v>0</v>
      </c>
      <c r="Q262" s="57">
        <f t="shared" ca="1" si="55"/>
        <v>0</v>
      </c>
      <c r="R262" s="16">
        <f t="shared" ca="1" si="44"/>
        <v>1.1435869870329751E-3</v>
      </c>
    </row>
    <row r="263" spans="1:18" x14ac:dyDescent="0.2">
      <c r="A263" s="116"/>
      <c r="B263" s="116"/>
      <c r="C263" s="116"/>
      <c r="D263" s="117">
        <f t="shared" si="45"/>
        <v>0</v>
      </c>
      <c r="E263" s="117">
        <f t="shared" si="45"/>
        <v>0</v>
      </c>
      <c r="F263" s="57">
        <f t="shared" si="46"/>
        <v>0</v>
      </c>
      <c r="G263" s="57">
        <f t="shared" si="46"/>
        <v>0</v>
      </c>
      <c r="H263" s="57">
        <f t="shared" si="47"/>
        <v>0</v>
      </c>
      <c r="I263" s="57">
        <f t="shared" si="48"/>
        <v>0</v>
      </c>
      <c r="J263" s="57">
        <f t="shared" si="49"/>
        <v>0</v>
      </c>
      <c r="K263" s="57">
        <f t="shared" si="50"/>
        <v>0</v>
      </c>
      <c r="L263" s="57">
        <f t="shared" si="51"/>
        <v>0</v>
      </c>
      <c r="M263" s="57">
        <f t="shared" ca="1" si="43"/>
        <v>-1.1435869870329751E-3</v>
      </c>
      <c r="N263" s="57">
        <f t="shared" ca="1" si="52"/>
        <v>0</v>
      </c>
      <c r="O263" s="136">
        <f t="shared" ca="1" si="53"/>
        <v>0</v>
      </c>
      <c r="P263" s="57">
        <f t="shared" ca="1" si="54"/>
        <v>0</v>
      </c>
      <c r="Q263" s="57">
        <f t="shared" ca="1" si="55"/>
        <v>0</v>
      </c>
      <c r="R263" s="16">
        <f t="shared" ca="1" si="44"/>
        <v>1.1435869870329751E-3</v>
      </c>
    </row>
    <row r="264" spans="1:18" x14ac:dyDescent="0.2">
      <c r="A264" s="116"/>
      <c r="B264" s="116"/>
      <c r="C264" s="116"/>
      <c r="D264" s="117">
        <f t="shared" si="45"/>
        <v>0</v>
      </c>
      <c r="E264" s="117">
        <f t="shared" si="45"/>
        <v>0</v>
      </c>
      <c r="F264" s="57">
        <f t="shared" si="46"/>
        <v>0</v>
      </c>
      <c r="G264" s="57">
        <f t="shared" si="46"/>
        <v>0</v>
      </c>
      <c r="H264" s="57">
        <f t="shared" si="47"/>
        <v>0</v>
      </c>
      <c r="I264" s="57">
        <f t="shared" si="48"/>
        <v>0</v>
      </c>
      <c r="J264" s="57">
        <f t="shared" si="49"/>
        <v>0</v>
      </c>
      <c r="K264" s="57">
        <f t="shared" si="50"/>
        <v>0</v>
      </c>
      <c r="L264" s="57">
        <f t="shared" si="51"/>
        <v>0</v>
      </c>
      <c r="M264" s="57">
        <f t="shared" ca="1" si="43"/>
        <v>-1.1435869870329751E-3</v>
      </c>
      <c r="N264" s="57">
        <f t="shared" ca="1" si="52"/>
        <v>0</v>
      </c>
      <c r="O264" s="136">
        <f t="shared" ca="1" si="53"/>
        <v>0</v>
      </c>
      <c r="P264" s="57">
        <f t="shared" ca="1" si="54"/>
        <v>0</v>
      </c>
      <c r="Q264" s="57">
        <f t="shared" ca="1" si="55"/>
        <v>0</v>
      </c>
      <c r="R264" s="16">
        <f t="shared" ca="1" si="44"/>
        <v>1.1435869870329751E-3</v>
      </c>
    </row>
    <row r="265" spans="1:18" x14ac:dyDescent="0.2">
      <c r="A265" s="116"/>
      <c r="B265" s="116"/>
      <c r="C265" s="116"/>
      <c r="D265" s="117">
        <f t="shared" si="45"/>
        <v>0</v>
      </c>
      <c r="E265" s="117">
        <f t="shared" si="45"/>
        <v>0</v>
      </c>
      <c r="F265" s="57">
        <f t="shared" si="46"/>
        <v>0</v>
      </c>
      <c r="G265" s="57">
        <f t="shared" si="46"/>
        <v>0</v>
      </c>
      <c r="H265" s="57">
        <f t="shared" si="47"/>
        <v>0</v>
      </c>
      <c r="I265" s="57">
        <f t="shared" si="48"/>
        <v>0</v>
      </c>
      <c r="J265" s="57">
        <f t="shared" si="49"/>
        <v>0</v>
      </c>
      <c r="K265" s="57">
        <f t="shared" si="50"/>
        <v>0</v>
      </c>
      <c r="L265" s="57">
        <f t="shared" si="51"/>
        <v>0</v>
      </c>
      <c r="M265" s="57">
        <f t="shared" ca="1" si="43"/>
        <v>-1.1435869870329751E-3</v>
      </c>
      <c r="N265" s="57">
        <f t="shared" ca="1" si="52"/>
        <v>0</v>
      </c>
      <c r="O265" s="136">
        <f t="shared" ca="1" si="53"/>
        <v>0</v>
      </c>
      <c r="P265" s="57">
        <f t="shared" ca="1" si="54"/>
        <v>0</v>
      </c>
      <c r="Q265" s="57">
        <f t="shared" ca="1" si="55"/>
        <v>0</v>
      </c>
      <c r="R265" s="16">
        <f t="shared" ca="1" si="44"/>
        <v>1.1435869870329751E-3</v>
      </c>
    </row>
    <row r="266" spans="1:18" x14ac:dyDescent="0.2">
      <c r="A266" s="116"/>
      <c r="B266" s="116"/>
      <c r="C266" s="116"/>
      <c r="D266" s="117">
        <f t="shared" si="45"/>
        <v>0</v>
      </c>
      <c r="E266" s="117">
        <f t="shared" si="45"/>
        <v>0</v>
      </c>
      <c r="F266" s="57">
        <f t="shared" si="46"/>
        <v>0</v>
      </c>
      <c r="G266" s="57">
        <f t="shared" si="46"/>
        <v>0</v>
      </c>
      <c r="H266" s="57">
        <f t="shared" si="47"/>
        <v>0</v>
      </c>
      <c r="I266" s="57">
        <f t="shared" si="48"/>
        <v>0</v>
      </c>
      <c r="J266" s="57">
        <f t="shared" si="49"/>
        <v>0</v>
      </c>
      <c r="K266" s="57">
        <f t="shared" si="50"/>
        <v>0</v>
      </c>
      <c r="L266" s="57">
        <f t="shared" si="51"/>
        <v>0</v>
      </c>
      <c r="M266" s="57">
        <f t="shared" ca="1" si="43"/>
        <v>-1.1435869870329751E-3</v>
      </c>
      <c r="N266" s="57">
        <f t="shared" ca="1" si="52"/>
        <v>0</v>
      </c>
      <c r="O266" s="136">
        <f t="shared" ca="1" si="53"/>
        <v>0</v>
      </c>
      <c r="P266" s="57">
        <f t="shared" ca="1" si="54"/>
        <v>0</v>
      </c>
      <c r="Q266" s="57">
        <f t="shared" ca="1" si="55"/>
        <v>0</v>
      </c>
      <c r="R266" s="16">
        <f t="shared" ca="1" si="44"/>
        <v>1.1435869870329751E-3</v>
      </c>
    </row>
    <row r="267" spans="1:18" x14ac:dyDescent="0.2">
      <c r="A267" s="116"/>
      <c r="B267" s="116"/>
      <c r="C267" s="116"/>
      <c r="D267" s="117">
        <f t="shared" si="45"/>
        <v>0</v>
      </c>
      <c r="E267" s="117">
        <f t="shared" si="45"/>
        <v>0</v>
      </c>
      <c r="F267" s="57">
        <f t="shared" si="46"/>
        <v>0</v>
      </c>
      <c r="G267" s="57">
        <f t="shared" si="46"/>
        <v>0</v>
      </c>
      <c r="H267" s="57">
        <f t="shared" si="47"/>
        <v>0</v>
      </c>
      <c r="I267" s="57">
        <f t="shared" si="48"/>
        <v>0</v>
      </c>
      <c r="J267" s="57">
        <f t="shared" si="49"/>
        <v>0</v>
      </c>
      <c r="K267" s="57">
        <f t="shared" si="50"/>
        <v>0</v>
      </c>
      <c r="L267" s="57">
        <f t="shared" si="51"/>
        <v>0</v>
      </c>
      <c r="M267" s="57">
        <f t="shared" ca="1" si="43"/>
        <v>-1.1435869870329751E-3</v>
      </c>
      <c r="N267" s="57">
        <f t="shared" ca="1" si="52"/>
        <v>0</v>
      </c>
      <c r="O267" s="136">
        <f t="shared" ca="1" si="53"/>
        <v>0</v>
      </c>
      <c r="P267" s="57">
        <f t="shared" ca="1" si="54"/>
        <v>0</v>
      </c>
      <c r="Q267" s="57">
        <f t="shared" ca="1" si="55"/>
        <v>0</v>
      </c>
      <c r="R267" s="16">
        <f t="shared" ca="1" si="44"/>
        <v>1.1435869870329751E-3</v>
      </c>
    </row>
    <row r="268" spans="1:18" x14ac:dyDescent="0.2">
      <c r="A268" s="116"/>
      <c r="B268" s="116"/>
      <c r="C268" s="116"/>
      <c r="D268" s="117">
        <f t="shared" si="45"/>
        <v>0</v>
      </c>
      <c r="E268" s="117">
        <f t="shared" si="45"/>
        <v>0</v>
      </c>
      <c r="F268" s="57">
        <f t="shared" si="46"/>
        <v>0</v>
      </c>
      <c r="G268" s="57">
        <f t="shared" si="46"/>
        <v>0</v>
      </c>
      <c r="H268" s="57">
        <f t="shared" si="47"/>
        <v>0</v>
      </c>
      <c r="I268" s="57">
        <f t="shared" si="48"/>
        <v>0</v>
      </c>
      <c r="J268" s="57">
        <f t="shared" si="49"/>
        <v>0</v>
      </c>
      <c r="K268" s="57">
        <f t="shared" si="50"/>
        <v>0</v>
      </c>
      <c r="L268" s="57">
        <f t="shared" si="51"/>
        <v>0</v>
      </c>
      <c r="M268" s="57">
        <f t="shared" ca="1" si="43"/>
        <v>-1.1435869870329751E-3</v>
      </c>
      <c r="N268" s="57">
        <f t="shared" ca="1" si="52"/>
        <v>0</v>
      </c>
      <c r="O268" s="136">
        <f t="shared" ca="1" si="53"/>
        <v>0</v>
      </c>
      <c r="P268" s="57">
        <f t="shared" ca="1" si="54"/>
        <v>0</v>
      </c>
      <c r="Q268" s="57">
        <f t="shared" ca="1" si="55"/>
        <v>0</v>
      </c>
      <c r="R268" s="16">
        <f t="shared" ca="1" si="44"/>
        <v>1.1435869870329751E-3</v>
      </c>
    </row>
    <row r="269" spans="1:18" x14ac:dyDescent="0.2">
      <c r="A269" s="116"/>
      <c r="B269" s="116"/>
      <c r="C269" s="116"/>
      <c r="D269" s="117">
        <f t="shared" si="45"/>
        <v>0</v>
      </c>
      <c r="E269" s="117">
        <f t="shared" si="45"/>
        <v>0</v>
      </c>
      <c r="F269" s="57">
        <f t="shared" si="46"/>
        <v>0</v>
      </c>
      <c r="G269" s="57">
        <f t="shared" si="46"/>
        <v>0</v>
      </c>
      <c r="H269" s="57">
        <f t="shared" si="47"/>
        <v>0</v>
      </c>
      <c r="I269" s="57">
        <f t="shared" si="48"/>
        <v>0</v>
      </c>
      <c r="J269" s="57">
        <f t="shared" si="49"/>
        <v>0</v>
      </c>
      <c r="K269" s="57">
        <f t="shared" si="50"/>
        <v>0</v>
      </c>
      <c r="L269" s="57">
        <f t="shared" si="51"/>
        <v>0</v>
      </c>
      <c r="M269" s="57">
        <f t="shared" ca="1" si="43"/>
        <v>-1.1435869870329751E-3</v>
      </c>
      <c r="N269" s="57">
        <f t="shared" ca="1" si="52"/>
        <v>0</v>
      </c>
      <c r="O269" s="136">
        <f t="shared" ca="1" si="53"/>
        <v>0</v>
      </c>
      <c r="P269" s="57">
        <f t="shared" ca="1" si="54"/>
        <v>0</v>
      </c>
      <c r="Q269" s="57">
        <f t="shared" ca="1" si="55"/>
        <v>0</v>
      </c>
      <c r="R269" s="16">
        <f t="shared" ca="1" si="44"/>
        <v>1.1435869870329751E-3</v>
      </c>
    </row>
    <row r="270" spans="1:18" x14ac:dyDescent="0.2">
      <c r="A270" s="116"/>
      <c r="B270" s="116"/>
      <c r="C270" s="116"/>
      <c r="D270" s="117">
        <f t="shared" si="45"/>
        <v>0</v>
      </c>
      <c r="E270" s="117">
        <f t="shared" si="45"/>
        <v>0</v>
      </c>
      <c r="F270" s="57">
        <f t="shared" si="46"/>
        <v>0</v>
      </c>
      <c r="G270" s="57">
        <f t="shared" si="46"/>
        <v>0</v>
      </c>
      <c r="H270" s="57">
        <f t="shared" si="47"/>
        <v>0</v>
      </c>
      <c r="I270" s="57">
        <f t="shared" si="48"/>
        <v>0</v>
      </c>
      <c r="J270" s="57">
        <f t="shared" si="49"/>
        <v>0</v>
      </c>
      <c r="K270" s="57">
        <f t="shared" si="50"/>
        <v>0</v>
      </c>
      <c r="L270" s="57">
        <f t="shared" si="51"/>
        <v>0</v>
      </c>
      <c r="M270" s="57">
        <f t="shared" ca="1" si="43"/>
        <v>-1.1435869870329751E-3</v>
      </c>
      <c r="N270" s="57">
        <f t="shared" ca="1" si="52"/>
        <v>0</v>
      </c>
      <c r="O270" s="136">
        <f t="shared" ca="1" si="53"/>
        <v>0</v>
      </c>
      <c r="P270" s="57">
        <f t="shared" ca="1" si="54"/>
        <v>0</v>
      </c>
      <c r="Q270" s="57">
        <f t="shared" ca="1" si="55"/>
        <v>0</v>
      </c>
      <c r="R270" s="16">
        <f t="shared" ca="1" si="44"/>
        <v>1.1435869870329751E-3</v>
      </c>
    </row>
    <row r="271" spans="1:18" x14ac:dyDescent="0.2">
      <c r="A271" s="116"/>
      <c r="B271" s="116"/>
      <c r="C271" s="116"/>
      <c r="D271" s="117">
        <f t="shared" si="45"/>
        <v>0</v>
      </c>
      <c r="E271" s="117">
        <f t="shared" si="45"/>
        <v>0</v>
      </c>
      <c r="F271" s="57">
        <f t="shared" si="46"/>
        <v>0</v>
      </c>
      <c r="G271" s="57">
        <f t="shared" si="46"/>
        <v>0</v>
      </c>
      <c r="H271" s="57">
        <f t="shared" si="47"/>
        <v>0</v>
      </c>
      <c r="I271" s="57">
        <f t="shared" si="48"/>
        <v>0</v>
      </c>
      <c r="J271" s="57">
        <f t="shared" si="49"/>
        <v>0</v>
      </c>
      <c r="K271" s="57">
        <f t="shared" si="50"/>
        <v>0</v>
      </c>
      <c r="L271" s="57">
        <f t="shared" si="51"/>
        <v>0</v>
      </c>
      <c r="M271" s="57">
        <f t="shared" ca="1" si="43"/>
        <v>-1.1435869870329751E-3</v>
      </c>
      <c r="N271" s="57">
        <f t="shared" ca="1" si="52"/>
        <v>0</v>
      </c>
      <c r="O271" s="136">
        <f t="shared" ca="1" si="53"/>
        <v>0</v>
      </c>
      <c r="P271" s="57">
        <f t="shared" ca="1" si="54"/>
        <v>0</v>
      </c>
      <c r="Q271" s="57">
        <f t="shared" ca="1" si="55"/>
        <v>0</v>
      </c>
      <c r="R271" s="16">
        <f t="shared" ca="1" si="44"/>
        <v>1.1435869870329751E-3</v>
      </c>
    </row>
    <row r="272" spans="1:18" x14ac:dyDescent="0.2">
      <c r="A272" s="116"/>
      <c r="B272" s="116"/>
      <c r="C272" s="116"/>
      <c r="D272" s="117">
        <f t="shared" si="45"/>
        <v>0</v>
      </c>
      <c r="E272" s="117">
        <f t="shared" si="45"/>
        <v>0</v>
      </c>
      <c r="F272" s="57">
        <f t="shared" si="46"/>
        <v>0</v>
      </c>
      <c r="G272" s="57">
        <f t="shared" si="46"/>
        <v>0</v>
      </c>
      <c r="H272" s="57">
        <f t="shared" si="47"/>
        <v>0</v>
      </c>
      <c r="I272" s="57">
        <f t="shared" si="48"/>
        <v>0</v>
      </c>
      <c r="J272" s="57">
        <f t="shared" si="49"/>
        <v>0</v>
      </c>
      <c r="K272" s="57">
        <f t="shared" si="50"/>
        <v>0</v>
      </c>
      <c r="L272" s="57">
        <f t="shared" si="51"/>
        <v>0</v>
      </c>
      <c r="M272" s="57">
        <f t="shared" ca="1" si="43"/>
        <v>-1.1435869870329751E-3</v>
      </c>
      <c r="N272" s="57">
        <f t="shared" ca="1" si="52"/>
        <v>0</v>
      </c>
      <c r="O272" s="136">
        <f t="shared" ca="1" si="53"/>
        <v>0</v>
      </c>
      <c r="P272" s="57">
        <f t="shared" ca="1" si="54"/>
        <v>0</v>
      </c>
      <c r="Q272" s="57">
        <f t="shared" ca="1" si="55"/>
        <v>0</v>
      </c>
      <c r="R272" s="16">
        <f t="shared" ca="1" si="44"/>
        <v>1.1435869870329751E-3</v>
      </c>
    </row>
    <row r="273" spans="1:18" x14ac:dyDescent="0.2">
      <c r="A273" s="116"/>
      <c r="B273" s="116"/>
      <c r="C273" s="116"/>
      <c r="D273" s="117">
        <f t="shared" si="45"/>
        <v>0</v>
      </c>
      <c r="E273" s="117">
        <f t="shared" si="45"/>
        <v>0</v>
      </c>
      <c r="F273" s="57">
        <f t="shared" si="46"/>
        <v>0</v>
      </c>
      <c r="G273" s="57">
        <f t="shared" si="46"/>
        <v>0</v>
      </c>
      <c r="H273" s="57">
        <f t="shared" si="47"/>
        <v>0</v>
      </c>
      <c r="I273" s="57">
        <f t="shared" si="48"/>
        <v>0</v>
      </c>
      <c r="J273" s="57">
        <f t="shared" si="49"/>
        <v>0</v>
      </c>
      <c r="K273" s="57">
        <f t="shared" si="50"/>
        <v>0</v>
      </c>
      <c r="L273" s="57">
        <f t="shared" si="51"/>
        <v>0</v>
      </c>
      <c r="M273" s="57">
        <f t="shared" ca="1" si="43"/>
        <v>-1.1435869870329751E-3</v>
      </c>
      <c r="N273" s="57">
        <f t="shared" ca="1" si="52"/>
        <v>0</v>
      </c>
      <c r="O273" s="136">
        <f t="shared" ca="1" si="53"/>
        <v>0</v>
      </c>
      <c r="P273" s="57">
        <f t="shared" ca="1" si="54"/>
        <v>0</v>
      </c>
      <c r="Q273" s="57">
        <f t="shared" ca="1" si="55"/>
        <v>0</v>
      </c>
      <c r="R273" s="16">
        <f t="shared" ca="1" si="44"/>
        <v>1.1435869870329751E-3</v>
      </c>
    </row>
    <row r="274" spans="1:18" x14ac:dyDescent="0.2">
      <c r="A274" s="116"/>
      <c r="B274" s="116"/>
      <c r="C274" s="116"/>
      <c r="D274" s="117">
        <f t="shared" si="45"/>
        <v>0</v>
      </c>
      <c r="E274" s="117">
        <f t="shared" si="45"/>
        <v>0</v>
      </c>
      <c r="F274" s="57">
        <f t="shared" si="46"/>
        <v>0</v>
      </c>
      <c r="G274" s="57">
        <f t="shared" si="46"/>
        <v>0</v>
      </c>
      <c r="H274" s="57">
        <f t="shared" si="47"/>
        <v>0</v>
      </c>
      <c r="I274" s="57">
        <f t="shared" si="48"/>
        <v>0</v>
      </c>
      <c r="J274" s="57">
        <f t="shared" si="49"/>
        <v>0</v>
      </c>
      <c r="K274" s="57">
        <f t="shared" si="50"/>
        <v>0</v>
      </c>
      <c r="L274" s="57">
        <f t="shared" si="51"/>
        <v>0</v>
      </c>
      <c r="M274" s="57">
        <f t="shared" ca="1" si="43"/>
        <v>-1.1435869870329751E-3</v>
      </c>
      <c r="N274" s="57">
        <f t="shared" ca="1" si="52"/>
        <v>0</v>
      </c>
      <c r="O274" s="136">
        <f t="shared" ca="1" si="53"/>
        <v>0</v>
      </c>
      <c r="P274" s="57">
        <f t="shared" ca="1" si="54"/>
        <v>0</v>
      </c>
      <c r="Q274" s="57">
        <f t="shared" ca="1" si="55"/>
        <v>0</v>
      </c>
      <c r="R274" s="16">
        <f t="shared" ca="1" si="44"/>
        <v>1.1435869870329751E-3</v>
      </c>
    </row>
    <row r="275" spans="1:18" x14ac:dyDescent="0.2">
      <c r="A275" s="116"/>
      <c r="B275" s="116"/>
      <c r="C275" s="116"/>
      <c r="D275" s="117">
        <f t="shared" si="45"/>
        <v>0</v>
      </c>
      <c r="E275" s="117">
        <f t="shared" si="45"/>
        <v>0</v>
      </c>
      <c r="F275" s="57">
        <f t="shared" si="46"/>
        <v>0</v>
      </c>
      <c r="G275" s="57">
        <f t="shared" si="46"/>
        <v>0</v>
      </c>
      <c r="H275" s="57">
        <f t="shared" si="47"/>
        <v>0</v>
      </c>
      <c r="I275" s="57">
        <f t="shared" si="48"/>
        <v>0</v>
      </c>
      <c r="J275" s="57">
        <f t="shared" si="49"/>
        <v>0</v>
      </c>
      <c r="K275" s="57">
        <f t="shared" si="50"/>
        <v>0</v>
      </c>
      <c r="L275" s="57">
        <f t="shared" si="51"/>
        <v>0</v>
      </c>
      <c r="M275" s="57">
        <f t="shared" ref="M275:M340" ca="1" si="56">+E$4+E$5*D275+E$6*D275^2</f>
        <v>-1.1435869870329751E-3</v>
      </c>
      <c r="N275" s="57">
        <f t="shared" ca="1" si="52"/>
        <v>0</v>
      </c>
      <c r="O275" s="136">
        <f t="shared" ca="1" si="53"/>
        <v>0</v>
      </c>
      <c r="P275" s="57">
        <f t="shared" ca="1" si="54"/>
        <v>0</v>
      </c>
      <c r="Q275" s="57">
        <f t="shared" ca="1" si="55"/>
        <v>0</v>
      </c>
      <c r="R275" s="16">
        <f t="shared" ref="R275:R340" ca="1" si="57">+E275-M275</f>
        <v>1.1435869870329751E-3</v>
      </c>
    </row>
    <row r="276" spans="1:18" x14ac:dyDescent="0.2">
      <c r="A276" s="116"/>
      <c r="B276" s="116"/>
      <c r="C276" s="116"/>
      <c r="D276" s="117">
        <f t="shared" ref="D276:E339" si="58">A276/A$18</f>
        <v>0</v>
      </c>
      <c r="E276" s="117">
        <f t="shared" si="58"/>
        <v>0</v>
      </c>
      <c r="F276" s="57">
        <f t="shared" ref="F276:G339" si="59">$C276*D276</f>
        <v>0</v>
      </c>
      <c r="G276" s="57">
        <f t="shared" si="59"/>
        <v>0</v>
      </c>
      <c r="H276" s="57">
        <f t="shared" ref="H276:H339" si="60">C276*D276*D276</f>
        <v>0</v>
      </c>
      <c r="I276" s="57">
        <f t="shared" ref="I276:I339" si="61">C276*D276*D276*D276</f>
        <v>0</v>
      </c>
      <c r="J276" s="57">
        <f t="shared" ref="J276:J339" si="62">C276*D276*D276*D276*D276</f>
        <v>0</v>
      </c>
      <c r="K276" s="57">
        <f t="shared" ref="K276:K339" si="63">C276*E276*D276</f>
        <v>0</v>
      </c>
      <c r="L276" s="57">
        <f t="shared" ref="L276:L339" si="64">C276*E276*D276*D276</f>
        <v>0</v>
      </c>
      <c r="M276" s="57">
        <f t="shared" ca="1" si="56"/>
        <v>-1.1435869870329751E-3</v>
      </c>
      <c r="N276" s="57">
        <f t="shared" ref="N276:N339" ca="1" si="65">C276*(M276-E276)^2</f>
        <v>0</v>
      </c>
      <c r="O276" s="136">
        <f t="shared" ref="O276:O339" ca="1" si="66">(C276*O$1-O$2*F276+O$3*H276)^2</f>
        <v>0</v>
      </c>
      <c r="P276" s="57">
        <f t="shared" ref="P276:P339" ca="1" si="67">(-C276*O$2+O$4*F276-O$5*H276)^2</f>
        <v>0</v>
      </c>
      <c r="Q276" s="57">
        <f t="shared" ref="Q276:Q339" ca="1" si="68">+(C276*O$3-F276*O$5+H276*O$6)^2</f>
        <v>0</v>
      </c>
      <c r="R276" s="16">
        <f t="shared" ca="1" si="57"/>
        <v>1.1435869870329751E-3</v>
      </c>
    </row>
    <row r="277" spans="1:18" x14ac:dyDescent="0.2">
      <c r="A277" s="116"/>
      <c r="B277" s="116"/>
      <c r="C277" s="116"/>
      <c r="D277" s="117">
        <f t="shared" si="58"/>
        <v>0</v>
      </c>
      <c r="E277" s="117">
        <f t="shared" si="58"/>
        <v>0</v>
      </c>
      <c r="F277" s="57">
        <f t="shared" si="59"/>
        <v>0</v>
      </c>
      <c r="G277" s="57">
        <f t="shared" si="59"/>
        <v>0</v>
      </c>
      <c r="H277" s="57">
        <f t="shared" si="60"/>
        <v>0</v>
      </c>
      <c r="I277" s="57">
        <f t="shared" si="61"/>
        <v>0</v>
      </c>
      <c r="J277" s="57">
        <f t="shared" si="62"/>
        <v>0</v>
      </c>
      <c r="K277" s="57">
        <f t="shared" si="63"/>
        <v>0</v>
      </c>
      <c r="L277" s="57">
        <f t="shared" si="64"/>
        <v>0</v>
      </c>
      <c r="M277" s="57">
        <f t="shared" ca="1" si="56"/>
        <v>-1.1435869870329751E-3</v>
      </c>
      <c r="N277" s="57">
        <f t="shared" ca="1" si="65"/>
        <v>0</v>
      </c>
      <c r="O277" s="136">
        <f t="shared" ca="1" si="66"/>
        <v>0</v>
      </c>
      <c r="P277" s="57">
        <f t="shared" ca="1" si="67"/>
        <v>0</v>
      </c>
      <c r="Q277" s="57">
        <f t="shared" ca="1" si="68"/>
        <v>0</v>
      </c>
      <c r="R277" s="16">
        <f t="shared" ca="1" si="57"/>
        <v>1.1435869870329751E-3</v>
      </c>
    </row>
    <row r="278" spans="1:18" x14ac:dyDescent="0.2">
      <c r="A278" s="116"/>
      <c r="B278" s="116"/>
      <c r="C278" s="116"/>
      <c r="D278" s="117">
        <f t="shared" si="58"/>
        <v>0</v>
      </c>
      <c r="E278" s="117">
        <f t="shared" si="58"/>
        <v>0</v>
      </c>
      <c r="F278" s="57">
        <f t="shared" si="59"/>
        <v>0</v>
      </c>
      <c r="G278" s="57">
        <f t="shared" si="59"/>
        <v>0</v>
      </c>
      <c r="H278" s="57">
        <f t="shared" si="60"/>
        <v>0</v>
      </c>
      <c r="I278" s="57">
        <f t="shared" si="61"/>
        <v>0</v>
      </c>
      <c r="J278" s="57">
        <f t="shared" si="62"/>
        <v>0</v>
      </c>
      <c r="K278" s="57">
        <f t="shared" si="63"/>
        <v>0</v>
      </c>
      <c r="L278" s="57">
        <f t="shared" si="64"/>
        <v>0</v>
      </c>
      <c r="M278" s="57">
        <f t="shared" ca="1" si="56"/>
        <v>-1.1435869870329751E-3</v>
      </c>
      <c r="N278" s="57">
        <f t="shared" ca="1" si="65"/>
        <v>0</v>
      </c>
      <c r="O278" s="136">
        <f t="shared" ca="1" si="66"/>
        <v>0</v>
      </c>
      <c r="P278" s="57">
        <f t="shared" ca="1" si="67"/>
        <v>0</v>
      </c>
      <c r="Q278" s="57">
        <f t="shared" ca="1" si="68"/>
        <v>0</v>
      </c>
      <c r="R278" s="16">
        <f t="shared" ca="1" si="57"/>
        <v>1.1435869870329751E-3</v>
      </c>
    </row>
    <row r="279" spans="1:18" x14ac:dyDescent="0.2">
      <c r="A279" s="116"/>
      <c r="B279" s="116"/>
      <c r="C279" s="116"/>
      <c r="D279" s="117">
        <f t="shared" si="58"/>
        <v>0</v>
      </c>
      <c r="E279" s="117">
        <f t="shared" si="58"/>
        <v>0</v>
      </c>
      <c r="F279" s="57">
        <f t="shared" si="59"/>
        <v>0</v>
      </c>
      <c r="G279" s="57">
        <f t="shared" si="59"/>
        <v>0</v>
      </c>
      <c r="H279" s="57">
        <f t="shared" si="60"/>
        <v>0</v>
      </c>
      <c r="I279" s="57">
        <f t="shared" si="61"/>
        <v>0</v>
      </c>
      <c r="J279" s="57">
        <f t="shared" si="62"/>
        <v>0</v>
      </c>
      <c r="K279" s="57">
        <f t="shared" si="63"/>
        <v>0</v>
      </c>
      <c r="L279" s="57">
        <f t="shared" si="64"/>
        <v>0</v>
      </c>
      <c r="M279" s="57">
        <f t="shared" ca="1" si="56"/>
        <v>-1.1435869870329751E-3</v>
      </c>
      <c r="N279" s="57">
        <f t="shared" ca="1" si="65"/>
        <v>0</v>
      </c>
      <c r="O279" s="136">
        <f t="shared" ca="1" si="66"/>
        <v>0</v>
      </c>
      <c r="P279" s="57">
        <f t="shared" ca="1" si="67"/>
        <v>0</v>
      </c>
      <c r="Q279" s="57">
        <f t="shared" ca="1" si="68"/>
        <v>0</v>
      </c>
      <c r="R279" s="16">
        <f t="shared" ca="1" si="57"/>
        <v>1.1435869870329751E-3</v>
      </c>
    </row>
    <row r="280" spans="1:18" x14ac:dyDescent="0.2">
      <c r="A280" s="116"/>
      <c r="B280" s="116"/>
      <c r="C280" s="116"/>
      <c r="D280" s="117">
        <f t="shared" si="58"/>
        <v>0</v>
      </c>
      <c r="E280" s="117">
        <f t="shared" si="58"/>
        <v>0</v>
      </c>
      <c r="F280" s="57">
        <f t="shared" si="59"/>
        <v>0</v>
      </c>
      <c r="G280" s="57">
        <f t="shared" si="59"/>
        <v>0</v>
      </c>
      <c r="H280" s="57">
        <f t="shared" si="60"/>
        <v>0</v>
      </c>
      <c r="I280" s="57">
        <f t="shared" si="61"/>
        <v>0</v>
      </c>
      <c r="J280" s="57">
        <f t="shared" si="62"/>
        <v>0</v>
      </c>
      <c r="K280" s="57">
        <f t="shared" si="63"/>
        <v>0</v>
      </c>
      <c r="L280" s="57">
        <f t="shared" si="64"/>
        <v>0</v>
      </c>
      <c r="M280" s="57">
        <f t="shared" ca="1" si="56"/>
        <v>-1.1435869870329751E-3</v>
      </c>
      <c r="N280" s="57">
        <f t="shared" ca="1" si="65"/>
        <v>0</v>
      </c>
      <c r="O280" s="136">
        <f t="shared" ca="1" si="66"/>
        <v>0</v>
      </c>
      <c r="P280" s="57">
        <f t="shared" ca="1" si="67"/>
        <v>0</v>
      </c>
      <c r="Q280" s="57">
        <f t="shared" ca="1" si="68"/>
        <v>0</v>
      </c>
      <c r="R280" s="16">
        <f t="shared" ca="1" si="57"/>
        <v>1.1435869870329751E-3</v>
      </c>
    </row>
    <row r="281" spans="1:18" x14ac:dyDescent="0.2">
      <c r="A281" s="116"/>
      <c r="B281" s="116"/>
      <c r="C281" s="116"/>
      <c r="D281" s="117">
        <f t="shared" si="58"/>
        <v>0</v>
      </c>
      <c r="E281" s="117">
        <f t="shared" si="58"/>
        <v>0</v>
      </c>
      <c r="F281" s="57">
        <f t="shared" si="59"/>
        <v>0</v>
      </c>
      <c r="G281" s="57">
        <f t="shared" si="59"/>
        <v>0</v>
      </c>
      <c r="H281" s="57">
        <f t="shared" si="60"/>
        <v>0</v>
      </c>
      <c r="I281" s="57">
        <f t="shared" si="61"/>
        <v>0</v>
      </c>
      <c r="J281" s="57">
        <f t="shared" si="62"/>
        <v>0</v>
      </c>
      <c r="K281" s="57">
        <f t="shared" si="63"/>
        <v>0</v>
      </c>
      <c r="L281" s="57">
        <f t="shared" si="64"/>
        <v>0</v>
      </c>
      <c r="M281" s="57">
        <f t="shared" ca="1" si="56"/>
        <v>-1.1435869870329751E-3</v>
      </c>
      <c r="N281" s="57">
        <f t="shared" ca="1" si="65"/>
        <v>0</v>
      </c>
      <c r="O281" s="136">
        <f t="shared" ca="1" si="66"/>
        <v>0</v>
      </c>
      <c r="P281" s="57">
        <f t="shared" ca="1" si="67"/>
        <v>0</v>
      </c>
      <c r="Q281" s="57">
        <f t="shared" ca="1" si="68"/>
        <v>0</v>
      </c>
      <c r="R281" s="16">
        <f t="shared" ca="1" si="57"/>
        <v>1.1435869870329751E-3</v>
      </c>
    </row>
    <row r="282" spans="1:18" x14ac:dyDescent="0.2">
      <c r="A282" s="116"/>
      <c r="B282" s="116"/>
      <c r="C282" s="116"/>
      <c r="D282" s="117">
        <f t="shared" si="58"/>
        <v>0</v>
      </c>
      <c r="E282" s="117">
        <f t="shared" si="58"/>
        <v>0</v>
      </c>
      <c r="F282" s="57">
        <f t="shared" si="59"/>
        <v>0</v>
      </c>
      <c r="G282" s="57">
        <f t="shared" si="59"/>
        <v>0</v>
      </c>
      <c r="H282" s="57">
        <f t="shared" si="60"/>
        <v>0</v>
      </c>
      <c r="I282" s="57">
        <f t="shared" si="61"/>
        <v>0</v>
      </c>
      <c r="J282" s="57">
        <f t="shared" si="62"/>
        <v>0</v>
      </c>
      <c r="K282" s="57">
        <f t="shared" si="63"/>
        <v>0</v>
      </c>
      <c r="L282" s="57">
        <f t="shared" si="64"/>
        <v>0</v>
      </c>
      <c r="M282" s="57">
        <f t="shared" ca="1" si="56"/>
        <v>-1.1435869870329751E-3</v>
      </c>
      <c r="N282" s="57">
        <f t="shared" ca="1" si="65"/>
        <v>0</v>
      </c>
      <c r="O282" s="136">
        <f t="shared" ca="1" si="66"/>
        <v>0</v>
      </c>
      <c r="P282" s="57">
        <f t="shared" ca="1" si="67"/>
        <v>0</v>
      </c>
      <c r="Q282" s="57">
        <f t="shared" ca="1" si="68"/>
        <v>0</v>
      </c>
      <c r="R282" s="16">
        <f t="shared" ca="1" si="57"/>
        <v>1.1435869870329751E-3</v>
      </c>
    </row>
    <row r="283" spans="1:18" x14ac:dyDescent="0.2">
      <c r="A283" s="116"/>
      <c r="B283" s="116"/>
      <c r="C283" s="116"/>
      <c r="D283" s="117">
        <f t="shared" si="58"/>
        <v>0</v>
      </c>
      <c r="E283" s="117">
        <f t="shared" si="58"/>
        <v>0</v>
      </c>
      <c r="F283" s="57">
        <f t="shared" si="59"/>
        <v>0</v>
      </c>
      <c r="G283" s="57">
        <f t="shared" si="59"/>
        <v>0</v>
      </c>
      <c r="H283" s="57">
        <f t="shared" si="60"/>
        <v>0</v>
      </c>
      <c r="I283" s="57">
        <f t="shared" si="61"/>
        <v>0</v>
      </c>
      <c r="J283" s="57">
        <f t="shared" si="62"/>
        <v>0</v>
      </c>
      <c r="K283" s="57">
        <f t="shared" si="63"/>
        <v>0</v>
      </c>
      <c r="L283" s="57">
        <f t="shared" si="64"/>
        <v>0</v>
      </c>
      <c r="M283" s="57">
        <f t="shared" ca="1" si="56"/>
        <v>-1.1435869870329751E-3</v>
      </c>
      <c r="N283" s="57">
        <f t="shared" ca="1" si="65"/>
        <v>0</v>
      </c>
      <c r="O283" s="136">
        <f t="shared" ca="1" si="66"/>
        <v>0</v>
      </c>
      <c r="P283" s="57">
        <f t="shared" ca="1" si="67"/>
        <v>0</v>
      </c>
      <c r="Q283" s="57">
        <f t="shared" ca="1" si="68"/>
        <v>0</v>
      </c>
      <c r="R283" s="16">
        <f t="shared" ca="1" si="57"/>
        <v>1.1435869870329751E-3</v>
      </c>
    </row>
    <row r="284" spans="1:18" x14ac:dyDescent="0.2">
      <c r="A284" s="116"/>
      <c r="B284" s="116"/>
      <c r="C284" s="116"/>
      <c r="D284" s="117">
        <f t="shared" si="58"/>
        <v>0</v>
      </c>
      <c r="E284" s="117">
        <f t="shared" si="58"/>
        <v>0</v>
      </c>
      <c r="F284" s="57">
        <f t="shared" si="59"/>
        <v>0</v>
      </c>
      <c r="G284" s="57">
        <f t="shared" si="59"/>
        <v>0</v>
      </c>
      <c r="H284" s="57">
        <f t="shared" si="60"/>
        <v>0</v>
      </c>
      <c r="I284" s="57">
        <f t="shared" si="61"/>
        <v>0</v>
      </c>
      <c r="J284" s="57">
        <f t="shared" si="62"/>
        <v>0</v>
      </c>
      <c r="K284" s="57">
        <f t="shared" si="63"/>
        <v>0</v>
      </c>
      <c r="L284" s="57">
        <f t="shared" si="64"/>
        <v>0</v>
      </c>
      <c r="M284" s="57">
        <f t="shared" ca="1" si="56"/>
        <v>-1.1435869870329751E-3</v>
      </c>
      <c r="N284" s="57">
        <f t="shared" ca="1" si="65"/>
        <v>0</v>
      </c>
      <c r="O284" s="136">
        <f t="shared" ca="1" si="66"/>
        <v>0</v>
      </c>
      <c r="P284" s="57">
        <f t="shared" ca="1" si="67"/>
        <v>0</v>
      </c>
      <c r="Q284" s="57">
        <f t="shared" ca="1" si="68"/>
        <v>0</v>
      </c>
      <c r="R284" s="16">
        <f t="shared" ca="1" si="57"/>
        <v>1.1435869870329751E-3</v>
      </c>
    </row>
    <row r="285" spans="1:18" x14ac:dyDescent="0.2">
      <c r="A285" s="116"/>
      <c r="B285" s="116"/>
      <c r="C285" s="116"/>
      <c r="D285" s="117">
        <f t="shared" si="58"/>
        <v>0</v>
      </c>
      <c r="E285" s="117">
        <f t="shared" si="58"/>
        <v>0</v>
      </c>
      <c r="F285" s="57">
        <f t="shared" si="59"/>
        <v>0</v>
      </c>
      <c r="G285" s="57">
        <f t="shared" si="59"/>
        <v>0</v>
      </c>
      <c r="H285" s="57">
        <f t="shared" si="60"/>
        <v>0</v>
      </c>
      <c r="I285" s="57">
        <f t="shared" si="61"/>
        <v>0</v>
      </c>
      <c r="J285" s="57">
        <f t="shared" si="62"/>
        <v>0</v>
      </c>
      <c r="K285" s="57">
        <f t="shared" si="63"/>
        <v>0</v>
      </c>
      <c r="L285" s="57">
        <f t="shared" si="64"/>
        <v>0</v>
      </c>
      <c r="M285" s="57">
        <f t="shared" ca="1" si="56"/>
        <v>-1.1435869870329751E-3</v>
      </c>
      <c r="N285" s="57">
        <f t="shared" ca="1" si="65"/>
        <v>0</v>
      </c>
      <c r="O285" s="136">
        <f t="shared" ca="1" si="66"/>
        <v>0</v>
      </c>
      <c r="P285" s="57">
        <f t="shared" ca="1" si="67"/>
        <v>0</v>
      </c>
      <c r="Q285" s="57">
        <f t="shared" ca="1" si="68"/>
        <v>0</v>
      </c>
      <c r="R285" s="16">
        <f t="shared" ca="1" si="57"/>
        <v>1.1435869870329751E-3</v>
      </c>
    </row>
    <row r="286" spans="1:18" x14ac:dyDescent="0.2">
      <c r="A286" s="116"/>
      <c r="B286" s="116"/>
      <c r="C286" s="116"/>
      <c r="D286" s="117">
        <f t="shared" si="58"/>
        <v>0</v>
      </c>
      <c r="E286" s="117">
        <f t="shared" si="58"/>
        <v>0</v>
      </c>
      <c r="F286" s="57">
        <f t="shared" si="59"/>
        <v>0</v>
      </c>
      <c r="G286" s="57">
        <f t="shared" si="59"/>
        <v>0</v>
      </c>
      <c r="H286" s="57">
        <f t="shared" si="60"/>
        <v>0</v>
      </c>
      <c r="I286" s="57">
        <f t="shared" si="61"/>
        <v>0</v>
      </c>
      <c r="J286" s="57">
        <f t="shared" si="62"/>
        <v>0</v>
      </c>
      <c r="K286" s="57">
        <f t="shared" si="63"/>
        <v>0</v>
      </c>
      <c r="L286" s="57">
        <f t="shared" si="64"/>
        <v>0</v>
      </c>
      <c r="M286" s="57">
        <f t="shared" ca="1" si="56"/>
        <v>-1.1435869870329751E-3</v>
      </c>
      <c r="N286" s="57">
        <f t="shared" ca="1" si="65"/>
        <v>0</v>
      </c>
      <c r="O286" s="136">
        <f t="shared" ca="1" si="66"/>
        <v>0</v>
      </c>
      <c r="P286" s="57">
        <f t="shared" ca="1" si="67"/>
        <v>0</v>
      </c>
      <c r="Q286" s="57">
        <f t="shared" ca="1" si="68"/>
        <v>0</v>
      </c>
      <c r="R286" s="16">
        <f t="shared" ca="1" si="57"/>
        <v>1.1435869870329751E-3</v>
      </c>
    </row>
    <row r="287" spans="1:18" x14ac:dyDescent="0.2">
      <c r="A287" s="116"/>
      <c r="B287" s="116"/>
      <c r="C287" s="116"/>
      <c r="D287" s="117">
        <f t="shared" si="58"/>
        <v>0</v>
      </c>
      <c r="E287" s="117">
        <f t="shared" si="58"/>
        <v>0</v>
      </c>
      <c r="F287" s="57">
        <f t="shared" si="59"/>
        <v>0</v>
      </c>
      <c r="G287" s="57">
        <f t="shared" si="59"/>
        <v>0</v>
      </c>
      <c r="H287" s="57">
        <f t="shared" si="60"/>
        <v>0</v>
      </c>
      <c r="I287" s="57">
        <f t="shared" si="61"/>
        <v>0</v>
      </c>
      <c r="J287" s="57">
        <f t="shared" si="62"/>
        <v>0</v>
      </c>
      <c r="K287" s="57">
        <f t="shared" si="63"/>
        <v>0</v>
      </c>
      <c r="L287" s="57">
        <f t="shared" si="64"/>
        <v>0</v>
      </c>
      <c r="M287" s="57">
        <f t="shared" ca="1" si="56"/>
        <v>-1.1435869870329751E-3</v>
      </c>
      <c r="N287" s="57">
        <f t="shared" ca="1" si="65"/>
        <v>0</v>
      </c>
      <c r="O287" s="136">
        <f t="shared" ca="1" si="66"/>
        <v>0</v>
      </c>
      <c r="P287" s="57">
        <f t="shared" ca="1" si="67"/>
        <v>0</v>
      </c>
      <c r="Q287" s="57">
        <f t="shared" ca="1" si="68"/>
        <v>0</v>
      </c>
      <c r="R287" s="16">
        <f t="shared" ca="1" si="57"/>
        <v>1.1435869870329751E-3</v>
      </c>
    </row>
    <row r="288" spans="1:18" x14ac:dyDescent="0.2">
      <c r="A288" s="116"/>
      <c r="B288" s="116"/>
      <c r="C288" s="116"/>
      <c r="D288" s="117">
        <f t="shared" si="58"/>
        <v>0</v>
      </c>
      <c r="E288" s="117">
        <f t="shared" si="58"/>
        <v>0</v>
      </c>
      <c r="F288" s="57">
        <f t="shared" si="59"/>
        <v>0</v>
      </c>
      <c r="G288" s="57">
        <f t="shared" si="59"/>
        <v>0</v>
      </c>
      <c r="H288" s="57">
        <f t="shared" si="60"/>
        <v>0</v>
      </c>
      <c r="I288" s="57">
        <f t="shared" si="61"/>
        <v>0</v>
      </c>
      <c r="J288" s="57">
        <f t="shared" si="62"/>
        <v>0</v>
      </c>
      <c r="K288" s="57">
        <f t="shared" si="63"/>
        <v>0</v>
      </c>
      <c r="L288" s="57">
        <f t="shared" si="64"/>
        <v>0</v>
      </c>
      <c r="M288" s="57">
        <f t="shared" ca="1" si="56"/>
        <v>-1.1435869870329751E-3</v>
      </c>
      <c r="N288" s="57">
        <f t="shared" ca="1" si="65"/>
        <v>0</v>
      </c>
      <c r="O288" s="136">
        <f t="shared" ca="1" si="66"/>
        <v>0</v>
      </c>
      <c r="P288" s="57">
        <f t="shared" ca="1" si="67"/>
        <v>0</v>
      </c>
      <c r="Q288" s="57">
        <f t="shared" ca="1" si="68"/>
        <v>0</v>
      </c>
      <c r="R288" s="16">
        <f t="shared" ca="1" si="57"/>
        <v>1.1435869870329751E-3</v>
      </c>
    </row>
    <row r="289" spans="1:18" x14ac:dyDescent="0.2">
      <c r="A289" s="116"/>
      <c r="B289" s="116"/>
      <c r="C289" s="116"/>
      <c r="D289" s="117">
        <f t="shared" si="58"/>
        <v>0</v>
      </c>
      <c r="E289" s="117">
        <f t="shared" si="58"/>
        <v>0</v>
      </c>
      <c r="F289" s="57">
        <f t="shared" si="59"/>
        <v>0</v>
      </c>
      <c r="G289" s="57">
        <f t="shared" si="59"/>
        <v>0</v>
      </c>
      <c r="H289" s="57">
        <f t="shared" si="60"/>
        <v>0</v>
      </c>
      <c r="I289" s="57">
        <f t="shared" si="61"/>
        <v>0</v>
      </c>
      <c r="J289" s="57">
        <f t="shared" si="62"/>
        <v>0</v>
      </c>
      <c r="K289" s="57">
        <f t="shared" si="63"/>
        <v>0</v>
      </c>
      <c r="L289" s="57">
        <f t="shared" si="64"/>
        <v>0</v>
      </c>
      <c r="M289" s="57">
        <f t="shared" ca="1" si="56"/>
        <v>-1.1435869870329751E-3</v>
      </c>
      <c r="N289" s="57">
        <f t="shared" ca="1" si="65"/>
        <v>0</v>
      </c>
      <c r="O289" s="136">
        <f t="shared" ca="1" si="66"/>
        <v>0</v>
      </c>
      <c r="P289" s="57">
        <f t="shared" ca="1" si="67"/>
        <v>0</v>
      </c>
      <c r="Q289" s="57">
        <f t="shared" ca="1" si="68"/>
        <v>0</v>
      </c>
      <c r="R289" s="16">
        <f t="shared" ca="1" si="57"/>
        <v>1.1435869870329751E-3</v>
      </c>
    </row>
    <row r="290" spans="1:18" x14ac:dyDescent="0.2">
      <c r="A290" s="116"/>
      <c r="B290" s="116"/>
      <c r="C290" s="116"/>
      <c r="D290" s="117">
        <f t="shared" si="58"/>
        <v>0</v>
      </c>
      <c r="E290" s="117">
        <f t="shared" si="58"/>
        <v>0</v>
      </c>
      <c r="F290" s="57">
        <f t="shared" si="59"/>
        <v>0</v>
      </c>
      <c r="G290" s="57">
        <f t="shared" si="59"/>
        <v>0</v>
      </c>
      <c r="H290" s="57">
        <f t="shared" si="60"/>
        <v>0</v>
      </c>
      <c r="I290" s="57">
        <f t="shared" si="61"/>
        <v>0</v>
      </c>
      <c r="J290" s="57">
        <f t="shared" si="62"/>
        <v>0</v>
      </c>
      <c r="K290" s="57">
        <f t="shared" si="63"/>
        <v>0</v>
      </c>
      <c r="L290" s="57">
        <f t="shared" si="64"/>
        <v>0</v>
      </c>
      <c r="M290" s="57">
        <f t="shared" ca="1" si="56"/>
        <v>-1.1435869870329751E-3</v>
      </c>
      <c r="N290" s="57">
        <f t="shared" ca="1" si="65"/>
        <v>0</v>
      </c>
      <c r="O290" s="136">
        <f t="shared" ca="1" si="66"/>
        <v>0</v>
      </c>
      <c r="P290" s="57">
        <f t="shared" ca="1" si="67"/>
        <v>0</v>
      </c>
      <c r="Q290" s="57">
        <f t="shared" ca="1" si="68"/>
        <v>0</v>
      </c>
      <c r="R290" s="16">
        <f t="shared" ca="1" si="57"/>
        <v>1.1435869870329751E-3</v>
      </c>
    </row>
    <row r="291" spans="1:18" x14ac:dyDescent="0.2">
      <c r="A291" s="116"/>
      <c r="B291" s="116"/>
      <c r="C291" s="116"/>
      <c r="D291" s="117">
        <f t="shared" si="58"/>
        <v>0</v>
      </c>
      <c r="E291" s="117">
        <f t="shared" si="58"/>
        <v>0</v>
      </c>
      <c r="F291" s="57">
        <f t="shared" si="59"/>
        <v>0</v>
      </c>
      <c r="G291" s="57">
        <f t="shared" si="59"/>
        <v>0</v>
      </c>
      <c r="H291" s="57">
        <f t="shared" si="60"/>
        <v>0</v>
      </c>
      <c r="I291" s="57">
        <f t="shared" si="61"/>
        <v>0</v>
      </c>
      <c r="J291" s="57">
        <f t="shared" si="62"/>
        <v>0</v>
      </c>
      <c r="K291" s="57">
        <f t="shared" si="63"/>
        <v>0</v>
      </c>
      <c r="L291" s="57">
        <f t="shared" si="64"/>
        <v>0</v>
      </c>
      <c r="M291" s="57">
        <f t="shared" ca="1" si="56"/>
        <v>-1.1435869870329751E-3</v>
      </c>
      <c r="N291" s="57">
        <f t="shared" ca="1" si="65"/>
        <v>0</v>
      </c>
      <c r="O291" s="136">
        <f t="shared" ca="1" si="66"/>
        <v>0</v>
      </c>
      <c r="P291" s="57">
        <f t="shared" ca="1" si="67"/>
        <v>0</v>
      </c>
      <c r="Q291" s="57">
        <f t="shared" ca="1" si="68"/>
        <v>0</v>
      </c>
      <c r="R291" s="16">
        <f t="shared" ca="1" si="57"/>
        <v>1.1435869870329751E-3</v>
      </c>
    </row>
    <row r="292" spans="1:18" x14ac:dyDescent="0.2">
      <c r="A292" s="116"/>
      <c r="B292" s="116"/>
      <c r="C292" s="116"/>
      <c r="D292" s="117">
        <f t="shared" si="58"/>
        <v>0</v>
      </c>
      <c r="E292" s="117">
        <f t="shared" si="58"/>
        <v>0</v>
      </c>
      <c r="F292" s="57">
        <f t="shared" si="59"/>
        <v>0</v>
      </c>
      <c r="G292" s="57">
        <f t="shared" si="59"/>
        <v>0</v>
      </c>
      <c r="H292" s="57">
        <f t="shared" si="60"/>
        <v>0</v>
      </c>
      <c r="I292" s="57">
        <f t="shared" si="61"/>
        <v>0</v>
      </c>
      <c r="J292" s="57">
        <f t="shared" si="62"/>
        <v>0</v>
      </c>
      <c r="K292" s="57">
        <f t="shared" si="63"/>
        <v>0</v>
      </c>
      <c r="L292" s="57">
        <f t="shared" si="64"/>
        <v>0</v>
      </c>
      <c r="M292" s="57">
        <f t="shared" ca="1" si="56"/>
        <v>-1.1435869870329751E-3</v>
      </c>
      <c r="N292" s="57">
        <f t="shared" ca="1" si="65"/>
        <v>0</v>
      </c>
      <c r="O292" s="136">
        <f t="shared" ca="1" si="66"/>
        <v>0</v>
      </c>
      <c r="P292" s="57">
        <f t="shared" ca="1" si="67"/>
        <v>0</v>
      </c>
      <c r="Q292" s="57">
        <f t="shared" ca="1" si="68"/>
        <v>0</v>
      </c>
      <c r="R292" s="16">
        <f t="shared" ca="1" si="57"/>
        <v>1.1435869870329751E-3</v>
      </c>
    </row>
    <row r="293" spans="1:18" x14ac:dyDescent="0.2">
      <c r="A293" s="116"/>
      <c r="B293" s="116"/>
      <c r="C293" s="116"/>
      <c r="D293" s="117">
        <f t="shared" si="58"/>
        <v>0</v>
      </c>
      <c r="E293" s="117">
        <f t="shared" si="58"/>
        <v>0</v>
      </c>
      <c r="F293" s="57">
        <f t="shared" si="59"/>
        <v>0</v>
      </c>
      <c r="G293" s="57">
        <f t="shared" si="59"/>
        <v>0</v>
      </c>
      <c r="H293" s="57">
        <f t="shared" si="60"/>
        <v>0</v>
      </c>
      <c r="I293" s="57">
        <f t="shared" si="61"/>
        <v>0</v>
      </c>
      <c r="J293" s="57">
        <f t="shared" si="62"/>
        <v>0</v>
      </c>
      <c r="K293" s="57">
        <f t="shared" si="63"/>
        <v>0</v>
      </c>
      <c r="L293" s="57">
        <f t="shared" si="64"/>
        <v>0</v>
      </c>
      <c r="M293" s="57">
        <f t="shared" ca="1" si="56"/>
        <v>-1.1435869870329751E-3</v>
      </c>
      <c r="N293" s="57">
        <f t="shared" ca="1" si="65"/>
        <v>0</v>
      </c>
      <c r="O293" s="136">
        <f t="shared" ca="1" si="66"/>
        <v>0</v>
      </c>
      <c r="P293" s="57">
        <f t="shared" ca="1" si="67"/>
        <v>0</v>
      </c>
      <c r="Q293" s="57">
        <f t="shared" ca="1" si="68"/>
        <v>0</v>
      </c>
      <c r="R293" s="16">
        <f t="shared" ca="1" si="57"/>
        <v>1.1435869870329751E-3</v>
      </c>
    </row>
    <row r="294" spans="1:18" x14ac:dyDescent="0.2">
      <c r="A294" s="116"/>
      <c r="B294" s="116"/>
      <c r="C294" s="116"/>
      <c r="D294" s="117">
        <f t="shared" si="58"/>
        <v>0</v>
      </c>
      <c r="E294" s="117">
        <f t="shared" si="58"/>
        <v>0</v>
      </c>
      <c r="F294" s="57">
        <f t="shared" si="59"/>
        <v>0</v>
      </c>
      <c r="G294" s="57">
        <f t="shared" si="59"/>
        <v>0</v>
      </c>
      <c r="H294" s="57">
        <f t="shared" si="60"/>
        <v>0</v>
      </c>
      <c r="I294" s="57">
        <f t="shared" si="61"/>
        <v>0</v>
      </c>
      <c r="J294" s="57">
        <f t="shared" si="62"/>
        <v>0</v>
      </c>
      <c r="K294" s="57">
        <f t="shared" si="63"/>
        <v>0</v>
      </c>
      <c r="L294" s="57">
        <f t="shared" si="64"/>
        <v>0</v>
      </c>
      <c r="M294" s="57">
        <f t="shared" ca="1" si="56"/>
        <v>-1.1435869870329751E-3</v>
      </c>
      <c r="N294" s="57">
        <f t="shared" ca="1" si="65"/>
        <v>0</v>
      </c>
      <c r="O294" s="136">
        <f t="shared" ca="1" si="66"/>
        <v>0</v>
      </c>
      <c r="P294" s="57">
        <f t="shared" ca="1" si="67"/>
        <v>0</v>
      </c>
      <c r="Q294" s="57">
        <f t="shared" ca="1" si="68"/>
        <v>0</v>
      </c>
      <c r="R294" s="16">
        <f t="shared" ca="1" si="57"/>
        <v>1.1435869870329751E-3</v>
      </c>
    </row>
    <row r="295" spans="1:18" x14ac:dyDescent="0.2">
      <c r="A295" s="116"/>
      <c r="B295" s="116"/>
      <c r="C295" s="116"/>
      <c r="D295" s="117">
        <f t="shared" si="58"/>
        <v>0</v>
      </c>
      <c r="E295" s="117">
        <f t="shared" si="58"/>
        <v>0</v>
      </c>
      <c r="F295" s="57">
        <f t="shared" si="59"/>
        <v>0</v>
      </c>
      <c r="G295" s="57">
        <f t="shared" si="59"/>
        <v>0</v>
      </c>
      <c r="H295" s="57">
        <f t="shared" si="60"/>
        <v>0</v>
      </c>
      <c r="I295" s="57">
        <f t="shared" si="61"/>
        <v>0</v>
      </c>
      <c r="J295" s="57">
        <f t="shared" si="62"/>
        <v>0</v>
      </c>
      <c r="K295" s="57">
        <f t="shared" si="63"/>
        <v>0</v>
      </c>
      <c r="L295" s="57">
        <f t="shared" si="64"/>
        <v>0</v>
      </c>
      <c r="M295" s="57">
        <f t="shared" ca="1" si="56"/>
        <v>-1.1435869870329751E-3</v>
      </c>
      <c r="N295" s="57">
        <f t="shared" ca="1" si="65"/>
        <v>0</v>
      </c>
      <c r="O295" s="136">
        <f t="shared" ca="1" si="66"/>
        <v>0</v>
      </c>
      <c r="P295" s="57">
        <f t="shared" ca="1" si="67"/>
        <v>0</v>
      </c>
      <c r="Q295" s="57">
        <f t="shared" ca="1" si="68"/>
        <v>0</v>
      </c>
      <c r="R295" s="16">
        <f t="shared" ca="1" si="57"/>
        <v>1.1435869870329751E-3</v>
      </c>
    </row>
    <row r="296" spans="1:18" x14ac:dyDescent="0.2">
      <c r="A296" s="116"/>
      <c r="B296" s="116"/>
      <c r="C296" s="116"/>
      <c r="D296" s="117">
        <f t="shared" si="58"/>
        <v>0</v>
      </c>
      <c r="E296" s="117">
        <f t="shared" si="58"/>
        <v>0</v>
      </c>
      <c r="F296" s="57">
        <f t="shared" si="59"/>
        <v>0</v>
      </c>
      <c r="G296" s="57">
        <f t="shared" si="59"/>
        <v>0</v>
      </c>
      <c r="H296" s="57">
        <f t="shared" si="60"/>
        <v>0</v>
      </c>
      <c r="I296" s="57">
        <f t="shared" si="61"/>
        <v>0</v>
      </c>
      <c r="J296" s="57">
        <f t="shared" si="62"/>
        <v>0</v>
      </c>
      <c r="K296" s="57">
        <f t="shared" si="63"/>
        <v>0</v>
      </c>
      <c r="L296" s="57">
        <f t="shared" si="64"/>
        <v>0</v>
      </c>
      <c r="M296" s="57">
        <f t="shared" ca="1" si="56"/>
        <v>-1.1435869870329751E-3</v>
      </c>
      <c r="N296" s="57">
        <f t="shared" ca="1" si="65"/>
        <v>0</v>
      </c>
      <c r="O296" s="136">
        <f t="shared" ca="1" si="66"/>
        <v>0</v>
      </c>
      <c r="P296" s="57">
        <f t="shared" ca="1" si="67"/>
        <v>0</v>
      </c>
      <c r="Q296" s="57">
        <f t="shared" ca="1" si="68"/>
        <v>0</v>
      </c>
      <c r="R296" s="16">
        <f t="shared" ca="1" si="57"/>
        <v>1.1435869870329751E-3</v>
      </c>
    </row>
    <row r="297" spans="1:18" x14ac:dyDescent="0.2">
      <c r="A297" s="116"/>
      <c r="B297" s="116"/>
      <c r="C297" s="116"/>
      <c r="D297" s="117">
        <f t="shared" si="58"/>
        <v>0</v>
      </c>
      <c r="E297" s="117">
        <f t="shared" si="58"/>
        <v>0</v>
      </c>
      <c r="F297" s="57">
        <f t="shared" si="59"/>
        <v>0</v>
      </c>
      <c r="G297" s="57">
        <f t="shared" si="59"/>
        <v>0</v>
      </c>
      <c r="H297" s="57">
        <f t="shared" si="60"/>
        <v>0</v>
      </c>
      <c r="I297" s="57">
        <f t="shared" si="61"/>
        <v>0</v>
      </c>
      <c r="J297" s="57">
        <f t="shared" si="62"/>
        <v>0</v>
      </c>
      <c r="K297" s="57">
        <f t="shared" si="63"/>
        <v>0</v>
      </c>
      <c r="L297" s="57">
        <f t="shared" si="64"/>
        <v>0</v>
      </c>
      <c r="M297" s="57">
        <f t="shared" ca="1" si="56"/>
        <v>-1.1435869870329751E-3</v>
      </c>
      <c r="N297" s="57">
        <f t="shared" ca="1" si="65"/>
        <v>0</v>
      </c>
      <c r="O297" s="136">
        <f t="shared" ca="1" si="66"/>
        <v>0</v>
      </c>
      <c r="P297" s="57">
        <f t="shared" ca="1" si="67"/>
        <v>0</v>
      </c>
      <c r="Q297" s="57">
        <f t="shared" ca="1" si="68"/>
        <v>0</v>
      </c>
      <c r="R297" s="16">
        <f t="shared" ca="1" si="57"/>
        <v>1.1435869870329751E-3</v>
      </c>
    </row>
    <row r="298" spans="1:18" x14ac:dyDescent="0.2">
      <c r="A298" s="116"/>
      <c r="B298" s="116"/>
      <c r="C298" s="116"/>
      <c r="D298" s="117">
        <f t="shared" si="58"/>
        <v>0</v>
      </c>
      <c r="E298" s="117">
        <f t="shared" si="58"/>
        <v>0</v>
      </c>
      <c r="F298" s="57">
        <f t="shared" si="59"/>
        <v>0</v>
      </c>
      <c r="G298" s="57">
        <f t="shared" si="59"/>
        <v>0</v>
      </c>
      <c r="H298" s="57">
        <f t="shared" si="60"/>
        <v>0</v>
      </c>
      <c r="I298" s="57">
        <f t="shared" si="61"/>
        <v>0</v>
      </c>
      <c r="J298" s="57">
        <f t="shared" si="62"/>
        <v>0</v>
      </c>
      <c r="K298" s="57">
        <f t="shared" si="63"/>
        <v>0</v>
      </c>
      <c r="L298" s="57">
        <f t="shared" si="64"/>
        <v>0</v>
      </c>
      <c r="M298" s="57">
        <f t="shared" ca="1" si="56"/>
        <v>-1.1435869870329751E-3</v>
      </c>
      <c r="N298" s="57">
        <f t="shared" ca="1" si="65"/>
        <v>0</v>
      </c>
      <c r="O298" s="136">
        <f t="shared" ca="1" si="66"/>
        <v>0</v>
      </c>
      <c r="P298" s="57">
        <f t="shared" ca="1" si="67"/>
        <v>0</v>
      </c>
      <c r="Q298" s="57">
        <f t="shared" ca="1" si="68"/>
        <v>0</v>
      </c>
      <c r="R298" s="16">
        <f t="shared" ca="1" si="57"/>
        <v>1.1435869870329751E-3</v>
      </c>
    </row>
    <row r="299" spans="1:18" x14ac:dyDescent="0.2">
      <c r="A299" s="116"/>
      <c r="B299" s="116"/>
      <c r="C299" s="116"/>
      <c r="D299" s="117">
        <f t="shared" si="58"/>
        <v>0</v>
      </c>
      <c r="E299" s="117">
        <f t="shared" si="58"/>
        <v>0</v>
      </c>
      <c r="F299" s="57">
        <f t="shared" si="59"/>
        <v>0</v>
      </c>
      <c r="G299" s="57">
        <f t="shared" si="59"/>
        <v>0</v>
      </c>
      <c r="H299" s="57">
        <f t="shared" si="60"/>
        <v>0</v>
      </c>
      <c r="I299" s="57">
        <f t="shared" si="61"/>
        <v>0</v>
      </c>
      <c r="J299" s="57">
        <f t="shared" si="62"/>
        <v>0</v>
      </c>
      <c r="K299" s="57">
        <f t="shared" si="63"/>
        <v>0</v>
      </c>
      <c r="L299" s="57">
        <f t="shared" si="64"/>
        <v>0</v>
      </c>
      <c r="M299" s="57">
        <f t="shared" ca="1" si="56"/>
        <v>-1.1435869870329751E-3</v>
      </c>
      <c r="N299" s="57">
        <f t="shared" ca="1" si="65"/>
        <v>0</v>
      </c>
      <c r="O299" s="136">
        <f t="shared" ca="1" si="66"/>
        <v>0</v>
      </c>
      <c r="P299" s="57">
        <f t="shared" ca="1" si="67"/>
        <v>0</v>
      </c>
      <c r="Q299" s="57">
        <f t="shared" ca="1" si="68"/>
        <v>0</v>
      </c>
      <c r="R299" s="16">
        <f t="shared" ca="1" si="57"/>
        <v>1.1435869870329751E-3</v>
      </c>
    </row>
    <row r="300" spans="1:18" x14ac:dyDescent="0.2">
      <c r="A300" s="116"/>
      <c r="B300" s="116"/>
      <c r="C300" s="116"/>
      <c r="D300" s="117">
        <f t="shared" si="58"/>
        <v>0</v>
      </c>
      <c r="E300" s="117">
        <f t="shared" si="58"/>
        <v>0</v>
      </c>
      <c r="F300" s="57">
        <f t="shared" si="59"/>
        <v>0</v>
      </c>
      <c r="G300" s="57">
        <f t="shared" si="59"/>
        <v>0</v>
      </c>
      <c r="H300" s="57">
        <f t="shared" si="60"/>
        <v>0</v>
      </c>
      <c r="I300" s="57">
        <f t="shared" si="61"/>
        <v>0</v>
      </c>
      <c r="J300" s="57">
        <f t="shared" si="62"/>
        <v>0</v>
      </c>
      <c r="K300" s="57">
        <f t="shared" si="63"/>
        <v>0</v>
      </c>
      <c r="L300" s="57">
        <f t="shared" si="64"/>
        <v>0</v>
      </c>
      <c r="M300" s="57">
        <f t="shared" ca="1" si="56"/>
        <v>-1.1435869870329751E-3</v>
      </c>
      <c r="N300" s="57">
        <f t="shared" ca="1" si="65"/>
        <v>0</v>
      </c>
      <c r="O300" s="136">
        <f t="shared" ca="1" si="66"/>
        <v>0</v>
      </c>
      <c r="P300" s="57">
        <f t="shared" ca="1" si="67"/>
        <v>0</v>
      </c>
      <c r="Q300" s="57">
        <f t="shared" ca="1" si="68"/>
        <v>0</v>
      </c>
      <c r="R300" s="16">
        <f t="shared" ca="1" si="57"/>
        <v>1.1435869870329751E-3</v>
      </c>
    </row>
    <row r="301" spans="1:18" x14ac:dyDescent="0.2">
      <c r="A301" s="116"/>
      <c r="B301" s="116"/>
      <c r="C301" s="116"/>
      <c r="D301" s="117">
        <f t="shared" si="58"/>
        <v>0</v>
      </c>
      <c r="E301" s="117">
        <f t="shared" si="58"/>
        <v>0</v>
      </c>
      <c r="F301" s="57">
        <f t="shared" si="59"/>
        <v>0</v>
      </c>
      <c r="G301" s="57">
        <f t="shared" si="59"/>
        <v>0</v>
      </c>
      <c r="H301" s="57">
        <f t="shared" si="60"/>
        <v>0</v>
      </c>
      <c r="I301" s="57">
        <f t="shared" si="61"/>
        <v>0</v>
      </c>
      <c r="J301" s="57">
        <f t="shared" si="62"/>
        <v>0</v>
      </c>
      <c r="K301" s="57">
        <f t="shared" si="63"/>
        <v>0</v>
      </c>
      <c r="L301" s="57">
        <f t="shared" si="64"/>
        <v>0</v>
      </c>
      <c r="M301" s="57">
        <f t="shared" ca="1" si="56"/>
        <v>-1.1435869870329751E-3</v>
      </c>
      <c r="N301" s="57">
        <f t="shared" ca="1" si="65"/>
        <v>0</v>
      </c>
      <c r="O301" s="136">
        <f t="shared" ca="1" si="66"/>
        <v>0</v>
      </c>
      <c r="P301" s="57">
        <f t="shared" ca="1" si="67"/>
        <v>0</v>
      </c>
      <c r="Q301" s="57">
        <f t="shared" ca="1" si="68"/>
        <v>0</v>
      </c>
      <c r="R301" s="16">
        <f t="shared" ca="1" si="57"/>
        <v>1.1435869870329751E-3</v>
      </c>
    </row>
    <row r="302" spans="1:18" x14ac:dyDescent="0.2">
      <c r="A302" s="116"/>
      <c r="B302" s="116"/>
      <c r="C302" s="116"/>
      <c r="D302" s="117">
        <f t="shared" si="58"/>
        <v>0</v>
      </c>
      <c r="E302" s="117">
        <f t="shared" si="58"/>
        <v>0</v>
      </c>
      <c r="F302" s="57">
        <f t="shared" si="59"/>
        <v>0</v>
      </c>
      <c r="G302" s="57">
        <f t="shared" si="59"/>
        <v>0</v>
      </c>
      <c r="H302" s="57">
        <f t="shared" si="60"/>
        <v>0</v>
      </c>
      <c r="I302" s="57">
        <f t="shared" si="61"/>
        <v>0</v>
      </c>
      <c r="J302" s="57">
        <f t="shared" si="62"/>
        <v>0</v>
      </c>
      <c r="K302" s="57">
        <f t="shared" si="63"/>
        <v>0</v>
      </c>
      <c r="L302" s="57">
        <f t="shared" si="64"/>
        <v>0</v>
      </c>
      <c r="M302" s="57">
        <f t="shared" ca="1" si="56"/>
        <v>-1.1435869870329751E-3</v>
      </c>
      <c r="N302" s="57">
        <f t="shared" ca="1" si="65"/>
        <v>0</v>
      </c>
      <c r="O302" s="136">
        <f t="shared" ca="1" si="66"/>
        <v>0</v>
      </c>
      <c r="P302" s="57">
        <f t="shared" ca="1" si="67"/>
        <v>0</v>
      </c>
      <c r="Q302" s="57">
        <f t="shared" ca="1" si="68"/>
        <v>0</v>
      </c>
      <c r="R302" s="16">
        <f t="shared" ca="1" si="57"/>
        <v>1.1435869870329751E-3</v>
      </c>
    </row>
    <row r="303" spans="1:18" x14ac:dyDescent="0.2">
      <c r="A303" s="116"/>
      <c r="B303" s="116"/>
      <c r="C303" s="116"/>
      <c r="D303" s="117">
        <f t="shared" si="58"/>
        <v>0</v>
      </c>
      <c r="E303" s="117">
        <f t="shared" si="58"/>
        <v>0</v>
      </c>
      <c r="F303" s="57">
        <f t="shared" si="59"/>
        <v>0</v>
      </c>
      <c r="G303" s="57">
        <f t="shared" si="59"/>
        <v>0</v>
      </c>
      <c r="H303" s="57">
        <f t="shared" si="60"/>
        <v>0</v>
      </c>
      <c r="I303" s="57">
        <f t="shared" si="61"/>
        <v>0</v>
      </c>
      <c r="J303" s="57">
        <f t="shared" si="62"/>
        <v>0</v>
      </c>
      <c r="K303" s="57">
        <f t="shared" si="63"/>
        <v>0</v>
      </c>
      <c r="L303" s="57">
        <f t="shared" si="64"/>
        <v>0</v>
      </c>
      <c r="M303" s="57">
        <f t="shared" ca="1" si="56"/>
        <v>-1.1435869870329751E-3</v>
      </c>
      <c r="N303" s="57">
        <f t="shared" ca="1" si="65"/>
        <v>0</v>
      </c>
      <c r="O303" s="136">
        <f t="shared" ca="1" si="66"/>
        <v>0</v>
      </c>
      <c r="P303" s="57">
        <f t="shared" ca="1" si="67"/>
        <v>0</v>
      </c>
      <c r="Q303" s="57">
        <f t="shared" ca="1" si="68"/>
        <v>0</v>
      </c>
      <c r="R303" s="16">
        <f t="shared" ca="1" si="57"/>
        <v>1.1435869870329751E-3</v>
      </c>
    </row>
    <row r="304" spans="1:18" x14ac:dyDescent="0.2">
      <c r="A304" s="116"/>
      <c r="B304" s="116"/>
      <c r="C304" s="116"/>
      <c r="D304" s="117">
        <f t="shared" si="58"/>
        <v>0</v>
      </c>
      <c r="E304" s="117">
        <f t="shared" si="58"/>
        <v>0</v>
      </c>
      <c r="F304" s="57">
        <f t="shared" si="59"/>
        <v>0</v>
      </c>
      <c r="G304" s="57">
        <f t="shared" si="59"/>
        <v>0</v>
      </c>
      <c r="H304" s="57">
        <f t="shared" si="60"/>
        <v>0</v>
      </c>
      <c r="I304" s="57">
        <f t="shared" si="61"/>
        <v>0</v>
      </c>
      <c r="J304" s="57">
        <f t="shared" si="62"/>
        <v>0</v>
      </c>
      <c r="K304" s="57">
        <f t="shared" si="63"/>
        <v>0</v>
      </c>
      <c r="L304" s="57">
        <f t="shared" si="64"/>
        <v>0</v>
      </c>
      <c r="M304" s="57">
        <f t="shared" ca="1" si="56"/>
        <v>-1.1435869870329751E-3</v>
      </c>
      <c r="N304" s="57">
        <f t="shared" ca="1" si="65"/>
        <v>0</v>
      </c>
      <c r="O304" s="136">
        <f t="shared" ca="1" si="66"/>
        <v>0</v>
      </c>
      <c r="P304" s="57">
        <f t="shared" ca="1" si="67"/>
        <v>0</v>
      </c>
      <c r="Q304" s="57">
        <f t="shared" ca="1" si="68"/>
        <v>0</v>
      </c>
      <c r="R304" s="16">
        <f t="shared" ca="1" si="57"/>
        <v>1.1435869870329751E-3</v>
      </c>
    </row>
    <row r="305" spans="1:18" x14ac:dyDescent="0.2">
      <c r="A305" s="116"/>
      <c r="B305" s="116"/>
      <c r="C305" s="116"/>
      <c r="D305" s="117">
        <f t="shared" si="58"/>
        <v>0</v>
      </c>
      <c r="E305" s="117">
        <f t="shared" si="58"/>
        <v>0</v>
      </c>
      <c r="F305" s="57">
        <f t="shared" si="59"/>
        <v>0</v>
      </c>
      <c r="G305" s="57">
        <f t="shared" si="59"/>
        <v>0</v>
      </c>
      <c r="H305" s="57">
        <f t="shared" si="60"/>
        <v>0</v>
      </c>
      <c r="I305" s="57">
        <f t="shared" si="61"/>
        <v>0</v>
      </c>
      <c r="J305" s="57">
        <f t="shared" si="62"/>
        <v>0</v>
      </c>
      <c r="K305" s="57">
        <f t="shared" si="63"/>
        <v>0</v>
      </c>
      <c r="L305" s="57">
        <f t="shared" si="64"/>
        <v>0</v>
      </c>
      <c r="M305" s="57">
        <f t="shared" ca="1" si="56"/>
        <v>-1.1435869870329751E-3</v>
      </c>
      <c r="N305" s="57">
        <f t="shared" ca="1" si="65"/>
        <v>0</v>
      </c>
      <c r="O305" s="136">
        <f t="shared" ca="1" si="66"/>
        <v>0</v>
      </c>
      <c r="P305" s="57">
        <f t="shared" ca="1" si="67"/>
        <v>0</v>
      </c>
      <c r="Q305" s="57">
        <f t="shared" ca="1" si="68"/>
        <v>0</v>
      </c>
      <c r="R305" s="16">
        <f t="shared" ca="1" si="57"/>
        <v>1.1435869870329751E-3</v>
      </c>
    </row>
    <row r="306" spans="1:18" x14ac:dyDescent="0.2">
      <c r="A306" s="116"/>
      <c r="B306" s="116"/>
      <c r="C306" s="116"/>
      <c r="D306" s="117">
        <f t="shared" si="58"/>
        <v>0</v>
      </c>
      <c r="E306" s="117">
        <f t="shared" si="58"/>
        <v>0</v>
      </c>
      <c r="F306" s="57">
        <f t="shared" si="59"/>
        <v>0</v>
      </c>
      <c r="G306" s="57">
        <f t="shared" si="59"/>
        <v>0</v>
      </c>
      <c r="H306" s="57">
        <f t="shared" si="60"/>
        <v>0</v>
      </c>
      <c r="I306" s="57">
        <f t="shared" si="61"/>
        <v>0</v>
      </c>
      <c r="J306" s="57">
        <f t="shared" si="62"/>
        <v>0</v>
      </c>
      <c r="K306" s="57">
        <f t="shared" si="63"/>
        <v>0</v>
      </c>
      <c r="L306" s="57">
        <f t="shared" si="64"/>
        <v>0</v>
      </c>
      <c r="M306" s="57">
        <f t="shared" ca="1" si="56"/>
        <v>-1.1435869870329751E-3</v>
      </c>
      <c r="N306" s="57">
        <f t="shared" ca="1" si="65"/>
        <v>0</v>
      </c>
      <c r="O306" s="136">
        <f t="shared" ca="1" si="66"/>
        <v>0</v>
      </c>
      <c r="P306" s="57">
        <f t="shared" ca="1" si="67"/>
        <v>0</v>
      </c>
      <c r="Q306" s="57">
        <f t="shared" ca="1" si="68"/>
        <v>0</v>
      </c>
      <c r="R306" s="16">
        <f t="shared" ca="1" si="57"/>
        <v>1.1435869870329751E-3</v>
      </c>
    </row>
    <row r="307" spans="1:18" x14ac:dyDescent="0.2">
      <c r="A307" s="116"/>
      <c r="B307" s="116"/>
      <c r="C307" s="116"/>
      <c r="D307" s="117">
        <f t="shared" si="58"/>
        <v>0</v>
      </c>
      <c r="E307" s="117">
        <f t="shared" si="58"/>
        <v>0</v>
      </c>
      <c r="F307" s="57">
        <f t="shared" si="59"/>
        <v>0</v>
      </c>
      <c r="G307" s="57">
        <f t="shared" si="59"/>
        <v>0</v>
      </c>
      <c r="H307" s="57">
        <f t="shared" si="60"/>
        <v>0</v>
      </c>
      <c r="I307" s="57">
        <f t="shared" si="61"/>
        <v>0</v>
      </c>
      <c r="J307" s="57">
        <f t="shared" si="62"/>
        <v>0</v>
      </c>
      <c r="K307" s="57">
        <f t="shared" si="63"/>
        <v>0</v>
      </c>
      <c r="L307" s="57">
        <f t="shared" si="64"/>
        <v>0</v>
      </c>
      <c r="M307" s="57">
        <f t="shared" ca="1" si="56"/>
        <v>-1.1435869870329751E-3</v>
      </c>
      <c r="N307" s="57">
        <f t="shared" ca="1" si="65"/>
        <v>0</v>
      </c>
      <c r="O307" s="136">
        <f t="shared" ca="1" si="66"/>
        <v>0</v>
      </c>
      <c r="P307" s="57">
        <f t="shared" ca="1" si="67"/>
        <v>0</v>
      </c>
      <c r="Q307" s="57">
        <f t="shared" ca="1" si="68"/>
        <v>0</v>
      </c>
      <c r="R307" s="16">
        <f t="shared" ca="1" si="57"/>
        <v>1.1435869870329751E-3</v>
      </c>
    </row>
    <row r="308" spans="1:18" x14ac:dyDescent="0.2">
      <c r="A308" s="116"/>
      <c r="B308" s="116"/>
      <c r="C308" s="116"/>
      <c r="D308" s="117">
        <f t="shared" si="58"/>
        <v>0</v>
      </c>
      <c r="E308" s="117">
        <f t="shared" si="58"/>
        <v>0</v>
      </c>
      <c r="F308" s="57">
        <f t="shared" si="59"/>
        <v>0</v>
      </c>
      <c r="G308" s="57">
        <f t="shared" si="59"/>
        <v>0</v>
      </c>
      <c r="H308" s="57">
        <f t="shared" si="60"/>
        <v>0</v>
      </c>
      <c r="I308" s="57">
        <f t="shared" si="61"/>
        <v>0</v>
      </c>
      <c r="J308" s="57">
        <f t="shared" si="62"/>
        <v>0</v>
      </c>
      <c r="K308" s="57">
        <f t="shared" si="63"/>
        <v>0</v>
      </c>
      <c r="L308" s="57">
        <f t="shared" si="64"/>
        <v>0</v>
      </c>
      <c r="M308" s="57">
        <f t="shared" ca="1" si="56"/>
        <v>-1.1435869870329751E-3</v>
      </c>
      <c r="N308" s="57">
        <f t="shared" ca="1" si="65"/>
        <v>0</v>
      </c>
      <c r="O308" s="136">
        <f t="shared" ca="1" si="66"/>
        <v>0</v>
      </c>
      <c r="P308" s="57">
        <f t="shared" ca="1" si="67"/>
        <v>0</v>
      </c>
      <c r="Q308" s="57">
        <f t="shared" ca="1" si="68"/>
        <v>0</v>
      </c>
      <c r="R308" s="16">
        <f t="shared" ca="1" si="57"/>
        <v>1.1435869870329751E-3</v>
      </c>
    </row>
    <row r="309" spans="1:18" x14ac:dyDescent="0.2">
      <c r="A309" s="116"/>
      <c r="B309" s="116"/>
      <c r="C309" s="116"/>
      <c r="D309" s="117">
        <f t="shared" si="58"/>
        <v>0</v>
      </c>
      <c r="E309" s="117">
        <f t="shared" si="58"/>
        <v>0</v>
      </c>
      <c r="F309" s="57">
        <f t="shared" si="59"/>
        <v>0</v>
      </c>
      <c r="G309" s="57">
        <f t="shared" si="59"/>
        <v>0</v>
      </c>
      <c r="H309" s="57">
        <f t="shared" si="60"/>
        <v>0</v>
      </c>
      <c r="I309" s="57">
        <f t="shared" si="61"/>
        <v>0</v>
      </c>
      <c r="J309" s="57">
        <f t="shared" si="62"/>
        <v>0</v>
      </c>
      <c r="K309" s="57">
        <f t="shared" si="63"/>
        <v>0</v>
      </c>
      <c r="L309" s="57">
        <f t="shared" si="64"/>
        <v>0</v>
      </c>
      <c r="M309" s="57">
        <f t="shared" ca="1" si="56"/>
        <v>-1.1435869870329751E-3</v>
      </c>
      <c r="N309" s="57">
        <f t="shared" ca="1" si="65"/>
        <v>0</v>
      </c>
      <c r="O309" s="136">
        <f t="shared" ca="1" si="66"/>
        <v>0</v>
      </c>
      <c r="P309" s="57">
        <f t="shared" ca="1" si="67"/>
        <v>0</v>
      </c>
      <c r="Q309" s="57">
        <f t="shared" ca="1" si="68"/>
        <v>0</v>
      </c>
      <c r="R309" s="16">
        <f t="shared" ca="1" si="57"/>
        <v>1.1435869870329751E-3</v>
      </c>
    </row>
    <row r="310" spans="1:18" x14ac:dyDescent="0.2">
      <c r="A310" s="116"/>
      <c r="B310" s="116"/>
      <c r="C310" s="116"/>
      <c r="D310" s="117">
        <f t="shared" si="58"/>
        <v>0</v>
      </c>
      <c r="E310" s="117">
        <f t="shared" si="58"/>
        <v>0</v>
      </c>
      <c r="F310" s="57">
        <f t="shared" si="59"/>
        <v>0</v>
      </c>
      <c r="G310" s="57">
        <f t="shared" si="59"/>
        <v>0</v>
      </c>
      <c r="H310" s="57">
        <f t="shared" si="60"/>
        <v>0</v>
      </c>
      <c r="I310" s="57">
        <f t="shared" si="61"/>
        <v>0</v>
      </c>
      <c r="J310" s="57">
        <f t="shared" si="62"/>
        <v>0</v>
      </c>
      <c r="K310" s="57">
        <f t="shared" si="63"/>
        <v>0</v>
      </c>
      <c r="L310" s="57">
        <f t="shared" si="64"/>
        <v>0</v>
      </c>
      <c r="M310" s="57">
        <f t="shared" ca="1" si="56"/>
        <v>-1.1435869870329751E-3</v>
      </c>
      <c r="N310" s="57">
        <f t="shared" ca="1" si="65"/>
        <v>0</v>
      </c>
      <c r="O310" s="136">
        <f t="shared" ca="1" si="66"/>
        <v>0</v>
      </c>
      <c r="P310" s="57">
        <f t="shared" ca="1" si="67"/>
        <v>0</v>
      </c>
      <c r="Q310" s="57">
        <f t="shared" ca="1" si="68"/>
        <v>0</v>
      </c>
      <c r="R310" s="16">
        <f t="shared" ca="1" si="57"/>
        <v>1.1435869870329751E-3</v>
      </c>
    </row>
    <row r="311" spans="1:18" x14ac:dyDescent="0.2">
      <c r="A311" s="116"/>
      <c r="B311" s="116"/>
      <c r="C311" s="116"/>
      <c r="D311" s="117">
        <f t="shared" si="58"/>
        <v>0</v>
      </c>
      <c r="E311" s="117">
        <f t="shared" si="58"/>
        <v>0</v>
      </c>
      <c r="F311" s="57">
        <f t="shared" si="59"/>
        <v>0</v>
      </c>
      <c r="G311" s="57">
        <f t="shared" si="59"/>
        <v>0</v>
      </c>
      <c r="H311" s="57">
        <f t="shared" si="60"/>
        <v>0</v>
      </c>
      <c r="I311" s="57">
        <f t="shared" si="61"/>
        <v>0</v>
      </c>
      <c r="J311" s="57">
        <f t="shared" si="62"/>
        <v>0</v>
      </c>
      <c r="K311" s="57">
        <f t="shared" si="63"/>
        <v>0</v>
      </c>
      <c r="L311" s="57">
        <f t="shared" si="64"/>
        <v>0</v>
      </c>
      <c r="M311" s="57">
        <f t="shared" ca="1" si="56"/>
        <v>-1.1435869870329751E-3</v>
      </c>
      <c r="N311" s="57">
        <f t="shared" ca="1" si="65"/>
        <v>0</v>
      </c>
      <c r="O311" s="136">
        <f t="shared" ca="1" si="66"/>
        <v>0</v>
      </c>
      <c r="P311" s="57">
        <f t="shared" ca="1" si="67"/>
        <v>0</v>
      </c>
      <c r="Q311" s="57">
        <f t="shared" ca="1" si="68"/>
        <v>0</v>
      </c>
      <c r="R311" s="16">
        <f t="shared" ca="1" si="57"/>
        <v>1.1435869870329751E-3</v>
      </c>
    </row>
    <row r="312" spans="1:18" x14ac:dyDescent="0.2">
      <c r="A312" s="116"/>
      <c r="B312" s="116"/>
      <c r="C312" s="116"/>
      <c r="D312" s="117">
        <f t="shared" si="58"/>
        <v>0</v>
      </c>
      <c r="E312" s="117">
        <f t="shared" si="58"/>
        <v>0</v>
      </c>
      <c r="F312" s="57">
        <f t="shared" si="59"/>
        <v>0</v>
      </c>
      <c r="G312" s="57">
        <f t="shared" si="59"/>
        <v>0</v>
      </c>
      <c r="H312" s="57">
        <f t="shared" si="60"/>
        <v>0</v>
      </c>
      <c r="I312" s="57">
        <f t="shared" si="61"/>
        <v>0</v>
      </c>
      <c r="J312" s="57">
        <f t="shared" si="62"/>
        <v>0</v>
      </c>
      <c r="K312" s="57">
        <f t="shared" si="63"/>
        <v>0</v>
      </c>
      <c r="L312" s="57">
        <f t="shared" si="64"/>
        <v>0</v>
      </c>
      <c r="M312" s="57">
        <f t="shared" ca="1" si="56"/>
        <v>-1.1435869870329751E-3</v>
      </c>
      <c r="N312" s="57">
        <f t="shared" ca="1" si="65"/>
        <v>0</v>
      </c>
      <c r="O312" s="136">
        <f t="shared" ca="1" si="66"/>
        <v>0</v>
      </c>
      <c r="P312" s="57">
        <f t="shared" ca="1" si="67"/>
        <v>0</v>
      </c>
      <c r="Q312" s="57">
        <f t="shared" ca="1" si="68"/>
        <v>0</v>
      </c>
      <c r="R312" s="16">
        <f t="shared" ca="1" si="57"/>
        <v>1.1435869870329751E-3</v>
      </c>
    </row>
    <row r="313" spans="1:18" x14ac:dyDescent="0.2">
      <c r="A313" s="116"/>
      <c r="B313" s="116"/>
      <c r="C313" s="116"/>
      <c r="D313" s="117">
        <f t="shared" si="58"/>
        <v>0</v>
      </c>
      <c r="E313" s="117">
        <f t="shared" si="58"/>
        <v>0</v>
      </c>
      <c r="F313" s="57">
        <f t="shared" si="59"/>
        <v>0</v>
      </c>
      <c r="G313" s="57">
        <f t="shared" si="59"/>
        <v>0</v>
      </c>
      <c r="H313" s="57">
        <f t="shared" si="60"/>
        <v>0</v>
      </c>
      <c r="I313" s="57">
        <f t="shared" si="61"/>
        <v>0</v>
      </c>
      <c r="J313" s="57">
        <f t="shared" si="62"/>
        <v>0</v>
      </c>
      <c r="K313" s="57">
        <f t="shared" si="63"/>
        <v>0</v>
      </c>
      <c r="L313" s="57">
        <f t="shared" si="64"/>
        <v>0</v>
      </c>
      <c r="M313" s="57">
        <f t="shared" ca="1" si="56"/>
        <v>-1.1435869870329751E-3</v>
      </c>
      <c r="N313" s="57">
        <f t="shared" ca="1" si="65"/>
        <v>0</v>
      </c>
      <c r="O313" s="136">
        <f t="shared" ca="1" si="66"/>
        <v>0</v>
      </c>
      <c r="P313" s="57">
        <f t="shared" ca="1" si="67"/>
        <v>0</v>
      </c>
      <c r="Q313" s="57">
        <f t="shared" ca="1" si="68"/>
        <v>0</v>
      </c>
      <c r="R313" s="16">
        <f t="shared" ca="1" si="57"/>
        <v>1.1435869870329751E-3</v>
      </c>
    </row>
    <row r="314" spans="1:18" x14ac:dyDescent="0.2">
      <c r="A314" s="116"/>
      <c r="B314" s="116"/>
      <c r="C314" s="116"/>
      <c r="D314" s="117">
        <f t="shared" si="58"/>
        <v>0</v>
      </c>
      <c r="E314" s="117">
        <f t="shared" si="58"/>
        <v>0</v>
      </c>
      <c r="F314" s="57">
        <f t="shared" si="59"/>
        <v>0</v>
      </c>
      <c r="G314" s="57">
        <f t="shared" si="59"/>
        <v>0</v>
      </c>
      <c r="H314" s="57">
        <f t="shared" si="60"/>
        <v>0</v>
      </c>
      <c r="I314" s="57">
        <f t="shared" si="61"/>
        <v>0</v>
      </c>
      <c r="J314" s="57">
        <f t="shared" si="62"/>
        <v>0</v>
      </c>
      <c r="K314" s="57">
        <f t="shared" si="63"/>
        <v>0</v>
      </c>
      <c r="L314" s="57">
        <f t="shared" si="64"/>
        <v>0</v>
      </c>
      <c r="M314" s="57">
        <f t="shared" ca="1" si="56"/>
        <v>-1.1435869870329751E-3</v>
      </c>
      <c r="N314" s="57">
        <f t="shared" ca="1" si="65"/>
        <v>0</v>
      </c>
      <c r="O314" s="136">
        <f t="shared" ca="1" si="66"/>
        <v>0</v>
      </c>
      <c r="P314" s="57">
        <f t="shared" ca="1" si="67"/>
        <v>0</v>
      </c>
      <c r="Q314" s="57">
        <f t="shared" ca="1" si="68"/>
        <v>0</v>
      </c>
      <c r="R314" s="16">
        <f t="shared" ca="1" si="57"/>
        <v>1.1435869870329751E-3</v>
      </c>
    </row>
    <row r="315" spans="1:18" x14ac:dyDescent="0.2">
      <c r="A315" s="116"/>
      <c r="B315" s="116"/>
      <c r="C315" s="116"/>
      <c r="D315" s="117">
        <f t="shared" si="58"/>
        <v>0</v>
      </c>
      <c r="E315" s="117">
        <f t="shared" si="58"/>
        <v>0</v>
      </c>
      <c r="F315" s="57">
        <f t="shared" si="59"/>
        <v>0</v>
      </c>
      <c r="G315" s="57">
        <f t="shared" si="59"/>
        <v>0</v>
      </c>
      <c r="H315" s="57">
        <f t="shared" si="60"/>
        <v>0</v>
      </c>
      <c r="I315" s="57">
        <f t="shared" si="61"/>
        <v>0</v>
      </c>
      <c r="J315" s="57">
        <f t="shared" si="62"/>
        <v>0</v>
      </c>
      <c r="K315" s="57">
        <f t="shared" si="63"/>
        <v>0</v>
      </c>
      <c r="L315" s="57">
        <f t="shared" si="64"/>
        <v>0</v>
      </c>
      <c r="M315" s="57">
        <f t="shared" ca="1" si="56"/>
        <v>-1.1435869870329751E-3</v>
      </c>
      <c r="N315" s="57">
        <f t="shared" ca="1" si="65"/>
        <v>0</v>
      </c>
      <c r="O315" s="136">
        <f t="shared" ca="1" si="66"/>
        <v>0</v>
      </c>
      <c r="P315" s="57">
        <f t="shared" ca="1" si="67"/>
        <v>0</v>
      </c>
      <c r="Q315" s="57">
        <f t="shared" ca="1" si="68"/>
        <v>0</v>
      </c>
      <c r="R315" s="16">
        <f t="shared" ca="1" si="57"/>
        <v>1.1435869870329751E-3</v>
      </c>
    </row>
    <row r="316" spans="1:18" x14ac:dyDescent="0.2">
      <c r="A316" s="116"/>
      <c r="B316" s="116"/>
      <c r="C316" s="116"/>
      <c r="D316" s="117">
        <f t="shared" si="58"/>
        <v>0</v>
      </c>
      <c r="E316" s="117">
        <f t="shared" si="58"/>
        <v>0</v>
      </c>
      <c r="F316" s="57">
        <f t="shared" si="59"/>
        <v>0</v>
      </c>
      <c r="G316" s="57">
        <f t="shared" si="59"/>
        <v>0</v>
      </c>
      <c r="H316" s="57">
        <f t="shared" si="60"/>
        <v>0</v>
      </c>
      <c r="I316" s="57">
        <f t="shared" si="61"/>
        <v>0</v>
      </c>
      <c r="J316" s="57">
        <f t="shared" si="62"/>
        <v>0</v>
      </c>
      <c r="K316" s="57">
        <f t="shared" si="63"/>
        <v>0</v>
      </c>
      <c r="L316" s="57">
        <f t="shared" si="64"/>
        <v>0</v>
      </c>
      <c r="M316" s="57">
        <f t="shared" ca="1" si="56"/>
        <v>-1.1435869870329751E-3</v>
      </c>
      <c r="N316" s="57">
        <f t="shared" ca="1" si="65"/>
        <v>0</v>
      </c>
      <c r="O316" s="136">
        <f t="shared" ca="1" si="66"/>
        <v>0</v>
      </c>
      <c r="P316" s="57">
        <f t="shared" ca="1" si="67"/>
        <v>0</v>
      </c>
      <c r="Q316" s="57">
        <f t="shared" ca="1" si="68"/>
        <v>0</v>
      </c>
      <c r="R316" s="16">
        <f t="shared" ca="1" si="57"/>
        <v>1.1435869870329751E-3</v>
      </c>
    </row>
    <row r="317" spans="1:18" x14ac:dyDescent="0.2">
      <c r="A317" s="116"/>
      <c r="B317" s="116"/>
      <c r="C317" s="116"/>
      <c r="D317" s="117">
        <f t="shared" si="58"/>
        <v>0</v>
      </c>
      <c r="E317" s="117">
        <f t="shared" si="58"/>
        <v>0</v>
      </c>
      <c r="F317" s="57">
        <f t="shared" si="59"/>
        <v>0</v>
      </c>
      <c r="G317" s="57">
        <f t="shared" si="59"/>
        <v>0</v>
      </c>
      <c r="H317" s="57">
        <f t="shared" si="60"/>
        <v>0</v>
      </c>
      <c r="I317" s="57">
        <f t="shared" si="61"/>
        <v>0</v>
      </c>
      <c r="J317" s="57">
        <f t="shared" si="62"/>
        <v>0</v>
      </c>
      <c r="K317" s="57">
        <f t="shared" si="63"/>
        <v>0</v>
      </c>
      <c r="L317" s="57">
        <f t="shared" si="64"/>
        <v>0</v>
      </c>
      <c r="M317" s="57">
        <f t="shared" ca="1" si="56"/>
        <v>-1.1435869870329751E-3</v>
      </c>
      <c r="N317" s="57">
        <f t="shared" ca="1" si="65"/>
        <v>0</v>
      </c>
      <c r="O317" s="136">
        <f t="shared" ca="1" si="66"/>
        <v>0</v>
      </c>
      <c r="P317" s="57">
        <f t="shared" ca="1" si="67"/>
        <v>0</v>
      </c>
      <c r="Q317" s="57">
        <f t="shared" ca="1" si="68"/>
        <v>0</v>
      </c>
      <c r="R317" s="16">
        <f t="shared" ca="1" si="57"/>
        <v>1.1435869870329751E-3</v>
      </c>
    </row>
    <row r="318" spans="1:18" x14ac:dyDescent="0.2">
      <c r="A318" s="116"/>
      <c r="B318" s="116"/>
      <c r="C318" s="116"/>
      <c r="D318" s="117">
        <f t="shared" si="58"/>
        <v>0</v>
      </c>
      <c r="E318" s="117">
        <f t="shared" si="58"/>
        <v>0</v>
      </c>
      <c r="F318" s="57">
        <f t="shared" si="59"/>
        <v>0</v>
      </c>
      <c r="G318" s="57">
        <f t="shared" si="59"/>
        <v>0</v>
      </c>
      <c r="H318" s="57">
        <f t="shared" si="60"/>
        <v>0</v>
      </c>
      <c r="I318" s="57">
        <f t="shared" si="61"/>
        <v>0</v>
      </c>
      <c r="J318" s="57">
        <f t="shared" si="62"/>
        <v>0</v>
      </c>
      <c r="K318" s="57">
        <f t="shared" si="63"/>
        <v>0</v>
      </c>
      <c r="L318" s="57">
        <f t="shared" si="64"/>
        <v>0</v>
      </c>
      <c r="M318" s="57">
        <f t="shared" ca="1" si="56"/>
        <v>-1.1435869870329751E-3</v>
      </c>
      <c r="N318" s="57">
        <f t="shared" ca="1" si="65"/>
        <v>0</v>
      </c>
      <c r="O318" s="136">
        <f t="shared" ca="1" si="66"/>
        <v>0</v>
      </c>
      <c r="P318" s="57">
        <f t="shared" ca="1" si="67"/>
        <v>0</v>
      </c>
      <c r="Q318" s="57">
        <f t="shared" ca="1" si="68"/>
        <v>0</v>
      </c>
      <c r="R318" s="16">
        <f t="shared" ca="1" si="57"/>
        <v>1.1435869870329751E-3</v>
      </c>
    </row>
    <row r="319" spans="1:18" x14ac:dyDescent="0.2">
      <c r="A319" s="116"/>
      <c r="B319" s="116"/>
      <c r="C319" s="116"/>
      <c r="D319" s="117">
        <f t="shared" si="58"/>
        <v>0</v>
      </c>
      <c r="E319" s="117">
        <f t="shared" si="58"/>
        <v>0</v>
      </c>
      <c r="F319" s="57">
        <f t="shared" si="59"/>
        <v>0</v>
      </c>
      <c r="G319" s="57">
        <f t="shared" si="59"/>
        <v>0</v>
      </c>
      <c r="H319" s="57">
        <f t="shared" si="60"/>
        <v>0</v>
      </c>
      <c r="I319" s="57">
        <f t="shared" si="61"/>
        <v>0</v>
      </c>
      <c r="J319" s="57">
        <f t="shared" si="62"/>
        <v>0</v>
      </c>
      <c r="K319" s="57">
        <f t="shared" si="63"/>
        <v>0</v>
      </c>
      <c r="L319" s="57">
        <f t="shared" si="64"/>
        <v>0</v>
      </c>
      <c r="M319" s="57">
        <f t="shared" ca="1" si="56"/>
        <v>-1.1435869870329751E-3</v>
      </c>
      <c r="N319" s="57">
        <f t="shared" ca="1" si="65"/>
        <v>0</v>
      </c>
      <c r="O319" s="136">
        <f t="shared" ca="1" si="66"/>
        <v>0</v>
      </c>
      <c r="P319" s="57">
        <f t="shared" ca="1" si="67"/>
        <v>0</v>
      </c>
      <c r="Q319" s="57">
        <f t="shared" ca="1" si="68"/>
        <v>0</v>
      </c>
      <c r="R319" s="16">
        <f t="shared" ca="1" si="57"/>
        <v>1.1435869870329751E-3</v>
      </c>
    </row>
    <row r="320" spans="1:18" x14ac:dyDescent="0.2">
      <c r="A320" s="116"/>
      <c r="B320" s="116"/>
      <c r="C320" s="116"/>
      <c r="D320" s="117">
        <f t="shared" si="58"/>
        <v>0</v>
      </c>
      <c r="E320" s="117">
        <f t="shared" si="58"/>
        <v>0</v>
      </c>
      <c r="F320" s="57">
        <f t="shared" si="59"/>
        <v>0</v>
      </c>
      <c r="G320" s="57">
        <f t="shared" si="59"/>
        <v>0</v>
      </c>
      <c r="H320" s="57">
        <f t="shared" si="60"/>
        <v>0</v>
      </c>
      <c r="I320" s="57">
        <f t="shared" si="61"/>
        <v>0</v>
      </c>
      <c r="J320" s="57">
        <f t="shared" si="62"/>
        <v>0</v>
      </c>
      <c r="K320" s="57">
        <f t="shared" si="63"/>
        <v>0</v>
      </c>
      <c r="L320" s="57">
        <f t="shared" si="64"/>
        <v>0</v>
      </c>
      <c r="M320" s="57">
        <f t="shared" ca="1" si="56"/>
        <v>-1.1435869870329751E-3</v>
      </c>
      <c r="N320" s="57">
        <f t="shared" ca="1" si="65"/>
        <v>0</v>
      </c>
      <c r="O320" s="136">
        <f t="shared" ca="1" si="66"/>
        <v>0</v>
      </c>
      <c r="P320" s="57">
        <f t="shared" ca="1" si="67"/>
        <v>0</v>
      </c>
      <c r="Q320" s="57">
        <f t="shared" ca="1" si="68"/>
        <v>0</v>
      </c>
      <c r="R320" s="16">
        <f t="shared" ca="1" si="57"/>
        <v>1.1435869870329751E-3</v>
      </c>
    </row>
    <row r="321" spans="1:18" x14ac:dyDescent="0.2">
      <c r="A321" s="116"/>
      <c r="B321" s="116"/>
      <c r="C321" s="116"/>
      <c r="D321" s="117">
        <f t="shared" si="58"/>
        <v>0</v>
      </c>
      <c r="E321" s="117">
        <f t="shared" si="58"/>
        <v>0</v>
      </c>
      <c r="F321" s="57">
        <f t="shared" si="59"/>
        <v>0</v>
      </c>
      <c r="G321" s="57">
        <f t="shared" si="59"/>
        <v>0</v>
      </c>
      <c r="H321" s="57">
        <f t="shared" si="60"/>
        <v>0</v>
      </c>
      <c r="I321" s="57">
        <f t="shared" si="61"/>
        <v>0</v>
      </c>
      <c r="J321" s="57">
        <f t="shared" si="62"/>
        <v>0</v>
      </c>
      <c r="K321" s="57">
        <f t="shared" si="63"/>
        <v>0</v>
      </c>
      <c r="L321" s="57">
        <f t="shared" si="64"/>
        <v>0</v>
      </c>
      <c r="M321" s="57">
        <f t="shared" ca="1" si="56"/>
        <v>-1.1435869870329751E-3</v>
      </c>
      <c r="N321" s="57">
        <f t="shared" ca="1" si="65"/>
        <v>0</v>
      </c>
      <c r="O321" s="136">
        <f t="shared" ca="1" si="66"/>
        <v>0</v>
      </c>
      <c r="P321" s="57">
        <f t="shared" ca="1" si="67"/>
        <v>0</v>
      </c>
      <c r="Q321" s="57">
        <f t="shared" ca="1" si="68"/>
        <v>0</v>
      </c>
      <c r="R321" s="16">
        <f t="shared" ca="1" si="57"/>
        <v>1.1435869870329751E-3</v>
      </c>
    </row>
    <row r="322" spans="1:18" x14ac:dyDescent="0.2">
      <c r="A322" s="116"/>
      <c r="B322" s="116"/>
      <c r="C322" s="116"/>
      <c r="D322" s="117">
        <f t="shared" si="58"/>
        <v>0</v>
      </c>
      <c r="E322" s="117">
        <f t="shared" si="58"/>
        <v>0</v>
      </c>
      <c r="F322" s="57">
        <f t="shared" si="59"/>
        <v>0</v>
      </c>
      <c r="G322" s="57">
        <f t="shared" si="59"/>
        <v>0</v>
      </c>
      <c r="H322" s="57">
        <f t="shared" si="60"/>
        <v>0</v>
      </c>
      <c r="I322" s="57">
        <f t="shared" si="61"/>
        <v>0</v>
      </c>
      <c r="J322" s="57">
        <f t="shared" si="62"/>
        <v>0</v>
      </c>
      <c r="K322" s="57">
        <f t="shared" si="63"/>
        <v>0</v>
      </c>
      <c r="L322" s="57">
        <f t="shared" si="64"/>
        <v>0</v>
      </c>
      <c r="M322" s="57">
        <f t="shared" ca="1" si="56"/>
        <v>-1.1435869870329751E-3</v>
      </c>
      <c r="N322" s="57">
        <f t="shared" ca="1" si="65"/>
        <v>0</v>
      </c>
      <c r="O322" s="136">
        <f t="shared" ca="1" si="66"/>
        <v>0</v>
      </c>
      <c r="P322" s="57">
        <f t="shared" ca="1" si="67"/>
        <v>0</v>
      </c>
      <c r="Q322" s="57">
        <f t="shared" ca="1" si="68"/>
        <v>0</v>
      </c>
      <c r="R322" s="16">
        <f t="shared" ca="1" si="57"/>
        <v>1.1435869870329751E-3</v>
      </c>
    </row>
    <row r="323" spans="1:18" x14ac:dyDescent="0.2">
      <c r="A323" s="116"/>
      <c r="B323" s="116"/>
      <c r="C323" s="116"/>
      <c r="D323" s="117">
        <f t="shared" si="58"/>
        <v>0</v>
      </c>
      <c r="E323" s="117">
        <f t="shared" si="58"/>
        <v>0</v>
      </c>
      <c r="F323" s="57">
        <f t="shared" si="59"/>
        <v>0</v>
      </c>
      <c r="G323" s="57">
        <f t="shared" si="59"/>
        <v>0</v>
      </c>
      <c r="H323" s="57">
        <f t="shared" si="60"/>
        <v>0</v>
      </c>
      <c r="I323" s="57">
        <f t="shared" si="61"/>
        <v>0</v>
      </c>
      <c r="J323" s="57">
        <f t="shared" si="62"/>
        <v>0</v>
      </c>
      <c r="K323" s="57">
        <f t="shared" si="63"/>
        <v>0</v>
      </c>
      <c r="L323" s="57">
        <f t="shared" si="64"/>
        <v>0</v>
      </c>
      <c r="M323" s="57">
        <f t="shared" ca="1" si="56"/>
        <v>-1.1435869870329751E-3</v>
      </c>
      <c r="N323" s="57">
        <f t="shared" ca="1" si="65"/>
        <v>0</v>
      </c>
      <c r="O323" s="136">
        <f t="shared" ca="1" si="66"/>
        <v>0</v>
      </c>
      <c r="P323" s="57">
        <f t="shared" ca="1" si="67"/>
        <v>0</v>
      </c>
      <c r="Q323" s="57">
        <f t="shared" ca="1" si="68"/>
        <v>0</v>
      </c>
      <c r="R323" s="16">
        <f t="shared" ca="1" si="57"/>
        <v>1.1435869870329751E-3</v>
      </c>
    </row>
    <row r="324" spans="1:18" x14ac:dyDescent="0.2">
      <c r="A324" s="116"/>
      <c r="B324" s="116"/>
      <c r="C324" s="116"/>
      <c r="D324" s="117">
        <f t="shared" si="58"/>
        <v>0</v>
      </c>
      <c r="E324" s="117">
        <f t="shared" si="58"/>
        <v>0</v>
      </c>
      <c r="F324" s="57">
        <f t="shared" si="59"/>
        <v>0</v>
      </c>
      <c r="G324" s="57">
        <f t="shared" si="59"/>
        <v>0</v>
      </c>
      <c r="H324" s="57">
        <f t="shared" si="60"/>
        <v>0</v>
      </c>
      <c r="I324" s="57">
        <f t="shared" si="61"/>
        <v>0</v>
      </c>
      <c r="J324" s="57">
        <f t="shared" si="62"/>
        <v>0</v>
      </c>
      <c r="K324" s="57">
        <f t="shared" si="63"/>
        <v>0</v>
      </c>
      <c r="L324" s="57">
        <f t="shared" si="64"/>
        <v>0</v>
      </c>
      <c r="M324" s="57">
        <f t="shared" ca="1" si="56"/>
        <v>-1.1435869870329751E-3</v>
      </c>
      <c r="N324" s="57">
        <f t="shared" ca="1" si="65"/>
        <v>0</v>
      </c>
      <c r="O324" s="136">
        <f t="shared" ca="1" si="66"/>
        <v>0</v>
      </c>
      <c r="P324" s="57">
        <f t="shared" ca="1" si="67"/>
        <v>0</v>
      </c>
      <c r="Q324" s="57">
        <f t="shared" ca="1" si="68"/>
        <v>0</v>
      </c>
      <c r="R324" s="16">
        <f t="shared" ca="1" si="57"/>
        <v>1.1435869870329751E-3</v>
      </c>
    </row>
    <row r="325" spans="1:18" x14ac:dyDescent="0.2">
      <c r="A325" s="116"/>
      <c r="B325" s="116"/>
      <c r="C325" s="116"/>
      <c r="D325" s="117">
        <f t="shared" si="58"/>
        <v>0</v>
      </c>
      <c r="E325" s="117">
        <f t="shared" si="58"/>
        <v>0</v>
      </c>
      <c r="F325" s="57">
        <f t="shared" si="59"/>
        <v>0</v>
      </c>
      <c r="G325" s="57">
        <f t="shared" si="59"/>
        <v>0</v>
      </c>
      <c r="H325" s="57">
        <f t="shared" si="60"/>
        <v>0</v>
      </c>
      <c r="I325" s="57">
        <f t="shared" si="61"/>
        <v>0</v>
      </c>
      <c r="J325" s="57">
        <f t="shared" si="62"/>
        <v>0</v>
      </c>
      <c r="K325" s="57">
        <f t="shared" si="63"/>
        <v>0</v>
      </c>
      <c r="L325" s="57">
        <f t="shared" si="64"/>
        <v>0</v>
      </c>
      <c r="M325" s="57">
        <f t="shared" ca="1" si="56"/>
        <v>-1.1435869870329751E-3</v>
      </c>
      <c r="N325" s="57">
        <f t="shared" ca="1" si="65"/>
        <v>0</v>
      </c>
      <c r="O325" s="136">
        <f t="shared" ca="1" si="66"/>
        <v>0</v>
      </c>
      <c r="P325" s="57">
        <f t="shared" ca="1" si="67"/>
        <v>0</v>
      </c>
      <c r="Q325" s="57">
        <f t="shared" ca="1" si="68"/>
        <v>0</v>
      </c>
      <c r="R325" s="16">
        <f t="shared" ca="1" si="57"/>
        <v>1.1435869870329751E-3</v>
      </c>
    </row>
    <row r="326" spans="1:18" x14ac:dyDescent="0.2">
      <c r="A326" s="116"/>
      <c r="B326" s="116"/>
      <c r="C326" s="116"/>
      <c r="D326" s="117">
        <f t="shared" si="58"/>
        <v>0</v>
      </c>
      <c r="E326" s="117">
        <f t="shared" si="58"/>
        <v>0</v>
      </c>
      <c r="F326" s="57">
        <f t="shared" si="59"/>
        <v>0</v>
      </c>
      <c r="G326" s="57">
        <f t="shared" si="59"/>
        <v>0</v>
      </c>
      <c r="H326" s="57">
        <f t="shared" si="60"/>
        <v>0</v>
      </c>
      <c r="I326" s="57">
        <f t="shared" si="61"/>
        <v>0</v>
      </c>
      <c r="J326" s="57">
        <f t="shared" si="62"/>
        <v>0</v>
      </c>
      <c r="K326" s="57">
        <f t="shared" si="63"/>
        <v>0</v>
      </c>
      <c r="L326" s="57">
        <f t="shared" si="64"/>
        <v>0</v>
      </c>
      <c r="M326" s="57">
        <f t="shared" ca="1" si="56"/>
        <v>-1.1435869870329751E-3</v>
      </c>
      <c r="N326" s="57">
        <f t="shared" ca="1" si="65"/>
        <v>0</v>
      </c>
      <c r="O326" s="136">
        <f t="shared" ca="1" si="66"/>
        <v>0</v>
      </c>
      <c r="P326" s="57">
        <f t="shared" ca="1" si="67"/>
        <v>0</v>
      </c>
      <c r="Q326" s="57">
        <f t="shared" ca="1" si="68"/>
        <v>0</v>
      </c>
      <c r="R326" s="16">
        <f t="shared" ca="1" si="57"/>
        <v>1.1435869870329751E-3</v>
      </c>
    </row>
    <row r="327" spans="1:18" x14ac:dyDescent="0.2">
      <c r="A327" s="116"/>
      <c r="B327" s="116"/>
      <c r="C327" s="116"/>
      <c r="D327" s="117">
        <f t="shared" si="58"/>
        <v>0</v>
      </c>
      <c r="E327" s="117">
        <f t="shared" si="58"/>
        <v>0</v>
      </c>
      <c r="F327" s="57">
        <f t="shared" si="59"/>
        <v>0</v>
      </c>
      <c r="G327" s="57">
        <f t="shared" si="59"/>
        <v>0</v>
      </c>
      <c r="H327" s="57">
        <f t="shared" si="60"/>
        <v>0</v>
      </c>
      <c r="I327" s="57">
        <f t="shared" si="61"/>
        <v>0</v>
      </c>
      <c r="J327" s="57">
        <f t="shared" si="62"/>
        <v>0</v>
      </c>
      <c r="K327" s="57">
        <f t="shared" si="63"/>
        <v>0</v>
      </c>
      <c r="L327" s="57">
        <f t="shared" si="64"/>
        <v>0</v>
      </c>
      <c r="M327" s="57">
        <f t="shared" ca="1" si="56"/>
        <v>-1.1435869870329751E-3</v>
      </c>
      <c r="N327" s="57">
        <f t="shared" ca="1" si="65"/>
        <v>0</v>
      </c>
      <c r="O327" s="136">
        <f t="shared" ca="1" si="66"/>
        <v>0</v>
      </c>
      <c r="P327" s="57">
        <f t="shared" ca="1" si="67"/>
        <v>0</v>
      </c>
      <c r="Q327" s="57">
        <f t="shared" ca="1" si="68"/>
        <v>0</v>
      </c>
      <c r="R327" s="16">
        <f t="shared" ca="1" si="57"/>
        <v>1.1435869870329751E-3</v>
      </c>
    </row>
    <row r="328" spans="1:18" x14ac:dyDescent="0.2">
      <c r="A328" s="116"/>
      <c r="B328" s="116"/>
      <c r="C328" s="116"/>
      <c r="D328" s="117">
        <f t="shared" si="58"/>
        <v>0</v>
      </c>
      <c r="E328" s="117">
        <f t="shared" si="58"/>
        <v>0</v>
      </c>
      <c r="F328" s="57">
        <f t="shared" si="59"/>
        <v>0</v>
      </c>
      <c r="G328" s="57">
        <f t="shared" si="59"/>
        <v>0</v>
      </c>
      <c r="H328" s="57">
        <f t="shared" si="60"/>
        <v>0</v>
      </c>
      <c r="I328" s="57">
        <f t="shared" si="61"/>
        <v>0</v>
      </c>
      <c r="J328" s="57">
        <f t="shared" si="62"/>
        <v>0</v>
      </c>
      <c r="K328" s="57">
        <f t="shared" si="63"/>
        <v>0</v>
      </c>
      <c r="L328" s="57">
        <f t="shared" si="64"/>
        <v>0</v>
      </c>
      <c r="M328" s="57">
        <f t="shared" ca="1" si="56"/>
        <v>-1.1435869870329751E-3</v>
      </c>
      <c r="N328" s="57">
        <f t="shared" ca="1" si="65"/>
        <v>0</v>
      </c>
      <c r="O328" s="136">
        <f t="shared" ca="1" si="66"/>
        <v>0</v>
      </c>
      <c r="P328" s="57">
        <f t="shared" ca="1" si="67"/>
        <v>0</v>
      </c>
      <c r="Q328" s="57">
        <f t="shared" ca="1" si="68"/>
        <v>0</v>
      </c>
      <c r="R328" s="16">
        <f t="shared" ca="1" si="57"/>
        <v>1.1435869870329751E-3</v>
      </c>
    </row>
    <row r="329" spans="1:18" x14ac:dyDescent="0.2">
      <c r="A329" s="116"/>
      <c r="B329" s="116"/>
      <c r="C329" s="116"/>
      <c r="D329" s="117">
        <f t="shared" si="58"/>
        <v>0</v>
      </c>
      <c r="E329" s="117">
        <f t="shared" si="58"/>
        <v>0</v>
      </c>
      <c r="F329" s="57">
        <f t="shared" si="59"/>
        <v>0</v>
      </c>
      <c r="G329" s="57">
        <f t="shared" si="59"/>
        <v>0</v>
      </c>
      <c r="H329" s="57">
        <f t="shared" si="60"/>
        <v>0</v>
      </c>
      <c r="I329" s="57">
        <f t="shared" si="61"/>
        <v>0</v>
      </c>
      <c r="J329" s="57">
        <f t="shared" si="62"/>
        <v>0</v>
      </c>
      <c r="K329" s="57">
        <f t="shared" si="63"/>
        <v>0</v>
      </c>
      <c r="L329" s="57">
        <f t="shared" si="64"/>
        <v>0</v>
      </c>
      <c r="M329" s="57">
        <f t="shared" ca="1" si="56"/>
        <v>-1.1435869870329751E-3</v>
      </c>
      <c r="N329" s="57">
        <f t="shared" ca="1" si="65"/>
        <v>0</v>
      </c>
      <c r="O329" s="136">
        <f t="shared" ca="1" si="66"/>
        <v>0</v>
      </c>
      <c r="P329" s="57">
        <f t="shared" ca="1" si="67"/>
        <v>0</v>
      </c>
      <c r="Q329" s="57">
        <f t="shared" ca="1" si="68"/>
        <v>0</v>
      </c>
      <c r="R329" s="16">
        <f t="shared" ca="1" si="57"/>
        <v>1.1435869870329751E-3</v>
      </c>
    </row>
    <row r="330" spans="1:18" x14ac:dyDescent="0.2">
      <c r="A330" s="116"/>
      <c r="B330" s="116"/>
      <c r="C330" s="116"/>
      <c r="D330" s="117">
        <f t="shared" si="58"/>
        <v>0</v>
      </c>
      <c r="E330" s="117">
        <f t="shared" si="58"/>
        <v>0</v>
      </c>
      <c r="F330" s="57">
        <f t="shared" si="59"/>
        <v>0</v>
      </c>
      <c r="G330" s="57">
        <f t="shared" si="59"/>
        <v>0</v>
      </c>
      <c r="H330" s="57">
        <f t="shared" si="60"/>
        <v>0</v>
      </c>
      <c r="I330" s="57">
        <f t="shared" si="61"/>
        <v>0</v>
      </c>
      <c r="J330" s="57">
        <f t="shared" si="62"/>
        <v>0</v>
      </c>
      <c r="K330" s="57">
        <f t="shared" si="63"/>
        <v>0</v>
      </c>
      <c r="L330" s="57">
        <f t="shared" si="64"/>
        <v>0</v>
      </c>
      <c r="M330" s="57">
        <f t="shared" ca="1" si="56"/>
        <v>-1.1435869870329751E-3</v>
      </c>
      <c r="N330" s="57">
        <f t="shared" ca="1" si="65"/>
        <v>0</v>
      </c>
      <c r="O330" s="136">
        <f t="shared" ca="1" si="66"/>
        <v>0</v>
      </c>
      <c r="P330" s="57">
        <f t="shared" ca="1" si="67"/>
        <v>0</v>
      </c>
      <c r="Q330" s="57">
        <f t="shared" ca="1" si="68"/>
        <v>0</v>
      </c>
      <c r="R330" s="16">
        <f t="shared" ca="1" si="57"/>
        <v>1.1435869870329751E-3</v>
      </c>
    </row>
    <row r="331" spans="1:18" x14ac:dyDescent="0.2">
      <c r="A331" s="116"/>
      <c r="B331" s="116"/>
      <c r="C331" s="116"/>
      <c r="D331" s="117">
        <f t="shared" si="58"/>
        <v>0</v>
      </c>
      <c r="E331" s="117">
        <f t="shared" si="58"/>
        <v>0</v>
      </c>
      <c r="F331" s="57">
        <f t="shared" si="59"/>
        <v>0</v>
      </c>
      <c r="G331" s="57">
        <f t="shared" si="59"/>
        <v>0</v>
      </c>
      <c r="H331" s="57">
        <f t="shared" si="60"/>
        <v>0</v>
      </c>
      <c r="I331" s="57">
        <f t="shared" si="61"/>
        <v>0</v>
      </c>
      <c r="J331" s="57">
        <f t="shared" si="62"/>
        <v>0</v>
      </c>
      <c r="K331" s="57">
        <f t="shared" si="63"/>
        <v>0</v>
      </c>
      <c r="L331" s="57">
        <f t="shared" si="64"/>
        <v>0</v>
      </c>
      <c r="M331" s="57">
        <f t="shared" ca="1" si="56"/>
        <v>-1.1435869870329751E-3</v>
      </c>
      <c r="N331" s="57">
        <f t="shared" ca="1" si="65"/>
        <v>0</v>
      </c>
      <c r="O331" s="136">
        <f t="shared" ca="1" si="66"/>
        <v>0</v>
      </c>
      <c r="P331" s="57">
        <f t="shared" ca="1" si="67"/>
        <v>0</v>
      </c>
      <c r="Q331" s="57">
        <f t="shared" ca="1" si="68"/>
        <v>0</v>
      </c>
      <c r="R331" s="16">
        <f t="shared" ca="1" si="57"/>
        <v>1.1435869870329751E-3</v>
      </c>
    </row>
    <row r="332" spans="1:18" x14ac:dyDescent="0.2">
      <c r="A332" s="116"/>
      <c r="B332" s="116"/>
      <c r="C332" s="116"/>
      <c r="D332" s="117">
        <f t="shared" si="58"/>
        <v>0</v>
      </c>
      <c r="E332" s="117">
        <f t="shared" si="58"/>
        <v>0</v>
      </c>
      <c r="F332" s="57">
        <f t="shared" si="59"/>
        <v>0</v>
      </c>
      <c r="G332" s="57">
        <f t="shared" si="59"/>
        <v>0</v>
      </c>
      <c r="H332" s="57">
        <f t="shared" si="60"/>
        <v>0</v>
      </c>
      <c r="I332" s="57">
        <f t="shared" si="61"/>
        <v>0</v>
      </c>
      <c r="J332" s="57">
        <f t="shared" si="62"/>
        <v>0</v>
      </c>
      <c r="K332" s="57">
        <f t="shared" si="63"/>
        <v>0</v>
      </c>
      <c r="L332" s="57">
        <f t="shared" si="64"/>
        <v>0</v>
      </c>
      <c r="M332" s="57">
        <f t="shared" ca="1" si="56"/>
        <v>-1.1435869870329751E-3</v>
      </c>
      <c r="N332" s="57">
        <f t="shared" ca="1" si="65"/>
        <v>0</v>
      </c>
      <c r="O332" s="136">
        <f t="shared" ca="1" si="66"/>
        <v>0</v>
      </c>
      <c r="P332" s="57">
        <f t="shared" ca="1" si="67"/>
        <v>0</v>
      </c>
      <c r="Q332" s="57">
        <f t="shared" ca="1" si="68"/>
        <v>0</v>
      </c>
      <c r="R332" s="16">
        <f t="shared" ca="1" si="57"/>
        <v>1.1435869870329751E-3</v>
      </c>
    </row>
    <row r="333" spans="1:18" x14ac:dyDescent="0.2">
      <c r="A333" s="116"/>
      <c r="B333" s="116"/>
      <c r="C333" s="116"/>
      <c r="D333" s="117">
        <f t="shared" si="58"/>
        <v>0</v>
      </c>
      <c r="E333" s="117">
        <f t="shared" si="58"/>
        <v>0</v>
      </c>
      <c r="F333" s="57">
        <f t="shared" si="59"/>
        <v>0</v>
      </c>
      <c r="G333" s="57">
        <f t="shared" si="59"/>
        <v>0</v>
      </c>
      <c r="H333" s="57">
        <f t="shared" si="60"/>
        <v>0</v>
      </c>
      <c r="I333" s="57">
        <f t="shared" si="61"/>
        <v>0</v>
      </c>
      <c r="J333" s="57">
        <f t="shared" si="62"/>
        <v>0</v>
      </c>
      <c r="K333" s="57">
        <f t="shared" si="63"/>
        <v>0</v>
      </c>
      <c r="L333" s="57">
        <f t="shared" si="64"/>
        <v>0</v>
      </c>
      <c r="M333" s="57">
        <f t="shared" ca="1" si="56"/>
        <v>-1.1435869870329751E-3</v>
      </c>
      <c r="N333" s="57">
        <f t="shared" ca="1" si="65"/>
        <v>0</v>
      </c>
      <c r="O333" s="136">
        <f t="shared" ca="1" si="66"/>
        <v>0</v>
      </c>
      <c r="P333" s="57">
        <f t="shared" ca="1" si="67"/>
        <v>0</v>
      </c>
      <c r="Q333" s="57">
        <f t="shared" ca="1" si="68"/>
        <v>0</v>
      </c>
      <c r="R333" s="16">
        <f t="shared" ca="1" si="57"/>
        <v>1.1435869870329751E-3</v>
      </c>
    </row>
    <row r="334" spans="1:18" x14ac:dyDescent="0.2">
      <c r="A334" s="116"/>
      <c r="B334" s="116"/>
      <c r="C334" s="116"/>
      <c r="D334" s="117">
        <f t="shared" si="58"/>
        <v>0</v>
      </c>
      <c r="E334" s="117">
        <f t="shared" si="58"/>
        <v>0</v>
      </c>
      <c r="F334" s="57">
        <f t="shared" si="59"/>
        <v>0</v>
      </c>
      <c r="G334" s="57">
        <f t="shared" si="59"/>
        <v>0</v>
      </c>
      <c r="H334" s="57">
        <f t="shared" si="60"/>
        <v>0</v>
      </c>
      <c r="I334" s="57">
        <f t="shared" si="61"/>
        <v>0</v>
      </c>
      <c r="J334" s="57">
        <f t="shared" si="62"/>
        <v>0</v>
      </c>
      <c r="K334" s="57">
        <f t="shared" si="63"/>
        <v>0</v>
      </c>
      <c r="L334" s="57">
        <f t="shared" si="64"/>
        <v>0</v>
      </c>
      <c r="M334" s="57">
        <f t="shared" ca="1" si="56"/>
        <v>-1.1435869870329751E-3</v>
      </c>
      <c r="N334" s="57">
        <f t="shared" ca="1" si="65"/>
        <v>0</v>
      </c>
      <c r="O334" s="136">
        <f t="shared" ca="1" si="66"/>
        <v>0</v>
      </c>
      <c r="P334" s="57">
        <f t="shared" ca="1" si="67"/>
        <v>0</v>
      </c>
      <c r="Q334" s="57">
        <f t="shared" ca="1" si="68"/>
        <v>0</v>
      </c>
      <c r="R334" s="16">
        <f t="shared" ca="1" si="57"/>
        <v>1.1435869870329751E-3</v>
      </c>
    </row>
    <row r="335" spans="1:18" x14ac:dyDescent="0.2">
      <c r="A335" s="116"/>
      <c r="B335" s="116"/>
      <c r="C335" s="116"/>
      <c r="D335" s="117">
        <f t="shared" si="58"/>
        <v>0</v>
      </c>
      <c r="E335" s="117">
        <f t="shared" si="58"/>
        <v>0</v>
      </c>
      <c r="F335" s="57">
        <f t="shared" si="59"/>
        <v>0</v>
      </c>
      <c r="G335" s="57">
        <f t="shared" si="59"/>
        <v>0</v>
      </c>
      <c r="H335" s="57">
        <f t="shared" si="60"/>
        <v>0</v>
      </c>
      <c r="I335" s="57">
        <f t="shared" si="61"/>
        <v>0</v>
      </c>
      <c r="J335" s="57">
        <f t="shared" si="62"/>
        <v>0</v>
      </c>
      <c r="K335" s="57">
        <f t="shared" si="63"/>
        <v>0</v>
      </c>
      <c r="L335" s="57">
        <f t="shared" si="64"/>
        <v>0</v>
      </c>
      <c r="M335" s="57">
        <f t="shared" ca="1" si="56"/>
        <v>-1.1435869870329751E-3</v>
      </c>
      <c r="N335" s="57">
        <f t="shared" ca="1" si="65"/>
        <v>0</v>
      </c>
      <c r="O335" s="136">
        <f t="shared" ca="1" si="66"/>
        <v>0</v>
      </c>
      <c r="P335" s="57">
        <f t="shared" ca="1" si="67"/>
        <v>0</v>
      </c>
      <c r="Q335" s="57">
        <f t="shared" ca="1" si="68"/>
        <v>0</v>
      </c>
      <c r="R335" s="16">
        <f t="shared" ca="1" si="57"/>
        <v>1.1435869870329751E-3</v>
      </c>
    </row>
    <row r="336" spans="1:18" x14ac:dyDescent="0.2">
      <c r="A336" s="116"/>
      <c r="B336" s="116"/>
      <c r="C336" s="116"/>
      <c r="D336" s="117">
        <f t="shared" si="58"/>
        <v>0</v>
      </c>
      <c r="E336" s="117">
        <f t="shared" si="58"/>
        <v>0</v>
      </c>
      <c r="F336" s="57">
        <f t="shared" si="59"/>
        <v>0</v>
      </c>
      <c r="G336" s="57">
        <f t="shared" si="59"/>
        <v>0</v>
      </c>
      <c r="H336" s="57">
        <f t="shared" si="60"/>
        <v>0</v>
      </c>
      <c r="I336" s="57">
        <f t="shared" si="61"/>
        <v>0</v>
      </c>
      <c r="J336" s="57">
        <f t="shared" si="62"/>
        <v>0</v>
      </c>
      <c r="K336" s="57">
        <f t="shared" si="63"/>
        <v>0</v>
      </c>
      <c r="L336" s="57">
        <f t="shared" si="64"/>
        <v>0</v>
      </c>
      <c r="M336" s="57">
        <f t="shared" ca="1" si="56"/>
        <v>-1.1435869870329751E-3</v>
      </c>
      <c r="N336" s="57">
        <f t="shared" ca="1" si="65"/>
        <v>0</v>
      </c>
      <c r="O336" s="136">
        <f t="shared" ca="1" si="66"/>
        <v>0</v>
      </c>
      <c r="P336" s="57">
        <f t="shared" ca="1" si="67"/>
        <v>0</v>
      </c>
      <c r="Q336" s="57">
        <f t="shared" ca="1" si="68"/>
        <v>0</v>
      </c>
      <c r="R336" s="16">
        <f t="shared" ca="1" si="57"/>
        <v>1.1435869870329751E-3</v>
      </c>
    </row>
    <row r="337" spans="1:18" x14ac:dyDescent="0.2">
      <c r="A337" s="116"/>
      <c r="B337" s="116"/>
      <c r="C337" s="116"/>
      <c r="D337" s="117">
        <f t="shared" si="58"/>
        <v>0</v>
      </c>
      <c r="E337" s="117">
        <f t="shared" si="58"/>
        <v>0</v>
      </c>
      <c r="F337" s="57">
        <f t="shared" si="59"/>
        <v>0</v>
      </c>
      <c r="G337" s="57">
        <f t="shared" si="59"/>
        <v>0</v>
      </c>
      <c r="H337" s="57">
        <f t="shared" si="60"/>
        <v>0</v>
      </c>
      <c r="I337" s="57">
        <f t="shared" si="61"/>
        <v>0</v>
      </c>
      <c r="J337" s="57">
        <f t="shared" si="62"/>
        <v>0</v>
      </c>
      <c r="K337" s="57">
        <f t="shared" si="63"/>
        <v>0</v>
      </c>
      <c r="L337" s="57">
        <f t="shared" si="64"/>
        <v>0</v>
      </c>
      <c r="M337" s="57">
        <f t="shared" ca="1" si="56"/>
        <v>-1.1435869870329751E-3</v>
      </c>
      <c r="N337" s="57">
        <f t="shared" ca="1" si="65"/>
        <v>0</v>
      </c>
      <c r="O337" s="136">
        <f t="shared" ca="1" si="66"/>
        <v>0</v>
      </c>
      <c r="P337" s="57">
        <f t="shared" ca="1" si="67"/>
        <v>0</v>
      </c>
      <c r="Q337" s="57">
        <f t="shared" ca="1" si="68"/>
        <v>0</v>
      </c>
      <c r="R337" s="16">
        <f t="shared" ca="1" si="57"/>
        <v>1.1435869870329751E-3</v>
      </c>
    </row>
    <row r="338" spans="1:18" x14ac:dyDescent="0.2">
      <c r="A338" s="116"/>
      <c r="B338" s="116"/>
      <c r="C338" s="116"/>
      <c r="D338" s="117">
        <f t="shared" si="58"/>
        <v>0</v>
      </c>
      <c r="E338" s="117">
        <f t="shared" si="58"/>
        <v>0</v>
      </c>
      <c r="F338" s="57">
        <f t="shared" si="59"/>
        <v>0</v>
      </c>
      <c r="G338" s="57">
        <f t="shared" si="59"/>
        <v>0</v>
      </c>
      <c r="H338" s="57">
        <f t="shared" si="60"/>
        <v>0</v>
      </c>
      <c r="I338" s="57">
        <f t="shared" si="61"/>
        <v>0</v>
      </c>
      <c r="J338" s="57">
        <f t="shared" si="62"/>
        <v>0</v>
      </c>
      <c r="K338" s="57">
        <f t="shared" si="63"/>
        <v>0</v>
      </c>
      <c r="L338" s="57">
        <f t="shared" si="64"/>
        <v>0</v>
      </c>
      <c r="M338" s="57">
        <f t="shared" ca="1" si="56"/>
        <v>-1.1435869870329751E-3</v>
      </c>
      <c r="N338" s="57">
        <f t="shared" ca="1" si="65"/>
        <v>0</v>
      </c>
      <c r="O338" s="136">
        <f t="shared" ca="1" si="66"/>
        <v>0</v>
      </c>
      <c r="P338" s="57">
        <f t="shared" ca="1" si="67"/>
        <v>0</v>
      </c>
      <c r="Q338" s="57">
        <f t="shared" ca="1" si="68"/>
        <v>0</v>
      </c>
      <c r="R338" s="16">
        <f t="shared" ca="1" si="57"/>
        <v>1.1435869870329751E-3</v>
      </c>
    </row>
    <row r="339" spans="1:18" x14ac:dyDescent="0.2">
      <c r="A339" s="116"/>
      <c r="B339" s="116"/>
      <c r="C339" s="116"/>
      <c r="D339" s="117">
        <f t="shared" si="58"/>
        <v>0</v>
      </c>
      <c r="E339" s="117">
        <f t="shared" si="58"/>
        <v>0</v>
      </c>
      <c r="F339" s="57">
        <f t="shared" si="59"/>
        <v>0</v>
      </c>
      <c r="G339" s="57">
        <f t="shared" si="59"/>
        <v>0</v>
      </c>
      <c r="H339" s="57">
        <f t="shared" si="60"/>
        <v>0</v>
      </c>
      <c r="I339" s="57">
        <f t="shared" si="61"/>
        <v>0</v>
      </c>
      <c r="J339" s="57">
        <f t="shared" si="62"/>
        <v>0</v>
      </c>
      <c r="K339" s="57">
        <f t="shared" si="63"/>
        <v>0</v>
      </c>
      <c r="L339" s="57">
        <f t="shared" si="64"/>
        <v>0</v>
      </c>
      <c r="M339" s="57">
        <f t="shared" ca="1" si="56"/>
        <v>-1.1435869870329751E-3</v>
      </c>
      <c r="N339" s="57">
        <f t="shared" ca="1" si="65"/>
        <v>0</v>
      </c>
      <c r="O339" s="136">
        <f t="shared" ca="1" si="66"/>
        <v>0</v>
      </c>
      <c r="P339" s="57">
        <f t="shared" ca="1" si="67"/>
        <v>0</v>
      </c>
      <c r="Q339" s="57">
        <f t="shared" ca="1" si="68"/>
        <v>0</v>
      </c>
      <c r="R339" s="16">
        <f t="shared" ca="1" si="57"/>
        <v>1.1435869870329751E-3</v>
      </c>
    </row>
    <row r="340" spans="1:18" x14ac:dyDescent="0.2">
      <c r="A340" s="116"/>
      <c r="B340" s="116"/>
      <c r="C340" s="116"/>
      <c r="D340" s="117">
        <f>A340/A$18</f>
        <v>0</v>
      </c>
      <c r="E340" s="117">
        <f>B340/B$18</f>
        <v>0</v>
      </c>
      <c r="F340" s="57">
        <f>$C340*D340</f>
        <v>0</v>
      </c>
      <c r="G340" s="57">
        <f>$C340*E340</f>
        <v>0</v>
      </c>
      <c r="H340" s="57">
        <f>C340*D340*D340</f>
        <v>0</v>
      </c>
      <c r="I340" s="57">
        <f>C340*D340*D340*D340</f>
        <v>0</v>
      </c>
      <c r="J340" s="57">
        <f>C340*D340*D340*D340*D340</f>
        <v>0</v>
      </c>
      <c r="K340" s="57">
        <f>C340*E340*D340</f>
        <v>0</v>
      </c>
      <c r="L340" s="57">
        <f>C340*E340*D340*D340</f>
        <v>0</v>
      </c>
      <c r="M340" s="57">
        <f t="shared" ca="1" si="56"/>
        <v>-1.1435869870329751E-3</v>
      </c>
      <c r="N340" s="57">
        <f ca="1">C340*(M340-E340)^2</f>
        <v>0</v>
      </c>
      <c r="O340" s="136">
        <f ca="1">(C340*O$1-O$2*F340+O$3*H340)^2</f>
        <v>0</v>
      </c>
      <c r="P340" s="57">
        <f ca="1">(-C340*O$2+O$4*F340-O$5*H340)^2</f>
        <v>0</v>
      </c>
      <c r="Q340" s="57">
        <f ca="1">+(C340*O$3-F340*O$5+H340*O$6)^2</f>
        <v>0</v>
      </c>
      <c r="R340" s="16">
        <f t="shared" ca="1" si="57"/>
        <v>1.1435869870329751E-3</v>
      </c>
    </row>
  </sheetData>
  <phoneticPr fontId="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Active 1</vt:lpstr>
      <vt:lpstr>Graphs 1</vt:lpstr>
      <vt:lpstr>D</vt:lpstr>
      <vt:lpstr>Q_fit (4)</vt:lpstr>
      <vt:lpstr>C</vt:lpstr>
      <vt:lpstr>D (1)</vt:lpstr>
      <vt:lpstr>Q_fit (1)</vt:lpstr>
      <vt:lpstr>BAV</vt:lpstr>
      <vt:lpstr>Q_fit (2)</vt:lpstr>
      <vt:lpstr>D (4)</vt:lpstr>
      <vt:lpstr>Q_fit (3)</vt:lpstr>
      <vt:lpstr>D (3)</vt:lpstr>
      <vt:lpstr>D (5)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2002-07-30T05:06:36Z</dcterms:created>
  <dcterms:modified xsi:type="dcterms:W3CDTF">2024-01-08T05:07:15Z</dcterms:modified>
</cp:coreProperties>
</file>